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projects\no-code-app\static_files\"/>
    </mc:Choice>
  </mc:AlternateContent>
  <xr:revisionPtr revIDLastSave="0" documentId="13_ncr:1_{C0F01722-BB15-49FA-905A-0CF5037FF12E}" xr6:coauthVersionLast="47" xr6:coauthVersionMax="47" xr10:uidLastSave="{00000000-0000-0000-0000-000000000000}"/>
  <bookViews>
    <workbookView xWindow="-103" yWindow="-103" windowWidth="33120" windowHeight="20057" xr2:uid="{00000000-000D-0000-FFFF-FFFF00000000}"/>
  </bookViews>
  <sheets>
    <sheet name="ui_labels" sheetId="1" r:id="rId1"/>
    <sheet name="choices" sheetId="2" r:id="rId2"/>
    <sheet name="supported_files" sheetId="3" r:id="rId3"/>
    <sheet name="recode_var_types" sheetId="4" r:id="rId4"/>
    <sheet name="prompt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kudVBxHPI1GDQ9LlUjQgYZFMT9L68uwsC1tj41P1S7I="/>
    </ext>
  </extLst>
</workbook>
</file>

<file path=xl/calcChain.xml><?xml version="1.0" encoding="utf-8"?>
<calcChain xmlns="http://schemas.openxmlformats.org/spreadsheetml/2006/main">
  <c r="E142" i="2" l="1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D89" i="2"/>
  <c r="E88" i="2"/>
  <c r="D88" i="2"/>
  <c r="E87" i="2"/>
  <c r="D87" i="2"/>
  <c r="E86" i="2"/>
  <c r="D86" i="2"/>
  <c r="E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D9" i="2"/>
  <c r="C9" i="2"/>
  <c r="B9" i="2"/>
  <c r="E8" i="2"/>
  <c r="E7" i="2"/>
  <c r="E6" i="2"/>
  <c r="E5" i="2"/>
  <c r="E4" i="2"/>
  <c r="E3" i="2"/>
  <c r="E2" i="2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</calcChain>
</file>

<file path=xl/sharedStrings.xml><?xml version="1.0" encoding="utf-8"?>
<sst xmlns="http://schemas.openxmlformats.org/spreadsheetml/2006/main" count="1381" uniqueCount="1112">
  <si>
    <t>input_language</t>
  </si>
  <si>
    <t>language_label</t>
  </si>
  <si>
    <t>upload_file_local</t>
  </si>
  <si>
    <t>upload_type</t>
  </si>
  <si>
    <t>show_uploaded</t>
  </si>
  <si>
    <t>DatabaseConnectionID</t>
  </si>
  <si>
    <t>uploaded_datasets</t>
  </si>
  <si>
    <t>upload_file</t>
  </si>
  <si>
    <t>browse_files</t>
  </si>
  <si>
    <t>drop_files</t>
  </si>
  <si>
    <t>supported_files_msg</t>
  </si>
  <si>
    <t>supported_urls_msg</t>
  </si>
  <si>
    <t>study_name</t>
  </si>
  <si>
    <t>study_country</t>
  </si>
  <si>
    <t>additional_info</t>
  </si>
  <si>
    <t>additional_info_ph</t>
  </si>
  <si>
    <t>submit_upload</t>
  </si>
  <si>
    <t>future_upload_msg</t>
  </si>
  <si>
    <t>xls_error_msg</t>
  </si>
  <si>
    <t>uploaded_data_error_msg</t>
  </si>
  <si>
    <t>data_upload_successful_msg</t>
  </si>
  <si>
    <t xml:space="preserve">no_data_error_msg </t>
  </si>
  <si>
    <t>apply_selection</t>
  </si>
  <si>
    <t>select_data</t>
  </si>
  <si>
    <t>no_data</t>
  </si>
  <si>
    <t>data_summary</t>
  </si>
  <si>
    <t>upload_time</t>
  </si>
  <si>
    <t>summary_statistics_progress</t>
  </si>
  <si>
    <t>you_selected</t>
  </si>
  <si>
    <t>you_can_select</t>
  </si>
  <si>
    <t>toggle_actions</t>
  </si>
  <si>
    <t>missingness_check</t>
  </si>
  <si>
    <t>filter_check</t>
  </si>
  <si>
    <t>show_data_check</t>
  </si>
  <si>
    <t>select_variables_check</t>
  </si>
  <si>
    <t>filter_data_ph</t>
  </si>
  <si>
    <t>no_data_selected</t>
  </si>
  <si>
    <t>apply_filter</t>
  </si>
  <si>
    <t>user_ggthemes</t>
  </si>
  <si>
    <t>reset_filter</t>
  </si>
  <si>
    <t>manage_data_select_vars</t>
  </si>
  <si>
    <t>manage_data_select_vars_ht</t>
  </si>
  <si>
    <t>filter_data_error</t>
  </si>
  <si>
    <t>current_filter</t>
  </si>
  <si>
    <t>current_dataset_text</t>
  </si>
  <si>
    <t>missing_proportion</t>
  </si>
  <si>
    <t>quick_explore_check</t>
  </si>
  <si>
    <t>quick_explore_ui</t>
  </si>
  <si>
    <t>update_overwrite</t>
  </si>
  <si>
    <t>update_overwrite_ht</t>
  </si>
  <si>
    <t>updated_overwriten</t>
  </si>
  <si>
    <t>transform_data_select_vars</t>
  </si>
  <si>
    <t>change_variable_type</t>
  </si>
  <si>
    <t>variable_type</t>
  </si>
  <si>
    <t>transform_data_apply</t>
  </si>
  <si>
    <t>variable_type_log</t>
  </si>
  <si>
    <t>rename_variable</t>
  </si>
  <si>
    <t>db_host_url</t>
  </si>
  <si>
    <t>db_host_url_ph</t>
  </si>
  <si>
    <t>renamed_variable_log</t>
  </si>
  <si>
    <t>recode_variable</t>
  </si>
  <si>
    <t>recode_variable_old_label</t>
  </si>
  <si>
    <t>recode_variable_new_label</t>
  </si>
  <si>
    <t>recode_variable_new_label_ph</t>
  </si>
  <si>
    <t>recoded_variable_labels_log</t>
  </si>
  <si>
    <t>handle_missing_values</t>
  </si>
  <si>
    <t>handle_missing_values_ui</t>
  </si>
  <si>
    <t>create_missing_values</t>
  </si>
  <si>
    <t>transform_data_create_missing_values_choices_ph</t>
  </si>
  <si>
    <t>transform_data_create_missing_values_options</t>
  </si>
  <si>
    <t>transform_data_create_missing_values_input_pattern</t>
  </si>
  <si>
    <t>transform_data_create_missing_values_input_categories_ph</t>
  </si>
  <si>
    <t>transform_data_create_missing_values_input</t>
  </si>
  <si>
    <t>transform_data_create_missing_values_input_numeric</t>
  </si>
  <si>
    <t>transform_data_create_missing_values_input_range_ph</t>
  </si>
  <si>
    <t>created_missing_values_log</t>
  </si>
  <si>
    <t>handle_missing_values_log</t>
  </si>
  <si>
    <t>transform_data_handle_missing_values_options</t>
  </si>
  <si>
    <t>transform_data_handle_missing_values_new_category_ph</t>
  </si>
  <si>
    <t>transform_data_handle_missing_values_new_numeric_ph</t>
  </si>
  <si>
    <t>transform_data_handle_missing_values_new_numeric</t>
  </si>
  <si>
    <t>transform_data_handle_missing_values_new_category</t>
  </si>
  <si>
    <t>transform_data_create_missing_values_input_range</t>
  </si>
  <si>
    <t>transform_data_create_missing_values_input_ph</t>
  </si>
  <si>
    <t>identify_outliers</t>
  </si>
  <si>
    <t>transform_data_handle_outliers_choices_ph</t>
  </si>
  <si>
    <t>outlier_values_log</t>
  </si>
  <si>
    <t>transform_data_handle_outliers_log_none</t>
  </si>
  <si>
    <t>transform_data_handle_outliers_correct_options</t>
  </si>
  <si>
    <t>transform_data_handle_outliers_correct_options_input</t>
  </si>
  <si>
    <t>transform_data_handle_missing_values_choices_ph</t>
  </si>
  <si>
    <t>handle_outlier_values_log</t>
  </si>
  <si>
    <t>transform_data_plot_missing_data_out</t>
  </si>
  <si>
    <t>manage_data</t>
  </si>
  <si>
    <t>Manage_overview</t>
  </si>
  <si>
    <t>manage_explore</t>
  </si>
  <si>
    <t>footer_org_name</t>
  </si>
  <si>
    <t>footer_all_rights</t>
  </si>
  <si>
    <t>footer_copyright</t>
  </si>
  <si>
    <t>footer_contact</t>
  </si>
  <si>
    <t>manage_transform</t>
  </si>
  <si>
    <t>app_title</t>
  </si>
  <si>
    <t>menu_home</t>
  </si>
  <si>
    <t>menu_source_data</t>
  </si>
  <si>
    <t>menu_manage_data</t>
  </si>
  <si>
    <t>menu_overview</t>
  </si>
  <si>
    <t>menu_explore</t>
  </si>
  <si>
    <t>menu_transform</t>
  </si>
  <si>
    <t>menu_home1</t>
  </si>
  <si>
    <t>menu_CohortConstructor</t>
  </si>
  <si>
    <t>menu_combine_data</t>
  </si>
  <si>
    <t>menu_add_rows</t>
  </si>
  <si>
    <t>menu_add_columns</t>
  </si>
  <si>
    <t>menu_visualize_data</t>
  </si>
  <si>
    <t>menu_summarizeAutomatic</t>
  </si>
  <si>
    <t>menu_summarizeCustom</t>
  </si>
  <si>
    <t>menu_visualize_numeric</t>
  </si>
  <si>
    <t>menu_visualize_categorical</t>
  </si>
  <si>
    <t>menu_machine_learning</t>
  </si>
  <si>
    <t>menu_setup_models</t>
  </si>
  <si>
    <t>menu_Cohort_Constructor</t>
  </si>
  <si>
    <t>menu_feature_engineering</t>
  </si>
  <si>
    <t>menu_train_model</t>
  </si>
  <si>
    <t>menu_validate_model</t>
  </si>
  <si>
    <t>menu_predict</t>
  </si>
  <si>
    <t>menu_additional_resources</t>
  </si>
  <si>
    <t>db_connect_success</t>
  </si>
  <si>
    <t>combine_data_source_choices</t>
  </si>
  <si>
    <t>combine_data_source_choices_ph</t>
  </si>
  <si>
    <t>combine_data_list_datasets</t>
  </si>
  <si>
    <t>combine_data_list_datasets_ph</t>
  </si>
  <si>
    <t>combine_no_second_data</t>
  </si>
  <si>
    <t>combine_data_matched_vars</t>
  </si>
  <si>
    <t>combine_data_matched_vars_column</t>
  </si>
  <si>
    <t>combine_data_matched_vars_ht</t>
  </si>
  <si>
    <t>combine_data_no_matched_vars</t>
  </si>
  <si>
    <t>combine_data_match_type</t>
  </si>
  <si>
    <t>combine_data_type_choices</t>
  </si>
  <si>
    <t>combine_data_base_vars</t>
  </si>
  <si>
    <t>combine_data_new_vars</t>
  </si>
  <si>
    <t>str</t>
  </si>
  <si>
    <t>summary</t>
  </si>
  <si>
    <t>skim</t>
  </si>
  <si>
    <t>custom_viz_header</t>
  </si>
  <si>
    <t>user_output_type</t>
  </si>
  <si>
    <t>user_table_options</t>
  </si>
  <si>
    <t>user_calc_var</t>
  </si>
  <si>
    <t>user_strata_var</t>
  </si>
  <si>
    <t>user_row_variable</t>
  </si>
  <si>
    <t>usr_create_cross_tab</t>
  </si>
  <si>
    <t>user_download_table</t>
  </si>
  <si>
    <t>user_more_table_options</t>
  </si>
  <si>
    <t>user_report_numeric</t>
  </si>
  <si>
    <t>user_numeric_summary</t>
  </si>
  <si>
    <t>user_add_p_value</t>
  </si>
  <si>
    <t>user_add_confidence_interval</t>
  </si>
  <si>
    <t>user_drop_missing_values</t>
  </si>
  <si>
    <t>user_table_caption</t>
  </si>
  <si>
    <t>user_data_options</t>
  </si>
  <si>
    <t>user_select_dataset</t>
  </si>
  <si>
    <t>user_plot_options</t>
  </si>
  <si>
    <t>user_select_variable_on_x_axis</t>
  </si>
  <si>
    <t>user_select_variable_on_y_axis</t>
  </si>
  <si>
    <t>user_plot_title</t>
  </si>
  <si>
    <t>user_x_axis_label</t>
  </si>
  <si>
    <t>user_y_axis_label</t>
  </si>
  <si>
    <t>user_create</t>
  </si>
  <si>
    <t>user_download</t>
  </si>
  <si>
    <t>user_more_plot_options</t>
  </si>
  <si>
    <t>user_transform_to_doughnut</t>
  </si>
  <si>
    <t>user_select_color_variable</t>
  </si>
  <si>
    <t>user_select_group_variable</t>
  </si>
  <si>
    <t>user_visual_orientation</t>
  </si>
  <si>
    <t>user_display_confidence_interval</t>
  </si>
  <si>
    <t>user_level_of_confidence_interval</t>
  </si>
  <si>
    <t>user_select_line_join</t>
  </si>
  <si>
    <t>user_add_line_type</t>
  </si>
  <si>
    <t>user_add_points</t>
  </si>
  <si>
    <t>user_y_variable_summary_type</t>
  </si>
  <si>
    <t>user_title_position</t>
  </si>
  <si>
    <t>user_axis_title_size</t>
  </si>
  <si>
    <t>user_facet_title_size</t>
  </si>
  <si>
    <t>user_axis_text_size</t>
  </si>
  <si>
    <t>user_data_label_size</t>
  </si>
  <si>
    <t>user_x_axis_text_angle</t>
  </si>
  <si>
    <t>user_legend_title</t>
  </si>
  <si>
    <t>user_stacked</t>
  </si>
  <si>
    <t>user_add_density</t>
  </si>
  <si>
    <t>user_size_of_plot_title</t>
  </si>
  <si>
    <t>user_bar_width</t>
  </si>
  <si>
    <t>user_bin_width</t>
  </si>
  <si>
    <t>user_line_size</t>
  </si>
  <si>
    <t>user_select_line_type</t>
  </si>
  <si>
    <t>user_add_shapes</t>
  </si>
  <si>
    <t>user_select_shape</t>
  </si>
  <si>
    <t>user_add_smooth</t>
  </si>
  <si>
    <t>user_remove_histogram</t>
  </si>
  <si>
    <t>user_select_color</t>
  </si>
  <si>
    <t>user_select_color_parlet</t>
  </si>
  <si>
    <t>user_barplot</t>
  </si>
  <si>
    <t>summarytools</t>
  </si>
  <si>
    <t>combine_data_combine_modify_vars</t>
  </si>
  <si>
    <t>combine_data_create_id_var_check</t>
  </si>
  <si>
    <t>menu_custom_visualization</t>
  </si>
  <si>
    <t>combine_data_row_wise_values_log</t>
  </si>
  <si>
    <t>combine_data_matched_vars_manual_ui</t>
  </si>
  <si>
    <t>combine_data_matched_vars_manual_ui_ph</t>
  </si>
  <si>
    <t>combine_data_manual_match_apply</t>
  </si>
  <si>
    <t>combine_data_perfrom_merging_apply</t>
  </si>
  <si>
    <t>db_type</t>
  </si>
  <si>
    <t>db_host</t>
  </si>
  <si>
    <t>db_name</t>
  </si>
  <si>
    <t>db_user</t>
  </si>
  <si>
    <t>db_pwd</t>
  </si>
  <si>
    <t>db_port</t>
  </si>
  <si>
    <t>db_host_placeholder</t>
  </si>
  <si>
    <t>db_name_placeholder</t>
  </si>
  <si>
    <t>db_user_placeholder</t>
  </si>
  <si>
    <t>db_pwd_placeholder</t>
  </si>
  <si>
    <t>db_port_placeholder</t>
  </si>
  <si>
    <t>db_write_query_placeholder</t>
  </si>
  <si>
    <t>db_custom_query</t>
  </si>
  <si>
    <t>db_run_query</t>
  </si>
  <si>
    <t>db_schema_list</t>
  </si>
  <si>
    <t>db_table_list</t>
  </si>
  <si>
    <t>db_connect</t>
  </si>
  <si>
    <t>db_disconnect</t>
  </si>
  <si>
    <t>db_tab_query</t>
  </si>
  <si>
    <t>combine_data_create_id_var_input_ph</t>
  </si>
  <si>
    <t>db_connect_failure</t>
  </si>
  <si>
    <t>db_mysql_failure</t>
  </si>
  <si>
    <t>db_query_failure</t>
  </si>
  <si>
    <t>db_sql_syntax</t>
  </si>
  <si>
    <t>menu_research_question</t>
  </si>
  <si>
    <t>generate_research_questions_choices</t>
  </si>
  <si>
    <t>api_stored_ok</t>
  </si>
  <si>
    <t>generate_research_questions_api_token</t>
  </si>
  <si>
    <t>generate_research_questions_api_token_ph</t>
  </si>
  <si>
    <t>generate_research_questions_api_token_apply</t>
  </si>
  <si>
    <t>generate_research_questions_api_token_ht</t>
  </si>
  <si>
    <t>generate_research_questions_api_token_ht_h</t>
  </si>
  <si>
    <t>api_stored_success</t>
  </si>
  <si>
    <t>generate_research_questions_additional</t>
  </si>
  <si>
    <t>generate_research_questions_additional_title</t>
  </si>
  <si>
    <t>generate_research_questions_additional_background</t>
  </si>
  <si>
    <t>generate_research_questions_additional_objectives</t>
  </si>
  <si>
    <t>generate_research_questions_additional_analysis</t>
  </si>
  <si>
    <t>generate_research_questions_apply</t>
  </si>
  <si>
    <t>generate_research_questions</t>
  </si>
  <si>
    <t>generate_research_questions_error</t>
  </si>
  <si>
    <t>generate_research_questions_outcome</t>
  </si>
  <si>
    <t>generate_research_questions_outcome_selected_ph</t>
  </si>
  <si>
    <t>generate_research_questions_outcome_selected</t>
  </si>
  <si>
    <t>generate_research_questions_suggest_analysis</t>
  </si>
  <si>
    <t>color_single</t>
  </si>
  <si>
    <t>setup_models_analysis_type_ph</t>
  </si>
  <si>
    <t>setup_models_analysis_type</t>
  </si>
  <si>
    <t>setup_models_analysis_type_supervised</t>
  </si>
  <si>
    <t>setup_models_analysis_type_unsupervised</t>
  </si>
  <si>
    <t>future_analysis_type_ts</t>
  </si>
  <si>
    <t>future_analysis_type_inference</t>
  </si>
  <si>
    <t>setup_models_analysis_target_numeric_alert</t>
  </si>
  <si>
    <t>setup_models_analysis_target_variable_ph</t>
  </si>
  <si>
    <t>setup_models_analysis_target_variable</t>
  </si>
  <si>
    <t>setup_models_analysis_partition_ratio</t>
  </si>
  <si>
    <t>setup_models_analysis_session_name</t>
  </si>
  <si>
    <t>setup_models_analysis_session_name_ph</t>
  </si>
  <si>
    <t>waiting_time</t>
  </si>
  <si>
    <t>table_loading</t>
  </si>
  <si>
    <t>setup_models_analysis_apply</t>
  </si>
  <si>
    <t>plot_loading</t>
  </si>
  <si>
    <t>setup_models_analysis_exclude_variables</t>
  </si>
  <si>
    <t>setup_models_analysis_exclude_variables_ph</t>
  </si>
  <si>
    <t>update_chart_button</t>
  </si>
  <si>
    <t>update_tab_button</t>
  </si>
  <si>
    <t>fluid_set_correlation_params</t>
  </si>
  <si>
    <t>fluid_set_ggbivariate_plot_params</t>
  </si>
  <si>
    <t>bivariate_gg_outcome</t>
  </si>
  <si>
    <t>bivariate_gg_explanatory</t>
  </si>
  <si>
    <t>corrplot_variables</t>
  </si>
  <si>
    <t>max_var_limit</t>
  </si>
  <si>
    <t>max_levels_col_var</t>
  </si>
  <si>
    <t>max_levels_col_var_desc</t>
  </si>
  <si>
    <t>max_var_limit_description</t>
  </si>
  <si>
    <t>impute_missing_options</t>
  </si>
  <si>
    <t>impute_missing_options_ph</t>
  </si>
  <si>
    <t>bivariate_outcome</t>
  </si>
  <si>
    <t>bivariate_single_color</t>
  </si>
  <si>
    <t>corr_numeric_variables</t>
  </si>
  <si>
    <t>downloading_report</t>
  </si>
  <si>
    <t>corrplot_header_lebel</t>
  </si>
  <si>
    <t>bivariate_header_label</t>
  </si>
  <si>
    <t>bivariate_plot_title</t>
  </si>
  <si>
    <t>bivariate_features</t>
  </si>
  <si>
    <t>setup_models_analysis_session_seed</t>
  </si>
  <si>
    <t>setup_models_analysis_target_variable_options_check</t>
  </si>
  <si>
    <t>setup_models_analysis_model_type_check</t>
  </si>
  <si>
    <t>setup_models_analysis_type_supervised_regression</t>
  </si>
  <si>
    <t>setup_models_analysis_type_classification</t>
  </si>
  <si>
    <t>modelling_framework_choices</t>
  </si>
  <si>
    <t>evidenceQuality</t>
  </si>
  <si>
    <t>user_download_autoreport</t>
  </si>
  <si>
    <t>menu_omop_data</t>
  </si>
  <si>
    <t>feature_engineering_perform_preprocess</t>
  </si>
  <si>
    <t>feature_engineering_perform_preprocess_check</t>
  </si>
  <si>
    <t>feature_engineering_perform_missing_impute_check</t>
  </si>
  <si>
    <t>feature_engineering_perform_fe_steps_check</t>
  </si>
  <si>
    <t>feature_engineering_perform_pca_steps_check</t>
  </si>
  <si>
    <t>menu_achilles</t>
  </si>
  <si>
    <t>feature_engineering_perform_upsample_steps_check</t>
  </si>
  <si>
    <t>user_temp_var</t>
  </si>
  <si>
    <t>user_cohort_var</t>
  </si>
  <si>
    <t>feature_engineering_apply</t>
  </si>
  <si>
    <t>feature_engineering_perform_corr_steps_check</t>
  </si>
  <si>
    <t>feature_engineering_perform_partition</t>
  </si>
  <si>
    <t>menu_Using_Concept_ids</t>
  </si>
  <si>
    <t>menu_aphrodite</t>
  </si>
  <si>
    <t>model_training_setup_cv</t>
  </si>
  <si>
    <t>model_training_setup_eval_metric</t>
  </si>
  <si>
    <t>train_control_method_caret</t>
  </si>
  <si>
    <t>train_control_repeat_caret</t>
  </si>
  <si>
    <t>train_control_number_caret</t>
  </si>
  <si>
    <t>feature_engineering_preprocessed_log</t>
  </si>
  <si>
    <t>model_training_setup_cv_method</t>
  </si>
  <si>
    <t>train_control_search_caret</t>
  </si>
  <si>
    <t>GenerateCohortID</t>
  </si>
  <si>
    <t>CohortDateID</t>
  </si>
  <si>
    <t>CohortNameID</t>
  </si>
  <si>
    <t>ConceptKeyword</t>
  </si>
  <si>
    <t>CohortcreationName</t>
  </si>
  <si>
    <t>CreateCDMID</t>
  </si>
  <si>
    <t>achillesSchemaName</t>
  </si>
  <si>
    <t>v</t>
  </si>
  <si>
    <t>CDMSchemaName</t>
  </si>
  <si>
    <t>CDMConnName</t>
  </si>
  <si>
    <t>CDMConn</t>
  </si>
  <si>
    <t>ConnectCohortID</t>
  </si>
  <si>
    <t>cohort_db_port</t>
  </si>
  <si>
    <t>cohort_db_pwd</t>
  </si>
  <si>
    <t>cohort_db_user</t>
  </si>
  <si>
    <t>cohort_db_name</t>
  </si>
  <si>
    <t>cohort_db_host</t>
  </si>
  <si>
    <t>cohort_dbms</t>
  </si>
  <si>
    <t>model_training_setup_customize_train_control</t>
  </si>
  <si>
    <t>customize_train_control_apply_save</t>
  </si>
  <si>
    <t>customize_train_control_apply_cancel</t>
  </si>
  <si>
    <t>train_control_verbose_caret</t>
  </si>
  <si>
    <t>train_control_save_predictions_caret</t>
  </si>
  <si>
    <t>train_control_class_probabilities_caret</t>
  </si>
  <si>
    <t>cohortConstruction</t>
  </si>
  <si>
    <t>load_bivariate</t>
  </si>
  <si>
    <t>model_training_caret_models_ui</t>
  </si>
  <si>
    <t>advance_control_apply</t>
  </si>
  <si>
    <t>model_training_caret_models_ols_advance_intercept</t>
  </si>
  <si>
    <t>model_training_caret_models_advance_options</t>
  </si>
  <si>
    <t>model_training_apply</t>
  </si>
  <si>
    <t>menu_omop</t>
  </si>
  <si>
    <t>model_training_caret_models_rf</t>
  </si>
  <si>
    <t>model_training_caret_models_rf_advance_params</t>
  </si>
  <si>
    <t>model_training_setup_start_clusters_check</t>
  </si>
  <si>
    <t>model_training_setup_include_ensemble_check</t>
  </si>
  <si>
    <t>model_training_setup_presetup</t>
  </si>
  <si>
    <t>model_training_caret_models_gbm_advance_n.trees</t>
  </si>
  <si>
    <t>model_training_caret_models_gbm_advance_interaction.depth</t>
  </si>
  <si>
    <t>model_training_caret_models_gbm_advance_n.minobsinnode</t>
  </si>
  <si>
    <t>model_training_caret_models_gbm_advance_shrinkage</t>
  </si>
  <si>
    <t>automl_menu</t>
  </si>
  <si>
    <t>cdm_schema</t>
  </si>
  <si>
    <t>vocab_schema</t>
  </si>
  <si>
    <t>results_schema</t>
  </si>
  <si>
    <t>cdm_version</t>
  </si>
  <si>
    <t>achilles_dbms</t>
  </si>
  <si>
    <t>achilles_db_port</t>
  </si>
  <si>
    <t>achilles_db_host</t>
  </si>
  <si>
    <t>achilles_db_name</t>
  </si>
  <si>
    <t>achilles_db_user</t>
  </si>
  <si>
    <t>achilles_db_pwd</t>
  </si>
  <si>
    <t>run_achilles</t>
  </si>
  <si>
    <t>menu_Feature_Extraction</t>
  </si>
  <si>
    <t>menu_ohdsi_analysis</t>
  </si>
  <si>
    <t>model_training_caret_models_xgbTree_advance_nrounds</t>
  </si>
  <si>
    <t>model_training_caret_models_xgbTree_advance_max_depth</t>
  </si>
  <si>
    <t>model_training_caret_models_xgbTree_advance_eta</t>
  </si>
  <si>
    <t>model_training_caret_models_xgbTree_advance_gamma</t>
  </si>
  <si>
    <t>model_training_caret_models_xgbTree_advance_colsample_bytree</t>
  </si>
  <si>
    <t>model_training_caret_models_xgbTree_advance_min_child_weight</t>
  </si>
  <si>
    <t>model_training_caret_models_xgbTree_advance_subsample</t>
  </si>
  <si>
    <t>model_training_caret_train_metrics</t>
  </si>
  <si>
    <t>model_training_caret_models_xgbLinear_advance_nrounds</t>
  </si>
  <si>
    <t>model_training_caret_models_xgbLinear_advance_lambda</t>
  </si>
  <si>
    <t>model_training_caret_models_xgbLinear_advance_alpha</t>
  </si>
  <si>
    <t>model_training_caret_models_xgbLinear_advance_eta</t>
  </si>
  <si>
    <t>model_training_caret_models_svmRadial_advance_sigma</t>
  </si>
  <si>
    <t>model_training_caret_models_svmRadial_advance_C</t>
  </si>
  <si>
    <t>user_generatebivriate</t>
  </si>
  <si>
    <t>logoutID</t>
  </si>
  <si>
    <t>deeplearning</t>
  </si>
  <si>
    <t>WelcomeID</t>
  </si>
  <si>
    <t>automl_title</t>
  </si>
  <si>
    <t>model_training_caret_models_svmLinear_advance_C</t>
  </si>
  <si>
    <t>model_training_caret_train_metrics_training</t>
  </si>
  <si>
    <t>model_training_caret_train_metrics_test</t>
  </si>
  <si>
    <t>deploy_model_test</t>
  </si>
  <si>
    <t>model_training_caret_models_svmPoly_advance_degree</t>
  </si>
  <si>
    <t>model_training_caret_models_svmPoly_advance_scale</t>
  </si>
  <si>
    <t>model_training_caret_models_svmPoly_advance_C</t>
  </si>
  <si>
    <t>model_training_caret_models_glmnet_advance_alpha</t>
  </si>
  <si>
    <t>model_training_caret_more_options_shap_check</t>
  </si>
  <si>
    <t>model_training_caret_test_metrics_trained_models_shap_ph</t>
  </si>
  <si>
    <t>model_training_caret_more_metrics</t>
  </si>
  <si>
    <t>model_training_caret_more_options_shap</t>
  </si>
  <si>
    <t>model_training_caret_post_model_metrics_cm</t>
  </si>
  <si>
    <t>model_training_caret_test_metrics_trained_models_options_ph</t>
  </si>
  <si>
    <t>model_training_caret_test_metrics_trained_shap_switch_check</t>
  </si>
  <si>
    <t>model_training_caret_post_model_metrics_vi</t>
  </si>
  <si>
    <t>model_training_caret_test_metrics_trained_shap_apply</t>
  </si>
  <si>
    <t>model_training_caret_test_metrics_df_filtered</t>
  </si>
  <si>
    <t>model_training_caret_test_metrics_plot_all_filtered</t>
  </si>
  <si>
    <t>model_training_caret_test_metrics_plot_roc_filtered</t>
  </si>
  <si>
    <t>model_training_caret_test_metrics_shap_values_varimp</t>
  </si>
  <si>
    <t>model_training_caret_test_metrics_shap_values_varfreq</t>
  </si>
  <si>
    <t>model_training_caret_test_metrics_shap_values_vardep</t>
  </si>
  <si>
    <t>model_training_caret_test_metrics_shap_values_beeswarm</t>
  </si>
  <si>
    <t>model_training_caret_test_metrics_shap_values_waterfall</t>
  </si>
  <si>
    <t>model_training_caret_test_metrics_shap_values_force</t>
  </si>
  <si>
    <t>deploy_trained_caret_models_box_ui_options</t>
  </si>
  <si>
    <t>deploy_trained_caret_models_box_ui_ouput</t>
  </si>
  <si>
    <t>deploy_trained_caret_models_select_metrics</t>
  </si>
  <si>
    <t>deploy_trained_caret_models_select_model</t>
  </si>
  <si>
    <t>deploy_trained_caret_models_select_session</t>
  </si>
  <si>
    <t>deploy_trained_caret_models_select_deploy</t>
  </si>
  <si>
    <t>deploy_trained_caret_models_select_deploy_apply</t>
  </si>
  <si>
    <t>English</t>
  </si>
  <si>
    <t>Change language</t>
  </si>
  <si>
    <t>Upload file</t>
  </si>
  <si>
    <t>Select data source</t>
  </si>
  <si>
    <t>Check the box to view a summary of uploaded datasets</t>
  </si>
  <si>
    <t>Database connection</t>
  </si>
  <si>
    <t>Uploaded datasets</t>
  </si>
  <si>
    <t>Browse files</t>
  </si>
  <si>
    <t>Drop files</t>
  </si>
  <si>
    <t>Please upload suported file</t>
  </si>
  <si>
    <t>Paste links to files of type</t>
  </si>
  <si>
    <t>Study name</t>
  </si>
  <si>
    <t>Study country</t>
  </si>
  <si>
    <t>Additional information</t>
  </si>
  <si>
    <t>Provide study context, design, etc, to provide context to AI</t>
  </si>
  <si>
    <t>Upload data</t>
  </si>
  <si>
    <t>Not implemented yet. Work in progress!!! Select Local or URL ...</t>
  </si>
  <si>
    <t>Using URL for .xls files not currently supported. Kindly download and upload using local option</t>
  </si>
  <si>
    <t>The upload dataset could not be converted to data.frame. Please check!</t>
  </si>
  <si>
    <t>Data submitted successfully!</t>
  </si>
  <si>
    <t>No dataset uploaded yet! Please upload data first!!!</t>
  </si>
  <si>
    <t>Apply selection</t>
  </si>
  <si>
    <t>Select data</t>
  </si>
  <si>
    <t>No dataset uploaded yet! Upload data from</t>
  </si>
  <si>
    <t>Data summary</t>
  </si>
  <si>
    <t>Upload time</t>
  </si>
  <si>
    <t>Generating summary statistics</t>
  </si>
  <si>
    <t>You selected</t>
  </si>
  <si>
    <t>You can select a different data set from</t>
  </si>
  <si>
    <t>Toggle actions to perform</t>
  </si>
  <si>
    <t>Missingness</t>
  </si>
  <si>
    <t>Filter</t>
  </si>
  <si>
    <t>Show data</t>
  </si>
  <si>
    <t>Select variables</t>
  </si>
  <si>
    <t>Use R filter commands such as</t>
  </si>
  <si>
    <t>No data selected. You can select data from</t>
  </si>
  <si>
    <t>Apply filter</t>
  </si>
  <si>
    <t>Choose ggplot2 theme:</t>
  </si>
  <si>
    <t>Reset filter</t>
  </si>
  <si>
    <t>Select variable to display</t>
  </si>
  <si>
    <t>Use CTL + Variable to select multiple</t>
  </si>
  <si>
    <t>Error in filter rule supplied. Check if you correctly specified the variable name or the condition. You supplied:</t>
  </si>
  <si>
    <t>Current filters</t>
  </si>
  <si>
    <t>Current dataset</t>
  </si>
  <si>
    <t>Missing values (%)</t>
  </si>
  <si>
    <t>Quick explore</t>
  </si>
  <si>
    <t>Quick data exploration</t>
  </si>
  <si>
    <t>Update &amp; Overwrite data</t>
  </si>
  <si>
    <t>Overwrites uploaded data based on filters and selections, locally and downstream!</t>
  </si>
  <si>
    <t>Data updated &amp; overwriten successfully</t>
  </si>
  <si>
    <t>Select variable to transform</t>
  </si>
  <si>
    <t>Change type</t>
  </si>
  <si>
    <t>Variable type</t>
  </si>
  <si>
    <t>Apply transformation</t>
  </si>
  <si>
    <t>Variable type change logs</t>
  </si>
  <si>
    <t>Rename variable</t>
  </si>
  <si>
    <t>Database Host URL</t>
  </si>
  <si>
    <t>Paste Database URL, Hostname or IP address</t>
  </si>
  <si>
    <t>Variable renaming logs</t>
  </si>
  <si>
    <t>Recode values</t>
  </si>
  <si>
    <t>Select old label</t>
  </si>
  <si>
    <t>Input the new label</t>
  </si>
  <si>
    <t>Type the new labels. For multiple labels, separate with , or ;</t>
  </si>
  <si>
    <t>Recoded variable labels</t>
  </si>
  <si>
    <t>Handle missing values</t>
  </si>
  <si>
    <t>Recode values to missing</t>
  </si>
  <si>
    <t>Select one option:</t>
  </si>
  <si>
    <t>How to assign missing values</t>
  </si>
  <si>
    <t>Input R based patterns (default "") e.g ^\\ | Others | label$</t>
  </si>
  <si>
    <t>Select one or more values</t>
  </si>
  <si>
    <t>Categorical values</t>
  </si>
  <si>
    <t>Numeric values</t>
  </si>
  <si>
    <t>Separate multiple values using , or ;. For range, input on two values, separated , or ;</t>
  </si>
  <si>
    <t>Created missing values log</t>
  </si>
  <si>
    <t>Corrected missing values</t>
  </si>
  <si>
    <t>How is missing data identified?</t>
  </si>
  <si>
    <t>E.g., Unknown or Missing</t>
  </si>
  <si>
    <t>Numeric value</t>
  </si>
  <si>
    <t>Categorical value</t>
  </si>
  <si>
    <t>Check if range (max, min)</t>
  </si>
  <si>
    <t>Separate multiple categories with ; or ,. Specified categories must be in the data</t>
  </si>
  <si>
    <t>Identify outliers</t>
  </si>
  <si>
    <t>Outlier(s)</t>
  </si>
  <si>
    <t>None</t>
  </si>
  <si>
    <t>Correction method</t>
  </si>
  <si>
    <t>Enter number</t>
  </si>
  <si>
    <t>Corrected outliers</t>
  </si>
  <si>
    <t>Plot for missing data</t>
  </si>
  <si>
    <t>Manage data</t>
  </si>
  <si>
    <t>Overview</t>
  </si>
  <si>
    <t>Explore</t>
  </si>
  <si>
    <t>African Population and Health Research Center</t>
  </si>
  <si>
    <t>All rights reserverd</t>
  </si>
  <si>
    <t>copyright</t>
  </si>
  <si>
    <t>Contact Us</t>
  </si>
  <si>
    <t>Transform</t>
  </si>
  <si>
    <t>APHRC AUTOML NO CODE PLATFORM</t>
  </si>
  <si>
    <t>Home</t>
  </si>
  <si>
    <t>Source data</t>
  </si>
  <si>
    <t>Temporary</t>
  </si>
  <si>
    <t>Cohort Constructor</t>
  </si>
  <si>
    <t>Combine data</t>
  </si>
  <si>
    <t>Add rows</t>
  </si>
  <si>
    <t>Add columns</t>
  </si>
  <si>
    <t>Visualize data</t>
  </si>
  <si>
    <t>Automatic</t>
  </si>
  <si>
    <t>Custom</t>
  </si>
  <si>
    <t>Numerical</t>
  </si>
  <si>
    <t>Categorical</t>
  </si>
  <si>
    <t>Machine learning</t>
  </si>
  <si>
    <t>Intialize</t>
  </si>
  <si>
    <t>Features engineering</t>
  </si>
  <si>
    <t>Train model</t>
  </si>
  <si>
    <t>Validate and deploy model</t>
  </si>
  <si>
    <t>Predict/classify</t>
  </si>
  <si>
    <t>Additional resources</t>
  </si>
  <si>
    <t>Database connection successful</t>
  </si>
  <si>
    <t>Source of the data</t>
  </si>
  <si>
    <t>Select one</t>
  </si>
  <si>
    <t>New data</t>
  </si>
  <si>
    <t>Select the data</t>
  </si>
  <si>
    <t xml:space="preserve">Add a second dataset from </t>
  </si>
  <si>
    <t>Matched variables</t>
  </si>
  <si>
    <t>Matched (ID) variables</t>
  </si>
  <si>
    <t>Proceed to combine rows/columns</t>
  </si>
  <si>
    <t>No matched variables. NA will be used to fill unmatched. You can manually match variables</t>
  </si>
  <si>
    <t>Variable matching</t>
  </si>
  <si>
    <t>How to combine the new data to the already selected one ...</t>
  </si>
  <si>
    <t>Base data variables</t>
  </si>
  <si>
    <t>New data variables</t>
  </si>
  <si>
    <t>Structure</t>
  </si>
  <si>
    <t>Summary</t>
  </si>
  <si>
    <t>Skim</t>
  </si>
  <si>
    <t>This Section Allows the User to Generate Desired Output from the Selected Variables</t>
  </si>
  <si>
    <t>Visual Type</t>
  </si>
  <si>
    <t>Table options</t>
  </si>
  <si>
    <t>Select Measure/calculation variable</t>
  </si>
  <si>
    <t>Select Strata variable</t>
  </si>
  <si>
    <t>Select column variable</t>
  </si>
  <si>
    <t>Create cross tab</t>
  </si>
  <si>
    <t>Download table</t>
  </si>
  <si>
    <t>More table options</t>
  </si>
  <si>
    <t>Report numeric</t>
  </si>
  <si>
    <t>Numeric summary</t>
  </si>
  <si>
    <t>Add p-value</t>
  </si>
  <si>
    <t>Add confidence interval</t>
  </si>
  <si>
    <t>Drop missing values</t>
  </si>
  <si>
    <t>Table caption</t>
  </si>
  <si>
    <t>Data options</t>
  </si>
  <si>
    <t>Select dataset</t>
  </si>
  <si>
    <t>Plot options</t>
  </si>
  <si>
    <t>Select variable on x axis</t>
  </si>
  <si>
    <t>Select variable on y axis</t>
  </si>
  <si>
    <t>Plot title</t>
  </si>
  <si>
    <t>X axis label</t>
  </si>
  <si>
    <t>Y axis label</t>
  </si>
  <si>
    <t>Create plot</t>
  </si>
  <si>
    <t>Download</t>
  </si>
  <si>
    <t>More plot options</t>
  </si>
  <si>
    <t>Transform to doughnut</t>
  </si>
  <si>
    <t>Select color variable</t>
  </si>
  <si>
    <t>Select group variable</t>
  </si>
  <si>
    <t>Visual orientation</t>
  </si>
  <si>
    <t>Display confidence interval</t>
  </si>
  <si>
    <t>Level of confidence interval</t>
  </si>
  <si>
    <t>Select line join</t>
  </si>
  <si>
    <t>Add line type</t>
  </si>
  <si>
    <t>Add points</t>
  </si>
  <si>
    <t>Y variable summary type</t>
  </si>
  <si>
    <t>Title position</t>
  </si>
  <si>
    <t>Axis title size</t>
  </si>
  <si>
    <t>Facet title size</t>
  </si>
  <si>
    <t>Axis text size</t>
  </si>
  <si>
    <t>Data label size</t>
  </si>
  <si>
    <t>X axis text angle</t>
  </si>
  <si>
    <t>Legend title</t>
  </si>
  <si>
    <t>Stacked</t>
  </si>
  <si>
    <t>Add density</t>
  </si>
  <si>
    <t>Size of plot title</t>
  </si>
  <si>
    <t>Bar width</t>
  </si>
  <si>
    <t>Bin width</t>
  </si>
  <si>
    <t>Line size</t>
  </si>
  <si>
    <t>Select line type</t>
  </si>
  <si>
    <t>Add shapes</t>
  </si>
  <si>
    <t>Select shape</t>
  </si>
  <si>
    <t>Add smooth</t>
  </si>
  <si>
    <t>Remove histogram</t>
  </si>
  <si>
    <t>Select color</t>
  </si>
  <si>
    <t>Select color parlet</t>
  </si>
  <si>
    <t>Bar plot</t>
  </si>
  <si>
    <t>Detailed Summary</t>
  </si>
  <si>
    <t>Append rows</t>
  </si>
  <si>
    <t>Create ID variable</t>
  </si>
  <si>
    <t>Custom data visualization</t>
  </si>
  <si>
    <t>Added rows and columns</t>
  </si>
  <si>
    <t>Select variable from base and the new datasets</t>
  </si>
  <si>
    <t>Select to match</t>
  </si>
  <si>
    <t>Match selected variables</t>
  </si>
  <si>
    <t>Combine datasets</t>
  </si>
  <si>
    <t>Database Type</t>
  </si>
  <si>
    <t>Database Host</t>
  </si>
  <si>
    <t>Database name</t>
  </si>
  <si>
    <t>Database User</t>
  </si>
  <si>
    <t>Database password</t>
  </si>
  <si>
    <t>Database port</t>
  </si>
  <si>
    <t>Enter your database host/IP address</t>
  </si>
  <si>
    <t>Enter your database name</t>
  </si>
  <si>
    <t>Enter your database User</t>
  </si>
  <si>
    <t>Enter your database password</t>
  </si>
  <si>
    <t>Enter your database port</t>
  </si>
  <si>
    <t>Write Query Here</t>
  </si>
  <si>
    <t>Custom Query</t>
  </si>
  <si>
    <t>Run Query</t>
  </si>
  <si>
    <t>List of Schemas</t>
  </si>
  <si>
    <t>List of Tables</t>
  </si>
  <si>
    <t>Connect</t>
  </si>
  <si>
    <t>Disconnect</t>
  </si>
  <si>
    <t>Upload database records</t>
  </si>
  <si>
    <t>Type in ID variable</t>
  </si>
  <si>
    <t>database connection failed, Confirm Host,Username and Password are correct</t>
  </si>
  <si>
    <t>MySQL database integration not yet implemented</t>
  </si>
  <si>
    <t>Please establish a database connection before running a query</t>
  </si>
  <si>
    <t>Check your SQL Syntax</t>
  </si>
  <si>
    <t>Research Questions</t>
  </si>
  <si>
    <t>Generate possible research question(s)</t>
  </si>
  <si>
    <t>Stored API key detected. Proceed to research question generation</t>
  </si>
  <si>
    <t>Add Gemini API Key</t>
  </si>
  <si>
    <t>Paste the API key</t>
  </si>
  <si>
    <t>Submit API</t>
  </si>
  <si>
    <t>No API? Generate from</t>
  </si>
  <si>
    <t>Here</t>
  </si>
  <si>
    <t>API sucessfully stored</t>
  </si>
  <si>
    <t>Toggle additonal prompts</t>
  </si>
  <si>
    <t>Add title</t>
  </si>
  <si>
    <t>Add background info</t>
  </si>
  <si>
    <t>Add objectives</t>
  </si>
  <si>
    <t>Suggest analysis</t>
  </si>
  <si>
    <t>Generate</t>
  </si>
  <si>
    <t>Possible research questions</t>
  </si>
  <si>
    <t>Error occurred while generating the research questions. Check your internet connectivity or try later</t>
  </si>
  <si>
    <t>Data has outcome of interest?</t>
  </si>
  <si>
    <t>Select outcome of interest</t>
  </si>
  <si>
    <t>Suggested analysis methods</t>
  </si>
  <si>
    <t>Select one option</t>
  </si>
  <si>
    <t>Analysis type</t>
  </si>
  <si>
    <t>Supervised Task</t>
  </si>
  <si>
    <t>Unsupervised</t>
  </si>
  <si>
    <t>Work in-progress</t>
  </si>
  <si>
    <t>No numeric variable in the data. Change type or select another task</t>
  </si>
  <si>
    <t>Select target variable</t>
  </si>
  <si>
    <t>Target/Outcome</t>
  </si>
  <si>
    <t>Train/Test ratio</t>
  </si>
  <si>
    <t>Session ID</t>
  </si>
  <si>
    <t>Enter session ID</t>
  </si>
  <si>
    <t>Please Wait!!!</t>
  </si>
  <si>
    <t>Cross tab is being prepared. It will be displayed soon soon.</t>
  </si>
  <si>
    <t>Initialize</t>
  </si>
  <si>
    <t>plot is being prepared. It will be displayed soon soon.</t>
  </si>
  <si>
    <t>Excluded variables</t>
  </si>
  <si>
    <t>Select variables to exclude</t>
  </si>
  <si>
    <t>Update plot</t>
  </si>
  <si>
    <t>Update cross table</t>
  </si>
  <si>
    <t>Set corelation plot parameters</t>
  </si>
  <si>
    <t>Set bivariate plot paramters</t>
  </si>
  <si>
    <t>Select outcome variable</t>
  </si>
  <si>
    <t>Select explanatory variable</t>
  </si>
  <si>
    <t>Select numeric variables</t>
  </si>
  <si>
    <t>The column has excess categories</t>
  </si>
  <si>
    <t>Select  a column with 20 categories or less and try again!!!</t>
  </si>
  <si>
    <t>Maximum variable limit exceeded!!!</t>
  </si>
  <si>
    <t>Select 5 or fewer variables and try again</t>
  </si>
  <si>
    <t>Missing data imputation method</t>
  </si>
  <si>
    <t>Select a method</t>
  </si>
  <si>
    <t>Select ouctome variable</t>
  </si>
  <si>
    <t>The report is being prepared for downlaod. It will be downlaoded shortly</t>
  </si>
  <si>
    <t>Corrplot customization</t>
  </si>
  <si>
    <t>Bivariate plot customization</t>
  </si>
  <si>
    <t>Select explanatory variables</t>
  </si>
  <si>
    <t>Seed value</t>
  </si>
  <si>
    <t>Has outcome/taget variable</t>
  </si>
  <si>
    <t>Select model category</t>
  </si>
  <si>
    <t>Regression</t>
  </si>
  <si>
    <t>Classification</t>
  </si>
  <si>
    <t>Select modelling framework</t>
  </si>
  <si>
    <t>Evidence Quality</t>
  </si>
  <si>
    <t>Download report</t>
  </si>
  <si>
    <t>OMOP Analysis</t>
  </si>
  <si>
    <t>Preprocessng</t>
  </si>
  <si>
    <t>Feature engineering</t>
  </si>
  <si>
    <t>Impute missing values</t>
  </si>
  <si>
    <t>Perform FE Steps</t>
  </si>
  <si>
    <t>Perfrom PCA</t>
  </si>
  <si>
    <t>Achilles analysis</t>
  </si>
  <si>
    <t>Up sample class</t>
  </si>
  <si>
    <t>Create Connection details</t>
  </si>
  <si>
    <t>Select cohort</t>
  </si>
  <si>
    <t>Apply Selection</t>
  </si>
  <si>
    <t>Correlation filter</t>
  </si>
  <si>
    <t>Partition data method</t>
  </si>
  <si>
    <t>Using Concept IDs</t>
  </si>
  <si>
    <t>Aphrodite Phenotyping</t>
  </si>
  <si>
    <t>Number of Cross-validation folds</t>
  </si>
  <si>
    <t>Select evaluation metric</t>
  </si>
  <si>
    <t>Cross-validation method</t>
  </si>
  <si>
    <t>Number of repeats</t>
  </si>
  <si>
    <t>Number of folds or resampling iterations</t>
  </si>
  <si>
    <t>Preprocessing summary</t>
  </si>
  <si>
    <t>Search method</t>
  </si>
  <si>
    <t>Event start date</t>
  </si>
  <si>
    <t>Cohort Name</t>
  </si>
  <si>
    <t>Keyword</t>
  </si>
  <si>
    <t>CDM input</t>
  </si>
  <si>
    <t>Create CDM</t>
  </si>
  <si>
    <t>achilles Schema Name</t>
  </si>
  <si>
    <t>Result Schema Name</t>
  </si>
  <si>
    <t>CDM Schema Name</t>
  </si>
  <si>
    <t>CDM connection name</t>
  </si>
  <si>
    <t>CDM connection</t>
  </si>
  <si>
    <t>Connect DB</t>
  </si>
  <si>
    <t xml:space="preserve">Port </t>
  </si>
  <si>
    <t>Password</t>
  </si>
  <si>
    <t>User</t>
  </si>
  <si>
    <t>Database Name</t>
  </si>
  <si>
    <t>Host</t>
  </si>
  <si>
    <t>Customize training controls</t>
  </si>
  <si>
    <t>Save settings</t>
  </si>
  <si>
    <t>Cancel</t>
  </si>
  <si>
    <t>Verbose iteration</t>
  </si>
  <si>
    <t>Save predictions</t>
  </si>
  <si>
    <t>Compute class probabilities</t>
  </si>
  <si>
    <t>Cohort Construction</t>
  </si>
  <si>
    <t>The plots are being generated. They will be displayed shortly</t>
  </si>
  <si>
    <t>Select model(s) to train</t>
  </si>
  <si>
    <t>Advance</t>
  </si>
  <si>
    <t>Include intercept</t>
  </si>
  <si>
    <t>Advance options</t>
  </si>
  <si>
    <t>Train models</t>
  </si>
  <si>
    <t>OMOP Visualization</t>
  </si>
  <si>
    <t>Random forest</t>
  </si>
  <si>
    <t># Predictors at each split</t>
  </si>
  <si>
    <t>Parallel processing</t>
  </si>
  <si>
    <t>Include ensemble</t>
  </si>
  <si>
    <t>Model training configuration</t>
  </si>
  <si>
    <t># Boosting Iterations</t>
  </si>
  <si>
    <t>Max Tree Depth</t>
  </si>
  <si>
    <t>in. Terminal Node Size</t>
  </si>
  <si>
    <t>Shrinkage (Learning rate)</t>
  </si>
  <si>
    <t>AutoML</t>
  </si>
  <si>
    <t>CDM Schema</t>
  </si>
  <si>
    <t>Vocabulary Schema (optional)</t>
  </si>
  <si>
    <t>Results Schema</t>
  </si>
  <si>
    <t>CDM Version</t>
  </si>
  <si>
    <t>Port</t>
  </si>
  <si>
    <t>Run Achilles</t>
  </si>
  <si>
    <t>Feature Extraction</t>
  </si>
  <si>
    <t>OHDSI Analysis</t>
  </si>
  <si>
    <t>Minimum Loss Reduction</t>
  </si>
  <si>
    <t>Subsample Ratio of Columns</t>
  </si>
  <si>
    <t>Minimum Sum of Instance Weight</t>
  </si>
  <si>
    <t>Subsample Percentage</t>
  </si>
  <si>
    <t>Performance metrics</t>
  </si>
  <si>
    <t>L2 Regularization</t>
  </si>
  <si>
    <t>L1 Regularization</t>
  </si>
  <si>
    <t>Learning rate</t>
  </si>
  <si>
    <t>Sigma</t>
  </si>
  <si>
    <t>Cost</t>
  </si>
  <si>
    <t>Generate plot</t>
  </si>
  <si>
    <t>Sign out</t>
  </si>
  <si>
    <t>Deep learning</t>
  </si>
  <si>
    <t>Welcome</t>
  </si>
  <si>
    <t>Automl with Pycaret</t>
  </si>
  <si>
    <t>Training</t>
  </si>
  <si>
    <t>Test</t>
  </si>
  <si>
    <t>Model deployment</t>
  </si>
  <si>
    <t>Polynomial Degree</t>
  </si>
  <si>
    <t>Scale</t>
  </si>
  <si>
    <t>Alpha</t>
  </si>
  <si>
    <t>Explore trained models</t>
  </si>
  <si>
    <t>Select model(s)</t>
  </si>
  <si>
    <t>More metrics</t>
  </si>
  <si>
    <t>Confusion matrix</t>
  </si>
  <si>
    <t>Select metric</t>
  </si>
  <si>
    <t>Generate SHAP values</t>
  </si>
  <si>
    <t>Variable importance</t>
  </si>
  <si>
    <t>Metrics table</t>
  </si>
  <si>
    <t>Metrics plot</t>
  </si>
  <si>
    <t>ROC/Prediction plot</t>
  </si>
  <si>
    <t>Shap-based variable importance</t>
  </si>
  <si>
    <t>Variable importance ranking</t>
  </si>
  <si>
    <t>Dependency plot</t>
  </si>
  <si>
    <t>Beeswarm plot</t>
  </si>
  <si>
    <t>Waterfall plot</t>
  </si>
  <si>
    <t>Force plot</t>
  </si>
  <si>
    <t>Select session(s)</t>
  </si>
  <si>
    <t>Deploy selected model(s)</t>
  </si>
  <si>
    <t>Deploy</t>
  </si>
  <si>
    <t>French</t>
  </si>
  <si>
    <t xml:space="preserve">Variables correspondantes (ID
</t>
  </si>
  <si>
    <t>Type de base de données</t>
  </si>
  <si>
    <t>Hôte de base de données</t>
  </si>
  <si>
    <t>Nom de la base de données</t>
  </si>
  <si>
    <t>Utilisateur de la base de données</t>
  </si>
  <si>
    <t>Mot de passe de la base de données</t>
  </si>
  <si>
    <t>Port de base de données</t>
  </si>
  <si>
    <t>Entrez votre hôte de base de données/adresse IP</t>
  </si>
  <si>
    <t>Entrez le nom de votre base de données</t>
  </si>
  <si>
    <t>Entrez votre utilisateur de base de données</t>
  </si>
  <si>
    <t>Entrez le mot de passe de votre base de données</t>
  </si>
  <si>
    <t>Entrez votre port de base de données</t>
  </si>
  <si>
    <t>Écrivez la requête ici</t>
  </si>
  <si>
    <t>Requête personnalisée</t>
  </si>
  <si>
    <t>Exécuter la requête</t>
  </si>
  <si>
    <t>Liste des schémas</t>
  </si>
  <si>
    <t>Liste des tables</t>
  </si>
  <si>
    <t>Relier</t>
  </si>
  <si>
    <t>Déconnecter</t>
  </si>
  <si>
    <t>Télécharger les enregistrements de la base de données</t>
  </si>
  <si>
    <t>Tapez la variable d'identification</t>
  </si>
  <si>
    <t>Échec de la connexion à la base de données, confirmez que l’hôte, le nom d’utilisateur et le mot de passe sont corrects</t>
  </si>
  <si>
    <t>L’intégration de la base de données MySQL n’est pas encore implémentée</t>
  </si>
  <si>
    <t>Veuillez établir une connexion à la base de données avant d’exécuter une requête</t>
  </si>
  <si>
    <t>Vérifiez votre syntaxe SQL</t>
  </si>
  <si>
    <t xml:space="preserve">Questions de recherche
</t>
  </si>
  <si>
    <t xml:space="preserve">Générer des questions de recherche possibles
</t>
  </si>
  <si>
    <t>Swahili</t>
  </si>
  <si>
    <t>variable</t>
  </si>
  <si>
    <t>label</t>
  </si>
  <si>
    <t>Local</t>
  </si>
  <si>
    <t>Locale</t>
  </si>
  <si>
    <t>URL</t>
  </si>
  <si>
    <t>Connexion à la base de données</t>
  </si>
  <si>
    <t>API connection</t>
  </si>
  <si>
    <t>Connexion API</t>
  </si>
  <si>
    <t>explore_data_show_data_type_check</t>
  </si>
  <si>
    <t>Head</t>
  </si>
  <si>
    <t>Tête</t>
  </si>
  <si>
    <t>Tail</t>
  </si>
  <si>
    <t>Queue</t>
  </si>
  <si>
    <t>All</t>
  </si>
  <si>
    <t>Tout</t>
  </si>
  <si>
    <t>transform_data_change_type_choices</t>
  </si>
  <si>
    <t>factor</t>
  </si>
  <si>
    <t>character</t>
  </si>
  <si>
    <t>numeric</t>
  </si>
  <si>
    <t>transform_data_handle_missing_values_choices</t>
  </si>
  <si>
    <t>Drop missing (for all)</t>
  </si>
  <si>
    <t>Goutte manquante (pour cela)</t>
  </si>
  <si>
    <t>Drop missing (for this)</t>
  </si>
  <si>
    <t>Create new category (for all)</t>
  </si>
  <si>
    <t>Créer une nouvelle catégorie (pour tous)</t>
  </si>
  <si>
    <t>Create new category (for this)</t>
  </si>
  <si>
    <t>Créer une nouvelle catégorie (pour cela)</t>
  </si>
  <si>
    <t>transform_data_create_missing_values_choices</t>
  </si>
  <si>
    <t>For this variable</t>
  </si>
  <si>
    <t>Pour cette variable</t>
  </si>
  <si>
    <t>For all variables</t>
  </si>
  <si>
    <t>Pour toutes les variables</t>
  </si>
  <si>
    <t>Use patterns</t>
  </si>
  <si>
    <t>Utiliser des modèles</t>
  </si>
  <si>
    <t>Use categories</t>
  </si>
  <si>
    <t>Utiliser les catégories</t>
  </si>
  <si>
    <t>""</t>
  </si>
  <si>
    <t>Blank ("")</t>
  </si>
  <si>
    <t>NA</t>
  </si>
  <si>
    <t>NaN</t>
  </si>
  <si>
    <t>transform_data_handle_outliers_choices</t>
  </si>
  <si>
    <t>drop</t>
  </si>
  <si>
    <t>Drop</t>
  </si>
  <si>
    <t>Baisse</t>
  </si>
  <si>
    <t>correct</t>
  </si>
  <si>
    <t>Correct</t>
  </si>
  <si>
    <t>Correcte</t>
  </si>
  <si>
    <t>nothing</t>
  </si>
  <si>
    <t>Do nothing</t>
  </si>
  <si>
    <t>Ne rien faire</t>
  </si>
  <si>
    <t>mean</t>
  </si>
  <si>
    <t>Mean</t>
  </si>
  <si>
    <t>median</t>
  </si>
  <si>
    <t>Median</t>
  </si>
  <si>
    <t>input value</t>
  </si>
  <si>
    <t>Input value</t>
  </si>
  <si>
    <t>Valeur d'entrée</t>
  </si>
  <si>
    <t>combine_data_match_type_choices</t>
  </si>
  <si>
    <t>automatic</t>
  </si>
  <si>
    <t>Automatic match</t>
  </si>
  <si>
    <t>Correspondance automatique</t>
  </si>
  <si>
    <t>manual</t>
  </si>
  <si>
    <t>Manual match</t>
  </si>
  <si>
    <t>Correspondance manuelle</t>
  </si>
  <si>
    <t>row</t>
  </si>
  <si>
    <t>Ajouter des lignes</t>
  </si>
  <si>
    <t>column</t>
  </si>
  <si>
    <t>Ajouter des colonnes</t>
  </si>
  <si>
    <t>combine_data_combine_modify_vars_choices</t>
  </si>
  <si>
    <t>Proceed</t>
  </si>
  <si>
    <t>Procéder</t>
  </si>
  <si>
    <t>Modify matched variables</t>
  </si>
  <si>
    <t>Modifier les variables correspondantes</t>
  </si>
  <si>
    <t>manage_data_show</t>
  </si>
  <si>
    <t>Écrémer</t>
  </si>
  <si>
    <t>Detailed summary</t>
  </si>
  <si>
    <t>Résumé détaillé</t>
  </si>
  <si>
    <t>Résumé</t>
  </si>
  <si>
    <t>ui_radio_button</t>
  </si>
  <si>
    <t>use a table</t>
  </si>
  <si>
    <t>Use a table</t>
  </si>
  <si>
    <t>Utiliser une table</t>
  </si>
  <si>
    <t>use SQL query</t>
  </si>
  <si>
    <t>Use SQL query</t>
  </si>
  <si>
    <t>Utiliser une requête SQL</t>
  </si>
  <si>
    <t>yes</t>
  </si>
  <si>
    <t>Yes</t>
  </si>
  <si>
    <t>no</t>
  </si>
  <si>
    <t>No</t>
  </si>
  <si>
    <t>setup_models_analysis_type_choices_supervised</t>
  </si>
  <si>
    <t>Supervised learning</t>
  </si>
  <si>
    <t>Semi-supervised learning</t>
  </si>
  <si>
    <t>setup_models_analysis_type_choices_unsupervised</t>
  </si>
  <si>
    <t>Clustering</t>
  </si>
  <si>
    <t>Anomaly detection</t>
  </si>
  <si>
    <t>setup_models_analysis_type_supervised_choices</t>
  </si>
  <si>
    <t>setup_models_analysis_type_unsupervised_choices</t>
  </si>
  <si>
    <t>impute_missing_options_choices</t>
  </si>
  <si>
    <t>omit</t>
  </si>
  <si>
    <t>Drop all</t>
  </si>
  <si>
    <t>missing_mean</t>
  </si>
  <si>
    <t>Missing category and Mean</t>
  </si>
  <si>
    <t>missing_median</t>
  </si>
  <si>
    <t>Missing category and Median</t>
  </si>
  <si>
    <t>mode_median</t>
  </si>
  <si>
    <t>Mode and Median</t>
  </si>
  <si>
    <t>mode_mean</t>
  </si>
  <si>
    <t>Mode and Mean</t>
  </si>
  <si>
    <t>knn</t>
  </si>
  <si>
    <t>K-nearest neigbors</t>
  </si>
  <si>
    <t>knn_linear</t>
  </si>
  <si>
    <t>K-nearest neigbors and Linear model</t>
  </si>
  <si>
    <t>bag</t>
  </si>
  <si>
    <t>Bagging</t>
  </si>
  <si>
    <t>setup_models_analysis_model_type_check_supervised</t>
  </si>
  <si>
    <t>Time series</t>
  </si>
  <si>
    <t>Classical statistics</t>
  </si>
  <si>
    <t>setup_models_analysis_model_type_check_semisupervised</t>
  </si>
  <si>
    <t>setup_models_analysis_model_type_check_clustering</t>
  </si>
  <si>
    <t>setup_models_analysis_model_type_check_anomaly</t>
  </si>
  <si>
    <t>Caret</t>
  </si>
  <si>
    <t>Tidymodels</t>
  </si>
  <si>
    <t>Pycaret</t>
  </si>
  <si>
    <t>feature_engineering_perform_upsample_steps_choices</t>
  </si>
  <si>
    <t>random</t>
  </si>
  <si>
    <t>Random minority over-sampling</t>
  </si>
  <si>
    <t>smote</t>
  </si>
  <si>
    <t>SMOTE</t>
  </si>
  <si>
    <t>bsmote</t>
  </si>
  <si>
    <t>Borderline SMOTE</t>
  </si>
  <si>
    <t>adasyn</t>
  </si>
  <si>
    <t>Adaptive synthetic sampling</t>
  </si>
  <si>
    <t>rose</t>
  </si>
  <si>
    <t>Randomly Over Sampling Examples</t>
  </si>
  <si>
    <t>feature_engineering_perform_partition_choices</t>
  </si>
  <si>
    <t>single</t>
  </si>
  <si>
    <t>Single (stanndard)</t>
  </si>
  <si>
    <t>time</t>
  </si>
  <si>
    <t>Time-based</t>
  </si>
  <si>
    <t>group</t>
  </si>
  <si>
    <t>Grouped data</t>
  </si>
  <si>
    <t>tseries</t>
  </si>
  <si>
    <t>model_training_setup_eval_metric_choices_classification</t>
  </si>
  <si>
    <t>Accuracy</t>
  </si>
  <si>
    <t>AUC</t>
  </si>
  <si>
    <t>Kappa</t>
  </si>
  <si>
    <t>F1</t>
  </si>
  <si>
    <t>model_training_setup_eval_metric_choices_regression</t>
  </si>
  <si>
    <t>RMSE</t>
  </si>
  <si>
    <t>Rsquared</t>
  </si>
  <si>
    <t>RSquare</t>
  </si>
  <si>
    <t>model_training_setup_eval_metric_choices_unsupervised</t>
  </si>
  <si>
    <t>Work-in-progress</t>
  </si>
  <si>
    <t>train_control_method_caret_choices</t>
  </si>
  <si>
    <t>cv</t>
  </si>
  <si>
    <t>CV</t>
  </si>
  <si>
    <t>repeatedcv</t>
  </si>
  <si>
    <t>Repeated CV</t>
  </si>
  <si>
    <t>adaptive_cv</t>
  </si>
  <si>
    <t>Adaptive CV</t>
  </si>
  <si>
    <t>LOOCV</t>
  </si>
  <si>
    <t>LGOCV</t>
  </si>
  <si>
    <t>adaptive_LGOCV</t>
  </si>
  <si>
    <t>Adaptive LGOCV</t>
  </si>
  <si>
    <t>boot</t>
  </si>
  <si>
    <t>Bootstrap</t>
  </si>
  <si>
    <t>boot632</t>
  </si>
  <si>
    <t>Bootstrap 632</t>
  </si>
  <si>
    <t>optimism_boot</t>
  </si>
  <si>
    <t>Optimism bootstrap</t>
  </si>
  <si>
    <t>boot_all</t>
  </si>
  <si>
    <t>Bootsrap all</t>
  </si>
  <si>
    <t>adaptive_boot</t>
  </si>
  <si>
    <t>Adaptive bootstrap</t>
  </si>
  <si>
    <t>model_training_setup_cv_method_choices_tidymodels</t>
  </si>
  <si>
    <t>model_training_setup_cv_method_choices_pycaret</t>
  </si>
  <si>
    <t>model_training_setup_cv_method_choices_deeplearning</t>
  </si>
  <si>
    <t>model_training_setup_train_model_select_choices_caret</t>
  </si>
  <si>
    <t>rf</t>
  </si>
  <si>
    <t>gbm</t>
  </si>
  <si>
    <t>Gradient boosting</t>
  </si>
  <si>
    <t>K-nearest neighbors</t>
  </si>
  <si>
    <t>glm</t>
  </si>
  <si>
    <t>Logistic</t>
  </si>
  <si>
    <t>lm</t>
  </si>
  <si>
    <t>Linear model</t>
  </si>
  <si>
    <t>model_training_setup_train_model_select_choices_tidymodels</t>
  </si>
  <si>
    <t>train_control_search_caret_choices</t>
  </si>
  <si>
    <t>grid</t>
  </si>
  <si>
    <t>Grid</t>
  </si>
  <si>
    <t>Random</t>
  </si>
  <si>
    <t>model_training_caret_models_ols_logistic</t>
  </si>
  <si>
    <t>Logistic model</t>
  </si>
  <si>
    <t>model_training_caret_models_ols_linear</t>
  </si>
  <si>
    <t>TRUE</t>
  </si>
  <si>
    <t>FALSE</t>
  </si>
  <si>
    <t>Random Forest</t>
  </si>
  <si>
    <t>model_training_caret_models_gbm</t>
  </si>
  <si>
    <t>Gradient boosting machine</t>
  </si>
  <si>
    <t>model_training_caret_models_xgbTree</t>
  </si>
  <si>
    <t>xgbTree</t>
  </si>
  <si>
    <t>eXtreme Gradient Boosting</t>
  </si>
  <si>
    <t>model_training_caret_models_xgbLinear</t>
  </si>
  <si>
    <t>xgbLinear</t>
  </si>
  <si>
    <t>eXtreme Gradient Boosting (Penalized)</t>
  </si>
  <si>
    <t>model_training_caret_models_svmRadial</t>
  </si>
  <si>
    <t>svmRadial</t>
  </si>
  <si>
    <t>SVM (Radial Basis Function Kernel)</t>
  </si>
  <si>
    <t>model_training_caret_models_svmLinear</t>
  </si>
  <si>
    <t>svmLinear</t>
  </si>
  <si>
    <t>Regularized SVM (dual) with Linear Kernel</t>
  </si>
  <si>
    <t>model_training_caret_models_svmPoly</t>
  </si>
  <si>
    <t>svmPoly</t>
  </si>
  <si>
    <t>SVM with Polynomial Kernel</t>
  </si>
  <si>
    <t>model_training_caret_models_glmnet</t>
  </si>
  <si>
    <t>glmnet</t>
  </si>
  <si>
    <t>Regularized GLM</t>
  </si>
  <si>
    <t>theme_grey</t>
  </si>
  <si>
    <t>Default (theme_grey)</t>
  </si>
  <si>
    <t>theme_bw</t>
  </si>
  <si>
    <t>Black &amp; White (theme_bw)</t>
  </si>
  <si>
    <t>theme_classic</t>
  </si>
  <si>
    <t>Classic (theme_classic)</t>
  </si>
  <si>
    <t>theme_minimal</t>
  </si>
  <si>
    <t>Minimal (theme_minimal)</t>
  </si>
  <si>
    <t>theme_light</t>
  </si>
  <si>
    <t>Light (theme_light)</t>
  </si>
  <si>
    <t>theme_dark</t>
  </si>
  <si>
    <t>Dark (theme_dark)</t>
  </si>
  <si>
    <t>theme_linedraw</t>
  </si>
  <si>
    <t>Linedraw (theme_linedraw)</t>
  </si>
  <si>
    <t>theme_void</t>
  </si>
  <si>
    <t>Void (theme_void)</t>
  </si>
  <si>
    <t>theme_test</t>
  </si>
  <si>
    <t>Test (theme_test)</t>
  </si>
  <si>
    <t>All models</t>
  </si>
  <si>
    <t>Select models</t>
  </si>
  <si>
    <t>supported_files</t>
  </si>
  <si>
    <t>.csv</t>
  </si>
  <si>
    <t>.xlsx</t>
  </si>
  <si>
    <t>.xls</t>
  </si>
  <si>
    <t>.rds</t>
  </si>
  <si>
    <t>.rda</t>
  </si>
  <si>
    <t>.dta</t>
  </si>
  <si>
    <t>. spss</t>
  </si>
  <si>
    <t>.sav</t>
  </si>
  <si>
    <t>.por</t>
  </si>
  <si>
    <t>recode_var_types</t>
  </si>
  <si>
    <t>prompt</t>
  </si>
  <si>
    <t>generate_research_questions_gemini_base</t>
  </si>
  <si>
    <t xml:space="preserve">Use R output </t>
  </si>
  <si>
    <t>generate_research_questions_gemini_add</t>
  </si>
  <si>
    <t>To provide possible research questions</t>
  </si>
  <si>
    <t xml:space="preserve">The outcome of interest is </t>
  </si>
  <si>
    <t xml:space="preserve">Suggest both statistical and machine learning models and R code to apply on the data.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</si>
</sst>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333333"/>
      <name val="&quot;Source Sans Pro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2" borderId="0" xfId="0" applyFont="1" applyFill="1"/>
    <xf numFmtId="0" fontId="3" fillId="0" borderId="0" xfId="0" applyFont="1"/>
    <xf numFmtId="0" fontId="5" fillId="2" borderId="0" xfId="0" applyFont="1" applyFill="1" applyAlignment="1">
      <alignment wrapText="1"/>
    </xf>
    <xf numFmtId="49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P1001"/>
  <sheetViews>
    <sheetView tabSelected="1" topLeftCell="FL1" workbookViewId="0">
      <selection activeCell="FS18" sqref="FS18"/>
    </sheetView>
  </sheetViews>
  <sheetFormatPr defaultColWidth="14.4609375" defaultRowHeight="15" customHeight="1"/>
  <cols>
    <col min="1" max="1" width="13.53515625" customWidth="1"/>
    <col min="2" max="2" width="15.15234375" customWidth="1"/>
    <col min="3" max="3" width="18.4609375" customWidth="1"/>
    <col min="4" max="4" width="9.3046875" customWidth="1"/>
    <col min="5" max="5" width="47.84375" customWidth="1"/>
    <col min="6" max="7" width="17.15234375" customWidth="1"/>
    <col min="8" max="8" width="13" customWidth="1"/>
    <col min="9" max="9" width="9.3046875" customWidth="1"/>
    <col min="10" max="10" width="19.84375" customWidth="1"/>
    <col min="11" max="11" width="14.3046875" customWidth="1"/>
    <col min="12" max="79" width="9.3046875" customWidth="1"/>
    <col min="80" max="80" width="9.4609375" customWidth="1"/>
    <col min="81" max="113" width="9.3046875" customWidth="1"/>
    <col min="114" max="114" width="35" customWidth="1"/>
    <col min="115" max="143" width="9.3046875" customWidth="1"/>
    <col min="144" max="201" width="24" customWidth="1"/>
    <col min="202" max="208" width="9.3046875" customWidth="1"/>
    <col min="209" max="209" width="9.15234375" customWidth="1"/>
    <col min="210" max="210" width="14" customWidth="1"/>
    <col min="211" max="273" width="9.3046875" customWidth="1"/>
    <col min="274" max="274" width="33.3046875" customWidth="1"/>
    <col min="275" max="287" width="9.3046875" customWidth="1"/>
    <col min="288" max="288" width="6.15234375" customWidth="1"/>
    <col min="289" max="302" width="9.3046875" customWidth="1"/>
    <col min="303" max="303" width="28.53515625" customWidth="1"/>
    <col min="304" max="309" width="9.3046875" customWidth="1"/>
    <col min="310" max="310" width="41.3046875" customWidth="1"/>
    <col min="311" max="318" width="9.3046875" customWidth="1"/>
    <col min="319" max="321" width="31" customWidth="1"/>
    <col min="322" max="398" width="9.3046875" customWidth="1"/>
    <col min="399" max="399" width="16.69140625" customWidth="1"/>
    <col min="400" max="432" width="9.3046875" customWidth="1"/>
  </cols>
  <sheetData>
    <row r="1" spans="1:43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173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2" t="s">
        <v>308</v>
      </c>
      <c r="KX1" s="2" t="s">
        <v>309</v>
      </c>
      <c r="KY1" s="1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2" t="s">
        <v>372</v>
      </c>
      <c r="NJ1" s="1" t="s">
        <v>373</v>
      </c>
      <c r="NK1" s="2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</row>
    <row r="2" spans="1:432" ht="14.25" customHeight="1">
      <c r="A2" s="5" t="s">
        <v>432</v>
      </c>
      <c r="B2" s="5" t="s">
        <v>433</v>
      </c>
      <c r="C2" s="5" t="s">
        <v>434</v>
      </c>
      <c r="D2" s="5" t="s">
        <v>435</v>
      </c>
      <c r="E2" s="5" t="s">
        <v>436</v>
      </c>
      <c r="F2" s="5" t="s">
        <v>437</v>
      </c>
      <c r="G2" s="5" t="s">
        <v>438</v>
      </c>
      <c r="H2" s="5" t="s">
        <v>434</v>
      </c>
      <c r="I2" s="5" t="s">
        <v>439</v>
      </c>
      <c r="J2" s="5" t="s">
        <v>440</v>
      </c>
      <c r="K2" s="5" t="s">
        <v>441</v>
      </c>
      <c r="L2" s="5" t="s">
        <v>442</v>
      </c>
      <c r="M2" s="5" t="s">
        <v>443</v>
      </c>
      <c r="N2" s="5" t="s">
        <v>444</v>
      </c>
      <c r="O2" s="5" t="s">
        <v>445</v>
      </c>
      <c r="P2" s="5" t="s">
        <v>446</v>
      </c>
      <c r="Q2" s="5" t="s">
        <v>447</v>
      </c>
      <c r="R2" s="5" t="s">
        <v>448</v>
      </c>
      <c r="S2" s="5" t="s">
        <v>449</v>
      </c>
      <c r="T2" s="5" t="s">
        <v>450</v>
      </c>
      <c r="U2" s="5" t="s">
        <v>451</v>
      </c>
      <c r="V2" s="5" t="s">
        <v>452</v>
      </c>
      <c r="W2" s="5" t="s">
        <v>453</v>
      </c>
      <c r="X2" s="5" t="s">
        <v>454</v>
      </c>
      <c r="Y2" s="5" t="s">
        <v>455</v>
      </c>
      <c r="Z2" s="5" t="s">
        <v>456</v>
      </c>
      <c r="AA2" s="5" t="s">
        <v>457</v>
      </c>
      <c r="AB2" s="5" t="s">
        <v>458</v>
      </c>
      <c r="AC2" s="5" t="s">
        <v>459</v>
      </c>
      <c r="AD2" s="5" t="s">
        <v>460</v>
      </c>
      <c r="AE2" s="5" t="s">
        <v>461</v>
      </c>
      <c r="AF2" s="5" t="s">
        <v>462</v>
      </c>
      <c r="AG2" s="5" t="s">
        <v>463</v>
      </c>
      <c r="AH2" s="5" t="s">
        <v>464</v>
      </c>
      <c r="AI2" s="5" t="s">
        <v>465</v>
      </c>
      <c r="AJ2" s="5" t="s">
        <v>466</v>
      </c>
      <c r="AK2" s="5" t="s">
        <v>467</v>
      </c>
      <c r="AL2" s="5" t="s">
        <v>468</v>
      </c>
      <c r="AM2" s="5" t="s">
        <v>469</v>
      </c>
      <c r="AN2" s="5" t="s">
        <v>470</v>
      </c>
      <c r="AO2" s="5" t="s">
        <v>471</v>
      </c>
      <c r="AP2" s="5" t="s">
        <v>472</v>
      </c>
      <c r="AQ2" s="5" t="s">
        <v>473</v>
      </c>
      <c r="AR2" s="5" t="s">
        <v>474</v>
      </c>
      <c r="AS2" s="5" t="s">
        <v>475</v>
      </c>
      <c r="AT2" s="5" t="s">
        <v>476</v>
      </c>
      <c r="AU2" s="5" t="s">
        <v>477</v>
      </c>
      <c r="AV2" s="5" t="s">
        <v>478</v>
      </c>
      <c r="AW2" s="5" t="s">
        <v>479</v>
      </c>
      <c r="AX2" s="5" t="s">
        <v>480</v>
      </c>
      <c r="AY2" s="5" t="s">
        <v>481</v>
      </c>
      <c r="AZ2" s="5" t="s">
        <v>482</v>
      </c>
      <c r="BA2" s="5" t="s">
        <v>483</v>
      </c>
      <c r="BB2" s="5" t="s">
        <v>484</v>
      </c>
      <c r="BC2" s="5" t="s">
        <v>485</v>
      </c>
      <c r="BD2" s="5" t="s">
        <v>486</v>
      </c>
      <c r="BE2" s="5" t="s">
        <v>487</v>
      </c>
      <c r="BF2" s="5" t="s">
        <v>488</v>
      </c>
      <c r="BG2" s="5" t="s">
        <v>489</v>
      </c>
      <c r="BH2" s="5" t="s">
        <v>490</v>
      </c>
      <c r="BI2" s="5" t="s">
        <v>491</v>
      </c>
      <c r="BJ2" s="5" t="s">
        <v>492</v>
      </c>
      <c r="BK2" s="5" t="s">
        <v>493</v>
      </c>
      <c r="BL2" s="5" t="s">
        <v>494</v>
      </c>
      <c r="BM2" s="5" t="s">
        <v>495</v>
      </c>
      <c r="BN2" s="5" t="s">
        <v>496</v>
      </c>
      <c r="BO2" s="5" t="s">
        <v>476</v>
      </c>
      <c r="BP2" s="5" t="s">
        <v>497</v>
      </c>
      <c r="BQ2" s="5" t="s">
        <v>498</v>
      </c>
      <c r="BR2" s="5" t="s">
        <v>499</v>
      </c>
      <c r="BS2" s="5" t="s">
        <v>500</v>
      </c>
      <c r="BT2" s="5" t="s">
        <v>501</v>
      </c>
      <c r="BU2" s="5" t="s">
        <v>502</v>
      </c>
      <c r="BV2" s="5" t="s">
        <v>503</v>
      </c>
      <c r="BW2" s="5" t="s">
        <v>504</v>
      </c>
      <c r="BX2" s="5" t="s">
        <v>505</v>
      </c>
      <c r="BY2" s="5" t="s">
        <v>506</v>
      </c>
      <c r="BZ2" s="5" t="s">
        <v>507</v>
      </c>
      <c r="CA2" s="5" t="s">
        <v>508</v>
      </c>
      <c r="CB2" s="5">
        <v>-99999999</v>
      </c>
      <c r="CC2" s="5" t="s">
        <v>509</v>
      </c>
      <c r="CD2" s="5" t="s">
        <v>510</v>
      </c>
      <c r="CE2" s="5" t="s">
        <v>511</v>
      </c>
      <c r="CF2" s="5" t="s">
        <v>512</v>
      </c>
      <c r="CG2" s="5" t="s">
        <v>513</v>
      </c>
      <c r="CH2" s="5" t="s">
        <v>498</v>
      </c>
      <c r="CI2" s="5" t="s">
        <v>514</v>
      </c>
      <c r="CJ2" s="5" t="s">
        <v>515</v>
      </c>
      <c r="CK2" s="5" t="s">
        <v>516</v>
      </c>
      <c r="CL2" s="5" t="s">
        <v>517</v>
      </c>
      <c r="CM2" s="5" t="s">
        <v>498</v>
      </c>
      <c r="CN2" s="5" t="s">
        <v>518</v>
      </c>
      <c r="CO2" s="5" t="s">
        <v>519</v>
      </c>
      <c r="CP2" s="5" t="s">
        <v>520</v>
      </c>
      <c r="CQ2" s="5" t="s">
        <v>521</v>
      </c>
      <c r="CR2" s="5" t="s">
        <v>522</v>
      </c>
      <c r="CS2" s="5" t="s">
        <v>523</v>
      </c>
      <c r="CT2" s="5" t="s">
        <v>524</v>
      </c>
      <c r="CU2" s="5" t="s">
        <v>525</v>
      </c>
      <c r="CV2" s="5" t="s">
        <v>526</v>
      </c>
      <c r="CW2" s="5" t="s">
        <v>527</v>
      </c>
      <c r="CX2" s="5" t="s">
        <v>528</v>
      </c>
      <c r="CY2" s="5" t="s">
        <v>529</v>
      </c>
      <c r="CZ2" s="5" t="s">
        <v>530</v>
      </c>
      <c r="DA2" s="5" t="s">
        <v>520</v>
      </c>
      <c r="DB2" s="5" t="s">
        <v>521</v>
      </c>
      <c r="DC2" s="5" t="s">
        <v>522</v>
      </c>
      <c r="DD2" s="5" t="s">
        <v>527</v>
      </c>
      <c r="DE2" s="5" t="s">
        <v>531</v>
      </c>
      <c r="DF2" s="5" t="s">
        <v>532</v>
      </c>
      <c r="DG2" s="5" t="s">
        <v>533</v>
      </c>
      <c r="DH2" s="5" t="s">
        <v>534</v>
      </c>
      <c r="DI2" s="5" t="s">
        <v>535</v>
      </c>
      <c r="DJ2" s="5" t="s">
        <v>536</v>
      </c>
      <c r="DK2" s="5" t="s">
        <v>537</v>
      </c>
      <c r="DL2" s="5" t="s">
        <v>538</v>
      </c>
      <c r="DM2" s="5" t="s">
        <v>539</v>
      </c>
      <c r="DN2" s="5" t="s">
        <v>540</v>
      </c>
      <c r="DO2" s="5" t="s">
        <v>541</v>
      </c>
      <c r="DP2" s="5" t="s">
        <v>542</v>
      </c>
      <c r="DQ2" s="5" t="s">
        <v>532</v>
      </c>
      <c r="DR2" s="5" t="s">
        <v>543</v>
      </c>
      <c r="DS2" s="5" t="s">
        <v>544</v>
      </c>
      <c r="DT2" s="5" t="s">
        <v>545</v>
      </c>
      <c r="DU2" s="5" t="s">
        <v>546</v>
      </c>
      <c r="DV2" s="5" t="s">
        <v>547</v>
      </c>
      <c r="DW2" s="5" t="s">
        <v>548</v>
      </c>
      <c r="DX2" s="5" t="s">
        <v>549</v>
      </c>
      <c r="DY2" s="5" t="s">
        <v>550</v>
      </c>
      <c r="DZ2" s="5" t="s">
        <v>551</v>
      </c>
      <c r="EA2" s="5" t="s">
        <v>552</v>
      </c>
      <c r="EB2" s="5" t="s">
        <v>553</v>
      </c>
      <c r="EC2" s="5" t="s">
        <v>554</v>
      </c>
      <c r="ED2" s="5" t="s">
        <v>555</v>
      </c>
      <c r="EE2" s="5" t="s">
        <v>556</v>
      </c>
      <c r="EF2" s="5" t="s">
        <v>557</v>
      </c>
      <c r="EG2" s="5" t="s">
        <v>558</v>
      </c>
      <c r="EH2" s="5" t="s">
        <v>559</v>
      </c>
      <c r="EI2" s="5" t="s">
        <v>560</v>
      </c>
      <c r="EJ2" s="5" t="s">
        <v>561</v>
      </c>
      <c r="EK2" s="5" t="s">
        <v>562</v>
      </c>
      <c r="EL2" s="5" t="s">
        <v>563</v>
      </c>
      <c r="EM2" s="5" t="s">
        <v>564</v>
      </c>
      <c r="EN2" s="5" t="s">
        <v>565</v>
      </c>
      <c r="EO2" s="5" t="s">
        <v>566</v>
      </c>
      <c r="EP2" s="5" t="s">
        <v>567</v>
      </c>
      <c r="EQ2" s="5" t="s">
        <v>568</v>
      </c>
      <c r="ER2" s="5" t="s">
        <v>569</v>
      </c>
      <c r="ES2" s="5" t="s">
        <v>570</v>
      </c>
      <c r="ET2" s="5" t="s">
        <v>571</v>
      </c>
      <c r="EU2" s="5" t="s">
        <v>572</v>
      </c>
      <c r="EV2" s="5" t="s">
        <v>573</v>
      </c>
      <c r="EW2" s="5" t="s">
        <v>574</v>
      </c>
      <c r="EX2" s="5" t="s">
        <v>575</v>
      </c>
      <c r="EY2" s="5" t="s">
        <v>576</v>
      </c>
      <c r="EZ2" s="5" t="s">
        <v>577</v>
      </c>
      <c r="FA2" s="5" t="s">
        <v>578</v>
      </c>
      <c r="FB2" s="5" t="s">
        <v>579</v>
      </c>
      <c r="FC2" s="5" t="s">
        <v>580</v>
      </c>
      <c r="FD2" s="5" t="s">
        <v>581</v>
      </c>
      <c r="FE2" s="5" t="s">
        <v>582</v>
      </c>
      <c r="FF2" s="5" t="s">
        <v>583</v>
      </c>
      <c r="FG2" s="5" t="s">
        <v>584</v>
      </c>
      <c r="FH2" s="5" t="s">
        <v>585</v>
      </c>
      <c r="FI2" s="5" t="s">
        <v>586</v>
      </c>
      <c r="FJ2" s="5" t="s">
        <v>587</v>
      </c>
      <c r="FK2" s="5" t="s">
        <v>588</v>
      </c>
      <c r="FL2" s="5" t="s">
        <v>589</v>
      </c>
      <c r="FM2" s="5" t="s">
        <v>590</v>
      </c>
      <c r="FN2" s="5" t="s">
        <v>591</v>
      </c>
      <c r="FO2" s="5" t="s">
        <v>592</v>
      </c>
      <c r="FP2" s="5" t="s">
        <v>593</v>
      </c>
      <c r="FQ2" s="5" t="s">
        <v>594</v>
      </c>
      <c r="FR2" s="5" t="s">
        <v>596</v>
      </c>
      <c r="FS2" s="5" t="s">
        <v>597</v>
      </c>
      <c r="FT2" s="5" t="s">
        <v>598</v>
      </c>
      <c r="FU2" s="5" t="s">
        <v>599</v>
      </c>
      <c r="FV2" s="5" t="s">
        <v>600</v>
      </c>
      <c r="FW2" s="5" t="s">
        <v>601</v>
      </c>
      <c r="FX2" s="5" t="s">
        <v>602</v>
      </c>
      <c r="FY2" s="5" t="s">
        <v>603</v>
      </c>
      <c r="FZ2" s="5" t="s">
        <v>604</v>
      </c>
      <c r="GA2" s="5" t="s">
        <v>605</v>
      </c>
      <c r="GB2" s="5" t="s">
        <v>606</v>
      </c>
      <c r="GC2" s="5" t="s">
        <v>607</v>
      </c>
      <c r="GD2" s="5" t="s">
        <v>608</v>
      </c>
      <c r="GE2" s="5" t="s">
        <v>609</v>
      </c>
      <c r="GF2" s="5" t="s">
        <v>610</v>
      </c>
      <c r="GG2" s="5" t="s">
        <v>611</v>
      </c>
      <c r="GH2" s="5" t="s">
        <v>612</v>
      </c>
      <c r="GI2" s="5" t="s">
        <v>613</v>
      </c>
      <c r="GJ2" s="5" t="s">
        <v>614</v>
      </c>
      <c r="GK2" s="5" t="s">
        <v>615</v>
      </c>
      <c r="GL2" s="5" t="s">
        <v>616</v>
      </c>
      <c r="GM2" s="5" t="s">
        <v>617</v>
      </c>
      <c r="GN2" s="5" t="s">
        <v>595</v>
      </c>
      <c r="GO2" s="5" t="s">
        <v>618</v>
      </c>
      <c r="GP2" s="5" t="s">
        <v>619</v>
      </c>
      <c r="GQ2" s="5" t="s">
        <v>620</v>
      </c>
      <c r="GR2" s="5" t="s">
        <v>621</v>
      </c>
      <c r="GS2" s="5" t="s">
        <v>622</v>
      </c>
      <c r="GT2" s="5" t="s">
        <v>623</v>
      </c>
      <c r="GU2" s="5" t="s">
        <v>624</v>
      </c>
      <c r="GV2" s="5" t="s">
        <v>625</v>
      </c>
      <c r="GW2" s="5" t="s">
        <v>626</v>
      </c>
      <c r="GX2" s="5" t="s">
        <v>627</v>
      </c>
      <c r="GY2" s="5" t="s">
        <v>628</v>
      </c>
      <c r="GZ2" s="5" t="s">
        <v>629</v>
      </c>
      <c r="HA2" s="5" t="s">
        <v>630</v>
      </c>
      <c r="HB2" s="6" t="s">
        <v>631</v>
      </c>
      <c r="HC2" s="5" t="s">
        <v>632</v>
      </c>
      <c r="HD2" s="5" t="s">
        <v>633</v>
      </c>
      <c r="HE2" s="5" t="s">
        <v>634</v>
      </c>
      <c r="HF2" s="5" t="s">
        <v>635</v>
      </c>
      <c r="HG2" s="5" t="s">
        <v>636</v>
      </c>
      <c r="HH2" s="5" t="s">
        <v>637</v>
      </c>
      <c r="HI2" s="5" t="s">
        <v>638</v>
      </c>
      <c r="HJ2" s="5" t="s">
        <v>639</v>
      </c>
      <c r="HK2" s="5" t="s">
        <v>640</v>
      </c>
      <c r="HL2" s="5" t="s">
        <v>641</v>
      </c>
      <c r="HM2" s="5" t="s">
        <v>642</v>
      </c>
      <c r="HN2" s="5" t="s">
        <v>643</v>
      </c>
      <c r="HO2" s="5" t="s">
        <v>644</v>
      </c>
      <c r="HP2" s="5" t="s">
        <v>645</v>
      </c>
      <c r="HQ2" s="5" t="s">
        <v>646</v>
      </c>
      <c r="HR2" s="5" t="s">
        <v>647</v>
      </c>
      <c r="HS2" s="5" t="s">
        <v>648</v>
      </c>
      <c r="HT2" s="5" t="s">
        <v>649</v>
      </c>
      <c r="HU2" s="5" t="s">
        <v>650</v>
      </c>
      <c r="HV2" s="5" t="s">
        <v>651</v>
      </c>
      <c r="HW2" s="5" t="s">
        <v>652</v>
      </c>
      <c r="HX2" s="5" t="s">
        <v>653</v>
      </c>
      <c r="HY2" s="5" t="s">
        <v>654</v>
      </c>
      <c r="HZ2" s="5" t="s">
        <v>655</v>
      </c>
      <c r="IA2" s="5" t="s">
        <v>656</v>
      </c>
      <c r="IB2" s="5" t="s">
        <v>657</v>
      </c>
      <c r="IC2" s="5" t="s">
        <v>658</v>
      </c>
      <c r="ID2" s="5" t="s">
        <v>659</v>
      </c>
      <c r="IE2" s="5" t="s">
        <v>660</v>
      </c>
      <c r="IF2" s="5" t="s">
        <v>661</v>
      </c>
      <c r="IG2" s="5" t="s">
        <v>662</v>
      </c>
      <c r="IH2" s="5" t="s">
        <v>663</v>
      </c>
      <c r="II2" s="5" t="s">
        <v>664</v>
      </c>
      <c r="IJ2" s="5" t="s">
        <v>665</v>
      </c>
      <c r="IK2" s="5" t="s">
        <v>666</v>
      </c>
      <c r="IL2" s="5" t="s">
        <v>667</v>
      </c>
      <c r="IM2" s="5" t="s">
        <v>668</v>
      </c>
      <c r="IN2" s="5" t="s">
        <v>669</v>
      </c>
      <c r="IO2" s="5" t="s">
        <v>670</v>
      </c>
      <c r="IP2" s="5" t="s">
        <v>671</v>
      </c>
      <c r="IQ2" s="5" t="s">
        <v>672</v>
      </c>
      <c r="IR2" s="5" t="s">
        <v>550</v>
      </c>
      <c r="IS2" s="5" t="s">
        <v>673</v>
      </c>
      <c r="IT2" s="5" t="s">
        <v>674</v>
      </c>
      <c r="IU2" s="5" t="s">
        <v>619</v>
      </c>
      <c r="IV2" s="5" t="s">
        <v>675</v>
      </c>
      <c r="IW2" s="5" t="s">
        <v>676</v>
      </c>
      <c r="IX2" s="5" t="s">
        <v>677</v>
      </c>
      <c r="IY2" s="5" t="s">
        <v>678</v>
      </c>
      <c r="IZ2" s="5" t="s">
        <v>679</v>
      </c>
      <c r="JA2" s="5" t="s">
        <v>679</v>
      </c>
      <c r="JB2" s="5" t="s">
        <v>680</v>
      </c>
      <c r="JC2" s="5" t="s">
        <v>681</v>
      </c>
      <c r="JD2" s="5" t="s">
        <v>682</v>
      </c>
      <c r="JE2" s="5" t="s">
        <v>683</v>
      </c>
      <c r="JF2" s="5" t="s">
        <v>684</v>
      </c>
      <c r="JG2" s="5" t="s">
        <v>685</v>
      </c>
      <c r="JH2" s="5" t="s">
        <v>686</v>
      </c>
      <c r="JI2" s="5" t="s">
        <v>687</v>
      </c>
      <c r="JJ2" s="5" t="s">
        <v>688</v>
      </c>
      <c r="JK2" s="5" t="s">
        <v>689</v>
      </c>
      <c r="JL2" s="5" t="s">
        <v>690</v>
      </c>
      <c r="JM2" s="5" t="s">
        <v>691</v>
      </c>
      <c r="JN2" s="5" t="s">
        <v>692</v>
      </c>
      <c r="JO2" s="5" t="s">
        <v>693</v>
      </c>
      <c r="JP2" s="5" t="s">
        <v>694</v>
      </c>
      <c r="JQ2" s="5" t="s">
        <v>695</v>
      </c>
      <c r="JR2" s="7" t="s">
        <v>696</v>
      </c>
      <c r="JS2" s="5" t="s">
        <v>697</v>
      </c>
      <c r="JT2" s="5" t="s">
        <v>698</v>
      </c>
      <c r="JU2" s="7" t="s">
        <v>699</v>
      </c>
      <c r="JV2" s="7" t="s">
        <v>700</v>
      </c>
      <c r="JW2" s="7" t="s">
        <v>701</v>
      </c>
      <c r="JX2" s="7" t="s">
        <v>702</v>
      </c>
      <c r="JY2" s="7" t="s">
        <v>703</v>
      </c>
      <c r="JZ2" s="7" t="s">
        <v>704</v>
      </c>
      <c r="KA2" s="7" t="s">
        <v>705</v>
      </c>
      <c r="KB2" s="7" t="s">
        <v>619</v>
      </c>
      <c r="KC2" s="7" t="s">
        <v>698</v>
      </c>
      <c r="KD2" s="7" t="s">
        <v>706</v>
      </c>
      <c r="KE2" s="7" t="s">
        <v>707</v>
      </c>
      <c r="KF2" s="7" t="s">
        <v>708</v>
      </c>
      <c r="KG2" s="7" t="s">
        <v>585</v>
      </c>
      <c r="KH2" s="7" t="s">
        <v>709</v>
      </c>
      <c r="KI2" s="7" t="s">
        <v>710</v>
      </c>
      <c r="KJ2" s="7" t="s">
        <v>711</v>
      </c>
      <c r="KK2" s="7" t="s">
        <v>712</v>
      </c>
      <c r="KL2" s="7" t="s">
        <v>713</v>
      </c>
      <c r="KM2" s="7" t="s">
        <v>714</v>
      </c>
      <c r="KN2" s="7" t="s">
        <v>715</v>
      </c>
      <c r="KO2" s="7" t="s">
        <v>716</v>
      </c>
      <c r="KP2" s="7" t="s">
        <v>717</v>
      </c>
      <c r="KQ2" s="7" t="s">
        <v>718</v>
      </c>
      <c r="KR2" s="7" t="s">
        <v>719</v>
      </c>
      <c r="KS2" s="7" t="s">
        <v>720</v>
      </c>
      <c r="KT2" s="7" t="s">
        <v>721</v>
      </c>
      <c r="KU2" s="7" t="s">
        <v>722</v>
      </c>
      <c r="KV2" s="7" t="s">
        <v>723</v>
      </c>
      <c r="KW2" s="7" t="s">
        <v>724</v>
      </c>
      <c r="KX2" s="7" t="s">
        <v>725</v>
      </c>
      <c r="KY2" s="7" t="s">
        <v>726</v>
      </c>
      <c r="KZ2" s="7" t="s">
        <v>727</v>
      </c>
      <c r="LA2" s="7" t="s">
        <v>728</v>
      </c>
      <c r="LB2" s="7" t="s">
        <v>729</v>
      </c>
      <c r="LC2" s="7" t="s">
        <v>730</v>
      </c>
      <c r="LD2" s="7" t="s">
        <v>731</v>
      </c>
      <c r="LE2" s="7" t="s">
        <v>732</v>
      </c>
      <c r="LF2" s="7" t="s">
        <v>733</v>
      </c>
      <c r="LG2" s="7" t="s">
        <v>734</v>
      </c>
      <c r="LH2" s="7" t="s">
        <v>735</v>
      </c>
      <c r="LI2" s="7" t="s">
        <v>736</v>
      </c>
      <c r="LJ2" s="4" t="s">
        <v>737</v>
      </c>
      <c r="LK2" s="4" t="s">
        <v>738</v>
      </c>
      <c r="LL2" s="4" t="s">
        <v>735</v>
      </c>
      <c r="LM2" s="4" t="s">
        <v>739</v>
      </c>
      <c r="LN2" s="4" t="s">
        <v>669</v>
      </c>
      <c r="LO2" s="4" t="s">
        <v>740</v>
      </c>
      <c r="LP2" s="4" t="s">
        <v>741</v>
      </c>
      <c r="LQ2" s="4" t="s">
        <v>742</v>
      </c>
      <c r="LR2" s="4" t="s">
        <v>743</v>
      </c>
      <c r="LS2" s="4" t="s">
        <v>744</v>
      </c>
      <c r="LT2" s="4" t="s">
        <v>745</v>
      </c>
      <c r="LU2" s="4" t="s">
        <v>746</v>
      </c>
      <c r="LV2" s="4" t="s">
        <v>747</v>
      </c>
      <c r="LW2" s="4" t="s">
        <v>748</v>
      </c>
      <c r="LX2" s="4" t="s">
        <v>749</v>
      </c>
      <c r="LY2" s="4" t="s">
        <v>750</v>
      </c>
      <c r="LZ2" s="4" t="s">
        <v>751</v>
      </c>
      <c r="MA2" s="4" t="s">
        <v>752</v>
      </c>
      <c r="MB2" s="4" t="s">
        <v>753</v>
      </c>
      <c r="MC2" s="4" t="s">
        <v>754</v>
      </c>
      <c r="MD2" s="4" t="s">
        <v>755</v>
      </c>
      <c r="ME2" s="4" t="s">
        <v>631</v>
      </c>
      <c r="MF2" s="4" t="s">
        <v>756</v>
      </c>
      <c r="MG2" s="4" t="s">
        <v>757</v>
      </c>
      <c r="MH2" s="4" t="s">
        <v>758</v>
      </c>
      <c r="MI2" s="4" t="s">
        <v>759</v>
      </c>
      <c r="MJ2" s="4" t="s">
        <v>760</v>
      </c>
      <c r="MK2" s="4" t="s">
        <v>761</v>
      </c>
      <c r="ML2" s="4" t="s">
        <v>762</v>
      </c>
      <c r="MM2" s="4" t="s">
        <v>763</v>
      </c>
      <c r="MN2" s="4" t="s">
        <v>764</v>
      </c>
      <c r="MO2" s="4" t="s">
        <v>765</v>
      </c>
      <c r="MP2" s="4" t="s">
        <v>766</v>
      </c>
      <c r="MQ2" s="4" t="s">
        <v>767</v>
      </c>
      <c r="MR2" s="4" t="s">
        <v>768</v>
      </c>
      <c r="MS2" s="5" t="s">
        <v>769</v>
      </c>
      <c r="MT2" s="4" t="s">
        <v>770</v>
      </c>
      <c r="MU2" s="4" t="s">
        <v>771</v>
      </c>
      <c r="MV2" s="4" t="s">
        <v>772</v>
      </c>
      <c r="MW2" s="4" t="s">
        <v>773</v>
      </c>
      <c r="MX2" s="4" t="s">
        <v>774</v>
      </c>
      <c r="MY2" s="4" t="s">
        <v>775</v>
      </c>
      <c r="MZ2" s="5" t="s">
        <v>776</v>
      </c>
      <c r="NA2" s="4" t="s">
        <v>777</v>
      </c>
      <c r="NB2" s="4" t="s">
        <v>778</v>
      </c>
      <c r="NC2" s="5" t="s">
        <v>779</v>
      </c>
      <c r="ND2" s="5" t="s">
        <v>780</v>
      </c>
      <c r="NE2" s="5" t="s">
        <v>781</v>
      </c>
      <c r="NF2" s="5" t="s">
        <v>782</v>
      </c>
      <c r="NG2" s="5" t="s">
        <v>783</v>
      </c>
      <c r="NH2" s="5" t="s">
        <v>631</v>
      </c>
      <c r="NI2" s="5" t="s">
        <v>784</v>
      </c>
      <c r="NJ2" s="5" t="s">
        <v>755</v>
      </c>
      <c r="NK2" s="5" t="s">
        <v>754</v>
      </c>
      <c r="NL2" s="5" t="s">
        <v>753</v>
      </c>
      <c r="NM2" s="5" t="s">
        <v>752</v>
      </c>
      <c r="NN2" s="5" t="s">
        <v>785</v>
      </c>
      <c r="NO2" s="5" t="s">
        <v>786</v>
      </c>
      <c r="NP2" s="5" t="s">
        <v>787</v>
      </c>
      <c r="NQ2" s="5" t="s">
        <v>775</v>
      </c>
      <c r="NR2" s="5" t="s">
        <v>776</v>
      </c>
      <c r="NS2" s="4" t="s">
        <v>778</v>
      </c>
      <c r="NT2" s="5" t="s">
        <v>788</v>
      </c>
      <c r="NU2" s="5" t="s">
        <v>789</v>
      </c>
      <c r="NV2" s="5" t="s">
        <v>790</v>
      </c>
      <c r="NW2" s="5" t="s">
        <v>791</v>
      </c>
      <c r="NX2" s="5" t="s">
        <v>792</v>
      </c>
      <c r="NY2" s="5" t="s">
        <v>775</v>
      </c>
      <c r="NZ2" s="5" t="s">
        <v>793</v>
      </c>
      <c r="OA2" s="5" t="s">
        <v>794</v>
      </c>
      <c r="OB2" s="5" t="s">
        <v>795</v>
      </c>
      <c r="OC2" s="5" t="s">
        <v>796</v>
      </c>
      <c r="OD2" s="5" t="s">
        <v>797</v>
      </c>
      <c r="OE2" s="5" t="s">
        <v>798</v>
      </c>
      <c r="OF2" s="5" t="s">
        <v>799</v>
      </c>
      <c r="OG2" s="5" t="s">
        <v>800</v>
      </c>
      <c r="OH2" s="5" t="s">
        <v>801</v>
      </c>
      <c r="OI2" s="5" t="s">
        <v>802</v>
      </c>
      <c r="OJ2" s="5" t="s">
        <v>797</v>
      </c>
      <c r="OK2" s="5" t="s">
        <v>803</v>
      </c>
      <c r="OL2" s="5" t="s">
        <v>804</v>
      </c>
      <c r="OM2" s="5" t="s">
        <v>805</v>
      </c>
      <c r="ON2" s="5" t="s">
        <v>806</v>
      </c>
      <c r="OO2" s="5" t="s">
        <v>807</v>
      </c>
      <c r="OP2" s="5" t="s">
        <v>797</v>
      </c>
      <c r="OQ2" s="5" t="s">
        <v>808</v>
      </c>
      <c r="OR2" s="5" t="s">
        <v>809</v>
      </c>
      <c r="OS2" s="5" t="s">
        <v>810</v>
      </c>
      <c r="OT2" s="5" t="s">
        <v>811</v>
      </c>
      <c r="OU2" s="5" t="s">
        <v>809</v>
      </c>
      <c r="OV2" s="5" t="s">
        <v>812</v>
      </c>
      <c r="OW2" s="5" t="s">
        <v>813</v>
      </c>
      <c r="OX2" s="5" t="s">
        <v>814</v>
      </c>
      <c r="OY2" s="5" t="s">
        <v>815</v>
      </c>
      <c r="OZ2" s="5" t="s">
        <v>453</v>
      </c>
      <c r="PA2" s="5" t="s">
        <v>816</v>
      </c>
      <c r="PB2" s="5" t="s">
        <v>817</v>
      </c>
      <c r="PC2" s="5" t="s">
        <v>818</v>
      </c>
      <c r="PD2" s="5" t="s">
        <v>819</v>
      </c>
      <c r="PE2" s="5" t="s">
        <v>820</v>
      </c>
      <c r="PF2" s="5" t="s">
        <v>821</v>
      </c>
      <c r="PG2" s="5" t="s">
        <v>822</v>
      </c>
      <c r="PH2" s="5" t="s">
        <v>823</v>
      </c>
      <c r="PI2" s="5" t="s">
        <v>824</v>
      </c>
      <c r="PJ2" s="5" t="s">
        <v>805</v>
      </c>
      <c r="PK2" s="5" t="s">
        <v>563</v>
      </c>
      <c r="PL2" s="5" t="s">
        <v>813</v>
      </c>
      <c r="PM2" s="5" t="s">
        <v>810</v>
      </c>
      <c r="PN2" s="5" t="s">
        <v>825</v>
      </c>
      <c r="PO2" s="5" t="s">
        <v>826</v>
      </c>
      <c r="PP2" s="5" t="s">
        <v>827</v>
      </c>
    </row>
    <row r="3" spans="1:432" ht="14.25" customHeight="1">
      <c r="A3" s="5" t="s">
        <v>828</v>
      </c>
      <c r="B3" s="5" t="str">
        <f ca="1">IFERROR(__xludf.DUMMYFUNCTION("GOOGLETRANSLATE(B2,""en"",""fr"")"),"Changer de langue")</f>
        <v>Changer de langue</v>
      </c>
      <c r="C3" s="5" t="str">
        <f ca="1">IFERROR(__xludf.DUMMYFUNCTION("GOOGLETRANSLATE(C2,""en"",""fr"")"),"Télécharger le fichier")</f>
        <v>Télécharger le fichier</v>
      </c>
      <c r="D3" s="5" t="str">
        <f ca="1">IFERROR(__xludf.DUMMYFUNCTION("GOOGLETRANSLATE(D2,""en"",""fr"")"),"Sélectionner la source de données")</f>
        <v>Sélectionner la source de données</v>
      </c>
      <c r="E3" s="5" t="str">
        <f ca="1">IFERROR(__xludf.DUMMYFUNCTION("GOOGLETRANSLATE(E2,""en"",""fr"")"),"Cochez la case pour afficher un résumé des ensembles de données téléchargés")</f>
        <v>Cochez la case pour afficher un résumé des ensembles de données téléchargés</v>
      </c>
      <c r="F3" s="5" t="str">
        <f ca="1">IFERROR(__xludf.DUMMYFUNCTION("GOOGLETRANSLATE(F2,""en"",""fr"")"),"Connexion à la base de données")</f>
        <v>Connexion à la base de données</v>
      </c>
      <c r="G3" s="5" t="str">
        <f ca="1">IFERROR(__xludf.DUMMYFUNCTION("GOOGLETRANSLATE(G2,""en"",""fr"")"),"Ensembles de données téléchargés")</f>
        <v>Ensembles de données téléchargés</v>
      </c>
      <c r="H3" s="5" t="str">
        <f ca="1">IFERROR(__xludf.DUMMYFUNCTION("GOOGLETRANSLATE(H2,""en"",""fr"")"),"Télécharger le fichier")</f>
        <v>Télécharger le fichier</v>
      </c>
      <c r="I3" s="5" t="str">
        <f ca="1">IFERROR(__xludf.DUMMYFUNCTION("GOOGLETRANSLATE(I2,""en"",""fr"")"),"Parcourir les fichiers")</f>
        <v>Parcourir les fichiers</v>
      </c>
      <c r="J3" s="5" t="str">
        <f ca="1">IFERROR(__xludf.DUMMYFUNCTION("GOOGLETRANSLATE(J2,""en"",""fr"")"),"Déposer des fichiers")</f>
        <v>Déposer des fichiers</v>
      </c>
      <c r="K3" s="5" t="str">
        <f ca="1">IFERROR(__xludf.DUMMYFUNCTION("GOOGLETRANSLATE(K2,""en"",""fr"")"),"Veuillez télécharger le fichier pris en charge")</f>
        <v>Veuillez télécharger le fichier pris en charge</v>
      </c>
      <c r="L3" s="5" t="str">
        <f ca="1">IFERROR(__xludf.DUMMYFUNCTION("GOOGLETRANSLATE(L2,""en"",""fr"")"),"Coller des liens vers des fichiers de type")</f>
        <v>Coller des liens vers des fichiers de type</v>
      </c>
      <c r="M3" s="5" t="str">
        <f ca="1">IFERROR(__xludf.DUMMYFUNCTION("GOOGLETRANSLATE(M2,""en"",""fr"")"),"Nom de l'étude")</f>
        <v>Nom de l'étude</v>
      </c>
      <c r="N3" s="5" t="str">
        <f ca="1">IFERROR(__xludf.DUMMYFUNCTION("GOOGLETRANSLATE(N2,""en"",""fr"")"),"Pays d'étude")</f>
        <v>Pays d'étude</v>
      </c>
      <c r="O3" s="5" t="str">
        <f ca="1">IFERROR(__xludf.DUMMYFUNCTION("GOOGLETRANSLATE(O2,""en"",""fr"")"),"Informations Complémentaires")</f>
        <v>Informations Complémentaires</v>
      </c>
      <c r="P3" s="5" t="str">
        <f ca="1">IFERROR(__xludf.DUMMYFUNCTION("GOOGLETRANSLATE(P2,""en"",""fr"")"),"Fournir un contexte d'étude, une conception, etc., pour fournir un contexte à l'IA")</f>
        <v>Fournir un contexte d'étude, une conception, etc., pour fournir un contexte à l'IA</v>
      </c>
      <c r="Q3" s="5" t="str">
        <f ca="1">IFERROR(__xludf.DUMMYFUNCTION("GOOGLETRANSLATE(Q2,""en"",""fr"")"),"Télécharger des données")</f>
        <v>Télécharger des données</v>
      </c>
      <c r="R3" s="5" t="str">
        <f ca="1">IFERROR(__xludf.DUMMYFUNCTION("GOOGLETRANSLATE(R2,""en"",""fr"")"),"Pas encore implémenté. En cours de développement ! Sélectionnez Local ou URL…")</f>
        <v>Pas encore implémenté. En cours de développement ! Sélectionnez Local ou URL…</v>
      </c>
      <c r="S3" s="5" t="str">
        <f ca="1">IFERROR(__xludf.DUMMYFUNCTION("GOOGLETRANSLATE(S2,""en"",""fr"")"),"L'utilisation d'une URL pour les fichiers .xls n'est actuellement pas prise en charge. Veuillez télécharger et téléverser en local.")</f>
        <v>L'utilisation d'une URL pour les fichiers .xls n'est actuellement pas prise en charge. Veuillez télécharger et téléverser en local.</v>
      </c>
      <c r="T3" s="5" t="str">
        <f ca="1">IFERROR(__xludf.DUMMYFUNCTION("GOOGLETRANSLATE(T2,""en"",""fr"")"),"Impossible de convertir le jeu de données téléchargé en data.frame. Veuillez vérifier !")</f>
        <v>Impossible de convertir le jeu de données téléchargé en data.frame. Veuillez vérifier !</v>
      </c>
      <c r="U3" s="5" t="str">
        <f ca="1">IFERROR(__xludf.DUMMYFUNCTION("GOOGLETRANSLATE(U2,""en"",""fr"")"),"Données soumises avec succès !")</f>
        <v>Données soumises avec succès !</v>
      </c>
      <c r="V3" s="5" t="str">
        <f ca="1">IFERROR(__xludf.DUMMYFUNCTION("GOOGLETRANSLATE(V2,""en"",""fr"")"),"Aucun jeu de données n'a encore été téléchargé ! Veuillez d'abord télécharger les données !")</f>
        <v>Aucun jeu de données n'a encore été téléchargé ! Veuillez d'abord télécharger les données !</v>
      </c>
      <c r="W3" s="5" t="str">
        <f ca="1">IFERROR(__xludf.DUMMYFUNCTION("GOOGLETRANSLATE(W2,""en"",""fr"")"),"Appliquer la sélection")</f>
        <v>Appliquer la sélection</v>
      </c>
      <c r="X3" s="5" t="str">
        <f ca="1">IFERROR(__xludf.DUMMYFUNCTION("GOOGLETRANSLATE(X2,""en"",""fr"")"),"Sélectionner les données")</f>
        <v>Sélectionner les données</v>
      </c>
      <c r="Y3" s="5" t="str">
        <f ca="1">IFERROR(__xludf.DUMMYFUNCTION("GOOGLETRANSLATE(Y2,""en"",""fr"")"),"Aucun jeu de données n'a encore été téléchargé ! Téléchargez les données depuis")</f>
        <v>Aucun jeu de données n'a encore été téléchargé ! Téléchargez les données depuis</v>
      </c>
      <c r="Z3" s="5" t="str">
        <f ca="1">IFERROR(__xludf.DUMMYFUNCTION("GOOGLETRANSLATE(Z2,""en"",""fr"")"),"Résumé des données")</f>
        <v>Résumé des données</v>
      </c>
      <c r="AA3" s="5" t="str">
        <f ca="1">IFERROR(__xludf.DUMMYFUNCTION("GOOGLETRANSLATE(AA2,""en"",""fr"")"),"Temps de téléchargement")</f>
        <v>Temps de téléchargement</v>
      </c>
      <c r="AB3" s="5" t="str">
        <f ca="1">IFERROR(__xludf.DUMMYFUNCTION("GOOGLETRANSLATE(AB2,""en"",""fr"")"),"Génération de statistiques récapitulatives")</f>
        <v>Génération de statistiques récapitulatives</v>
      </c>
      <c r="AC3" s="5" t="str">
        <f ca="1">IFERROR(__xludf.DUMMYFUNCTION("GOOGLETRANSLATE(AC2,""en"",""fr"")"),"Vous avez sélectionné")</f>
        <v>Vous avez sélectionné</v>
      </c>
      <c r="AD3" s="5" t="str">
        <f ca="1">IFERROR(__xludf.DUMMYFUNCTION("GOOGLETRANSLATE(AD2,""en"",""fr"")"),"Vous pouvez sélectionner un ensemble de données différent à partir de")</f>
        <v>Vous pouvez sélectionner un ensemble de données différent à partir de</v>
      </c>
      <c r="AE3" s="5" t="str">
        <f ca="1">IFERROR(__xludf.DUMMYFUNCTION("GOOGLETRANSLATE(AE2,""en"",""fr"")"),"Basculer les actions à effectuer")</f>
        <v>Basculer les actions à effectuer</v>
      </c>
      <c r="AF3" s="5" t="str">
        <f ca="1">IFERROR(__xludf.DUMMYFUNCTION("GOOGLETRANSLATE(AF2,""en"",""fr"")"),"Manque")</f>
        <v>Manque</v>
      </c>
      <c r="AG3" s="5" t="str">
        <f ca="1">IFERROR(__xludf.DUMMYFUNCTION("GOOGLETRANSLATE(AG2,""en"",""fr"")"),"Filtre")</f>
        <v>Filtre</v>
      </c>
      <c r="AH3" s="5" t="str">
        <f ca="1">IFERROR(__xludf.DUMMYFUNCTION("GOOGLETRANSLATE(AH2,""en"",""fr"")"),"Afficher les données")</f>
        <v>Afficher les données</v>
      </c>
      <c r="AI3" s="5" t="str">
        <f ca="1">IFERROR(__xludf.DUMMYFUNCTION("GOOGLETRANSLATE(AI2,""en"",""fr"")"),"Sélectionner les variables")</f>
        <v>Sélectionner les variables</v>
      </c>
      <c r="AJ3" s="5" t="str">
        <f ca="1">IFERROR(__xludf.DUMMYFUNCTION("GOOGLETRANSLATE(AJ2,""en"",""fr"")"),"Utilisez les commandes de filtrage R telles que")</f>
        <v>Utilisez les commandes de filtrage R telles que</v>
      </c>
      <c r="AK3" s="5" t="str">
        <f ca="1">IFERROR(__xludf.DUMMYFUNCTION("GOOGLETRANSLATE(AK2,""en"",""fr"")"),"Aucune donnée sélectionnée. Vous pouvez sélectionner des données à partir de")</f>
        <v>Aucune donnée sélectionnée. Vous pouvez sélectionner des données à partir de</v>
      </c>
      <c r="AL3" s="5" t="str">
        <f ca="1">IFERROR(__xludf.DUMMYFUNCTION("GOOGLETRANSLATE(AL2,""en"",""fr"")"),"Appliquer le filtre")</f>
        <v>Appliquer le filtre</v>
      </c>
      <c r="AM3" s="5" t="str">
        <f ca="1">IFERROR(__xludf.DUMMYFUNCTION("GOOGLETRANSLATE(AM2,""en"",""fr"")"),"Choisissez le thème ggplot2 :")</f>
        <v>Choisissez le thème ggplot2 :</v>
      </c>
      <c r="AN3" s="5" t="str">
        <f ca="1">IFERROR(__xludf.DUMMYFUNCTION("GOOGLETRANSLATE(AN2,""en"",""fr"")"),"Réinitialiser le filtre")</f>
        <v>Réinitialiser le filtre</v>
      </c>
      <c r="AO3" s="5" t="str">
        <f ca="1">IFERROR(__xludf.DUMMYFUNCTION("GOOGLETRANSLATE(AO2,""en"",""fr"")"),"Sélectionnez la variable à afficher")</f>
        <v>Sélectionnez la variable à afficher</v>
      </c>
      <c r="AP3" s="5" t="str">
        <f ca="1">IFERROR(__xludf.DUMMYFUNCTION("GOOGLETRANSLATE(AP2,""en"",""fr"")"),"Utilisez CTL + Variable pour sélectionner plusieurs")</f>
        <v>Utilisez CTL + Variable pour sélectionner plusieurs</v>
      </c>
      <c r="AQ3" s="5" t="str">
        <f ca="1">IFERROR(__xludf.DUMMYFUNCTION("GOOGLETRANSLATE(AQ2,""en"",""fr"")"),"Erreur dans la règle de filtrage fournie. Vérifiez si vous avez correctement spécifié le nom de la variable ou la condition. Vous avez fourni :")</f>
        <v>Erreur dans la règle de filtrage fournie. Vérifiez si vous avez correctement spécifié le nom de la variable ou la condition. Vous avez fourni :</v>
      </c>
      <c r="AR3" s="5" t="str">
        <f ca="1">IFERROR(__xludf.DUMMYFUNCTION("GOOGLETRANSLATE(AR2,""en"",""fr"")"),"Filtres actuels")</f>
        <v>Filtres actuels</v>
      </c>
      <c r="AS3" s="5" t="str">
        <f ca="1">IFERROR(__xludf.DUMMYFUNCTION("GOOGLETRANSLATE(AS2,""en"",""fr"")"),"Ensemble de données actuel")</f>
        <v>Ensemble de données actuel</v>
      </c>
      <c r="AT3" s="5" t="str">
        <f ca="1">IFERROR(__xludf.DUMMYFUNCTION("GOOGLETRANSLATE(AT2,""en"",""fr"")"),"Valeurs manquantes (%)")</f>
        <v>Valeurs manquantes (%)</v>
      </c>
      <c r="AU3" s="5" t="str">
        <f ca="1">IFERROR(__xludf.DUMMYFUNCTION("GOOGLETRANSLATE(AU2,""en"",""fr"")"),"Exploration rapide")</f>
        <v>Exploration rapide</v>
      </c>
      <c r="AV3" s="5" t="str">
        <f ca="1">IFERROR(__xludf.DUMMYFUNCTION("GOOGLETRANSLATE(AV2,""en"",""fr"")"),"Exploration rapide des données")</f>
        <v>Exploration rapide des données</v>
      </c>
      <c r="AW3" s="5" t="str">
        <f ca="1">IFERROR(__xludf.DUMMYFUNCTION("GOOGLETRANSLATE(AW2,""en"",""fr"")"),"Mettre à jour et écraser les données")</f>
        <v>Mettre à jour et écraser les données</v>
      </c>
      <c r="AX3" s="5" t="str">
        <f ca="1">IFERROR(__xludf.DUMMYFUNCTION("GOOGLETRANSLATE(AX2,""en"",""fr"")"),"Écrase les données téléchargées en fonction des filtres et des sélections, localement et en aval !")</f>
        <v>Écrase les données téléchargées en fonction des filtres et des sélections, localement et en aval !</v>
      </c>
      <c r="AY3" s="5" t="str">
        <f ca="1">IFERROR(__xludf.DUMMYFUNCTION("GOOGLETRANSLATE(AY2,""en"",""fr"")"),"Données mises à jour et écrasées avec succès")</f>
        <v>Données mises à jour et écrasées avec succès</v>
      </c>
      <c r="AZ3" s="5" t="str">
        <f ca="1">IFERROR(__xludf.DUMMYFUNCTION("GOOGLETRANSLATE(AZ2,""en"",""fr"")"),"Sélectionnez la variable à transformer")</f>
        <v>Sélectionnez la variable à transformer</v>
      </c>
      <c r="BA3" s="5" t="str">
        <f ca="1">IFERROR(__xludf.DUMMYFUNCTION("GOOGLETRANSLATE(BA2,""en"",""fr"")"),"Changer de type")</f>
        <v>Changer de type</v>
      </c>
      <c r="BB3" s="5" t="str">
        <f ca="1">IFERROR(__xludf.DUMMYFUNCTION("GOOGLETRANSLATE(BB2,""en"",""fr"")"),"Type de variable")</f>
        <v>Type de variable</v>
      </c>
      <c r="BC3" s="5" t="str">
        <f ca="1">IFERROR(__xludf.DUMMYFUNCTION("GOOGLETRANSLATE(BC2,""en"",""fr"")"),"Appliquer la transformation")</f>
        <v>Appliquer la transformation</v>
      </c>
      <c r="BD3" s="5" t="str">
        <f ca="1">IFERROR(__xludf.DUMMYFUNCTION("GOOGLETRANSLATE(BD2,""en"",""fr"")"),"Journaux des modifications de type de variable")</f>
        <v>Journaux des modifications de type de variable</v>
      </c>
      <c r="BE3" s="5" t="str">
        <f ca="1">IFERROR(__xludf.DUMMYFUNCTION("GOOGLETRANSLATE(BE2,""en"",""fr"")"),"Renommer la variable")</f>
        <v>Renommer la variable</v>
      </c>
      <c r="BF3" s="5" t="str">
        <f ca="1">IFERROR(__xludf.DUMMYFUNCTION("GOOGLETRANSLATE(BF2,""en"",""fr"")"),"URL de l'hôte de la base de données")</f>
        <v>URL de l'hôte de la base de données</v>
      </c>
      <c r="BG3" s="5" t="str">
        <f ca="1">IFERROR(__xludf.DUMMYFUNCTION("GOOGLETRANSLATE(BG2,""en"",""fr"")"),"Coller l'URL de la base de données, le nom d'hôte ou l'adresse IP")</f>
        <v>Coller l'URL de la base de données, le nom d'hôte ou l'adresse IP</v>
      </c>
      <c r="BH3" s="5" t="str">
        <f ca="1">IFERROR(__xludf.DUMMYFUNCTION("GOOGLETRANSLATE(BH2,""en"",""fr"")"),"Journaux de renommage des variables")</f>
        <v>Journaux de renommage des variables</v>
      </c>
      <c r="BI3" s="5" t="str">
        <f ca="1">IFERROR(__xludf.DUMMYFUNCTION("GOOGLETRANSLATE(BI2,""en"",""fr"")"),"Recoder les valeurs")</f>
        <v>Recoder les valeurs</v>
      </c>
      <c r="BJ3" s="5" t="str">
        <f ca="1">IFERROR(__xludf.DUMMYFUNCTION("GOOGLETRANSLATE(BJ2,""en"",""fr"")"),"Sélectionnez l'ancienne étiquette")</f>
        <v>Sélectionnez l'ancienne étiquette</v>
      </c>
      <c r="BK3" s="5" t="str">
        <f ca="1">IFERROR(__xludf.DUMMYFUNCTION("GOOGLETRANSLATE(BK2,""en"",""fr"")"),"Saisissez la nouvelle étiquette")</f>
        <v>Saisissez la nouvelle étiquette</v>
      </c>
      <c r="BL3" s="5" t="str">
        <f ca="1">IFERROR(__xludf.DUMMYFUNCTION("GOOGLETRANSLATE(BL2,""en"",""fr"")"),"Saisissez les nouvelles étiquettes. Pour plusieurs étiquettes, séparez-les par , ou ;")</f>
        <v>Saisissez les nouvelles étiquettes. Pour plusieurs étiquettes, séparez-les par , ou ;</v>
      </c>
      <c r="BM3" s="5" t="str">
        <f ca="1">IFERROR(__xludf.DUMMYFUNCTION("GOOGLETRANSLATE(BM2,""en"",""fr"")"),"Étiquettes de variables recodées")</f>
        <v>Étiquettes de variables recodées</v>
      </c>
      <c r="BN3" s="5" t="str">
        <f ca="1">IFERROR(__xludf.DUMMYFUNCTION("GOOGLETRANSLATE(BN2,""en"",""fr"")"),"Gérer les valeurs manquantes")</f>
        <v>Gérer les valeurs manquantes</v>
      </c>
      <c r="BO3" s="5" t="str">
        <f ca="1">IFERROR(__xludf.DUMMYFUNCTION("GOOGLETRANSLATE(BO2,""en"",""fr"")"),"Valeurs manquantes (%)")</f>
        <v>Valeurs manquantes (%)</v>
      </c>
      <c r="BP3" s="5" t="str">
        <f ca="1">IFERROR(__xludf.DUMMYFUNCTION("GOOGLETRANSLATE(BP2,""en"",""fr"")"),"Recoder les valeurs comme manquantes")</f>
        <v>Recoder les valeurs comme manquantes</v>
      </c>
      <c r="BQ3" s="5" t="str">
        <f ca="1">IFERROR(__xludf.DUMMYFUNCTION("GOOGLETRANSLATE(BQ2,""en"",""fr"")"),"Sélectionnez une option :")</f>
        <v>Sélectionnez une option :</v>
      </c>
      <c r="BR3" s="5" t="str">
        <f ca="1">IFERROR(__xludf.DUMMYFUNCTION("GOOGLETRANSLATE(BR2,""en"",""fr"")"),"Comment attribuer des valeurs manquantes")</f>
        <v>Comment attribuer des valeurs manquantes</v>
      </c>
      <c r="BS3" s="5" t="str">
        <f ca="1">IFERROR(__xludf.DUMMYFUNCTION("GOOGLETRANSLATE(BS2,""en"",""fr"")"),"Saisir des modèles basés sur R (par défaut """"), par exemple ^\\ | Autres | label$")</f>
        <v>Saisir des modèles basés sur R (par défaut ""), par exemple ^\\ | Autres | label$</v>
      </c>
      <c r="BT3" s="5" t="str">
        <f ca="1">IFERROR(__xludf.DUMMYFUNCTION("GOOGLETRANSLATE(BT2,""en"",""fr"")"),"Sélectionnez une ou plusieurs valeurs")</f>
        <v>Sélectionnez une ou plusieurs valeurs</v>
      </c>
      <c r="BU3" s="5" t="str">
        <f ca="1">IFERROR(__xludf.DUMMYFUNCTION("GOOGLETRANSLATE(BU2,""en"",""fr"")"),"Valeurs catégorielles")</f>
        <v>Valeurs catégorielles</v>
      </c>
      <c r="BV3" s="5" t="str">
        <f ca="1">IFERROR(__xludf.DUMMYFUNCTION("GOOGLETRANSLATE(BV2,""en"",""fr"")"),"Valeurs numériques")</f>
        <v>Valeurs numériques</v>
      </c>
      <c r="BW3" s="5" t="str">
        <f ca="1">IFERROR(__xludf.DUMMYFUNCTION("GOOGLETRANSLATE(BW2,""en"",""fr"")"),"Séparez les valeurs multiples à l'aide de , ou ;. Pour une plage, saisissez deux valeurs séparées par , ou ;")</f>
        <v>Séparez les valeurs multiples à l'aide de , ou ;. Pour une plage, saisissez deux valeurs séparées par , ou ;</v>
      </c>
      <c r="BX3" s="5" t="str">
        <f ca="1">IFERROR(__xludf.DUMMYFUNCTION("GOOGLETRANSLATE(BX2,""en"",""fr"")"),"Journal des valeurs manquantes créé")</f>
        <v>Journal des valeurs manquantes créé</v>
      </c>
      <c r="BY3" s="5" t="str">
        <f ca="1">IFERROR(__xludf.DUMMYFUNCTION("GOOGLETRANSLATE(BY2,""en"",""fr"")"),"Valeurs manquantes corrigées")</f>
        <v>Valeurs manquantes corrigées</v>
      </c>
      <c r="BZ3" s="5" t="str">
        <f ca="1">IFERROR(__xludf.DUMMYFUNCTION("GOOGLETRANSLATE(BZ2,""en"",""fr"")"),"Comment les données manquantes sont-elles identifiées ?")</f>
        <v>Comment les données manquantes sont-elles identifiées ?</v>
      </c>
      <c r="CA3" s="5" t="str">
        <f ca="1">IFERROR(__xludf.DUMMYFUNCTION("GOOGLETRANSLATE(CA2,""en"",""fr"")"),"Par exemple, inconnu ou manquant")</f>
        <v>Par exemple, inconnu ou manquant</v>
      </c>
      <c r="CB3" s="5" t="str">
        <f ca="1">IFERROR(__xludf.DUMMYFUNCTION("GOOGLETRANSLATE(CB2,""en"",""fr"")"),"-99999999")</f>
        <v>-99999999</v>
      </c>
      <c r="CC3" s="5" t="str">
        <f ca="1">IFERROR(__xludf.DUMMYFUNCTION("GOOGLETRANSLATE(CC2,""en"",""fr"")"),"Valeur numérique")</f>
        <v>Valeur numérique</v>
      </c>
      <c r="CD3" s="5" t="str">
        <f ca="1">IFERROR(__xludf.DUMMYFUNCTION("GOOGLETRANSLATE(CD2,""en"",""fr"")"),"Valeur catégorielle")</f>
        <v>Valeur catégorielle</v>
      </c>
      <c r="CE3" s="5" t="str">
        <f ca="1">IFERROR(__xludf.DUMMYFUNCTION("GOOGLETRANSLATE(CE2,""en"",""fr"")"),"Vérifiez si la plage (max, min)")</f>
        <v>Vérifiez si la plage (max, min)</v>
      </c>
      <c r="CF3" s="5" t="str">
        <f ca="1">IFERROR(__xludf.DUMMYFUNCTION("GOOGLETRANSLATE(CF2,""en"",""fr"")"),"Séparez les catégories multiples avec ; ou ,. Les catégories spécifiées doivent être dans les données")</f>
        <v>Séparez les catégories multiples avec ; ou ,. Les catégories spécifiées doivent être dans les données</v>
      </c>
      <c r="CG3" s="5" t="str">
        <f ca="1">IFERROR(__xludf.DUMMYFUNCTION("GOOGLETRANSLATE(CG2,""en"",""fr"")"),"Identifier les valeurs aberrantes")</f>
        <v>Identifier les valeurs aberrantes</v>
      </c>
      <c r="CH3" s="5" t="str">
        <f ca="1">IFERROR(__xludf.DUMMYFUNCTION("GOOGLETRANSLATE(CH2,""en"",""fr"")"),"Sélectionnez une option :")</f>
        <v>Sélectionnez une option :</v>
      </c>
      <c r="CI3" s="5" t="str">
        <f ca="1">IFERROR(__xludf.DUMMYFUNCTION("GOOGLETRANSLATE(CI2,""en"",""fr"")"),"Valeur(s) aberrante(s)")</f>
        <v>Valeur(s) aberrante(s)</v>
      </c>
      <c r="CJ3" s="5" t="str">
        <f ca="1">IFERROR(__xludf.DUMMYFUNCTION("GOOGLETRANSLATE(CJ2,""en"",""fr"")"),"Aucun")</f>
        <v>Aucun</v>
      </c>
      <c r="CK3" s="5" t="str">
        <f ca="1">IFERROR(__xludf.DUMMYFUNCTION("GOOGLETRANSLATE(CK2,""en"",""fr"")"),"Méthode de correction")</f>
        <v>Méthode de correction</v>
      </c>
      <c r="CL3" s="5" t="str">
        <f ca="1">IFERROR(__xludf.DUMMYFUNCTION("GOOGLETRANSLATE(CL2,""en"",""fr"")"),"Entrez le numéro")</f>
        <v>Entrez le numéro</v>
      </c>
      <c r="CM3" s="5" t="str">
        <f ca="1">IFERROR(__xludf.DUMMYFUNCTION("GOOGLETRANSLATE(CM2,""en"",""fr"")"),"Sélectionnez une option :")</f>
        <v>Sélectionnez une option :</v>
      </c>
      <c r="CN3" s="5" t="str">
        <f ca="1">IFERROR(__xludf.DUMMYFUNCTION("GOOGLETRANSLATE(CN2,""en"",""fr"")"),"Valeurs aberrantes corrigées")</f>
        <v>Valeurs aberrantes corrigées</v>
      </c>
      <c r="CO3" s="5" t="str">
        <f ca="1">IFERROR(__xludf.DUMMYFUNCTION("GOOGLETRANSLATE(CO2,""en"",""fr"")"),"Graphique pour les données manquantes")</f>
        <v>Graphique pour les données manquantes</v>
      </c>
      <c r="CP3" s="5" t="str">
        <f ca="1">IFERROR(__xludf.DUMMYFUNCTION("GOOGLETRANSLATE(CP2,""en"",""fr"")"),"Gérer les données")</f>
        <v>Gérer les données</v>
      </c>
      <c r="CQ3" s="5" t="str">
        <f ca="1">IFERROR(__xludf.DUMMYFUNCTION("GOOGLETRANSLATE(CQ2,""en"",""fr"")"),"Aperçu")</f>
        <v>Aperçu</v>
      </c>
      <c r="CR3" s="5" t="str">
        <f ca="1">IFERROR(__xludf.DUMMYFUNCTION("GOOGLETRANSLATE(CR2,""en"",""fr"")"),"Explorer")</f>
        <v>Explorer</v>
      </c>
      <c r="CS3" s="5" t="str">
        <f ca="1">IFERROR(__xludf.DUMMYFUNCTION("GOOGLETRANSLATE(CS2,""en"",""fr"")"),"Centre de recherche sur la population et la santé en Afrique")</f>
        <v>Centre de recherche sur la population et la santé en Afrique</v>
      </c>
      <c r="CT3" s="5" t="str">
        <f ca="1">IFERROR(__xludf.DUMMYFUNCTION("GOOGLETRANSLATE(CT2,""en"",""fr"")"),"Tous droits réservés")</f>
        <v>Tous droits réservés</v>
      </c>
      <c r="CU3" s="5" t="str">
        <f ca="1">IFERROR(__xludf.DUMMYFUNCTION("GOOGLETRANSLATE(CU2,""en"",""fr"")"),"droits d'auteur")</f>
        <v>droits d'auteur</v>
      </c>
      <c r="CV3" s="5" t="str">
        <f ca="1">IFERROR(__xludf.DUMMYFUNCTION("GOOGLETRANSLATE(CV2,""en"",""fr"")"),"Contactez-nous")</f>
        <v>Contactez-nous</v>
      </c>
      <c r="CW3" s="5" t="str">
        <f ca="1">IFERROR(__xludf.DUMMYFUNCTION("GOOGLETRANSLATE(CW2,""en"",""fr"")"),"Transformer")</f>
        <v>Transformer</v>
      </c>
      <c r="CX3" s="5" t="str">
        <f ca="1">IFERROR(__xludf.DUMMYFUNCTION("GOOGLETRANSLATE(CX2,""en"",""fr"")"),"PLATEFORME APHRC AUTOML SANS CODE")</f>
        <v>PLATEFORME APHRC AUTOML SANS CODE</v>
      </c>
      <c r="CY3" s="5" t="str">
        <f ca="1">IFERROR(__xludf.DUMMYFUNCTION("GOOGLETRANSLATE(CY2,""en"",""fr"")"),"Maison")</f>
        <v>Maison</v>
      </c>
      <c r="CZ3" s="5" t="str">
        <f ca="1">IFERROR(__xludf.DUMMYFUNCTION("GOOGLETRANSLATE(CZ2,""en"",""fr"")"),"Données sources")</f>
        <v>Données sources</v>
      </c>
      <c r="DA3" s="5" t="str">
        <f ca="1">IFERROR(__xludf.DUMMYFUNCTION("GOOGLETRANSLATE(DA2,""en"",""fr"")"),"Gérer les données")</f>
        <v>Gérer les données</v>
      </c>
      <c r="DB3" s="5" t="str">
        <f ca="1">IFERROR(__xludf.DUMMYFUNCTION("GOOGLETRANSLATE(DB2,""en"",""fr"")"),"Aperçu")</f>
        <v>Aperçu</v>
      </c>
      <c r="DC3" s="5" t="str">
        <f ca="1">IFERROR(__xludf.DUMMYFUNCTION("GOOGLETRANSLATE(DC2,""en"",""fr"")"),"Explorer")</f>
        <v>Explorer</v>
      </c>
      <c r="DD3" s="5" t="str">
        <f ca="1">IFERROR(__xludf.DUMMYFUNCTION("GOOGLETRANSLATE(DD2,""en"",""fr"")"),"Transformer")</f>
        <v>Transformer</v>
      </c>
      <c r="DE3" s="5" t="str">
        <f ca="1">IFERROR(__xludf.DUMMYFUNCTION("GOOGLETRANSLATE(DE2,""en"",""fr"")"),"Temporaire")</f>
        <v>Temporaire</v>
      </c>
      <c r="DF3" s="5" t="str">
        <f ca="1">IFERROR(__xludf.DUMMYFUNCTION("GOOGLETRANSLATE(DF2,""en"",""fr"")"),"Constructeur de cohorte")</f>
        <v>Constructeur de cohorte</v>
      </c>
      <c r="DG3" s="5" t="str">
        <f ca="1">IFERROR(__xludf.DUMMYFUNCTION("GOOGLETRANSLATE(DG2,""en"",""fr"")"),"Combiner les données")</f>
        <v>Combiner les données</v>
      </c>
      <c r="DH3" s="5" t="str">
        <f ca="1">IFERROR(__xludf.DUMMYFUNCTION("GOOGLETRANSLATE(DH2,""en"",""fr"")"),"Ajouter des lignes")</f>
        <v>Ajouter des lignes</v>
      </c>
      <c r="DI3" s="5" t="str">
        <f ca="1">IFERROR(__xludf.DUMMYFUNCTION("GOOGLETRANSLATE(DI2,""en"",""fr"")"),"Ajouter des colonnes")</f>
        <v>Ajouter des colonnes</v>
      </c>
      <c r="DJ3" s="5" t="str">
        <f ca="1">IFERROR(__xludf.DUMMYFUNCTION("GOOGLETRANSLATE(DJ2,""en"",""fr"")"),"Visualiser les données")</f>
        <v>Visualiser les données</v>
      </c>
      <c r="DK3" s="5" t="str">
        <f ca="1">IFERROR(__xludf.DUMMYFUNCTION("GOOGLETRANSLATE(DK2,""en"",""fr"")"),"Automatique")</f>
        <v>Automatique</v>
      </c>
      <c r="DL3" s="5" t="str">
        <f ca="1">IFERROR(__xludf.DUMMYFUNCTION("GOOGLETRANSLATE(DL2,""en"",""fr"")"),"Coutume")</f>
        <v>Coutume</v>
      </c>
      <c r="DM3" s="5" t="str">
        <f ca="1">IFERROR(__xludf.DUMMYFUNCTION("GOOGLETRANSLATE(DM2,""en"",""fr"")"),"Numérique")</f>
        <v>Numérique</v>
      </c>
      <c r="DN3" s="5" t="str">
        <f ca="1">IFERROR(__xludf.DUMMYFUNCTION("GOOGLETRANSLATE(DN2,""en"",""fr"")"),"Catégorique")</f>
        <v>Catégorique</v>
      </c>
      <c r="DO3" s="5" t="str">
        <f ca="1">IFERROR(__xludf.DUMMYFUNCTION("GOOGLETRANSLATE(DO2,""en"",""fr"")"),"Apprentissage automatique")</f>
        <v>Apprentissage automatique</v>
      </c>
      <c r="DP3" s="5" t="str">
        <f ca="1">IFERROR(__xludf.DUMMYFUNCTION("GOOGLETRANSLATE(DP2,""en"",""fr"")"),"Initialiser")</f>
        <v>Initialiser</v>
      </c>
      <c r="DQ3" s="5" t="str">
        <f ca="1">IFERROR(__xludf.DUMMYFUNCTION("GOOGLETRANSLATE(DQ2,""en"",""fr"")"),"Constructeur de cohorte")</f>
        <v>Constructeur de cohorte</v>
      </c>
      <c r="DR3" s="5" t="str">
        <f ca="1">IFERROR(__xludf.DUMMYFUNCTION("GOOGLETRANSLATE(DR2,""en"",""fr"")"),"Ingénierie des fonctionnalités")</f>
        <v>Ingénierie des fonctionnalités</v>
      </c>
      <c r="DS3" s="5" t="str">
        <f ca="1">IFERROR(__xludf.DUMMYFUNCTION("GOOGLETRANSLATE(DS2,""en"",""fr"")"),"Modèle de train")</f>
        <v>Modèle de train</v>
      </c>
      <c r="DT3" s="5" t="str">
        <f ca="1">IFERROR(__xludf.DUMMYFUNCTION("GOOGLETRANSLATE(DT2,""en"",""fr"")"),"Valider et déployer le modèle")</f>
        <v>Valider et déployer le modèle</v>
      </c>
      <c r="DU3" s="5" t="str">
        <f ca="1">IFERROR(__xludf.DUMMYFUNCTION("GOOGLETRANSLATE(DU2,""en"",""fr"")"),"Prédire/classer")</f>
        <v>Prédire/classer</v>
      </c>
      <c r="DV3" s="5" t="str">
        <f ca="1">IFERROR(__xludf.DUMMYFUNCTION("GOOGLETRANSLATE(DV2,""en"",""fr"")"),"Ressources supplémentaires")</f>
        <v>Ressources supplémentaires</v>
      </c>
      <c r="DW3" s="5" t="str">
        <f ca="1">IFERROR(__xludf.DUMMYFUNCTION("GOOGLETRANSLATE(DW2,""en"",""fr"")"),"Connexion à la base de données réussie")</f>
        <v>Connexion à la base de données réussie</v>
      </c>
      <c r="DX3" s="5" t="str">
        <f ca="1">IFERROR(__xludf.DUMMYFUNCTION("GOOGLETRANSLATE(DX2,""en"",""fr"")"),"Source des données")</f>
        <v>Source des données</v>
      </c>
      <c r="DY3" s="5" t="str">
        <f ca="1">IFERROR(__xludf.DUMMYFUNCTION("GOOGLETRANSLATE(DY2,""en"",""fr"")"),"Sélectionnez-en un")</f>
        <v>Sélectionnez-en un</v>
      </c>
      <c r="DZ3" s="5" t="str">
        <f ca="1">IFERROR(__xludf.DUMMYFUNCTION("GOOGLETRANSLATE(DZ2,""en"",""fr"")"),"Nouvelles données")</f>
        <v>Nouvelles données</v>
      </c>
      <c r="EA3" s="5" t="str">
        <f ca="1">IFERROR(__xludf.DUMMYFUNCTION("GOOGLETRANSLATE(EA2,""en"",""fr"")"),"Sélectionnez les données")</f>
        <v>Sélectionnez les données</v>
      </c>
      <c r="EB3" s="5" t="str">
        <f ca="1">IFERROR(__xludf.DUMMYFUNCTION("GOOGLETRANSLATE(EB2,""en"",""fr"")"),"Ajouter un deuxième ensemble de données à partir de")</f>
        <v>Ajouter un deuxième ensemble de données à partir de</v>
      </c>
      <c r="EC3" s="5" t="str">
        <f ca="1">IFERROR(__xludf.DUMMYFUNCTION("GOOGLETRANSLATE(EC2,""en"",""fr"")"),"Variables appariées")</f>
        <v>Variables appariées</v>
      </c>
      <c r="ED3" s="5" t="s">
        <v>829</v>
      </c>
      <c r="EE3" s="5" t="str">
        <f ca="1">IFERROR(__xludf.DUMMYFUNCTION("GOOGLETRANSLATE(EE2,""en"",""fr"")"),"Procéder à la combinaison des lignes/colonnes")</f>
        <v>Procéder à la combinaison des lignes/colonnes</v>
      </c>
      <c r="EF3" s="5" t="str">
        <f ca="1">IFERROR(__xludf.DUMMYFUNCTION("GOOGLETRANSLATE(EF2,""en"",""fr"")"),"Aucune variable correspondante. NA sera utilisé pour compléter les variables non correspondantes. Vous pouvez associer manuellement les variables.")</f>
        <v>Aucune variable correspondante. NA sera utilisé pour compléter les variables non correspondantes. Vous pouvez associer manuellement les variables.</v>
      </c>
      <c r="EG3" s="5" t="str">
        <f ca="1">IFERROR(__xludf.DUMMYFUNCTION("GOOGLETRANSLATE(EG2,""en"",""fr"")"),"Correspondance des variables")</f>
        <v>Correspondance des variables</v>
      </c>
      <c r="EH3" s="5" t="str">
        <f ca="1">IFERROR(__xludf.DUMMYFUNCTION("GOOGLETRANSLATE(EH2,""en"",""fr"")"),"Comment combiner les nouvelles données à celles déjà sélectionnées...")</f>
        <v>Comment combiner les nouvelles données à celles déjà sélectionnées...</v>
      </c>
      <c r="EI3" s="5" t="str">
        <f ca="1">IFERROR(__xludf.DUMMYFUNCTION("GOOGLETRANSLATE(EI2,""en"",""fr"")"),"Variables de données de base")</f>
        <v>Variables de données de base</v>
      </c>
      <c r="EJ3" s="5" t="str">
        <f ca="1">IFERROR(__xludf.DUMMYFUNCTION("GOOGLETRANSLATE(EJ2,""en"",""fr"")"),"Nouvelles variables de données")</f>
        <v>Nouvelles variables de données</v>
      </c>
      <c r="EK3" s="5" t="str">
        <f ca="1">IFERROR(__xludf.DUMMYFUNCTION("GOOGLETRANSLATE(EK2,""en"",""fr"")"),"Structure")</f>
        <v>Structure</v>
      </c>
      <c r="EL3" s="5" t="str">
        <f ca="1">IFERROR(__xludf.DUMMYFUNCTION("GOOGLETRANSLATE(EL2,""en"",""fr"")"),"Résumé")</f>
        <v>Résumé</v>
      </c>
      <c r="EM3" s="5" t="str">
        <f ca="1">IFERROR(__xludf.DUMMYFUNCTION("GOOGLETRANSLATE(EM2,""en"",""fr"")"),"Parcourir")</f>
        <v>Parcourir</v>
      </c>
      <c r="EN3" s="5" t="str">
        <f ca="1">IFERROR(__xludf.DUMMYFUNCTION("GOOGLETRANSLATE(EN2,""en"",""fr"")"),"Cette section permet à l'utilisateur de générer la sortie souhaitée à partir des variables sélectionnées")</f>
        <v>Cette section permet à l'utilisateur de générer la sortie souhaitée à partir des variables sélectionnées</v>
      </c>
      <c r="EO3" s="5" t="str">
        <f ca="1">IFERROR(__xludf.DUMMYFUNCTION("GOOGLETRANSLATE(EO2,""en"",""fr"")"),"Type visuel")</f>
        <v>Type visuel</v>
      </c>
      <c r="EP3" s="5" t="str">
        <f ca="1">IFERROR(__xludf.DUMMYFUNCTION("GOOGLETRANSLATE(EP2,""en"",""fr"")"),"Options de table")</f>
        <v>Options de table</v>
      </c>
      <c r="EQ3" s="5" t="str">
        <f ca="1">IFERROR(__xludf.DUMMYFUNCTION("GOOGLETRANSLATE(EQ2,""en"",""fr"")"),"Sélectionner une variable de mesure/calcul")</f>
        <v>Sélectionner une variable de mesure/calcul</v>
      </c>
      <c r="ER3" s="5" t="str">
        <f ca="1">IFERROR(__xludf.DUMMYFUNCTION("GOOGLETRANSLATE(ER2,""en"",""fr"")"),"Sélectionner la variable Strata")</f>
        <v>Sélectionner la variable Strata</v>
      </c>
      <c r="ES3" s="5" t="str">
        <f ca="1">IFERROR(__xludf.DUMMYFUNCTION("GOOGLETRANSLATE(ES2,""en"",""fr"")"),"Sélectionner une variable de colonne")</f>
        <v>Sélectionner une variable de colonne</v>
      </c>
      <c r="ET3" s="5" t="str">
        <f ca="1">IFERROR(__xludf.DUMMYFUNCTION("GOOGLETRANSLATE(ET2,""en"",""fr"")"),"Créer un tableau croisé")</f>
        <v>Créer un tableau croisé</v>
      </c>
      <c r="EU3" s="5" t="str">
        <f ca="1">IFERROR(__xludf.DUMMYFUNCTION("GOOGLETRANSLATE(EU2,""en"",""fr"")"),"Télécharger le tableau")</f>
        <v>Télécharger le tableau</v>
      </c>
      <c r="EV3" s="5" t="str">
        <f ca="1">IFERROR(__xludf.DUMMYFUNCTION("GOOGLETRANSLATE(EV2,""en"",""fr"")"),"Plus d'options de table")</f>
        <v>Plus d'options de table</v>
      </c>
      <c r="EW3" s="5" t="str">
        <f ca="1">IFERROR(__xludf.DUMMYFUNCTION("GOOGLETRANSLATE(EW2,""en"",""fr"")"),"Rapport numérique")</f>
        <v>Rapport numérique</v>
      </c>
      <c r="EX3" s="5" t="str">
        <f ca="1">IFERROR(__xludf.DUMMYFUNCTION("GOOGLETRANSLATE(EX2,""en"",""fr"")"),"Résumé numérique")</f>
        <v>Résumé numérique</v>
      </c>
      <c r="EY3" s="5" t="str">
        <f ca="1">IFERROR(__xludf.DUMMYFUNCTION("GOOGLETRANSLATE(EY2,""en"",""fr"")"),"Ajouter la valeur p")</f>
        <v>Ajouter la valeur p</v>
      </c>
      <c r="EZ3" s="5" t="str">
        <f ca="1">IFERROR(__xludf.DUMMYFUNCTION("GOOGLETRANSLATE(EZ2,""en"",""fr"")"),"Ajouter un intervalle de confiance")</f>
        <v>Ajouter un intervalle de confiance</v>
      </c>
      <c r="FA3" s="5" t="str">
        <f ca="1">IFERROR(__xludf.DUMMYFUNCTION("GOOGLETRANSLATE(FA2,""en"",""fr"")"),"Supprimer les valeurs manquantes")</f>
        <v>Supprimer les valeurs manquantes</v>
      </c>
      <c r="FB3" s="5" t="str">
        <f ca="1">IFERROR(__xludf.DUMMYFUNCTION("GOOGLETRANSLATE(FB2,""en"",""fr"")"),"Légende du tableau")</f>
        <v>Légende du tableau</v>
      </c>
      <c r="FC3" s="5" t="str">
        <f ca="1">IFERROR(__xludf.DUMMYFUNCTION("GOOGLETRANSLATE(FC2,""en"",""fr"")"),"Options de données")</f>
        <v>Options de données</v>
      </c>
      <c r="FD3" s="5" t="str">
        <f ca="1">IFERROR(__xludf.DUMMYFUNCTION("GOOGLETRANSLATE(FD2,""en"",""fr"")"),"Sélectionner un ensemble de données")</f>
        <v>Sélectionner un ensemble de données</v>
      </c>
      <c r="FE3" s="5" t="str">
        <f ca="1">IFERROR(__xludf.DUMMYFUNCTION("GOOGLETRANSLATE(FE2,""en"",""fr"")"),"Options de tracé")</f>
        <v>Options de tracé</v>
      </c>
      <c r="FF3" s="5" t="str">
        <f ca="1">IFERROR(__xludf.DUMMYFUNCTION("GOOGLETRANSLATE(FF2,""en"",""fr"")"),"Sélectionner une variable sur l'axe des x")</f>
        <v>Sélectionner une variable sur l'axe des x</v>
      </c>
      <c r="FG3" s="5" t="str">
        <f ca="1">IFERROR(__xludf.DUMMYFUNCTION("GOOGLETRANSLATE(FG2,""en"",""fr"")"),"Sélectionner une variable sur l'axe des y")</f>
        <v>Sélectionner une variable sur l'axe des y</v>
      </c>
      <c r="FH3" s="5" t="str">
        <f ca="1">IFERROR(__xludf.DUMMYFUNCTION("GOOGLETRANSLATE(FH2,""en"",""fr"")"),"Titre de l'intrigue")</f>
        <v>Titre de l'intrigue</v>
      </c>
      <c r="FI3" s="5" t="str">
        <f ca="1">IFERROR(__xludf.DUMMYFUNCTION("GOOGLETRANSLATE(FI2,""en"",""fr"")"),"Étiquette de l'axe X")</f>
        <v>Étiquette de l'axe X</v>
      </c>
      <c r="FJ3" s="5" t="str">
        <f ca="1">IFERROR(__xludf.DUMMYFUNCTION("GOOGLETRANSLATE(FJ2,""en"",""fr"")"),"Étiquette de l'axe Y")</f>
        <v>Étiquette de l'axe Y</v>
      </c>
      <c r="FK3" s="5" t="str">
        <f ca="1">IFERROR(__xludf.DUMMYFUNCTION("GOOGLETRANSLATE(FK2,""en"",""fr"")"),"Créer une intrigue")</f>
        <v>Créer une intrigue</v>
      </c>
      <c r="FL3" s="5" t="str">
        <f ca="1">IFERROR(__xludf.DUMMYFUNCTION("GOOGLETRANSLATE(FL2,""en"",""fr"")"),"Télécharger")</f>
        <v>Télécharger</v>
      </c>
      <c r="FM3" s="5" t="str">
        <f ca="1">IFERROR(__xludf.DUMMYFUNCTION("GOOGLETRANSLATE(FM2,""en"",""fr"")"),"Plus d'options d'intrigue")</f>
        <v>Plus d'options d'intrigue</v>
      </c>
      <c r="FN3" s="5" t="str">
        <f ca="1">IFERROR(__xludf.DUMMYFUNCTION("GOOGLETRANSLATE(FN2,""en"",""fr"")"),"Transformer en beignet")</f>
        <v>Transformer en beignet</v>
      </c>
      <c r="FO3" s="5" t="str">
        <f ca="1">IFERROR(__xludf.DUMMYFUNCTION("GOOGLETRANSLATE(FO2,""en"",""fr"")"),"Sélectionnez la variable de couleur")</f>
        <v>Sélectionnez la variable de couleur</v>
      </c>
      <c r="FP3" s="5" t="str">
        <f ca="1">IFERROR(__xludf.DUMMYFUNCTION("GOOGLETRANSLATE(FP2,""en"",""fr"")"),"Sélectionner une variable de groupe")</f>
        <v>Sélectionner une variable de groupe</v>
      </c>
      <c r="FQ3" s="5" t="str">
        <f ca="1">IFERROR(__xludf.DUMMYFUNCTION("GOOGLETRANSLATE(FQ2,""en"",""fr"")"),"Orientation visuelle")</f>
        <v>Orientation visuelle</v>
      </c>
      <c r="FR3" s="5" t="str">
        <f ca="1">IFERROR(__xludf.DUMMYFUNCTION("GOOGLETRANSLATE(FS2,""en"",""fr"")"),"Niveau d'intervalle de confiance")</f>
        <v>Niveau d'intervalle de confiance</v>
      </c>
      <c r="FS3" s="5" t="str">
        <f ca="1">IFERROR(__xludf.DUMMYFUNCTION("GOOGLETRANSLATE(FT2,""en"",""fr"")"),"Sélectionner la jonction de ligne")</f>
        <v>Sélectionner la jonction de ligne</v>
      </c>
      <c r="FT3" s="5" t="str">
        <f ca="1">IFERROR(__xludf.DUMMYFUNCTION("GOOGLETRANSLATE(FU2,""en"",""fr"")"),"Ajouter un type de ligne")</f>
        <v>Ajouter un type de ligne</v>
      </c>
      <c r="FU3" s="5" t="str">
        <f ca="1">IFERROR(__xludf.DUMMYFUNCTION("GOOGLETRANSLATE(FV2,""en"",""fr"")"),"Ajouter des points")</f>
        <v>Ajouter des points</v>
      </c>
      <c r="FV3" s="5" t="str">
        <f ca="1">IFERROR(__xludf.DUMMYFUNCTION("GOOGLETRANSLATE(FW2,""en"",""fr"")"),"Type de résumé de variable Y")</f>
        <v>Type de résumé de variable Y</v>
      </c>
      <c r="FW3" s="5" t="str">
        <f ca="1">IFERROR(__xludf.DUMMYFUNCTION("GOOGLETRANSLATE(FX2,""en"",""fr"")"),"Position du titre")</f>
        <v>Position du titre</v>
      </c>
      <c r="FX3" s="5" t="str">
        <f ca="1">IFERROR(__xludf.DUMMYFUNCTION("GOOGLETRANSLATE(FY2,""en"",""fr"")"),"Taille du titre de l'axe")</f>
        <v>Taille du titre de l'axe</v>
      </c>
      <c r="FY3" s="5" t="str">
        <f ca="1">IFERROR(__xludf.DUMMYFUNCTION("GOOGLETRANSLATE(FZ2,""en"",""fr"")"),"Taille du titre de la facette")</f>
        <v>Taille du titre de la facette</v>
      </c>
      <c r="FZ3" s="5" t="str">
        <f ca="1">IFERROR(__xludf.DUMMYFUNCTION("GOOGLETRANSLATE(GA2,""en"",""fr"")"),"Taille du texte de l'axe")</f>
        <v>Taille du texte de l'axe</v>
      </c>
      <c r="GA3" s="5" t="str">
        <f ca="1">IFERROR(__xludf.DUMMYFUNCTION("GOOGLETRANSLATE(GB2,""en"",""fr"")"),"Taille de l'étiquette de données")</f>
        <v>Taille de l'étiquette de données</v>
      </c>
      <c r="GB3" s="5" t="str">
        <f ca="1">IFERROR(__xludf.DUMMYFUNCTION("GOOGLETRANSLATE(GC2,""en"",""fr"")"),"Angle du texte de l'axe X")</f>
        <v>Angle du texte de l'axe X</v>
      </c>
      <c r="GC3" s="5" t="str">
        <f ca="1">IFERROR(__xludf.DUMMYFUNCTION("GOOGLETRANSLATE(GD2,""en"",""fr"")"),"Titre de la légende")</f>
        <v>Titre de la légende</v>
      </c>
      <c r="GD3" s="5" t="str">
        <f ca="1">IFERROR(__xludf.DUMMYFUNCTION("GOOGLETRANSLATE(GE2,""en"",""fr"")"),"Empilé")</f>
        <v>Empilé</v>
      </c>
      <c r="GE3" s="5" t="str">
        <f ca="1">IFERROR(__xludf.DUMMYFUNCTION("GOOGLETRANSLATE(GF2,""en"",""fr"")"),"Ajouter de la densité")</f>
        <v>Ajouter de la densité</v>
      </c>
      <c r="GF3" s="5" t="str">
        <f ca="1">IFERROR(__xludf.DUMMYFUNCTION("GOOGLETRANSLATE(GG2,""en"",""fr"")"),"Taille du titre de la parcelle")</f>
        <v>Taille du titre de la parcelle</v>
      </c>
      <c r="GG3" s="5" t="str">
        <f ca="1">IFERROR(__xludf.DUMMYFUNCTION("GOOGLETRANSLATE(GH2,""en"",""fr"")"),"Largeur de la barre")</f>
        <v>Largeur de la barre</v>
      </c>
      <c r="GH3" s="5" t="str">
        <f ca="1">IFERROR(__xludf.DUMMYFUNCTION("GOOGLETRANSLATE(GI2,""en"",""fr"")"),"Largeur du bac")</f>
        <v>Largeur du bac</v>
      </c>
      <c r="GI3" s="5" t="str">
        <f ca="1">IFERROR(__xludf.DUMMYFUNCTION("GOOGLETRANSLATE(GJ2,""en"",""fr"")"),"Taille de la ligne")</f>
        <v>Taille de la ligne</v>
      </c>
      <c r="GJ3" s="5" t="str">
        <f ca="1">IFERROR(__xludf.DUMMYFUNCTION("GOOGLETRANSLATE(GK2,""en"",""fr"")"),"Sélectionnez le type de ligne")</f>
        <v>Sélectionnez le type de ligne</v>
      </c>
      <c r="GK3" s="5" t="str">
        <f ca="1">IFERROR(__xludf.DUMMYFUNCTION("GOOGLETRANSLATE(GL2,""en"",""fr"")"),"Ajouter des formes")</f>
        <v>Ajouter des formes</v>
      </c>
      <c r="GL3" s="5" t="str">
        <f ca="1">IFERROR(__xludf.DUMMYFUNCTION("GOOGLETRANSLATE(GM2,""en"",""fr"")"),"Sélectionnez la forme")</f>
        <v>Sélectionnez la forme</v>
      </c>
      <c r="GM3" s="5" t="str">
        <f ca="1">IFERROR(__xludf.DUMMYFUNCTION("GOOGLETRANSLATE(GN2,""en"",""fr"")"),"Ajouter du lisse")</f>
        <v>Ajouter du lisse</v>
      </c>
      <c r="GN3" s="5" t="str">
        <f ca="1">IFERROR(__xludf.DUMMYFUNCTION("GOOGLETRANSLATE(GO2,""en"",""fr"")"),"Afficher l'intervalle de confiance")</f>
        <v>Afficher l'intervalle de confiance</v>
      </c>
      <c r="GO3" s="5" t="str">
        <f ca="1">IFERROR(__xludf.DUMMYFUNCTION("GOOGLETRANSLATE(GP2,""en"",""fr"")"),"Supprimer l'histogramme")</f>
        <v>Supprimer l'histogramme</v>
      </c>
      <c r="GP3" s="5" t="str">
        <f ca="1">IFERROR(__xludf.DUMMYFUNCTION("GOOGLETRANSLATE(GQ2,""en"",""fr"")"),"Sélectionnez la couleur")</f>
        <v>Sélectionnez la couleur</v>
      </c>
      <c r="GQ3" s="5" t="str">
        <f ca="1">IFERROR(__xludf.DUMMYFUNCTION("GOOGLETRANSLATE(GR2,""en"",""fr"")"),"Sélectionnez la couleur du parquet")</f>
        <v>Sélectionnez la couleur du parquet</v>
      </c>
      <c r="GR3" s="5" t="str">
        <f ca="1">IFERROR(__xludf.DUMMYFUNCTION("GOOGLETRANSLATE(GS2,""en"",""fr"")"),"Diagramme à barres")</f>
        <v>Diagramme à barres</v>
      </c>
      <c r="GS3" s="5" t="str">
        <f ca="1">IFERROR(__xludf.DUMMYFUNCTION("GOOGLETRANSLATE(GT2,""en"",""fr"")"),"Résumé détaillé")</f>
        <v>Résumé détaillé</v>
      </c>
      <c r="GT3" s="5" t="str">
        <f ca="1">IFERROR(__xludf.DUMMYFUNCTION("GOOGLETRANSLATE(GU2,""en"",""fr"")"),"Ajouter des lignes")</f>
        <v>Ajouter des lignes</v>
      </c>
      <c r="GU3" s="5" t="str">
        <f ca="1">IFERROR(__xludf.DUMMYFUNCTION("GOOGLETRANSLATE(GV2,""en"",""fr"")"),"Créer une variable d'identification")</f>
        <v>Créer une variable d'identification</v>
      </c>
      <c r="GV3" s="5" t="str">
        <f ca="1">IFERROR(__xludf.DUMMYFUNCTION("GOOGLETRANSLATE(GW2,""en"",""fr"")"),"Visualisation de données personnalisées")</f>
        <v>Visualisation de données personnalisées</v>
      </c>
      <c r="GW3" s="5" t="str">
        <f ca="1">IFERROR(__xludf.DUMMYFUNCTION("GOOGLETRANSLATE(GX2,""en"",""fr"")"),"Ajout de lignes et de colonnes")</f>
        <v>Ajout de lignes et de colonnes</v>
      </c>
      <c r="GX3" s="5" t="str">
        <f ca="1">IFERROR(__xludf.DUMMYFUNCTION("GOOGLETRANSLATE(GY2,""en"",""fr"")"),"Sélectionnez la variable de base et les nouveaux ensembles de données")</f>
        <v>Sélectionnez la variable de base et les nouveaux ensembles de données</v>
      </c>
      <c r="GY3" s="5" t="str">
        <f ca="1">IFERROR(__xludf.DUMMYFUNCTION("GOOGLETRANSLATE(GZ2,""en"",""fr"")"),"Sélectionnez pour correspondre")</f>
        <v>Sélectionnez pour correspondre</v>
      </c>
      <c r="GZ3" s="5" t="str">
        <f ca="1">IFERROR(__xludf.DUMMYFUNCTION("GOOGLETRANSLATE(HA2,""en"",""fr"")"),"Faire correspondre les variables sélectionnées")</f>
        <v>Faire correspondre les variables sélectionnées</v>
      </c>
      <c r="HA3" s="5" t="str">
        <f ca="1">IFERROR(__xludf.DUMMYFUNCTION("GOOGLETRANSLATE(HB2,""en"",""fr"")"),"Combiner des ensembles de données")</f>
        <v>Combiner des ensembles de données</v>
      </c>
      <c r="HB3" s="8" t="s">
        <v>830</v>
      </c>
      <c r="HC3" s="8" t="s">
        <v>831</v>
      </c>
      <c r="HD3" s="5" t="s">
        <v>832</v>
      </c>
      <c r="HE3" s="5" t="s">
        <v>833</v>
      </c>
      <c r="HF3" s="5" t="s">
        <v>834</v>
      </c>
      <c r="HG3" s="5" t="s">
        <v>835</v>
      </c>
      <c r="HH3" s="5" t="s">
        <v>836</v>
      </c>
      <c r="HI3" s="5" t="s">
        <v>837</v>
      </c>
      <c r="HJ3" s="5" t="s">
        <v>838</v>
      </c>
      <c r="HK3" s="5" t="s">
        <v>839</v>
      </c>
      <c r="HL3" s="5" t="s">
        <v>840</v>
      </c>
      <c r="HM3" s="5" t="s">
        <v>841</v>
      </c>
      <c r="HN3" s="5" t="s">
        <v>842</v>
      </c>
      <c r="HO3" s="5" t="s">
        <v>843</v>
      </c>
      <c r="HP3" s="5" t="s">
        <v>844</v>
      </c>
      <c r="HQ3" s="5" t="s">
        <v>845</v>
      </c>
      <c r="HR3" s="5" t="s">
        <v>846</v>
      </c>
      <c r="HS3" s="5" t="s">
        <v>847</v>
      </c>
      <c r="HT3" s="5" t="s">
        <v>848</v>
      </c>
      <c r="HU3" s="5" t="s">
        <v>849</v>
      </c>
      <c r="HV3" s="5" t="s">
        <v>850</v>
      </c>
      <c r="HW3" s="5" t="s">
        <v>851</v>
      </c>
      <c r="HX3" s="5" t="s">
        <v>852</v>
      </c>
      <c r="HY3" s="5" t="s">
        <v>853</v>
      </c>
      <c r="HZ3" s="5" t="s">
        <v>854</v>
      </c>
      <c r="IA3" s="5" t="s">
        <v>855</v>
      </c>
      <c r="IB3" s="5" t="str">
        <f ca="1">IFERROR(__xludf.DUMMYFUNCTION("GOOGLETRANSLATE(IC2,""en"",""fr"")"),"Clé API stockée détectée. Générer la question de recherche.")</f>
        <v>Clé API stockée détectée. Générer la question de recherche.</v>
      </c>
      <c r="IC3" s="5" t="str">
        <f ca="1">IFERROR(__xludf.DUMMYFUNCTION("GOOGLETRANSLATE(ID2,""en"",""fr"")"),"Ajouter la clé API Gemini")</f>
        <v>Ajouter la clé API Gemini</v>
      </c>
      <c r="ID3" s="5" t="str">
        <f ca="1">IFERROR(__xludf.DUMMYFUNCTION("GOOGLETRANSLATE(IE2,""en"",""fr"")"),"Collez la clé API")</f>
        <v>Collez la clé API</v>
      </c>
      <c r="IE3" s="5" t="str">
        <f ca="1">IFERROR(__xludf.DUMMYFUNCTION("GOOGLETRANSLATE(IF2,""en"",""fr"")"),"Soumettre l'API")</f>
        <v>Soumettre l'API</v>
      </c>
      <c r="IF3" s="5" t="str">
        <f ca="1">IFERROR(__xludf.DUMMYFUNCTION("GOOGLETRANSLATE(IG2,""en"",""fr"")"),"Pas d'API ? Générer à partir de")</f>
        <v>Pas d'API ? Générer à partir de</v>
      </c>
      <c r="IG3" s="5" t="str">
        <f ca="1">IFERROR(__xludf.DUMMYFUNCTION("GOOGLETRANSLATE(IH2,""en"",""fr"")"),"Ici")</f>
        <v>Ici</v>
      </c>
      <c r="IH3" s="5" t="str">
        <f ca="1">IFERROR(__xludf.DUMMYFUNCTION("GOOGLETRANSLATE(II2,""en"",""fr"")"),"API stockée avec succès")</f>
        <v>API stockée avec succès</v>
      </c>
      <c r="II3" s="5" t="str">
        <f ca="1">IFERROR(__xludf.DUMMYFUNCTION("GOOGLETRANSLATE(IJ2,""en"",""fr"")"),"Activer/désactiver des invites supplémentaires")</f>
        <v>Activer/désactiver des invites supplémentaires</v>
      </c>
      <c r="IJ3" s="5" t="str">
        <f ca="1">IFERROR(__xludf.DUMMYFUNCTION("GOOGLETRANSLATE(IK2,""en"",""fr"")"),"Ajouter un titre")</f>
        <v>Ajouter un titre</v>
      </c>
      <c r="IK3" s="5" t="str">
        <f ca="1">IFERROR(__xludf.DUMMYFUNCTION("GOOGLETRANSLATE(IL2,""en"",""fr"")"),"Ajouter des informations d'arrière-plan")</f>
        <v>Ajouter des informations d'arrière-plan</v>
      </c>
      <c r="IL3" s="5" t="str">
        <f ca="1">IFERROR(__xludf.DUMMYFUNCTION("GOOGLETRANSLATE(IM2,""en"",""fr"")"),"Ajouter des objectifs")</f>
        <v>Ajouter des objectifs</v>
      </c>
      <c r="IM3" s="5" t="str">
        <f ca="1">IFERROR(__xludf.DUMMYFUNCTION("GOOGLETRANSLATE(IN2,""en"",""fr"")"),"Proposer une analyse")</f>
        <v>Proposer une analyse</v>
      </c>
      <c r="IN3" s="5" t="str">
        <f ca="1">IFERROR(__xludf.DUMMYFUNCTION("GOOGLETRANSLATE(IO2,""en"",""fr"")"),"Générer")</f>
        <v>Générer</v>
      </c>
      <c r="IO3" s="5" t="str">
        <f ca="1">IFERROR(__xludf.DUMMYFUNCTION("GOOGLETRANSLATE(IP2,""en"",""fr"")"),"Questions de recherche possibles")</f>
        <v>Questions de recherche possibles</v>
      </c>
      <c r="IP3" s="5" t="str">
        <f ca="1">IFERROR(__xludf.DUMMYFUNCTION("GOOGLETRANSLATE(IQ2,""en"",""fr"")"),"Une erreur s'est produite lors de la génération des questions de recherche. Vérifiez votre connexion internet ou réessayez plus tard.")</f>
        <v>Une erreur s'est produite lors de la génération des questions de recherche. Vérifiez votre connexion internet ou réessayez plus tard.</v>
      </c>
      <c r="IQ3" s="5" t="str">
        <f ca="1">IFERROR(__xludf.DUMMYFUNCTION("GOOGLETRANSLATE(IR2,""en"",""fr"")"),"Les données ont-elles un résultat intéressant ?")</f>
        <v>Les données ont-elles un résultat intéressant ?</v>
      </c>
      <c r="IR3" s="5" t="str">
        <f ca="1">IFERROR(__xludf.DUMMYFUNCTION("GOOGLETRANSLATE(IS2,""en"",""fr"")"),"Sélectionnez-en un")</f>
        <v>Sélectionnez-en un</v>
      </c>
      <c r="IS3" s="5" t="str">
        <f ca="1">IFERROR(__xludf.DUMMYFUNCTION("GOOGLETRANSLATE(IT2,""en"",""fr"")"),"Sélectionnez le résultat d'intérêt")</f>
        <v>Sélectionnez le résultat d'intérêt</v>
      </c>
      <c r="IT3" s="5" t="str">
        <f ca="1">IFERROR(__xludf.DUMMYFUNCTION("GOOGLETRANSLATE(IU2,""en"",""fr"")"),"Méthodes d'analyse suggérées")</f>
        <v>Méthodes d'analyse suggérées</v>
      </c>
      <c r="IU3" s="5" t="str">
        <f ca="1">IFERROR(__xludf.DUMMYFUNCTION("GOOGLETRANSLATE(IV2,""en"",""fr"")"),"Sélectionnez la couleur")</f>
        <v>Sélectionnez la couleur</v>
      </c>
      <c r="IV3" s="5" t="str">
        <f ca="1">IFERROR(__xludf.DUMMYFUNCTION("GOOGLETRANSLATE(IW2,""en"",""fr"")"),"Sélectionnez une option")</f>
        <v>Sélectionnez une option</v>
      </c>
      <c r="IW3" s="5" t="str">
        <f ca="1">IFERROR(__xludf.DUMMYFUNCTION("GOOGLETRANSLATE(IX2,""en"",""fr"")"),"Type d'analyse")</f>
        <v>Type d'analyse</v>
      </c>
      <c r="IX3" s="5" t="str">
        <f ca="1">IFERROR(__xludf.DUMMYFUNCTION("GOOGLETRANSLATE(IY2,""en"",""fr"")"),"Tâche supervisée")</f>
        <v>Tâche supervisée</v>
      </c>
      <c r="IY3" s="5" t="str">
        <f ca="1">IFERROR(__xludf.DUMMYFUNCTION("GOOGLETRANSLATE(IZ2,""en"",""fr"")"),"Sans surveillance")</f>
        <v>Sans surveillance</v>
      </c>
      <c r="IZ3" s="5" t="str">
        <f ca="1">IFERROR(__xludf.DUMMYFUNCTION("GOOGLETRANSLATE(JA2,""en"",""fr"")"),"Travaux en cours")</f>
        <v>Travaux en cours</v>
      </c>
      <c r="JA3" s="5" t="str">
        <f ca="1">IFERROR(__xludf.DUMMYFUNCTION("GOOGLETRANSLATE(JB2,""en"",""fr"")"),"Travaux en cours")</f>
        <v>Travaux en cours</v>
      </c>
      <c r="JB3" s="5" t="str">
        <f ca="1">IFERROR(__xludf.DUMMYFUNCTION("GOOGLETRANSLATE(JC2,""en"",""fr"")"),"Aucune variable numérique dans les données. Changez de type ou sélectionnez une autre tâche.")</f>
        <v>Aucune variable numérique dans les données. Changez de type ou sélectionnez une autre tâche.</v>
      </c>
      <c r="JC3" s="5" t="str">
        <f ca="1">IFERROR(__xludf.DUMMYFUNCTION("GOOGLETRANSLATE(JD2,""en"",""fr"")"),"Sélectionner la variable cible")</f>
        <v>Sélectionner la variable cible</v>
      </c>
      <c r="JD3" s="5" t="str">
        <f ca="1">IFERROR(__xludf.DUMMYFUNCTION("GOOGLETRANSLATE(JE2,""en"",""fr"")"),"Cible/Résultat")</f>
        <v>Cible/Résultat</v>
      </c>
      <c r="JE3" s="5" t="str">
        <f ca="1">IFERROR(__xludf.DUMMYFUNCTION("GOOGLETRANSLATE(JF2,""en"",""fr"")"),"Rapport train/test")</f>
        <v>Rapport train/test</v>
      </c>
      <c r="JF3" s="5" t="str">
        <f ca="1">IFERROR(__xludf.DUMMYFUNCTION("GOOGLETRANSLATE(JG2,""en"",""fr"")"),"ID de session")</f>
        <v>ID de session</v>
      </c>
      <c r="JG3" s="5" t="str">
        <f ca="1">IFERROR(__xludf.DUMMYFUNCTION("GOOGLETRANSLATE(JH2,""en"",""fr"")"),"Entrez l'ID de session")</f>
        <v>Entrez l'ID de session</v>
      </c>
      <c r="JH3" s="5" t="str">
        <f ca="1">IFERROR(__xludf.DUMMYFUNCTION("GOOGLETRANSLATE(JI2,""en"",""fr"")"),"S'il vous plaît, attendez!!!")</f>
        <v>S'il vous plaît, attendez!!!</v>
      </c>
      <c r="JI3" s="5" t="str">
        <f ca="1">IFERROR(__xludf.DUMMYFUNCTION("GOOGLETRANSLATE(JJ2,""en"",""fr"")"),"Le tableau croisé est en cours de préparation. Il sera bientôt disponible.")</f>
        <v>Le tableau croisé est en cours de préparation. Il sera bientôt disponible.</v>
      </c>
      <c r="JJ3" s="5" t="str">
        <f ca="1">IFERROR(__xludf.DUMMYFUNCTION("GOOGLETRANSLATE(JK2,""en"",""fr"")"),"Initialiser")</f>
        <v>Initialiser</v>
      </c>
      <c r="JK3" s="5" t="str">
        <f ca="1">IFERROR(__xludf.DUMMYFUNCTION("GOOGLETRANSLATE(JL2,""en"",""fr"")"),"L'intrigue est en cours de préparation. Elle sera bientôt visible.")</f>
        <v>L'intrigue est en cours de préparation. Elle sera bientôt visible.</v>
      </c>
      <c r="JL3" s="5" t="str">
        <f ca="1">IFERROR(__xludf.DUMMYFUNCTION("GOOGLETRANSLATE(JM2,""en"",""fr"")"),"Variables exclues")</f>
        <v>Variables exclues</v>
      </c>
      <c r="JM3" s="5" t="str">
        <f ca="1">IFERROR(__xludf.DUMMYFUNCTION("GOOGLETRANSLATE(JN2,""en"",""fr"")"),"Sélectionner les variables à exclure")</f>
        <v>Sélectionner les variables à exclure</v>
      </c>
      <c r="JN3" s="5" t="str">
        <f ca="1">IFERROR(__xludf.DUMMYFUNCTION("GOOGLETRANSLATE(JO2,""en"",""fr"")"),"Mettre à jour l'intrigue")</f>
        <v>Mettre à jour l'intrigue</v>
      </c>
      <c r="JO3" s="5" t="str">
        <f ca="1">IFERROR(__xludf.DUMMYFUNCTION("GOOGLETRANSLATE(JP2,""en"",""fr"")"),"Mettre à jour le tableau croisé")</f>
        <v>Mettre à jour le tableau croisé</v>
      </c>
      <c r="JP3" s="5" t="str">
        <f ca="1">IFERROR(__xludf.DUMMYFUNCTION("GOOGLETRANSLATE(JQ2,""en"",""fr"")"),"Définir les paramètres du tracé de corrélation")</f>
        <v>Définir les paramètres du tracé de corrélation</v>
      </c>
      <c r="JQ3" s="5" t="str">
        <f ca="1">IFERROR(__xludf.DUMMYFUNCTION("GOOGLETRANSLATE(JR2,""en"",""fr"")"),"Définir les paramètres du tracé bivarié")</f>
        <v>Définir les paramètres du tracé bivarié</v>
      </c>
      <c r="JR3" s="5" t="str">
        <f ca="1">IFERROR(__xludf.DUMMYFUNCTION("GOOGLETRANSLATE(JS2,""en"",""fr"")"),"Sélectionner la variable de résultat")</f>
        <v>Sélectionner la variable de résultat</v>
      </c>
      <c r="JS3" s="5" t="str">
        <f ca="1">IFERROR(__xludf.DUMMYFUNCTION("GOOGLETRANSLATE(JT2,""en"",""fr"")"),"Sélectionnez la variable explicative")</f>
        <v>Sélectionnez la variable explicative</v>
      </c>
      <c r="JT3" s="5" t="str">
        <f ca="1">IFERROR(__xludf.DUMMYFUNCTION("GOOGLETRANSLATE(JU2,""en"",""fr"")"),"Sélectionner des variables numériques")</f>
        <v>Sélectionner des variables numériques</v>
      </c>
      <c r="JU3" s="5" t="str">
        <f ca="1">IFERROR(__xludf.DUMMYFUNCTION("GOOGLETRANSLATE(JV2,""en"",""fr"")"),"La colonne contient des catégories en excès")</f>
        <v>La colonne contient des catégories en excès</v>
      </c>
      <c r="JV3" s="5" t="str">
        <f ca="1">IFERROR(__xludf.DUMMYFUNCTION("GOOGLETRANSLATE(JW2,""en"",""fr"")"),"Sélectionnez une colonne avec 20 catégories ou moins et réessayez !!!")</f>
        <v>Sélectionnez une colonne avec 20 catégories ou moins et réessayez !!!</v>
      </c>
      <c r="JW3" s="5" t="str">
        <f ca="1">IFERROR(__xludf.DUMMYFUNCTION("GOOGLETRANSLATE(JX2,""en"",""fr"")"),"Limite variable maximale dépassée !!!")</f>
        <v>Limite variable maximale dépassée !!!</v>
      </c>
      <c r="JX3" s="5" t="str">
        <f ca="1">IFERROR(__xludf.DUMMYFUNCTION("GOOGLETRANSLATE(JY2,""en"",""fr"")"),"Sélectionnez 5 variables ou moins et réessayez")</f>
        <v>Sélectionnez 5 variables ou moins et réessayez</v>
      </c>
      <c r="JY3" s="5" t="str">
        <f ca="1">IFERROR(__xludf.DUMMYFUNCTION("GOOGLETRANSLATE(JZ2,""en"",""fr"")"),"Méthode d'imputation des données manquantes")</f>
        <v>Méthode d'imputation des données manquantes</v>
      </c>
      <c r="JZ3" s="5" t="str">
        <f ca="1">IFERROR(__xludf.DUMMYFUNCTION("GOOGLETRANSLATE(KA2,""en"",""fr"")"),"Sélectionnez une méthode")</f>
        <v>Sélectionnez une méthode</v>
      </c>
      <c r="KA3" s="5" t="str">
        <f ca="1">IFERROR(__xludf.DUMMYFUNCTION("GOOGLETRANSLATE(KB2,""en"",""fr"")"),"Sélectionner la variable de résultat")</f>
        <v>Sélectionner la variable de résultat</v>
      </c>
      <c r="KB3" s="5" t="str">
        <f ca="1">IFERROR(__xludf.DUMMYFUNCTION("GOOGLETRANSLATE(KC2,""en"",""fr"")"),"Sélectionnez la couleur")</f>
        <v>Sélectionnez la couleur</v>
      </c>
      <c r="KC3" s="5" t="str">
        <f ca="1">IFERROR(__xludf.DUMMYFUNCTION("GOOGLETRANSLATE(KD2,""en"",""fr"")"),"Sélectionner des variables numériques")</f>
        <v>Sélectionner des variables numériques</v>
      </c>
      <c r="KD3" s="5" t="str">
        <f ca="1">IFERROR(__xludf.DUMMYFUNCTION("GOOGLETRANSLATE(KE2,""en"",""fr"")"),"Le rapport est en cours de préparation et sera bientôt disponible en téléchargement.")</f>
        <v>Le rapport est en cours de préparation et sera bientôt disponible en téléchargement.</v>
      </c>
      <c r="KE3" s="5" t="str">
        <f ca="1">IFERROR(__xludf.DUMMYFUNCTION("GOOGLETRANSLATE(KF2,""en"",""fr"")"),"Personnalisation de Corrplot")</f>
        <v>Personnalisation de Corrplot</v>
      </c>
      <c r="KF3" s="5" t="str">
        <f ca="1">IFERROR(__xludf.DUMMYFUNCTION("GOOGLETRANSLATE(KG2,""en"",""fr"")"),"Personnalisation du tracé bivarié")</f>
        <v>Personnalisation du tracé bivarié</v>
      </c>
      <c r="KG3" s="5" t="str">
        <f ca="1">IFERROR(__xludf.DUMMYFUNCTION("GOOGLETRANSLATE(KH2,""en"",""fr"")"),"Titre de l'intrigue")</f>
        <v>Titre de l'intrigue</v>
      </c>
      <c r="KH3" s="5" t="str">
        <f ca="1">IFERROR(__xludf.DUMMYFUNCTION("GOOGLETRANSLATE(KI2,""en"",""fr"")"),"Sélectionner des variables explicatives")</f>
        <v>Sélectionner des variables explicatives</v>
      </c>
      <c r="KI3" s="5" t="str">
        <f ca="1">IFERROR(__xludf.DUMMYFUNCTION("GOOGLETRANSLATE(KJ2,""en"",""fr"")"),"Valeur des semences")</f>
        <v>Valeur des semences</v>
      </c>
      <c r="KJ3" s="5" t="str">
        <f ca="1">IFERROR(__xludf.DUMMYFUNCTION("GOOGLETRANSLATE(KK2,""en"",""fr"")"),"A une variable de résultat/cible")</f>
        <v>A une variable de résultat/cible</v>
      </c>
      <c r="KK3" s="5" t="str">
        <f ca="1">IFERROR(__xludf.DUMMYFUNCTION("GOOGLETRANSLATE(KL2,""en"",""fr"")"),"Sélectionnez la catégorie de modèle")</f>
        <v>Sélectionnez la catégorie de modèle</v>
      </c>
      <c r="KL3" s="5" t="str">
        <f ca="1">IFERROR(__xludf.DUMMYFUNCTION("GOOGLETRANSLATE(KM2,""en"",""fr"")"),"Régression")</f>
        <v>Régression</v>
      </c>
      <c r="KM3" s="5" t="str">
        <f ca="1">IFERROR(__xludf.DUMMYFUNCTION("GOOGLETRANSLATE(KN2,""en"",""fr"")"),"Classification")</f>
        <v>Classification</v>
      </c>
      <c r="KN3" s="5" t="str">
        <f ca="1">IFERROR(__xludf.DUMMYFUNCTION("GOOGLETRANSLATE(KO2,""en"",""fr"")"),"Sélectionner le cadre de modélisation")</f>
        <v>Sélectionner le cadre de modélisation</v>
      </c>
      <c r="KO3" s="5" t="str">
        <f ca="1">IFERROR(__xludf.DUMMYFUNCTION("GOOGLETRANSLATE(KP2,""en"",""fr"")"),"Qualité des preuves")</f>
        <v>Qualité des preuves</v>
      </c>
      <c r="KP3" s="5" t="str">
        <f ca="1">IFERROR(__xludf.DUMMYFUNCTION("GOOGLETRANSLATE(KQ2,""en"",""fr"")"),"Télécharger le rapport")</f>
        <v>Télécharger le rapport</v>
      </c>
      <c r="KQ3" s="5" t="str">
        <f ca="1">IFERROR(__xludf.DUMMYFUNCTION("GOOGLETRANSLATE(KR2,""en"",""fr"")"),"Analyse OMOP")</f>
        <v>Analyse OMOP</v>
      </c>
      <c r="KR3" s="5" t="str">
        <f ca="1">IFERROR(__xludf.DUMMYFUNCTION("GOOGLETRANSLATE(KS2,""en"",""fr"")"),"Prétraitement")</f>
        <v>Prétraitement</v>
      </c>
      <c r="KS3" s="5" t="str">
        <f ca="1">IFERROR(__xludf.DUMMYFUNCTION("GOOGLETRANSLATE(KT2,""en"",""fr"")"),"Ingénierie des fonctionnalités")</f>
        <v>Ingénierie des fonctionnalités</v>
      </c>
      <c r="KT3" s="5" t="str">
        <f ca="1">IFERROR(__xludf.DUMMYFUNCTION("GOOGLETRANSLATE(KU2,""en"",""fr"")"),"Imputer les valeurs manquantes")</f>
        <v>Imputer les valeurs manquantes</v>
      </c>
      <c r="KU3" s="5" t="str">
        <f ca="1">IFERROR(__xludf.DUMMYFUNCTION("GOOGLETRANSLATE(KV2,""en"",""fr"")"),"Exécuter les étapes EF")</f>
        <v>Exécuter les étapes EF</v>
      </c>
      <c r="KV3" s="5" t="str">
        <f ca="1">IFERROR(__xludf.DUMMYFUNCTION("GOOGLETRANSLATE(KW2,""en"",""fr"")"),"PCA de Perfrom")</f>
        <v>PCA de Perfrom</v>
      </c>
      <c r="KW3" s="5" t="str">
        <f ca="1">IFERROR(__xludf.DUMMYFUNCTION("GOOGLETRANSLATE(KX2,""en"",""fr"")"),"Analyse d'Achille")</f>
        <v>Analyse d'Achille</v>
      </c>
      <c r="KX3" s="5" t="str">
        <f ca="1">IFERROR(__xludf.DUMMYFUNCTION("GOOGLETRANSLATE(KY2,""en"",""fr"")"),"Exemple de classe")</f>
        <v>Exemple de classe</v>
      </c>
      <c r="KY3" s="5" t="str">
        <f ca="1">IFERROR(__xludf.DUMMYFUNCTION("GOOGLETRANSLATE(KZ2,""en"",""fr"")"),"Créer les détails de la connexion")</f>
        <v>Créer les détails de la connexion</v>
      </c>
      <c r="KZ3" s="5" t="str">
        <f ca="1">IFERROR(__xludf.DUMMYFUNCTION("GOOGLETRANSLATE(LA2,""en"",""fr"")"),"Sélectionner une cohorte")</f>
        <v>Sélectionner une cohorte</v>
      </c>
      <c r="LA3" s="5" t="str">
        <f ca="1">IFERROR(__xludf.DUMMYFUNCTION("GOOGLETRANSLATE(LB2,""en"",""fr"")"),"Appliquer la sélection")</f>
        <v>Appliquer la sélection</v>
      </c>
      <c r="LB3" s="5" t="str">
        <f ca="1">IFERROR(__xludf.DUMMYFUNCTION("GOOGLETRANSLATE(LC2,""en"",""fr"")"),"Filtre de corrélation")</f>
        <v>Filtre de corrélation</v>
      </c>
      <c r="LC3" s="5" t="str">
        <f ca="1">IFERROR(__xludf.DUMMYFUNCTION("GOOGLETRANSLATE(LD2,""en"",""fr"")"),"Méthode de partition des données")</f>
        <v>Méthode de partition des données</v>
      </c>
      <c r="LD3" s="5" t="str">
        <f ca="1">IFERROR(__xludf.DUMMYFUNCTION("GOOGLETRANSLATE(LE2,""en"",""fr"")"),"Utilisation des identifiants de concept")</f>
        <v>Utilisation des identifiants de concept</v>
      </c>
      <c r="LE3" s="5" t="str">
        <f ca="1">IFERROR(__xludf.DUMMYFUNCTION("GOOGLETRANSLATE(LF2,""en"",""fr"")"),"Phénotypage d'Aphrodite")</f>
        <v>Phénotypage d'Aphrodite</v>
      </c>
      <c r="LF3" s="5" t="str">
        <f ca="1">IFERROR(__xludf.DUMMYFUNCTION("GOOGLETRANSLATE(LG2,""en"",""fr"")"),"Nombre de plis de validation croisée")</f>
        <v>Nombre de plis de validation croisée</v>
      </c>
      <c r="LG3" s="5" t="str">
        <f ca="1">IFERROR(__xludf.DUMMYFUNCTION("GOOGLETRANSLATE(LH2,""en"",""fr"")"),"Sélectionnez la métrique d'évaluation")</f>
        <v>Sélectionnez la métrique d'évaluation</v>
      </c>
      <c r="LH3" s="5" t="str">
        <f ca="1">IFERROR(__xludf.DUMMYFUNCTION("GOOGLETRANSLATE(LI2,""en"",""fr"")"),"Méthode de validation croisée")</f>
        <v>Méthode de validation croisée</v>
      </c>
      <c r="LI3" s="5" t="str">
        <f ca="1">IFERROR(__xludf.DUMMYFUNCTION("GOOGLETRANSLATE(LJ2,""en"",""fr"")"),"Nombre de répétitions")</f>
        <v>Nombre de répétitions</v>
      </c>
      <c r="LJ3" s="5" t="str">
        <f ca="1">IFERROR(__xludf.DUMMYFUNCTION("GOOGLETRANSLATE(LK2,""en"",""fr"")"),"Nombre de plis ou d'itérations de rééchantillonnage")</f>
        <v>Nombre de plis ou d'itérations de rééchantillonnage</v>
      </c>
      <c r="LK3" s="5" t="str">
        <f ca="1">IFERROR(__xludf.DUMMYFUNCTION("GOOGLETRANSLATE(LL2,""en"",""fr"")"),"Résumé du prétraitement")</f>
        <v>Résumé du prétraitement</v>
      </c>
      <c r="LL3" s="5" t="str">
        <f ca="1">IFERROR(__xludf.DUMMYFUNCTION("GOOGLETRANSLATE(LM2,""en"",""fr"")"),"Méthode de validation croisée")</f>
        <v>Méthode de validation croisée</v>
      </c>
      <c r="LM3" s="5" t="str">
        <f ca="1">IFERROR(__xludf.DUMMYFUNCTION("GOOGLETRANSLATE(LN2,""en"",""fr"")"),"Méthode de recherche")</f>
        <v>Méthode de recherche</v>
      </c>
      <c r="LN3" s="5" t="str">
        <f ca="1">IFERROR(__xludf.DUMMYFUNCTION("GOOGLETRANSLATE(LO2,""en"",""fr"")"),"Générer")</f>
        <v>Générer</v>
      </c>
      <c r="LO3" s="5" t="str">
        <f ca="1">IFERROR(__xludf.DUMMYFUNCTION("GOOGLETRANSLATE(LP2,""en"",""fr"")"),"Date de début de l'événement")</f>
        <v>Date de début de l'événement</v>
      </c>
      <c r="LP3" s="5" t="str">
        <f ca="1">IFERROR(__xludf.DUMMYFUNCTION("GOOGLETRANSLATE(LQ2,""en"",""fr"")"),"Nom de la cohorte")</f>
        <v>Nom de la cohorte</v>
      </c>
      <c r="LQ3" s="5" t="str">
        <f ca="1">IFERROR(__xludf.DUMMYFUNCTION("GOOGLETRANSLATE(LR2,""en"",""fr"")"),"Mot-clé")</f>
        <v>Mot-clé</v>
      </c>
      <c r="LR3" s="5" t="str">
        <f ca="1">IFERROR(__xludf.DUMMYFUNCTION("GOOGLETRANSLATE(LS2,""en"",""fr"")"),"Entrée CDM")</f>
        <v>Entrée CDM</v>
      </c>
      <c r="LS3" s="5" t="str">
        <f ca="1">IFERROR(__xludf.DUMMYFUNCTION("GOOGLETRANSLATE(LT2,""en"",""fr"")"),"Créer un MDP")</f>
        <v>Créer un MDP</v>
      </c>
      <c r="LT3" s="5" t="str">
        <f ca="1">IFERROR(__xludf.DUMMYFUNCTION("GOOGLETRANSLATE(LU2,""en"",""fr"")"),"Nom du schéma d'Achille")</f>
        <v>Nom du schéma d'Achille</v>
      </c>
      <c r="LU3" s="5" t="str">
        <f ca="1">IFERROR(__xludf.DUMMYFUNCTION("GOOGLETRANSLATE(LV2,""en"",""fr"")"),"Nom du schéma de résultat")</f>
        <v>Nom du schéma de résultat</v>
      </c>
      <c r="LV3" s="5" t="str">
        <f ca="1">IFERROR(__xludf.DUMMYFUNCTION("GOOGLETRANSLATE(LW2,""en"",""fr"")"),"Nom du schéma CDM")</f>
        <v>Nom du schéma CDM</v>
      </c>
      <c r="LW3" s="5" t="str">
        <f ca="1">IFERROR(__xludf.DUMMYFUNCTION("GOOGLETRANSLATE(LX2,""en"",""fr"")"),"Nom de connexion CDM")</f>
        <v>Nom de connexion CDM</v>
      </c>
      <c r="LX3" s="5" t="str">
        <f ca="1">IFERROR(__xludf.DUMMYFUNCTION("GOOGLETRANSLATE(LY2,""en"",""fr"")"),"Connexion CDM")</f>
        <v>Connexion CDM</v>
      </c>
      <c r="LY3" s="5" t="str">
        <f ca="1">IFERROR(__xludf.DUMMYFUNCTION("GOOGLETRANSLATE(LZ2,""en"",""fr"")"),"Connecter la base de données")</f>
        <v>Connecter la base de données</v>
      </c>
      <c r="LZ3" s="5" t="str">
        <f ca="1">IFERROR(__xludf.DUMMYFUNCTION("GOOGLETRANSLATE(MA2,""en"",""fr"")"),"Port ")</f>
        <v xml:space="preserve">Port </v>
      </c>
      <c r="MA3" s="5" t="str">
        <f ca="1">IFERROR(__xludf.DUMMYFUNCTION("GOOGLETRANSLATE(MB2,""en"",""fr"")"),"Mot de passe")</f>
        <v>Mot de passe</v>
      </c>
      <c r="MB3" s="5" t="str">
        <f ca="1">IFERROR(__xludf.DUMMYFUNCTION("GOOGLETRANSLATE(MC2,""en"",""fr"")"),"Utilisateur")</f>
        <v>Utilisateur</v>
      </c>
      <c r="MC3" s="5" t="str">
        <f ca="1">IFERROR(__xludf.DUMMYFUNCTION("GOOGLETRANSLATE(MD2,""en"",""fr"")"),"Nom de la base de données")</f>
        <v>Nom de la base de données</v>
      </c>
      <c r="MD3" s="5" t="str">
        <f ca="1">IFERROR(__xludf.DUMMYFUNCTION("GOOGLETRANSLATE(ME2,""en"",""fr"")"),"Hôte")</f>
        <v>Hôte</v>
      </c>
      <c r="ME3" s="5" t="str">
        <f ca="1">IFERROR(__xludf.DUMMYFUNCTION("GOOGLETRANSLATE(MF2,""en"",""fr"")"),"Type de base de données")</f>
        <v>Type de base de données</v>
      </c>
      <c r="MF3" s="5" t="str">
        <f ca="1">IFERROR(__xludf.DUMMYFUNCTION("GOOGLETRANSLATE(MG2,""en"",""fr"")"),"Personnaliser les contrôles d'entraînement")</f>
        <v>Personnaliser les contrôles d'entraînement</v>
      </c>
      <c r="MG3" s="5" t="str">
        <f ca="1">IFERROR(__xludf.DUMMYFUNCTION("GOOGLETRANSLATE(MH2,""en"",""fr"")"),"Enregistrer les paramètres")</f>
        <v>Enregistrer les paramètres</v>
      </c>
      <c r="MH3" s="5" t="str">
        <f ca="1">IFERROR(__xludf.DUMMYFUNCTION("GOOGLETRANSLATE(MI2,""en"",""fr"")"),"Annuler")</f>
        <v>Annuler</v>
      </c>
      <c r="MI3" s="5" t="str">
        <f ca="1">IFERROR(__xludf.DUMMYFUNCTION("GOOGLETRANSLATE(MJ2,""en"",""fr"")"),"Itération verbeuse")</f>
        <v>Itération verbeuse</v>
      </c>
      <c r="MJ3" s="5" t="str">
        <f ca="1">IFERROR(__xludf.DUMMYFUNCTION("GOOGLETRANSLATE(MK2,""en"",""fr"")"),"Enregistrer les prédictions")</f>
        <v>Enregistrer les prédictions</v>
      </c>
      <c r="MK3" s="5" t="str">
        <f ca="1">IFERROR(__xludf.DUMMYFUNCTION("GOOGLETRANSLATE(ML2,""en"",""fr"")"),"Calculer les probabilités de classe")</f>
        <v>Calculer les probabilités de classe</v>
      </c>
      <c r="ML3" s="5" t="str">
        <f ca="1">IFERROR(__xludf.DUMMYFUNCTION("GOOGLETRANSLATE(MM2,""en"",""fr"")"),"Construction de cohortes")</f>
        <v>Construction de cohortes</v>
      </c>
      <c r="MM3" s="5" t="str">
        <f ca="1">IFERROR(__xludf.DUMMYFUNCTION("GOOGLETRANSLATE(MN2,""en"",""fr"")"),"Les tracés sont en cours de génération. Ils seront bientôt affichés.")</f>
        <v>Les tracés sont en cours de génération. Ils seront bientôt affichés.</v>
      </c>
      <c r="MN3" s="5" t="str">
        <f ca="1">IFERROR(__xludf.DUMMYFUNCTION("GOOGLETRANSLATE(MO2,""en"",""fr"")"),"Sélectionnez le(s) modèle(s) à former")</f>
        <v>Sélectionnez le(s) modèle(s) à former</v>
      </c>
      <c r="MO3" s="5" t="str">
        <f ca="1">IFERROR(__xludf.DUMMYFUNCTION("GOOGLETRANSLATE(MP2,""en"",""fr"")"),"Avance")</f>
        <v>Avance</v>
      </c>
      <c r="MP3" s="5" t="str">
        <f ca="1">IFERROR(__xludf.DUMMYFUNCTION("GOOGLETRANSLATE(MQ2,""en"",""fr"")"),"Inclure l'interception")</f>
        <v>Inclure l'interception</v>
      </c>
      <c r="MQ3" s="5" t="str">
        <f ca="1">IFERROR(__xludf.DUMMYFUNCTION("GOOGLETRANSLATE(MR2,""en"",""fr"")"),"Options avancées")</f>
        <v>Options avancées</v>
      </c>
      <c r="MR3" s="5" t="str">
        <f ca="1">IFERROR(__xludf.DUMMYFUNCTION("GOOGLETRANSLATE(MS2,""en"",""fr"")"),"Modèles de trains")</f>
        <v>Modèles de trains</v>
      </c>
      <c r="MS3" s="5" t="s">
        <v>769</v>
      </c>
      <c r="MT3" s="5" t="str">
        <f ca="1">IFERROR(__xludf.DUMMYFUNCTION("GOOGLETRANSLATE(MU2,""en"",""fr"")"),"Forêt aléatoire")</f>
        <v>Forêt aléatoire</v>
      </c>
      <c r="MU3" s="5" t="str">
        <f ca="1">IFERROR(__xludf.DUMMYFUNCTION("GOOGLETRANSLATE(MV2,""en"",""fr"")"),"# Prédicteurs à chaque division")</f>
        <v># Prédicteurs à chaque division</v>
      </c>
      <c r="MV3" s="5" t="str">
        <f ca="1">IFERROR(__xludf.DUMMYFUNCTION("GOOGLETRANSLATE(MW2,""en"",""fr"")"),"Traitement parallèle")</f>
        <v>Traitement parallèle</v>
      </c>
      <c r="MW3" s="5" t="str">
        <f ca="1">IFERROR(__xludf.DUMMYFUNCTION("GOOGLETRANSLATE(MX2,""en"",""fr"")"),"Inclure l'ensemble")</f>
        <v>Inclure l'ensemble</v>
      </c>
      <c r="MX3" s="5" t="str">
        <f ca="1">IFERROR(__xludf.DUMMYFUNCTION("GOOGLETRANSLATE(MY2,""en"",""fr"")"),"Configuration de la formation du modèle")</f>
        <v>Configuration de la formation du modèle</v>
      </c>
      <c r="MY3" s="5" t="str">
        <f ca="1">IFERROR(__xludf.DUMMYFUNCTION("GOOGLETRANSLATE(MZ2,""en"",""fr"")"),"# Booster les itérations")</f>
        <v># Booster les itérations</v>
      </c>
      <c r="MZ3" s="5" t="str">
        <f ca="1">IFERROR(__xludf.DUMMYFUNCTION("GOOGLETRANSLATE(NA2,""en"",""fr"")"),"Profondeur maximale de l'arbre")</f>
        <v>Profondeur maximale de l'arbre</v>
      </c>
      <c r="NA3" s="5" t="str">
        <f ca="1">IFERROR(__xludf.DUMMYFUNCTION("GOOGLETRANSLATE(NB2,""en"",""fr"")"),"en. Taille du nœud terminal")</f>
        <v>en. Taille du nœud terminal</v>
      </c>
      <c r="NB3" s="5" t="str">
        <f ca="1">IFERROR(__xludf.DUMMYFUNCTION("GOOGLETRANSLATE(NC2,""en"",""fr"")"),"Rétrécissement (taux d'apprentissage)")</f>
        <v>Rétrécissement (taux d'apprentissage)</v>
      </c>
      <c r="NC3" s="5" t="str">
        <f ca="1">IFERROR(__xludf.DUMMYFUNCTION("GOOGLETRANSLATE(ND2,""en"",""fr"")"),"AutoML")</f>
        <v>AutoML</v>
      </c>
      <c r="ND3" s="5" t="str">
        <f ca="1">IFERROR(__xludf.DUMMYFUNCTION("GOOGLETRANSLATE(NE2,""en"",""fr"")"),"Schéma CDM")</f>
        <v>Schéma CDM</v>
      </c>
      <c r="NE3" s="5" t="str">
        <f ca="1">IFERROR(__xludf.DUMMYFUNCTION("GOOGLETRANSLATE(NF2,""en"",""fr"")"),"Schéma de vocabulaire (facultatif)")</f>
        <v>Schéma de vocabulaire (facultatif)</v>
      </c>
      <c r="NF3" s="5" t="str">
        <f ca="1">IFERROR(__xludf.DUMMYFUNCTION("GOOGLETRANSLATE(NG2,""en"",""fr"")"),"Schéma des résultats")</f>
        <v>Schéma des résultats</v>
      </c>
      <c r="NG3" s="5" t="str">
        <f ca="1">IFERROR(__xludf.DUMMYFUNCTION("GOOGLETRANSLATE(NH2,""en"",""fr"")"),"Version CDM")</f>
        <v>Version CDM</v>
      </c>
      <c r="NH3" s="5" t="str">
        <f ca="1">IFERROR(__xludf.DUMMYFUNCTION("GOOGLETRANSLATE(NI2,""en"",""fr"")"),"Type de base de données")</f>
        <v>Type de base de données</v>
      </c>
      <c r="NI3" s="5" t="str">
        <f ca="1">IFERROR(__xludf.DUMMYFUNCTION("GOOGLETRANSLATE(NJ2,""en"",""fr"")"),"Port")</f>
        <v>Port</v>
      </c>
      <c r="NJ3" s="5" t="str">
        <f ca="1">IFERROR(__xludf.DUMMYFUNCTION("GOOGLETRANSLATE(NK2,""en"",""fr"")"),"Hôte")</f>
        <v>Hôte</v>
      </c>
      <c r="NK3" s="5" t="str">
        <f ca="1">IFERROR(__xludf.DUMMYFUNCTION("GOOGLETRANSLATE(NL2,""en"",""fr"")"),"Nom de la base de données")</f>
        <v>Nom de la base de données</v>
      </c>
      <c r="NL3" s="5" t="str">
        <f ca="1">IFERROR(__xludf.DUMMYFUNCTION("GOOGLETRANSLATE(NM2,""en"",""fr"")"),"Utilisateur")</f>
        <v>Utilisateur</v>
      </c>
      <c r="NM3" s="5" t="str">
        <f ca="1">IFERROR(__xludf.DUMMYFUNCTION("GOOGLETRANSLATE(NN2,""en"",""fr"")"),"Mot de passe")</f>
        <v>Mot de passe</v>
      </c>
      <c r="NN3" s="5" t="str">
        <f ca="1">IFERROR(__xludf.DUMMYFUNCTION("GOOGLETRANSLATE(NO2,""en"",""fr"")"),"Courir Achille")</f>
        <v>Courir Achille</v>
      </c>
      <c r="NO3" s="5" t="str">
        <f ca="1">IFERROR(__xludf.DUMMYFUNCTION("GOOGLETRANSLATE(NP2,""en"",""fr"")"),"Extraction de caractéristiques")</f>
        <v>Extraction de caractéristiques</v>
      </c>
      <c r="NP3" s="5" t="str">
        <f ca="1">IFERROR(__xludf.DUMMYFUNCTION("GOOGLETRANSLATE(NQ2,""en"",""fr"")"),"Analyse OHDSI")</f>
        <v>Analyse OHDSI</v>
      </c>
      <c r="NQ3" s="5" t="str">
        <f ca="1">IFERROR(__xludf.DUMMYFUNCTION("GOOGLETRANSLATE(NR2,""en"",""fr"")"),"# Booster les itérations")</f>
        <v># Booster les itérations</v>
      </c>
      <c r="NR3" s="5" t="str">
        <f ca="1">IFERROR(__xludf.DUMMYFUNCTION("GOOGLETRANSLATE(NS2,""en"",""fr"")"),"Profondeur maximale de l'arbre")</f>
        <v>Profondeur maximale de l'arbre</v>
      </c>
      <c r="NS3" s="5" t="str">
        <f ca="1">IFERROR(__xludf.DUMMYFUNCTION("GOOGLETRANSLATE(NT2,""en"",""fr"")"),"Rétrécissement (taux d'apprentissage)")</f>
        <v>Rétrécissement (taux d'apprentissage)</v>
      </c>
      <c r="NT3" s="5" t="str">
        <f ca="1">IFERROR(__xludf.DUMMYFUNCTION("GOOGLETRANSLATE(NU2,""en"",""fr"")"),"Réduction minimale des pertes")</f>
        <v>Réduction minimale des pertes</v>
      </c>
      <c r="NU3" s="5" t="str">
        <f ca="1">IFERROR(__xludf.DUMMYFUNCTION("GOOGLETRANSLATE(NV2,""en"",""fr"")"),"Rapport de sous-échantillon des colonnes")</f>
        <v>Rapport de sous-échantillon des colonnes</v>
      </c>
      <c r="NV3" s="5" t="str">
        <f ca="1">IFERROR(__xludf.DUMMYFUNCTION("GOOGLETRANSLATE(NW2,""en"",""fr"")"),"Somme minimale du poids des instances")</f>
        <v>Somme minimale du poids des instances</v>
      </c>
      <c r="NW3" s="5" t="str">
        <f ca="1">IFERROR(__xludf.DUMMYFUNCTION("GOOGLETRANSLATE(NX2,""en"",""fr"")"),"Pourcentage du sous-échantillon")</f>
        <v>Pourcentage du sous-échantillon</v>
      </c>
      <c r="NX3" s="5" t="str">
        <f ca="1">IFERROR(__xludf.DUMMYFUNCTION("GOOGLETRANSLATE(NY2,""en"",""fr"")"),"Indicateurs de performance")</f>
        <v>Indicateurs de performance</v>
      </c>
      <c r="NY3" s="5" t="str">
        <f ca="1">IFERROR(__xludf.DUMMYFUNCTION("GOOGLETRANSLATE(NZ2,""en"",""fr"")"),"# Booster les itérations")</f>
        <v># Booster les itérations</v>
      </c>
      <c r="NZ3" s="5" t="str">
        <f ca="1">IFERROR(__xludf.DUMMYFUNCTION("GOOGLETRANSLATE(OA2,""en"",""fr"")"),"Régularisation L2")</f>
        <v>Régularisation L2</v>
      </c>
      <c r="OA3" s="5" t="str">
        <f ca="1">IFERROR(__xludf.DUMMYFUNCTION("GOOGLETRANSLATE(OB2,""en"",""fr"")"),"Régularisation L1")</f>
        <v>Régularisation L1</v>
      </c>
      <c r="OB3" s="5" t="str">
        <f ca="1">IFERROR(__xludf.DUMMYFUNCTION("GOOGLETRANSLATE(OC2,""en"",""fr"")"),"Taux d'apprentissage")</f>
        <v>Taux d'apprentissage</v>
      </c>
      <c r="OC3" s="5" t="str">
        <f ca="1">IFERROR(__xludf.DUMMYFUNCTION("GOOGLETRANSLATE(OD2,""en"",""fr"")"),"Sigma")</f>
        <v>Sigma</v>
      </c>
      <c r="OD3" s="5" t="str">
        <f ca="1">IFERROR(__xludf.DUMMYFUNCTION("GOOGLETRANSLATE(OE2,""en"",""fr"")"),"Coût")</f>
        <v>Coût</v>
      </c>
      <c r="OE3" s="5" t="str">
        <f ca="1">IFERROR(__xludf.DUMMYFUNCTION("GOOGLETRANSLATE(OF2,""en"",""fr"")"),"Générer un tracé")</f>
        <v>Générer un tracé</v>
      </c>
      <c r="OF3" s="5" t="str">
        <f ca="1">IFERROR(__xludf.DUMMYFUNCTION("GOOGLETRANSLATE(OG2,""en"",""fr"")"),"se déconnecter")</f>
        <v>se déconnecter</v>
      </c>
      <c r="OG3" s="5" t="str">
        <f ca="1">IFERROR(__xludf.DUMMYFUNCTION("GOOGLETRANSLATE(OH2,""en"",""fr"")"),"Apprentissage profond")</f>
        <v>Apprentissage profond</v>
      </c>
      <c r="OH3" s="5" t="str">
        <f ca="1">IFERROR(__xludf.DUMMYFUNCTION("GOOGLETRANSLATE(OI2,""en"",""fr"")"),"Accueillir")</f>
        <v>Accueillir</v>
      </c>
      <c r="OI3" s="5" t="str">
        <f ca="1">IFERROR(__xludf.DUMMYFUNCTION("GOOGLETRANSLATE(OJ2,""en"",""fr"")"),"Automl avec Pycaret")</f>
        <v>Automl avec Pycaret</v>
      </c>
      <c r="OJ3" s="5" t="str">
        <f ca="1">IFERROR(__xludf.DUMMYFUNCTION("GOOGLETRANSLATE(OK2,""en"",""fr"")"),"Coût")</f>
        <v>Coût</v>
      </c>
      <c r="OK3" s="5" t="str">
        <f ca="1">IFERROR(__xludf.DUMMYFUNCTION("GOOGLETRANSLATE(OL2,""en"",""fr"")"),"Entraînement")</f>
        <v>Entraînement</v>
      </c>
      <c r="OL3" s="5" t="str">
        <f ca="1">IFERROR(__xludf.DUMMYFUNCTION("GOOGLETRANSLATE(OM2,""en"",""fr"")"),"Test")</f>
        <v>Test</v>
      </c>
      <c r="OM3" s="5" t="str">
        <f ca="1">IFERROR(__xludf.DUMMYFUNCTION("GOOGLETRANSLATE(ON2,""en"",""fr"")"),"Déploiement du modèle")</f>
        <v>Déploiement du modèle</v>
      </c>
      <c r="ON3" s="5" t="str">
        <f ca="1">IFERROR(__xludf.DUMMYFUNCTION("GOOGLETRANSLATE(OO2,""en"",""fr"")"),"Degré polynomial")</f>
        <v>Degré polynomial</v>
      </c>
      <c r="OO3" s="5" t="str">
        <f ca="1">IFERROR(__xludf.DUMMYFUNCTION("GOOGLETRANSLATE(OP2,""en"",""fr"")"),"Échelle")</f>
        <v>Échelle</v>
      </c>
      <c r="OP3" s="5" t="str">
        <f ca="1">IFERROR(__xludf.DUMMYFUNCTION("GOOGLETRANSLATE(OQ2,""en"",""fr"")"),"Coût")</f>
        <v>Coût</v>
      </c>
      <c r="OQ3" s="5" t="str">
        <f ca="1">IFERROR(__xludf.DUMMYFUNCTION("GOOGLETRANSLATE(OR2,""en"",""fr"")"),"Alpha")</f>
        <v>Alpha</v>
      </c>
      <c r="OR3" s="5" t="str">
        <f ca="1">IFERROR(__xludf.DUMMYFUNCTION("GOOGLETRANSLATE(OS2,""en"",""fr"")"),"Explorer les modèles entraînés")</f>
        <v>Explorer les modèles entraînés</v>
      </c>
      <c r="OS3" s="5" t="str">
        <f ca="1">IFERROR(__xludf.DUMMYFUNCTION("GOOGLETRANSLATE(OT2,""en"",""fr"")"),"Sélectionnez le(s) modèle(s)")</f>
        <v>Sélectionnez le(s) modèle(s)</v>
      </c>
      <c r="OT3" s="5" t="str">
        <f ca="1">IFERROR(__xludf.DUMMYFUNCTION("GOOGLETRANSLATE(OU2,""en"",""fr"")"),"Plus de mesures")</f>
        <v>Plus de mesures</v>
      </c>
      <c r="OU3" s="5" t="str">
        <f ca="1">IFERROR(__xludf.DUMMYFUNCTION("GOOGLETRANSLATE(OV2,""en"",""fr"")"),"Explorer les modèles entraînés")</f>
        <v>Explorer les modèles entraînés</v>
      </c>
      <c r="OV3" s="5" t="str">
        <f ca="1">IFERROR(__xludf.DUMMYFUNCTION("GOOGLETRANSLATE(OW2,""en"",""fr"")"),"Matrice de confusion")</f>
        <v>Matrice de confusion</v>
      </c>
      <c r="OW3" s="5" t="str">
        <f ca="1">IFERROR(__xludf.DUMMYFUNCTION("GOOGLETRANSLATE(OX2,""en"",""fr"")"),"Sélectionnez la métrique")</f>
        <v>Sélectionnez la métrique</v>
      </c>
      <c r="OX3" s="5" t="str">
        <f ca="1">IFERROR(__xludf.DUMMYFUNCTION("GOOGLETRANSLATE(OY2,""en"",""fr"")"),"Générer des valeurs SHAP")</f>
        <v>Générer des valeurs SHAP</v>
      </c>
      <c r="OY3" s="5" t="str">
        <f ca="1">IFERROR(__xludf.DUMMYFUNCTION("GOOGLETRANSLATE(OZ2,""en"",""fr"")"),"Importance variable")</f>
        <v>Importance variable</v>
      </c>
      <c r="OZ3" s="5" t="str">
        <f ca="1">IFERROR(__xludf.DUMMYFUNCTION("GOOGLETRANSLATE(PA2,""en"",""fr"")"),"Appliquer la sélection")</f>
        <v>Appliquer la sélection</v>
      </c>
      <c r="PA3" s="5" t="str">
        <f ca="1">IFERROR(__xludf.DUMMYFUNCTION("GOOGLETRANSLATE(PB2,""en"",""fr"")"),"Tableau des métriques")</f>
        <v>Tableau des métriques</v>
      </c>
      <c r="PB3" s="5" t="str">
        <f ca="1">IFERROR(__xludf.DUMMYFUNCTION("GOOGLETRANSLATE(PC2,""en"",""fr"")"),"Graphique des métriques")</f>
        <v>Graphique des métriques</v>
      </c>
      <c r="PC3" s="5" t="str">
        <f ca="1">IFERROR(__xludf.DUMMYFUNCTION("GOOGLETRANSLATE(PD2,""en"",""fr"")"),"Graphique ROC/Prédiction")</f>
        <v>Graphique ROC/Prédiction</v>
      </c>
      <c r="PD3" s="5" t="str">
        <f ca="1">IFERROR(__xludf.DUMMYFUNCTION("GOOGLETRANSLATE(PE2,""en"",""fr"")"),"Importance des variables basées sur la forme")</f>
        <v>Importance des variables basées sur la forme</v>
      </c>
      <c r="PE3" s="5" t="str">
        <f ca="1">IFERROR(__xludf.DUMMYFUNCTION("GOOGLETRANSLATE(PF2,""en"",""fr"")"),"Classement d'importance variable")</f>
        <v>Classement d'importance variable</v>
      </c>
      <c r="PF3" s="5" t="str">
        <f ca="1">IFERROR(__xludf.DUMMYFUNCTION("GOOGLETRANSLATE(PG2,""en"",""fr"")"),"Graphique de dépendance")</f>
        <v>Graphique de dépendance</v>
      </c>
      <c r="PG3" s="5" t="str">
        <f ca="1">IFERROR(__xludf.DUMMYFUNCTION("GOOGLETRANSLATE(PH2,""en"",""fr"")"),"Parcelle d'essaim d'abeilles")</f>
        <v>Parcelle d'essaim d'abeilles</v>
      </c>
      <c r="PH3" s="5" t="str">
        <f ca="1">IFERROR(__xludf.DUMMYFUNCTION("GOOGLETRANSLATE(PI2,""en"",""fr"")"),"Parcelle en cascade")</f>
        <v>Parcelle en cascade</v>
      </c>
      <c r="PI3" s="5" t="str">
        <f ca="1">IFERROR(__xludf.DUMMYFUNCTION("GOOGLETRANSLATE(PJ2,""en"",""fr"")"),"Parcelle de force")</f>
        <v>Parcelle de force</v>
      </c>
      <c r="PJ3" s="5" t="str">
        <f ca="1">IFERROR(__xludf.DUMMYFUNCTION("GOOGLETRANSLATE(PK2,""en"",""fr"")"),"Déploiement du modèle")</f>
        <v>Déploiement du modèle</v>
      </c>
      <c r="PK3" s="5" t="str">
        <f ca="1">IFERROR(__xludf.DUMMYFUNCTION("GOOGLETRANSLATE(PL2,""en"",""fr"")"),"Résumé")</f>
        <v>Résumé</v>
      </c>
      <c r="PL3" s="5" t="str">
        <f ca="1">IFERROR(__xludf.DUMMYFUNCTION("GOOGLETRANSLATE(PM2,""en"",""fr"")"),"Sélectionnez la métrique")</f>
        <v>Sélectionnez la métrique</v>
      </c>
      <c r="PM3" s="5" t="str">
        <f ca="1">IFERROR(__xludf.DUMMYFUNCTION("GOOGLETRANSLATE(PN2,""en"",""fr"")"),"Sélectionnez le(s) modèle(s)")</f>
        <v>Sélectionnez le(s) modèle(s)</v>
      </c>
      <c r="PN3" s="5" t="str">
        <f ca="1">IFERROR(__xludf.DUMMYFUNCTION("GOOGLETRANSLATE(PO2,""en"",""fr"")"),"Sélectionnez la ou les sessions")</f>
        <v>Sélectionnez la ou les sessions</v>
      </c>
      <c r="PO3" s="5" t="str">
        <f ca="1">IFERROR(__xludf.DUMMYFUNCTION("GOOGLETRANSLATE(PP2,""en"",""fr"")"),"Déployer le(s) modèle(s) sélectionné(s)")</f>
        <v>Déployer le(s) modèle(s) sélectionné(s)</v>
      </c>
      <c r="PP3" s="5" t="str">
        <f ca="1">IFERROR(__xludf.DUMMYFUNCTION("GOOGLETRANSLATE(PQ2,""en"",""fr"")"),"Déployer")</f>
        <v>Déployer</v>
      </c>
    </row>
    <row r="4" spans="1:432" ht="14.25" customHeight="1">
      <c r="A4" s="5" t="s">
        <v>856</v>
      </c>
      <c r="B4" s="5" t="str">
        <f ca="1">IFERROR(__xludf.DUMMYFUNCTION("GOOGLETRANSLATE(B2, ""en"", ""sw"")"),"Badilisha lugha")</f>
        <v>Badilisha lugha</v>
      </c>
      <c r="C4" s="5" t="str">
        <f ca="1">IFERROR(__xludf.DUMMYFUNCTION("GOOGLETRANSLATE(C2, ""en"", ""sw"")"),"Pakia faili")</f>
        <v>Pakia faili</v>
      </c>
      <c r="D4" s="5" t="str">
        <f ca="1">IFERROR(__xludf.DUMMYFUNCTION("GOOGLETRANSLATE(D2, ""en"", ""sw"")"),"Chagua chanzo cha data")</f>
        <v>Chagua chanzo cha data</v>
      </c>
      <c r="E4" s="5" t="str">
        <f ca="1">IFERROR(__xludf.DUMMYFUNCTION("GOOGLETRANSLATE(E2, ""en"", ""sw"")"),"Teua kisanduku ili kuona muhtasari wa seti za data zilizopakiwa")</f>
        <v>Teua kisanduku ili kuona muhtasari wa seti za data zilizopakiwa</v>
      </c>
      <c r="F4" s="5" t="str">
        <f ca="1">IFERROR(__xludf.DUMMYFUNCTION("GOOGLETRANSLATE(F2, ""en"", ""sw"")"),"Muunganisho wa hifadhidata")</f>
        <v>Muunganisho wa hifadhidata</v>
      </c>
      <c r="G4" s="5" t="str">
        <f ca="1">IFERROR(__xludf.DUMMYFUNCTION("GOOGLETRANSLATE(G2, ""en"", ""sw"")"),"Seti za data zilizopakiwa")</f>
        <v>Seti za data zilizopakiwa</v>
      </c>
      <c r="H4" s="5" t="str">
        <f ca="1">IFERROR(__xludf.DUMMYFUNCTION("GOOGLETRANSLATE(H2, ""en"", ""sw"")"),"Pakia faili")</f>
        <v>Pakia faili</v>
      </c>
      <c r="I4" s="5" t="str">
        <f ca="1">IFERROR(__xludf.DUMMYFUNCTION("GOOGLETRANSLATE(I2, ""en"", ""sw"")"),"Vinjari faili")</f>
        <v>Vinjari faili</v>
      </c>
      <c r="J4" s="5" t="str">
        <f ca="1">IFERROR(__xludf.DUMMYFUNCTION("GOOGLETRANSLATE(J2, ""en"", ""sw"")"),"Dondosha faili")</f>
        <v>Dondosha faili</v>
      </c>
      <c r="K4" s="5" t="str">
        <f ca="1">IFERROR(__xludf.DUMMYFUNCTION("GOOGLETRANSLATE(K2, ""en"", ""sw"")"),"Tafadhali pakia faili inayotumika")</f>
        <v>Tafadhali pakia faili inayotumika</v>
      </c>
      <c r="L4" s="5" t="str">
        <f ca="1">IFERROR(__xludf.DUMMYFUNCTION("GOOGLETRANSLATE(L2, ""en"", ""sw"")"),"Bandika viungo kwa faili za aina")</f>
        <v>Bandika viungo kwa faili za aina</v>
      </c>
      <c r="M4" s="5" t="str">
        <f ca="1">IFERROR(__xludf.DUMMYFUNCTION("GOOGLETRANSLATE(M2, ""en"", ""sw"")"),"Jina la masomo")</f>
        <v>Jina la masomo</v>
      </c>
      <c r="N4" s="5" t="str">
        <f ca="1">IFERROR(__xludf.DUMMYFUNCTION("GOOGLETRANSLATE(N2, ""en"", ""sw"")"),"Nchi ya kusoma")</f>
        <v>Nchi ya kusoma</v>
      </c>
      <c r="O4" s="5" t="str">
        <f ca="1">IFERROR(__xludf.DUMMYFUNCTION("GOOGLETRANSLATE(O2, ""en"", ""sw"")"),"Maelezo ya ziada")</f>
        <v>Maelezo ya ziada</v>
      </c>
      <c r="P4" s="5" t="str">
        <f ca="1">IFERROR(__xludf.DUMMYFUNCTION("GOOGLETRANSLATE(P2, ""en"", ""sw"")"),"Toa muktadha wa masomo, muundo, n.k, ili kutoa muktadha kwa AI")</f>
        <v>Toa muktadha wa masomo, muundo, n.k, ili kutoa muktadha kwa AI</v>
      </c>
      <c r="Q4" s="5" t="str">
        <f ca="1">IFERROR(__xludf.DUMMYFUNCTION("GOOGLETRANSLATE(Q2, ""en"", ""sw"")"),"Pakia data")</f>
        <v>Pakia data</v>
      </c>
      <c r="R4" s="5" t="str">
        <f ca="1">IFERROR(__xludf.DUMMYFUNCTION("GOOGLETRANSLATE(R2, ""en"", ""sw"")"),"Bado haijatekelezwa. Kazi inaendelea!!! Chagua Karibu Nawe au URL ...")</f>
        <v>Bado haijatekelezwa. Kazi inaendelea!!! Chagua Karibu Nawe au URL ...</v>
      </c>
      <c r="S4" s="5" t="str">
        <f ca="1">IFERROR(__xludf.DUMMYFUNCTION("GOOGLETRANSLATE(S2, ""en"", ""sw"")"),"Kutumia URL kwa faili za .xls hazitumiki kwa sasa. Tafadhali pakua na upakie kwa kutumia chaguo la ndani")</f>
        <v>Kutumia URL kwa faili za .xls hazitumiki kwa sasa. Tafadhali pakua na upakie kwa kutumia chaguo la ndani</v>
      </c>
      <c r="T4" s="5" t="str">
        <f ca="1">IFERROR(__xludf.DUMMYFUNCTION("GOOGLETRANSLATE(T2, ""en"", ""sw"")"),"Seti ya data ya upakiaji haikuweza kubadilishwa kuwa data.frame. Tafadhali angalia!")</f>
        <v>Seti ya data ya upakiaji haikuweza kubadilishwa kuwa data.frame. Tafadhali angalia!</v>
      </c>
      <c r="U4" s="5" t="str">
        <f ca="1">IFERROR(__xludf.DUMMYFUNCTION("GOOGLETRANSLATE(U2, ""en"", ""sw"")"),"Data imewasilishwa!")</f>
        <v>Data imewasilishwa!</v>
      </c>
      <c r="V4" s="5" t="str">
        <f ca="1">IFERROR(__xludf.DUMMYFUNCTION("GOOGLETRANSLATE(V2, ""en"", ""sw"")"),"Bado hakuna seti ya data iliyopakiwa! Tafadhali pakia data kwanza!!!")</f>
        <v>Bado hakuna seti ya data iliyopakiwa! Tafadhali pakia data kwanza!!!</v>
      </c>
      <c r="W4" s="5" t="str">
        <f ca="1">IFERROR(__xludf.DUMMYFUNCTION("GOOGLETRANSLATE(W2, ""en"", ""sw"")"),"Tumia uteuzi")</f>
        <v>Tumia uteuzi</v>
      </c>
      <c r="X4" s="5" t="str">
        <f ca="1">IFERROR(__xludf.DUMMYFUNCTION("GOOGLETRANSLATE(X2, ""en"", ""sw"")"),"Chagua data")</f>
        <v>Chagua data</v>
      </c>
      <c r="Y4" s="5" t="str">
        <f ca="1">IFERROR(__xludf.DUMMYFUNCTION("GOOGLETRANSLATE(Y2, ""en"", ""sw"")"),"Bado hakuna seti ya data iliyopakiwa! Pakia data kutoka")</f>
        <v>Bado hakuna seti ya data iliyopakiwa! Pakia data kutoka</v>
      </c>
      <c r="Z4" s="5" t="str">
        <f ca="1">IFERROR(__xludf.DUMMYFUNCTION("GOOGLETRANSLATE(Z2, ""en"", ""sw"")"),"Muhtasari wa data")</f>
        <v>Muhtasari wa data</v>
      </c>
      <c r="AA4" s="5" t="str">
        <f ca="1">IFERROR(__xludf.DUMMYFUNCTION("GOOGLETRANSLATE(AA2, ""en"", ""sw"")"),"Muda wa kupakia")</f>
        <v>Muda wa kupakia</v>
      </c>
      <c r="AB4" s="5" t="str">
        <f ca="1">IFERROR(__xludf.DUMMYFUNCTION("GOOGLETRANSLATE(AB2, ""en"", ""sw"")"),"Inazalisha takwimu za muhtasari")</f>
        <v>Inazalisha takwimu za muhtasari</v>
      </c>
      <c r="AC4" s="5" t="str">
        <f ca="1">IFERROR(__xludf.DUMMYFUNCTION("GOOGLETRANSLATE(AC2, ""en"", ""sw"")"),"Umechagua")</f>
        <v>Umechagua</v>
      </c>
      <c r="AD4" s="5" t="str">
        <f ca="1">IFERROR(__xludf.DUMMYFUNCTION("GOOGLETRANSLATE(AD2, ""en"", ""sw"")"),"Unaweza kuchagua seti tofauti ya data kutoka")</f>
        <v>Unaweza kuchagua seti tofauti ya data kutoka</v>
      </c>
      <c r="AE4" s="5" t="str">
        <f ca="1">IFERROR(__xludf.DUMMYFUNCTION("GOOGLETRANSLATE(AE2, ""en"", ""sw"")"),"Geuza vitendo vya kufanya")</f>
        <v>Geuza vitendo vya kufanya</v>
      </c>
      <c r="AF4" s="5" t="str">
        <f ca="1">IFERROR(__xludf.DUMMYFUNCTION("GOOGLETRANSLATE(AF2, ""en"", ""sw"")"),"Kutokuwepo")</f>
        <v>Kutokuwepo</v>
      </c>
      <c r="AG4" s="5" t="str">
        <f ca="1">IFERROR(__xludf.DUMMYFUNCTION("GOOGLETRANSLATE(AG2, ""en"", ""sw"")"),"Chuja")</f>
        <v>Chuja</v>
      </c>
      <c r="AH4" s="5" t="str">
        <f ca="1">IFERROR(__xludf.DUMMYFUNCTION("GOOGLETRANSLATE(AH2, ""en"", ""sw"")"),"Onyesha data")</f>
        <v>Onyesha data</v>
      </c>
      <c r="AI4" s="5" t="str">
        <f ca="1">IFERROR(__xludf.DUMMYFUNCTION("GOOGLETRANSLATE(AI2, ""en"", ""sw"")"),"Chagua vigezo")</f>
        <v>Chagua vigezo</v>
      </c>
      <c r="AJ4" s="5" t="str">
        <f ca="1">IFERROR(__xludf.DUMMYFUNCTION("GOOGLETRANSLATE(AJ2, ""en"", ""sw"")"),"Tumia amri za kichungi cha R kama vile")</f>
        <v>Tumia amri za kichungi cha R kama vile</v>
      </c>
      <c r="AK4" s="5" t="str">
        <f ca="1">IFERROR(__xludf.DUMMYFUNCTION("GOOGLETRANSLATE(AK2, ""en"", ""sw"")"),"Hakuna data iliyochaguliwa. Unaweza kuchagua data kutoka")</f>
        <v>Hakuna data iliyochaguliwa. Unaweza kuchagua data kutoka</v>
      </c>
      <c r="AL4" s="5" t="str">
        <f ca="1">IFERROR(__xludf.DUMMYFUNCTION("GOOGLETRANSLATE(AL2, ""en"", ""sw"")"),"Tumia kichujio")</f>
        <v>Tumia kichujio</v>
      </c>
      <c r="AM4" s="5" t="str">
        <f ca="1">IFERROR(__xludf.DUMMYFUNCTION("GOOGLETRANSLATE(AM2, ""en"", ""sw"")"),"Chagua mandhari ya ggplot2:")</f>
        <v>Chagua mandhari ya ggplot2:</v>
      </c>
      <c r="AN4" s="5" t="str">
        <f ca="1">IFERROR(__xludf.DUMMYFUNCTION("GOOGLETRANSLATE(AN2, ""en"", ""sw"")"),"Weka upya kichujio")</f>
        <v>Weka upya kichujio</v>
      </c>
      <c r="AO4" s="5" t="str">
        <f ca="1">IFERROR(__xludf.DUMMYFUNCTION("GOOGLETRANSLATE(AO2, ""en"", ""sw"")"),"Chagua kigeu cha kuonyesha")</f>
        <v>Chagua kigeu cha kuonyesha</v>
      </c>
      <c r="AP4" s="5" t="str">
        <f ca="1">IFERROR(__xludf.DUMMYFUNCTION("GOOGLETRANSLATE(AP2, ""en"", ""sw"")"),"Tumia CTL + Variable kuchagua nyingi")</f>
        <v>Tumia CTL + Variable kuchagua nyingi</v>
      </c>
      <c r="AQ4" s="5" t="str">
        <f ca="1">IFERROR(__xludf.DUMMYFUNCTION("GOOGLETRANSLATE(AQ2, ""en"", ""sw"")"),"Hitilafu katika sheria ya kichujio imetolewa. Angalia ikiwa umetaja kwa usahihi jina la kutofautisha au hali. Umetoa:")</f>
        <v>Hitilafu katika sheria ya kichujio imetolewa. Angalia ikiwa umetaja kwa usahihi jina la kutofautisha au hali. Umetoa:</v>
      </c>
      <c r="AR4" s="5" t="str">
        <f ca="1">IFERROR(__xludf.DUMMYFUNCTION("GOOGLETRANSLATE(AR2, ""en"", ""sw"")"),"Vichujio vya sasa")</f>
        <v>Vichujio vya sasa</v>
      </c>
      <c r="AS4" s="5" t="str">
        <f ca="1">IFERROR(__xludf.DUMMYFUNCTION("GOOGLETRANSLATE(AS2, ""en"", ""sw"")"),"Seti ya data ya sasa")</f>
        <v>Seti ya data ya sasa</v>
      </c>
      <c r="AT4" s="5" t="str">
        <f ca="1">IFERROR(__xludf.DUMMYFUNCTION("GOOGLETRANSLATE(AT2, ""en"", ""sw"")"),"Thamani zinazokosekana (%)")</f>
        <v>Thamani zinazokosekana (%)</v>
      </c>
      <c r="AU4" s="5" t="str">
        <f ca="1">IFERROR(__xludf.DUMMYFUNCTION("GOOGLETRANSLATE(AU2, ""en"", ""sw"")"),"Chunguza haraka")</f>
        <v>Chunguza haraka</v>
      </c>
      <c r="AV4" s="5" t="str">
        <f ca="1">IFERROR(__xludf.DUMMYFUNCTION("GOOGLETRANSLATE(AV2, ""en"", ""sw"")"),"Utafutaji wa data wa haraka")</f>
        <v>Utafutaji wa data wa haraka</v>
      </c>
      <c r="AW4" s="5" t="str">
        <f ca="1">IFERROR(__xludf.DUMMYFUNCTION("GOOGLETRANSLATE(AW2, ""en"", ""sw"")"),"Sasisha na Batilisha data")</f>
        <v>Sasisha na Batilisha data</v>
      </c>
      <c r="AX4" s="5" t="str">
        <f ca="1">IFERROR(__xludf.DUMMYFUNCTION("GOOGLETRANSLATE(AX2, ""en"", ""sw"")"),"Inabatilisha data iliyopakiwa kulingana na vichujio na chaguo, ndani na chini!")</f>
        <v>Inabatilisha data iliyopakiwa kulingana na vichujio na chaguo, ndani na chini!</v>
      </c>
      <c r="AY4" s="5" t="str">
        <f ca="1">IFERROR(__xludf.DUMMYFUNCTION("GOOGLETRANSLATE(AY2, ""en"", ""sw"")"),"Data imesasishwa na kuandikwa upya")</f>
        <v>Data imesasishwa na kuandikwa upya</v>
      </c>
      <c r="AZ4" s="5" t="str">
        <f ca="1">IFERROR(__xludf.DUMMYFUNCTION("GOOGLETRANSLATE(AZ2, ""en"", ""sw"")"),"Chagua kigezo cha kubadilisha")</f>
        <v>Chagua kigezo cha kubadilisha</v>
      </c>
      <c r="BA4" s="5" t="str">
        <f ca="1">IFERROR(__xludf.DUMMYFUNCTION("GOOGLETRANSLATE(BA2, ""en"", ""sw"")"),"Badilisha aina")</f>
        <v>Badilisha aina</v>
      </c>
      <c r="BB4" s="5" t="str">
        <f ca="1">IFERROR(__xludf.DUMMYFUNCTION("GOOGLETRANSLATE(BB2, ""en"", ""sw"")"),"Aina inayobadilika")</f>
        <v>Aina inayobadilika</v>
      </c>
      <c r="BC4" s="5" t="str">
        <f ca="1">IFERROR(__xludf.DUMMYFUNCTION("GOOGLETRANSLATE(BC2, ""en"", ""sw"")"),"Tumia mabadiliko")</f>
        <v>Tumia mabadiliko</v>
      </c>
      <c r="BD4" s="5" t="str">
        <f ca="1">IFERROR(__xludf.DUMMYFUNCTION("GOOGLETRANSLATE(BD2, ""en"", ""sw"")"),"Kumbukumbu za mabadiliko ya aina zinazobadilika")</f>
        <v>Kumbukumbu za mabadiliko ya aina zinazobadilika</v>
      </c>
      <c r="BE4" s="5" t="str">
        <f ca="1">IFERROR(__xludf.DUMMYFUNCTION("GOOGLETRANSLATE(BE2, ""en"", ""sw"")"),"Badilisha jina la kutofautisha")</f>
        <v>Badilisha jina la kutofautisha</v>
      </c>
      <c r="BF4" s="5" t="str">
        <f ca="1">IFERROR(__xludf.DUMMYFUNCTION("GOOGLETRANSLATE(BF2, ""en"", ""sw"")"),"URL ya Seva Database")</f>
        <v>URL ya Seva Database</v>
      </c>
      <c r="BG4" s="5" t="str">
        <f ca="1">IFERROR(__xludf.DUMMYFUNCTION("GOOGLETRANSLATE(BG2, ""en"", ""sw"")"),"Bandika URL ya Hifadhidata, Jina la Mpangishi au anwani ya IP")</f>
        <v>Bandika URL ya Hifadhidata, Jina la Mpangishi au anwani ya IP</v>
      </c>
      <c r="BH4" s="5" t="str">
        <f ca="1">IFERROR(__xludf.DUMMYFUNCTION("GOOGLETRANSLATE(BH2, ""en"", ""sw"")"),"Kumbukumbu za kubadilisha jina")</f>
        <v>Kumbukumbu za kubadilisha jina</v>
      </c>
      <c r="BI4" s="5" t="str">
        <f ca="1">IFERROR(__xludf.DUMMYFUNCTION("GOOGLETRANSLATE(BI2, ""en"", ""sw"")"),"Rekodi maadili")</f>
        <v>Rekodi maadili</v>
      </c>
      <c r="BJ4" s="5" t="str">
        <f ca="1">IFERROR(__xludf.DUMMYFUNCTION("GOOGLETRANSLATE(BJ2, ""en"", ""sw"")"),"Chagua lebo ya zamani")</f>
        <v>Chagua lebo ya zamani</v>
      </c>
      <c r="BK4" s="5" t="str">
        <f ca="1">IFERROR(__xludf.DUMMYFUNCTION("GOOGLETRANSLATE(BK2, ""en"", ""sw"")"),"Ingiza lebo mpya")</f>
        <v>Ingiza lebo mpya</v>
      </c>
      <c r="BL4" s="5" t="str">
        <f ca="1">IFERROR(__xludf.DUMMYFUNCTION("GOOGLETRANSLATE(BL2, ""en"", ""sw"")"),"Andika lebo mpya. Kwa lebo nyingi, tenganisha na , au ;")</f>
        <v>Andika lebo mpya. Kwa lebo nyingi, tenganisha na , au ;</v>
      </c>
      <c r="BM4" s="5" t="str">
        <f ca="1">IFERROR(__xludf.DUMMYFUNCTION("GOOGLETRANSLATE(BM2, ""en"", ""sw"")"),"Lebo za kutofautisha zilizowekwa upya")</f>
        <v>Lebo za kutofautisha zilizowekwa upya</v>
      </c>
      <c r="BN4" s="5" t="str">
        <f ca="1">IFERROR(__xludf.DUMMYFUNCTION("GOOGLETRANSLATE(BN2, ""en"", ""sw"")"),"Hushughulikia maadili yanayokosekana")</f>
        <v>Hushughulikia maadili yanayokosekana</v>
      </c>
      <c r="BO4" s="5" t="str">
        <f ca="1">IFERROR(__xludf.DUMMYFUNCTION("GOOGLETRANSLATE(BO2, ""en"", ""sw"")"),"Thamani zinazokosekana (%)")</f>
        <v>Thamani zinazokosekana (%)</v>
      </c>
      <c r="BP4" s="5" t="str">
        <f ca="1">IFERROR(__xludf.DUMMYFUNCTION("GOOGLETRANSLATE(BP2, ""en"", ""sw"")"),"Rekodi maadili ili kukosa")</f>
        <v>Rekodi maadili ili kukosa</v>
      </c>
      <c r="BQ4" s="5" t="str">
        <f ca="1">IFERROR(__xludf.DUMMYFUNCTION("GOOGLETRANSLATE(BQ2, ""en"", ""sw"")"),"Chagua chaguo moja:")</f>
        <v>Chagua chaguo moja:</v>
      </c>
      <c r="BR4" s="5" t="str">
        <f ca="1">IFERROR(__xludf.DUMMYFUNCTION("GOOGLETRANSLATE(BR2, ""en"", ""sw"")"),"Jinsi ya kugawa maadili yaliyokosekana")</f>
        <v>Jinsi ya kugawa maadili yaliyokosekana</v>
      </c>
      <c r="BS4" s="5" t="str">
        <f ca="1">IFERROR(__xludf.DUMMYFUNCTION("GOOGLETRANSLATE(BS2, ""en"", ""sw"")"),"Ingizo R kulingana na ruwaza (chaguo-msingi """") k.m ^\\ | Wengine | lebo$")</f>
        <v>Ingizo R kulingana na ruwaza (chaguo-msingi "") k.m ^\\ | Wengine | lebo$</v>
      </c>
      <c r="BT4" s="5" t="str">
        <f ca="1">IFERROR(__xludf.DUMMYFUNCTION("GOOGLETRANSLATE(BT2, ""en"", ""sw"")"),"Chagua thamani moja au zaidi")</f>
        <v>Chagua thamani moja au zaidi</v>
      </c>
      <c r="BU4" s="5" t="str">
        <f ca="1">IFERROR(__xludf.DUMMYFUNCTION("GOOGLETRANSLATE(BU2, ""en"", ""sw"")"),"Maadili ya kategoria")</f>
        <v>Maadili ya kategoria</v>
      </c>
      <c r="BV4" s="5" t="str">
        <f ca="1">IFERROR(__xludf.DUMMYFUNCTION("GOOGLETRANSLATE(BV2, ""en"", ""sw"")"),"Maadili ya nambari")</f>
        <v>Maadili ya nambari</v>
      </c>
      <c r="BW4" s="5" t="str">
        <f ca="1">IFERROR(__xludf.DUMMYFUNCTION("GOOGLETRANSLATE(BW2, ""en"", ""sw"")"),"Tenganisha thamani nyingi kwa kutumia , au ;. Kwa masafa, ingiza thamani mbili, zilizotenganishwa, au ;")</f>
        <v>Tenganisha thamani nyingi kwa kutumia , au ;. Kwa masafa, ingiza thamani mbili, zilizotenganishwa, au ;</v>
      </c>
      <c r="BX4" s="5" t="str">
        <f ca="1">IFERROR(__xludf.DUMMYFUNCTION("GOOGLETRANSLATE(BX2, ""en"", ""sw"")"),"Imeunda kumbukumbu ya thamani zinazokosekana")</f>
        <v>Imeunda kumbukumbu ya thamani zinazokosekana</v>
      </c>
      <c r="BY4" s="5" t="str">
        <f ca="1">IFERROR(__xludf.DUMMYFUNCTION("GOOGLETRANSLATE(BY2, ""en"", ""sw"")"),"Thamani zinazokosekana zimerekebishwa")</f>
        <v>Thamani zinazokosekana zimerekebishwa</v>
      </c>
      <c r="BZ4" s="5" t="str">
        <f ca="1">IFERROR(__xludf.DUMMYFUNCTION("GOOGLETRANSLATE(BZ2, ""en"", ""sw"")"),"Je, data inayokosekana inatambuliwaje?")</f>
        <v>Je, data inayokosekana inatambuliwaje?</v>
      </c>
      <c r="CA4" s="5" t="str">
        <f ca="1">IFERROR(__xludf.DUMMYFUNCTION("GOOGLETRANSLATE(CA2, ""en"", ""sw"")"),"K.m., Haijulikani au Haipo")</f>
        <v>K.m., Haijulikani au Haipo</v>
      </c>
      <c r="CB4" s="5" t="str">
        <f ca="1">IFERROR(__xludf.DUMMYFUNCTION("GOOGLETRANSLATE(CB2, ""en"", ""sw"")"),"-99999999")</f>
        <v>-99999999</v>
      </c>
      <c r="CC4" s="5" t="str">
        <f ca="1">IFERROR(__xludf.DUMMYFUNCTION("GOOGLETRANSLATE(CC2, ""en"", ""sw"")"),"Thamani ya nambari")</f>
        <v>Thamani ya nambari</v>
      </c>
      <c r="CD4" s="5" t="str">
        <f ca="1">IFERROR(__xludf.DUMMYFUNCTION("GOOGLETRANSLATE(CD2, ""en"", ""sw"")"),"Thamani ya kitengo")</f>
        <v>Thamani ya kitengo</v>
      </c>
      <c r="CE4" s="5" t="str">
        <f ca="1">IFERROR(__xludf.DUMMYFUNCTION("GOOGLETRANSLATE(CE2, ""en"", ""sw"")"),"Angalia ikiwa masafa (kiwango cha juu, chini)")</f>
        <v>Angalia ikiwa masafa (kiwango cha juu, chini)</v>
      </c>
      <c r="CF4" s="5" t="str">
        <f ca="1">IFERROR(__xludf.DUMMYFUNCTION("GOOGLETRANSLATE(CF2, ""en"", ""sw"")"),"Tenganisha kategoria nyingi na ; au,. Kategoria zilizobainishwa lazima ziwe kwenye data")</f>
        <v>Tenganisha kategoria nyingi na ; au,. Kategoria zilizobainishwa lazima ziwe kwenye data</v>
      </c>
      <c r="CG4" s="5" t="str">
        <f ca="1">IFERROR(__xludf.DUMMYFUNCTION("GOOGLETRANSLATE(CG2, ""en"", ""sw"")"),"Tambua vitu vya nje")</f>
        <v>Tambua vitu vya nje</v>
      </c>
      <c r="CH4" s="5" t="str">
        <f ca="1">IFERROR(__xludf.DUMMYFUNCTION("GOOGLETRANSLATE(CH2, ""en"", ""sw"")"),"Chagua chaguo moja:")</f>
        <v>Chagua chaguo moja:</v>
      </c>
      <c r="CI4" s="5" t="str">
        <f ca="1">IFERROR(__xludf.DUMMYFUNCTION("GOOGLETRANSLATE(CI2, ""en"", ""sw"")"),"Nje")</f>
        <v>Nje</v>
      </c>
      <c r="CJ4" s="5" t="str">
        <f ca="1">IFERROR(__xludf.DUMMYFUNCTION("GOOGLETRANSLATE(CJ2, ""en"", ""sw"")"),"Hakuna")</f>
        <v>Hakuna</v>
      </c>
      <c r="CK4" s="5" t="str">
        <f ca="1">IFERROR(__xludf.DUMMYFUNCTION("GOOGLETRANSLATE(CK2, ""en"", ""sw"")"),"Mbinu ya kusahihisha")</f>
        <v>Mbinu ya kusahihisha</v>
      </c>
      <c r="CL4" s="5" t="str">
        <f ca="1">IFERROR(__xludf.DUMMYFUNCTION("GOOGLETRANSLATE(CL2, ""en"", ""sw"")"),"Weka nambari")</f>
        <v>Weka nambari</v>
      </c>
      <c r="CM4" s="5" t="str">
        <f ca="1">IFERROR(__xludf.DUMMYFUNCTION("GOOGLETRANSLATE(CM2, ""en"", ""sw"")"),"Chagua chaguo moja:")</f>
        <v>Chagua chaguo moja:</v>
      </c>
      <c r="CN4" s="5" t="str">
        <f ca="1">IFERROR(__xludf.DUMMYFUNCTION("GOOGLETRANSLATE(CN2, ""en"", ""sw"")"),"Vifaa vya nje vilivyosahihishwa")</f>
        <v>Vifaa vya nje vilivyosahihishwa</v>
      </c>
      <c r="CO4" s="5" t="str">
        <f ca="1">IFERROR(__xludf.DUMMYFUNCTION("GOOGLETRANSLATE(CO2, ""en"", ""sw"")"),"Plot kwa kukosa data")</f>
        <v>Plot kwa kukosa data</v>
      </c>
      <c r="CP4" s="5" t="str">
        <f ca="1">IFERROR(__xludf.DUMMYFUNCTION("GOOGLETRANSLATE(CP2, ""en"", ""sw"")"),"Dhibiti data")</f>
        <v>Dhibiti data</v>
      </c>
      <c r="CQ4" s="5" t="str">
        <f ca="1">IFERROR(__xludf.DUMMYFUNCTION("GOOGLETRANSLATE(CQ2, ""en"", ""sw"")"),"Muhtasari")</f>
        <v>Muhtasari</v>
      </c>
      <c r="CR4" s="5" t="str">
        <f ca="1">IFERROR(__xludf.DUMMYFUNCTION("GOOGLETRANSLATE(CR2, ""en"", ""sw"")"),"Chunguza")</f>
        <v>Chunguza</v>
      </c>
      <c r="CS4" s="5" t="str">
        <f ca="1">IFERROR(__xludf.DUMMYFUNCTION("GOOGLETRANSLATE(CS2, ""en"", ""sw"")"),"Kituo cha Utafiti wa Idadi ya Watu na Afya barani Afrika")</f>
        <v>Kituo cha Utafiti wa Idadi ya Watu na Afya barani Afrika</v>
      </c>
      <c r="CT4" s="5" t="str">
        <f ca="1">IFERROR(__xludf.DUMMYFUNCTION("GOOGLETRANSLATE(CT2, ""en"", ""sw"")"),"Haki zote zimehifadhiwa")</f>
        <v>Haki zote zimehifadhiwa</v>
      </c>
      <c r="CU4" s="5" t="str">
        <f ca="1">IFERROR(__xludf.DUMMYFUNCTION("GOOGLETRANSLATE(CU2, ""en"", ""sw"")"),"hakimiliki")</f>
        <v>hakimiliki</v>
      </c>
      <c r="CV4" s="5" t="str">
        <f ca="1">IFERROR(__xludf.DUMMYFUNCTION("GOOGLETRANSLATE(CV2, ""en"", ""sw"")"),"Wasiliana Nasi")</f>
        <v>Wasiliana Nasi</v>
      </c>
      <c r="CW4" s="5" t="str">
        <f ca="1">IFERROR(__xludf.DUMMYFUNCTION("GOOGLETRANSLATE(CW2, ""en"", ""sw"")"),"Badilisha")</f>
        <v>Badilisha</v>
      </c>
      <c r="CX4" s="5" t="str">
        <f ca="1">IFERROR(__xludf.DUMMYFUNCTION("GOOGLETRANSLATE(CX2, ""en"", ""sw"")"),"APHRC AUTOML HAKUNA JUKWAA LA MSIMBO")</f>
        <v>APHRC AUTOML HAKUNA JUKWAA LA MSIMBO</v>
      </c>
      <c r="CY4" s="5" t="str">
        <f ca="1">IFERROR(__xludf.DUMMYFUNCTION("GOOGLETRANSLATE(CY2, ""en"", ""sw"")"),"Nyumbani")</f>
        <v>Nyumbani</v>
      </c>
      <c r="CZ4" s="5" t="str">
        <f ca="1">IFERROR(__xludf.DUMMYFUNCTION("GOOGLETRANSLATE(CZ2, ""en"", ""sw"")"),"Data ya chanzo")</f>
        <v>Data ya chanzo</v>
      </c>
      <c r="DA4" s="5" t="str">
        <f ca="1">IFERROR(__xludf.DUMMYFUNCTION("GOOGLETRANSLATE(DA2, ""en"", ""sw"")"),"Dhibiti data")</f>
        <v>Dhibiti data</v>
      </c>
      <c r="DB4" s="5" t="str">
        <f ca="1">IFERROR(__xludf.DUMMYFUNCTION("GOOGLETRANSLATE(DB2, ""en"", ""sw"")"),"Muhtasari")</f>
        <v>Muhtasari</v>
      </c>
      <c r="DC4" s="5" t="str">
        <f ca="1">IFERROR(__xludf.DUMMYFUNCTION("GOOGLETRANSLATE(DC2, ""en"", ""sw"")"),"Chunguza")</f>
        <v>Chunguza</v>
      </c>
      <c r="DD4" s="5" t="str">
        <f ca="1">IFERROR(__xludf.DUMMYFUNCTION("GOOGLETRANSLATE(DD2, ""en"", ""sw"")"),"Badilisha")</f>
        <v>Badilisha</v>
      </c>
      <c r="DE4" s="5" t="str">
        <f ca="1">IFERROR(__xludf.DUMMYFUNCTION("GOOGLETRANSLATE(DE2, ""en"", ""sw"")"),"Muda")</f>
        <v>Muda</v>
      </c>
      <c r="DF4" s="5" t="str">
        <f ca="1">IFERROR(__xludf.DUMMYFUNCTION("GOOGLETRANSLATE(DF2, ""en"", ""sw"")"),"Mjenzi wa Kundi")</f>
        <v>Mjenzi wa Kundi</v>
      </c>
      <c r="DG4" s="5" t="str">
        <f ca="1">IFERROR(__xludf.DUMMYFUNCTION("GOOGLETRANSLATE(DG2, ""en"", ""sw"")"),"Kuchanganya data")</f>
        <v>Kuchanganya data</v>
      </c>
      <c r="DH4" s="5" t="str">
        <f ca="1">IFERROR(__xludf.DUMMYFUNCTION("GOOGLETRANSLATE(DH2, ""en"", ""sw"")"),"Ongeza safu")</f>
        <v>Ongeza safu</v>
      </c>
      <c r="DI4" s="5" t="str">
        <f ca="1">IFERROR(__xludf.DUMMYFUNCTION("GOOGLETRANSLATE(DI2, ""en"", ""sw"")"),"Ongeza safuwima")</f>
        <v>Ongeza safuwima</v>
      </c>
      <c r="DJ4" s="5" t="str">
        <f ca="1">IFERROR(__xludf.DUMMYFUNCTION("GOOGLETRANSLATE(DJ2, ""en"", ""sw"")"),"Taswira ya data")</f>
        <v>Taswira ya data</v>
      </c>
      <c r="DK4" s="5" t="str">
        <f ca="1">IFERROR(__xludf.DUMMYFUNCTION("GOOGLETRANSLATE(DK2, ""en"", ""sw"")"),"Otomatiki")</f>
        <v>Otomatiki</v>
      </c>
      <c r="DL4" s="5" t="str">
        <f ca="1">IFERROR(__xludf.DUMMYFUNCTION("GOOGLETRANSLATE(DL2, ""en"", ""sw"")"),"Desturi")</f>
        <v>Desturi</v>
      </c>
      <c r="DM4" s="5" t="str">
        <f ca="1">IFERROR(__xludf.DUMMYFUNCTION("GOOGLETRANSLATE(DM2, ""en"", ""sw"")"),"Nambari")</f>
        <v>Nambari</v>
      </c>
      <c r="DN4" s="5" t="str">
        <f ca="1">IFERROR(__xludf.DUMMYFUNCTION("GOOGLETRANSLATE(DN2, ""en"", ""sw"")"),"Kategoria")</f>
        <v>Kategoria</v>
      </c>
      <c r="DO4" s="5" t="str">
        <f ca="1">IFERROR(__xludf.DUMMYFUNCTION("GOOGLETRANSLATE(DO2, ""en"", ""sw"")"),"Kujifunza kwa mashine")</f>
        <v>Kujifunza kwa mashine</v>
      </c>
      <c r="DP4" s="5" t="str">
        <f ca="1">IFERROR(__xludf.DUMMYFUNCTION("GOOGLETRANSLATE(DP2, ""en"", ""sw"")"),"Anzisha")</f>
        <v>Anzisha</v>
      </c>
      <c r="DQ4" s="5" t="str">
        <f ca="1">IFERROR(__xludf.DUMMYFUNCTION("GOOGLETRANSLATE(DQ2, ""en"", ""sw"")"),"Mjenzi wa Kundi")</f>
        <v>Mjenzi wa Kundi</v>
      </c>
      <c r="DR4" s="5" t="str">
        <f ca="1">IFERROR(__xludf.DUMMYFUNCTION("GOOGLETRANSLATE(DR2, ""en"", ""sw"")"),"Vipengele vya uhandisi")</f>
        <v>Vipengele vya uhandisi</v>
      </c>
      <c r="DS4" s="5" t="str">
        <f ca="1">IFERROR(__xludf.DUMMYFUNCTION("GOOGLETRANSLATE(DS2, ""en"", ""sw"")"),"Mfano wa treni")</f>
        <v>Mfano wa treni</v>
      </c>
      <c r="DT4" s="5" t="str">
        <f ca="1">IFERROR(__xludf.DUMMYFUNCTION("GOOGLETRANSLATE(DT2, ""en"", ""sw"")"),"Thibitisha na upeleke muundo")</f>
        <v>Thibitisha na upeleke muundo</v>
      </c>
      <c r="DU4" s="5" t="str">
        <f ca="1">IFERROR(__xludf.DUMMYFUNCTION("GOOGLETRANSLATE(DU2, ""en"", ""sw"")"),"Bashiri/ainisha")</f>
        <v>Bashiri/ainisha</v>
      </c>
      <c r="DV4" s="5" t="str">
        <f ca="1">IFERROR(__xludf.DUMMYFUNCTION("GOOGLETRANSLATE(DV2, ""en"", ""sw"")"),"Rasilimali za ziada")</f>
        <v>Rasilimali za ziada</v>
      </c>
      <c r="DW4" s="5" t="str">
        <f ca="1">IFERROR(__xludf.DUMMYFUNCTION("GOOGLETRANSLATE(DW2, ""en"", ""sw"")"),"Muunganisho wa hifadhidata umefaulu")</f>
        <v>Muunganisho wa hifadhidata umefaulu</v>
      </c>
      <c r="DX4" s="5" t="str">
        <f ca="1">IFERROR(__xludf.DUMMYFUNCTION("GOOGLETRANSLATE(DX2, ""en"", ""sw"")"),"Chanzo cha data")</f>
        <v>Chanzo cha data</v>
      </c>
      <c r="DY4" s="5" t="str">
        <f ca="1">IFERROR(__xludf.DUMMYFUNCTION("GOOGLETRANSLATE(DY2, ""en"", ""sw"")"),"Chagua moja")</f>
        <v>Chagua moja</v>
      </c>
      <c r="DZ4" s="5" t="str">
        <f ca="1">IFERROR(__xludf.DUMMYFUNCTION("GOOGLETRANSLATE(DZ2, ""en"", ""sw"")"),"Data mpya")</f>
        <v>Data mpya</v>
      </c>
      <c r="EA4" s="5" t="str">
        <f ca="1">IFERROR(__xludf.DUMMYFUNCTION("GOOGLETRANSLATE(EA2, ""en"", ""sw"")"),"Chagua data")</f>
        <v>Chagua data</v>
      </c>
      <c r="EB4" s="5" t="str">
        <f ca="1">IFERROR(__xludf.DUMMYFUNCTION("GOOGLETRANSLATE(EB2, ""en"", ""sw"")"),"Ongeza seti ya pili ya data kutoka ")</f>
        <v xml:space="preserve">Ongeza seti ya pili ya data kutoka </v>
      </c>
      <c r="EC4" s="5" t="str">
        <f ca="1">IFERROR(__xludf.DUMMYFUNCTION("GOOGLETRANSLATE(EC2, ""en"", ""sw"")"),"Vigezo vinavyolingana")</f>
        <v>Vigezo vinavyolingana</v>
      </c>
      <c r="ED4" s="5" t="str">
        <f ca="1">IFERROR(__xludf.DUMMYFUNCTION("GOOGLETRANSLATE(ED2, ""en"", ""sw"")"),"Vigezo vinavyolingana (ID).")</f>
        <v>Vigezo vinavyolingana (ID).</v>
      </c>
      <c r="EE4" s="5" t="str">
        <f ca="1">IFERROR(__xludf.DUMMYFUNCTION("GOOGLETRANSLATE(EE2, ""en"", ""sw"")"),"Endelea kuchanganya safu/safu")</f>
        <v>Endelea kuchanganya safu/safu</v>
      </c>
      <c r="EF4" s="5" t="str">
        <f ca="1">IFERROR(__xludf.DUMMYFUNCTION("GOOGLETRANSLATE(EF2, ""en"", ""sw"")"),"Hakuna vigeu vilivyolingana. NA itatumika kujaza isiyolingana. Unaweza kulinganisha vigeu wewe mwenyewe")</f>
        <v>Hakuna vigeu vilivyolingana. NA itatumika kujaza isiyolingana. Unaweza kulinganisha vigeu wewe mwenyewe</v>
      </c>
      <c r="EG4" s="5" t="str">
        <f ca="1">IFERROR(__xludf.DUMMYFUNCTION("GOOGLETRANSLATE(EG2, ""en"", ""sw"")"),"Ulinganishaji unaobadilika")</f>
        <v>Ulinganishaji unaobadilika</v>
      </c>
      <c r="EH4" s="5" t="str">
        <f ca="1">IFERROR(__xludf.DUMMYFUNCTION("GOOGLETRANSLATE(EH2, ""en"", ""sw"")"),"Jinsi ya kuchanganya data mpya kwa ile iliyochaguliwa tayari ...")</f>
        <v>Jinsi ya kuchanganya data mpya kwa ile iliyochaguliwa tayari ...</v>
      </c>
      <c r="EI4" s="5" t="str">
        <f ca="1">IFERROR(__xludf.DUMMYFUNCTION("GOOGLETRANSLATE(EI2, ""en"", ""sw"")"),"Vigezo vya data ya msingi")</f>
        <v>Vigezo vya data ya msingi</v>
      </c>
      <c r="EJ4" s="5" t="str">
        <f ca="1">IFERROR(__xludf.DUMMYFUNCTION("GOOGLETRANSLATE(EJ2, ""en"", ""sw"")"),"Vigezo vipya vya data")</f>
        <v>Vigezo vipya vya data</v>
      </c>
      <c r="EK4" s="5" t="str">
        <f ca="1">IFERROR(__xludf.DUMMYFUNCTION("GOOGLETRANSLATE(EK2, ""en"", ""sw"")"),"Muundo")</f>
        <v>Muundo</v>
      </c>
      <c r="EL4" s="5" t="str">
        <f ca="1">IFERROR(__xludf.DUMMYFUNCTION("GOOGLETRANSLATE(EL2, ""en"", ""sw"")"),"Muhtasari")</f>
        <v>Muhtasari</v>
      </c>
      <c r="EM4" s="5" t="str">
        <f ca="1">IFERROR(__xludf.DUMMYFUNCTION("GOOGLETRANSLATE(EM2, ""en"", ""sw"")"),"Skim")</f>
        <v>Skim</v>
      </c>
      <c r="EN4" s="5" t="str">
        <f ca="1">IFERROR(__xludf.DUMMYFUNCTION("GOOGLETRANSLATE(EN2, ""en"", ""sw"")"),"Sehemu Hii Huruhusu Mtumiaji Kuzalisha Toleo Unalotaka kutoka kwa Vigeu Vilivyochaguliwa")</f>
        <v>Sehemu Hii Huruhusu Mtumiaji Kuzalisha Toleo Unalotaka kutoka kwa Vigeu Vilivyochaguliwa</v>
      </c>
      <c r="EO4" s="5" t="str">
        <f ca="1">IFERROR(__xludf.DUMMYFUNCTION("GOOGLETRANSLATE(EO2, ""en"", ""sw"")"),"Aina ya Visual")</f>
        <v>Aina ya Visual</v>
      </c>
      <c r="EP4" s="5" t="str">
        <f ca="1">IFERROR(__xludf.DUMMYFUNCTION("GOOGLETRANSLATE(EP2, ""en"", ""sw"")"),"Chaguzi za meza")</f>
        <v>Chaguzi za meza</v>
      </c>
      <c r="EQ4" s="5" t="str">
        <f ca="1">IFERROR(__xludf.DUMMYFUNCTION("GOOGLETRANSLATE(EQ2, ""en"", ""sw"")"),"Chagua kipimo/kigeu cha hesabu")</f>
        <v>Chagua kipimo/kigeu cha hesabu</v>
      </c>
      <c r="ER4" s="5" t="str">
        <f ca="1">IFERROR(__xludf.DUMMYFUNCTION("GOOGLETRANSLATE(ER2, ""en"", ""sw"")"),"Chagua muundo wa Strata")</f>
        <v>Chagua muundo wa Strata</v>
      </c>
      <c r="ES4" s="5" t="str">
        <f ca="1">IFERROR(__xludf.DUMMYFUNCTION("GOOGLETRANSLATE(ES2, ""en"", ""sw"")"),"Chagua mabadiliko ya safu")</f>
        <v>Chagua mabadiliko ya safu</v>
      </c>
      <c r="ET4" s="5" t="str">
        <f ca="1">IFERROR(__xludf.DUMMYFUNCTION("GOOGLETRANSLATE(ET2, ""en"", ""sw"")"),"Unda kichupo cha msalaba")</f>
        <v>Unda kichupo cha msalaba</v>
      </c>
      <c r="EU4" s="5" t="str">
        <f ca="1">IFERROR(__xludf.DUMMYFUNCTION("GOOGLETRANSLATE(EU2, ""en"", ""sw"")"),"Pakua meza")</f>
        <v>Pakua meza</v>
      </c>
      <c r="EV4" s="5" t="str">
        <f ca="1">IFERROR(__xludf.DUMMYFUNCTION("GOOGLETRANSLATE(EV2, ""en"", ""sw"")"),"Chaguzi zaidi za meza")</f>
        <v>Chaguzi zaidi za meza</v>
      </c>
      <c r="EW4" s="5" t="str">
        <f ca="1">IFERROR(__xludf.DUMMYFUNCTION("GOOGLETRANSLATE(EW2, ""en"", ""sw"")"),"Ripoti nambari")</f>
        <v>Ripoti nambari</v>
      </c>
      <c r="EX4" s="5" t="str">
        <f ca="1">IFERROR(__xludf.DUMMYFUNCTION("GOOGLETRANSLATE(EX2, ""en"", ""sw"")"),"Muhtasari wa nambari")</f>
        <v>Muhtasari wa nambari</v>
      </c>
      <c r="EY4" s="5" t="str">
        <f ca="1">IFERROR(__xludf.DUMMYFUNCTION("GOOGLETRANSLATE(EY2, ""en"", ""sw"")"),"Ongeza thamani ya p")</f>
        <v>Ongeza thamani ya p</v>
      </c>
      <c r="EZ4" s="5" t="str">
        <f ca="1">IFERROR(__xludf.DUMMYFUNCTION("GOOGLETRANSLATE(EZ2, ""en"", ""sw"")"),"Ongeza muda wa kujiamini")</f>
        <v>Ongeza muda wa kujiamini</v>
      </c>
      <c r="FA4" s="5" t="str">
        <f ca="1">IFERROR(__xludf.DUMMYFUNCTION("GOOGLETRANSLATE(FA2, ""en"", ""sw"")"),"Ondoa thamani zinazokosekana")</f>
        <v>Ondoa thamani zinazokosekana</v>
      </c>
      <c r="FB4" s="5" t="str">
        <f ca="1">IFERROR(__xludf.DUMMYFUNCTION("GOOGLETRANSLATE(FB2, ""en"", ""sw"")"),"Maelezo ya jedwali")</f>
        <v>Maelezo ya jedwali</v>
      </c>
      <c r="FC4" s="5" t="str">
        <f ca="1">IFERROR(__xludf.DUMMYFUNCTION("GOOGLETRANSLATE(FC2, ""en"", ""sw"")"),"Chaguzi za data")</f>
        <v>Chaguzi za data</v>
      </c>
      <c r="FD4" s="5" t="str">
        <f ca="1">IFERROR(__xludf.DUMMYFUNCTION("GOOGLETRANSLATE(FD2, ""en"", ""sw"")"),"Chagua mkusanyiko wa data")</f>
        <v>Chagua mkusanyiko wa data</v>
      </c>
      <c r="FE4" s="5" t="str">
        <f ca="1">IFERROR(__xludf.DUMMYFUNCTION("GOOGLETRANSLATE(FE2, ""en"", ""sw"")"),"Chaguzi za njama")</f>
        <v>Chaguzi za njama</v>
      </c>
      <c r="FF4" s="5" t="str">
        <f ca="1">IFERROR(__xludf.DUMMYFUNCTION("GOOGLETRANSLATE(FF2, ""en"", ""sw"")"),"Chagua kutofautisha kwenye mhimili wa x")</f>
        <v>Chagua kutofautisha kwenye mhimili wa x</v>
      </c>
      <c r="FG4" s="5" t="str">
        <f ca="1">IFERROR(__xludf.DUMMYFUNCTION("GOOGLETRANSLATE(FG2, ""en"", ""sw"")"),"Chagua tofauti kwenye mhimili y")</f>
        <v>Chagua tofauti kwenye mhimili y</v>
      </c>
      <c r="FH4" s="5" t="str">
        <f ca="1">IFERROR(__xludf.DUMMYFUNCTION("GOOGLETRANSLATE(FH2, ""en"", ""sw"")"),"Kichwa cha njama")</f>
        <v>Kichwa cha njama</v>
      </c>
      <c r="FI4" s="5" t="str">
        <f ca="1">IFERROR(__xludf.DUMMYFUNCTION("GOOGLETRANSLATE(FI2, ""en"", ""sw"")"),"Lebo ya mhimili wa X")</f>
        <v>Lebo ya mhimili wa X</v>
      </c>
      <c r="FJ4" s="5" t="str">
        <f ca="1">IFERROR(__xludf.DUMMYFUNCTION("GOOGLETRANSLATE(FJ2, ""en"", ""sw"")"),"Lebo ya mhimili wa Y")</f>
        <v>Lebo ya mhimili wa Y</v>
      </c>
      <c r="FK4" s="5" t="str">
        <f ca="1">IFERROR(__xludf.DUMMYFUNCTION("GOOGLETRANSLATE(FK2, ""en"", ""sw"")"),"Unda njama")</f>
        <v>Unda njama</v>
      </c>
      <c r="FL4" s="5" t="str">
        <f ca="1">IFERROR(__xludf.DUMMYFUNCTION("GOOGLETRANSLATE(FL2, ""en"", ""sw"")"),"Pakua")</f>
        <v>Pakua</v>
      </c>
      <c r="FM4" s="5" t="str">
        <f ca="1">IFERROR(__xludf.DUMMYFUNCTION("GOOGLETRANSLATE(FM2, ""en"", ""sw"")"),"Chaguzi zaidi za njama")</f>
        <v>Chaguzi zaidi za njama</v>
      </c>
      <c r="FN4" s="5" t="str">
        <f ca="1">IFERROR(__xludf.DUMMYFUNCTION("GOOGLETRANSLATE(FN2, ""en"", ""sw"")"),"Badilisha kuwa donut")</f>
        <v>Badilisha kuwa donut</v>
      </c>
      <c r="FO4" s="5" t="str">
        <f ca="1">IFERROR(__xludf.DUMMYFUNCTION("GOOGLETRANSLATE(FO2, ""en"", ""sw"")"),"Chagua tofauti ya rangi")</f>
        <v>Chagua tofauti ya rangi</v>
      </c>
      <c r="FP4" s="5" t="str">
        <f ca="1">IFERROR(__xludf.DUMMYFUNCTION("GOOGLETRANSLATE(FP2, ""en"", ""sw"")"),"Chagua mabadiliko ya kikundi")</f>
        <v>Chagua mabadiliko ya kikundi</v>
      </c>
      <c r="FQ4" s="5" t="str">
        <f ca="1">IFERROR(__xludf.DUMMYFUNCTION("GOOGLETRANSLATE(FQ2, ""en"", ""sw"")"),"Mwelekeo wa kuona")</f>
        <v>Mwelekeo wa kuona</v>
      </c>
      <c r="FR4" s="5" t="str">
        <f ca="1">IFERROR(__xludf.DUMMYFUNCTION("GOOGLETRANSLATE(FS2, ""en"", ""sw"")"),"Kiwango cha muda wa kujiamini")</f>
        <v>Kiwango cha muda wa kujiamini</v>
      </c>
      <c r="FS4" s="5" t="str">
        <f ca="1">IFERROR(__xludf.DUMMYFUNCTION("GOOGLETRANSLATE(FT2, ""en"", ""sw"")"),"Chagua uunganisho wa mstari")</f>
        <v>Chagua uunganisho wa mstari</v>
      </c>
      <c r="FT4" s="5" t="str">
        <f ca="1">IFERROR(__xludf.DUMMYFUNCTION("GOOGLETRANSLATE(FU2, ""en"", ""sw"")"),"Ongeza aina ya mstari")</f>
        <v>Ongeza aina ya mstari</v>
      </c>
      <c r="FU4" s="5" t="str">
        <f ca="1">IFERROR(__xludf.DUMMYFUNCTION("GOOGLETRANSLATE(FV2, ""en"", ""sw"")"),"Ongeza pointi")</f>
        <v>Ongeza pointi</v>
      </c>
      <c r="FV4" s="5" t="str">
        <f ca="1">IFERROR(__xludf.DUMMYFUNCTION("GOOGLETRANSLATE(FW2, ""en"", ""sw"")"),"Y aina ya muhtasari wa kutofautiana")</f>
        <v>Y aina ya muhtasari wa kutofautiana</v>
      </c>
      <c r="FW4" s="5" t="str">
        <f ca="1">IFERROR(__xludf.DUMMYFUNCTION("GOOGLETRANSLATE(FX2, ""en"", ""sw"")"),"Nafasi ya kichwa")</f>
        <v>Nafasi ya kichwa</v>
      </c>
      <c r="FX4" s="5" t="str">
        <f ca="1">IFERROR(__xludf.DUMMYFUNCTION("GOOGLETRANSLATE(FY2, ""en"", ""sw"")"),"Ukubwa wa kichwa cha mhimili")</f>
        <v>Ukubwa wa kichwa cha mhimili</v>
      </c>
      <c r="FY4" s="5" t="str">
        <f ca="1">IFERROR(__xludf.DUMMYFUNCTION("GOOGLETRANSLATE(FZ2, ""en"", ""sw"")"),"Ukubwa wa kichwa cha sura")</f>
        <v>Ukubwa wa kichwa cha sura</v>
      </c>
      <c r="FZ4" s="5" t="str">
        <f ca="1">IFERROR(__xludf.DUMMYFUNCTION("GOOGLETRANSLATE(GA2, ""en"", ""sw"")"),"Ukubwa wa maandishi wa mhimili")</f>
        <v>Ukubwa wa maandishi wa mhimili</v>
      </c>
      <c r="GA4" s="5" t="str">
        <f ca="1">IFERROR(__xludf.DUMMYFUNCTION("GOOGLETRANSLATE(GB2, ""en"", ""sw"")"),"Ukubwa wa lebo ya data")</f>
        <v>Ukubwa wa lebo ya data</v>
      </c>
      <c r="GB4" s="5" t="str">
        <f ca="1">IFERROR(__xludf.DUMMYFUNCTION("GOOGLETRANSLATE(GC2, ""en"", ""sw"")"),"Pembe ya maandishi ya mhimili wa X")</f>
        <v>Pembe ya maandishi ya mhimili wa X</v>
      </c>
      <c r="GC4" s="5" t="str">
        <f ca="1">IFERROR(__xludf.DUMMYFUNCTION("GOOGLETRANSLATE(GD2, ""en"", ""sw"")"),"Jina la hadithi")</f>
        <v>Jina la hadithi</v>
      </c>
      <c r="GD4" s="5" t="str">
        <f ca="1">IFERROR(__xludf.DUMMYFUNCTION("GOOGLETRANSLATE(GE2, ""en"", ""sw"")"),"Imepangwa kwa rafu")</f>
        <v>Imepangwa kwa rafu</v>
      </c>
      <c r="GE4" s="5" t="str">
        <f ca="1">IFERROR(__xludf.DUMMYFUNCTION("GOOGLETRANSLATE(GF2, ""en"", ""sw"")"),"Ongeza msongamano")</f>
        <v>Ongeza msongamano</v>
      </c>
      <c r="GF4" s="5" t="str">
        <f ca="1">IFERROR(__xludf.DUMMYFUNCTION("GOOGLETRANSLATE(GG2, ""en"", ""sw"")"),"Ukubwa wa kichwa cha njama")</f>
        <v>Ukubwa wa kichwa cha njama</v>
      </c>
      <c r="GG4" s="5" t="str">
        <f ca="1">IFERROR(__xludf.DUMMYFUNCTION("GOOGLETRANSLATE(GH2, ""en"", ""sw"")"),"Upana wa bar")</f>
        <v>Upana wa bar</v>
      </c>
      <c r="GH4" s="5" t="str">
        <f ca="1">IFERROR(__xludf.DUMMYFUNCTION("GOOGLETRANSLATE(GI2, ""en"", ""sw"")"),"Upana wa pipa")</f>
        <v>Upana wa pipa</v>
      </c>
      <c r="GI4" s="5" t="str">
        <f ca="1">IFERROR(__xludf.DUMMYFUNCTION("GOOGLETRANSLATE(GJ2, ""en"", ""sw"")"),"Ukubwa wa mstari")</f>
        <v>Ukubwa wa mstari</v>
      </c>
      <c r="GJ4" s="5" t="str">
        <f ca="1">IFERROR(__xludf.DUMMYFUNCTION("GOOGLETRANSLATE(GK2, ""en"", ""sw"")"),"Chagua aina ya mstari")</f>
        <v>Chagua aina ya mstari</v>
      </c>
      <c r="GK4" s="5" t="str">
        <f ca="1">IFERROR(__xludf.DUMMYFUNCTION("GOOGLETRANSLATE(GL2, ""en"", ""sw"")"),"Ongeza maumbo")</f>
        <v>Ongeza maumbo</v>
      </c>
      <c r="GL4" s="5" t="str">
        <f ca="1">IFERROR(__xludf.DUMMYFUNCTION("GOOGLETRANSLATE(GM2, ""en"", ""sw"")"),"Chagua sura")</f>
        <v>Chagua sura</v>
      </c>
      <c r="GM4" s="5" t="str">
        <f ca="1">IFERROR(__xludf.DUMMYFUNCTION("GOOGLETRANSLATE(GN2, ""en"", ""sw"")"),"Ongeza laini")</f>
        <v>Ongeza laini</v>
      </c>
      <c r="GN4" s="5" t="str">
        <f ca="1">IFERROR(__xludf.DUMMYFUNCTION("GOOGLETRANSLATE(GO2, ""en"", ""sw"")"),"Onyesha muda wa kujiamini")</f>
        <v>Onyesha muda wa kujiamini</v>
      </c>
      <c r="GO4" s="5" t="str">
        <f ca="1">IFERROR(__xludf.DUMMYFUNCTION("GOOGLETRANSLATE(GP2, ""en"", ""sw"")"),"Ondoa histogram")</f>
        <v>Ondoa histogram</v>
      </c>
      <c r="GP4" s="5" t="str">
        <f ca="1">IFERROR(__xludf.DUMMYFUNCTION("GOOGLETRANSLATE(GQ2, ""en"", ""sw"")"),"Chagua rangi")</f>
        <v>Chagua rangi</v>
      </c>
      <c r="GQ4" s="5" t="str">
        <f ca="1">IFERROR(__xludf.DUMMYFUNCTION("GOOGLETRANSLATE(GR2, ""en"", ""sw"")"),"Chagua pale ya rangi")</f>
        <v>Chagua pale ya rangi</v>
      </c>
      <c r="GR4" s="5" t="str">
        <f ca="1">IFERROR(__xludf.DUMMYFUNCTION("GOOGLETRANSLATE(GS2, ""en"", ""sw"")"),"Mpango wa bar")</f>
        <v>Mpango wa bar</v>
      </c>
      <c r="GS4" s="5" t="str">
        <f ca="1">IFERROR(__xludf.DUMMYFUNCTION("GOOGLETRANSLATE(GT2, ""en"", ""sw"")"),"Muhtasari wa Kina")</f>
        <v>Muhtasari wa Kina</v>
      </c>
      <c r="GT4" s="5" t="str">
        <f ca="1">IFERROR(__xludf.DUMMYFUNCTION("GOOGLETRANSLATE(GU2, ""en"", ""sw"")"),"Ongeza safu")</f>
        <v>Ongeza safu</v>
      </c>
      <c r="GU4" s="5" t="str">
        <f ca="1">IFERROR(__xludf.DUMMYFUNCTION("GOOGLETRANSLATE(GV2, ""en"", ""sw"")"),"Unda tofauti ya kitambulisho")</f>
        <v>Unda tofauti ya kitambulisho</v>
      </c>
      <c r="GV4" s="5" t="str">
        <f ca="1">IFERROR(__xludf.DUMMYFUNCTION("GOOGLETRANSLATE(GW2, ""en"", ""sw"")"),"Taswira ya data maalum")</f>
        <v>Taswira ya data maalum</v>
      </c>
      <c r="GW4" s="5" t="str">
        <f ca="1">IFERROR(__xludf.DUMMYFUNCTION("GOOGLETRANSLATE(GX2, ""en"", ""sw"")"),"Safu na safu wima zilizoongezwa")</f>
        <v>Safu na safu wima zilizoongezwa</v>
      </c>
      <c r="GX4" s="5" t="str">
        <f ca="1">IFERROR(__xludf.DUMMYFUNCTION("GOOGLETRANSLATE(GY2, ""en"", ""sw"")"),"Chagua kutofautisha kutoka kwa msingi na hifadhidata mpya")</f>
        <v>Chagua kutofautisha kutoka kwa msingi na hifadhidata mpya</v>
      </c>
      <c r="GY4" s="5" t="str">
        <f ca="1">IFERROR(__xludf.DUMMYFUNCTION("GOOGLETRANSLATE(GZ2, ""en"", ""sw"")"),"Chagua ili kuendana")</f>
        <v>Chagua ili kuendana</v>
      </c>
      <c r="GZ4" s="5" t="str">
        <f ca="1">IFERROR(__xludf.DUMMYFUNCTION("GOOGLETRANSLATE(HA2, ""en"", ""sw"")"),"Linganisha vigeu vilivyochaguliwa")</f>
        <v>Linganisha vigeu vilivyochaguliwa</v>
      </c>
      <c r="HA4" s="5" t="str">
        <f ca="1">IFERROR(__xludf.DUMMYFUNCTION("GOOGLETRANSLATE(HB2, ""en"", ""sw"")"),"Unganisha seti za data")</f>
        <v>Unganisha seti za data</v>
      </c>
      <c r="HB4" s="5" t="str">
        <f ca="1">IFERROR(__xludf.DUMMYFUNCTION("GOOGLETRANSLATE(HC2, ""en"", ""sw"")"),"Aina ya Hifadhidata")</f>
        <v>Aina ya Hifadhidata</v>
      </c>
      <c r="HC4" s="5" t="str">
        <f ca="1">IFERROR(__xludf.DUMMYFUNCTION("GOOGLETRANSLATE(HD2, ""en"", ""sw"")"),"Mpangishi wa Hifadhidata")</f>
        <v>Mpangishi wa Hifadhidata</v>
      </c>
      <c r="HD4" s="5" t="str">
        <f ca="1">IFERROR(__xludf.DUMMYFUNCTION("GOOGLETRANSLATE(HE2, ""en"", ""sw"")"),"Jina la hifadhidata")</f>
        <v>Jina la hifadhidata</v>
      </c>
      <c r="HE4" s="5" t="str">
        <f ca="1">IFERROR(__xludf.DUMMYFUNCTION("GOOGLETRANSLATE(HF2, ""en"", ""sw"")"),"Mtumiaji wa Hifadhidata")</f>
        <v>Mtumiaji wa Hifadhidata</v>
      </c>
      <c r="HF4" s="5" t="str">
        <f ca="1">IFERROR(__xludf.DUMMYFUNCTION("GOOGLETRANSLATE(HG2, ""en"", ""sw"")"),"Nenosiri la hifadhidata")</f>
        <v>Nenosiri la hifadhidata</v>
      </c>
      <c r="HG4" s="5" t="str">
        <f ca="1">IFERROR(__xludf.DUMMYFUNCTION("GOOGLETRANSLATE(HH2, ""en"", ""sw"")"),"Hifadhidata ya bandari")</f>
        <v>Hifadhidata ya bandari</v>
      </c>
      <c r="HH4" s="5" t="str">
        <f ca="1">IFERROR(__xludf.DUMMYFUNCTION("GOOGLETRANSLATE(HI2, ""en"", ""sw"")"),"Weka hifadhidata yako mwenyeji/anwani ya IP")</f>
        <v>Weka hifadhidata yako mwenyeji/anwani ya IP</v>
      </c>
      <c r="HI4" s="5" t="str">
        <f ca="1">IFERROR(__xludf.DUMMYFUNCTION("GOOGLETRANSLATE(HJ2, ""en"", ""sw"")"),"Ingiza jina lako la hifadhidata")</f>
        <v>Ingiza jina lako la hifadhidata</v>
      </c>
      <c r="HJ4" s="5" t="str">
        <f ca="1">IFERROR(__xludf.DUMMYFUNCTION("GOOGLETRANSLATE(HK2, ""en"", ""sw"")"),"Ingiza Mtumiaji wako wa hifadhidata")</f>
        <v>Ingiza Mtumiaji wako wa hifadhidata</v>
      </c>
      <c r="HK4" s="5" t="str">
        <f ca="1">IFERROR(__xludf.DUMMYFUNCTION("GOOGLETRANSLATE(HL2, ""en"", ""sw"")"),"Ingiza nenosiri lako la hifadhidata")</f>
        <v>Ingiza nenosiri lako la hifadhidata</v>
      </c>
      <c r="HL4" s="5" t="str">
        <f ca="1">IFERROR(__xludf.DUMMYFUNCTION("GOOGLETRANSLATE(HM2, ""en"", ""sw"")"),"Ingiza bandari yako ya hifadhidata")</f>
        <v>Ingiza bandari yako ya hifadhidata</v>
      </c>
      <c r="HM4" s="5" t="str">
        <f ca="1">IFERROR(__xludf.DUMMYFUNCTION("GOOGLETRANSLATE(HN2, ""en"", ""sw"")"),"Andika Swali Hapa")</f>
        <v>Andika Swali Hapa</v>
      </c>
      <c r="HN4" s="5" t="str">
        <f ca="1">IFERROR(__xludf.DUMMYFUNCTION("GOOGLETRANSLATE(HO2, ""en"", ""sw"")"),"Hoja Maalum")</f>
        <v>Hoja Maalum</v>
      </c>
      <c r="HO4" s="5" t="str">
        <f ca="1">IFERROR(__xludf.DUMMYFUNCTION("GOOGLETRANSLATE(HP2, ""en"", ""sw"")"),"Endesha Swala")</f>
        <v>Endesha Swala</v>
      </c>
      <c r="HP4" s="5" t="str">
        <f ca="1">IFERROR(__xludf.DUMMYFUNCTION("GOOGLETRANSLATE(HQ2, ""en"", ""sw"")"),"Orodha ya Schemas")</f>
        <v>Orodha ya Schemas</v>
      </c>
      <c r="HQ4" s="5" t="str">
        <f ca="1">IFERROR(__xludf.DUMMYFUNCTION("GOOGLETRANSLATE(HR2, ""en"", ""sw"")"),"Orodha ya Majedwali")</f>
        <v>Orodha ya Majedwali</v>
      </c>
      <c r="HR4" s="5" t="str">
        <f ca="1">IFERROR(__xludf.DUMMYFUNCTION("GOOGLETRANSLATE(HS2, ""en"", ""sw"")"),"Unganisha")</f>
        <v>Unganisha</v>
      </c>
      <c r="HS4" s="5" t="str">
        <f ca="1">IFERROR(__xludf.DUMMYFUNCTION("GOOGLETRANSLATE(HT2, ""en"", ""sw"")"),"Tenganisha")</f>
        <v>Tenganisha</v>
      </c>
      <c r="HT4" s="5" t="str">
        <f ca="1">IFERROR(__xludf.DUMMYFUNCTION("GOOGLETRANSLATE(HU2, ""en"", ""sw"")"),"Pakia rekodi za hifadhidata")</f>
        <v>Pakia rekodi za hifadhidata</v>
      </c>
      <c r="HU4" s="5" t="str">
        <f ca="1">IFERROR(__xludf.DUMMYFUNCTION("GOOGLETRANSLATE(HV2, ""en"", ""sw"")"),"Chapa utambulisho wa kutofautiana")</f>
        <v>Chapa utambulisho wa kutofautiana</v>
      </c>
      <c r="HV4" s="5" t="str">
        <f ca="1">IFERROR(__xludf.DUMMYFUNCTION("GOOGLETRANSLATE(HW2, ""en"", ""sw"")"),"muunganisho wa hifadhidata haukufaulu, Thibitisha Mpangishi, Jina la mtumiaji na Nenosiri ni sahihi")</f>
        <v>muunganisho wa hifadhidata haukufaulu, Thibitisha Mpangishi, Jina la mtumiaji na Nenosiri ni sahihi</v>
      </c>
      <c r="HW4" s="5" t="str">
        <f ca="1">IFERROR(__xludf.DUMMYFUNCTION("GOOGLETRANSLATE(HX2, ""en"", ""sw"")"),"Ujumuishaji wa hifadhidata ya MySQL bado haujatekelezwa")</f>
        <v>Ujumuishaji wa hifadhidata ya MySQL bado haujatekelezwa</v>
      </c>
      <c r="HX4" s="5" t="str">
        <f ca="1">IFERROR(__xludf.DUMMYFUNCTION("GOOGLETRANSLATE(HY2, ""en"", ""sw"")"),"Tafadhali anzisha muunganisho wa hifadhidata kabla ya kutekeleza hoja")</f>
        <v>Tafadhali anzisha muunganisho wa hifadhidata kabla ya kutekeleza hoja</v>
      </c>
      <c r="HY4" s="5" t="str">
        <f ca="1">IFERROR(__xludf.DUMMYFUNCTION("GOOGLETRANSLATE(HZ2, ""en"", ""sw"")"),"Angalia Syntax yako ya SQL")</f>
        <v>Angalia Syntax yako ya SQL</v>
      </c>
      <c r="HZ4" s="5" t="str">
        <f ca="1">IFERROR(__xludf.DUMMYFUNCTION("GOOGLETRANSLATE(IA2, ""en"", ""sw"")"),"Maswali ya Utafiti")</f>
        <v>Maswali ya Utafiti</v>
      </c>
      <c r="IA4" s="5" t="str">
        <f ca="1">IFERROR(__xludf.DUMMYFUNCTION("GOOGLETRANSLATE(IB2, ""en"", ""sw"")"),"Tengeneza maswali ya utafiti yanayowezekana")</f>
        <v>Tengeneza maswali ya utafiti yanayowezekana</v>
      </c>
      <c r="IB4" s="5" t="str">
        <f ca="1">IFERROR(__xludf.DUMMYFUNCTION("GOOGLETRANSLATE(IC2, ""en"", ""sw"")"),"Ufunguo wa API uliohifadhiwa umegunduliwa. Endelea na uundaji wa maswali ya utafiti")</f>
        <v>Ufunguo wa API uliohifadhiwa umegunduliwa. Endelea na uundaji wa maswali ya utafiti</v>
      </c>
      <c r="IC4" s="5" t="str">
        <f ca="1">IFERROR(__xludf.DUMMYFUNCTION("GOOGLETRANSLATE(ID2, ""en"", ""sw"")"),"Ongeza Kitufe cha API cha Gemini")</f>
        <v>Ongeza Kitufe cha API cha Gemini</v>
      </c>
      <c r="ID4" s="5" t="str">
        <f ca="1">IFERROR(__xludf.DUMMYFUNCTION("GOOGLETRANSLATE(IE2, ""en"", ""sw"")"),"Bandika ufunguo wa API")</f>
        <v>Bandika ufunguo wa API</v>
      </c>
      <c r="IE4" s="5" t="str">
        <f ca="1">IFERROR(__xludf.DUMMYFUNCTION("GOOGLETRANSLATE(IF2, ""en"", ""sw"")"),"Wasilisha API")</f>
        <v>Wasilisha API</v>
      </c>
      <c r="IF4" s="5" t="str">
        <f ca="1">IFERROR(__xludf.DUMMYFUNCTION("GOOGLETRANSLATE(IG2, ""en"", ""sw"")"),"Je, hakuna API? Tengeneza kutoka")</f>
        <v>Je, hakuna API? Tengeneza kutoka</v>
      </c>
      <c r="IG4" s="5" t="str">
        <f ca="1">IFERROR(__xludf.DUMMYFUNCTION("GOOGLETRANSLATE(IH2, ""en"", ""sw"")"),"Hapa")</f>
        <v>Hapa</v>
      </c>
      <c r="IH4" s="5" t="str">
        <f ca="1">IFERROR(__xludf.DUMMYFUNCTION("GOOGLETRANSLATE(II2, ""en"", ""sw"")"),"API imehifadhiwa kwa ufanisi")</f>
        <v>API imehifadhiwa kwa ufanisi</v>
      </c>
      <c r="II4" s="5" t="str">
        <f ca="1">IFERROR(__xludf.DUMMYFUNCTION("GOOGLETRANSLATE(IJ2, ""en"", ""sw"")"),"Geuza vidokezo vya nyongeza")</f>
        <v>Geuza vidokezo vya nyongeza</v>
      </c>
      <c r="IJ4" s="5" t="str">
        <f ca="1">IFERROR(__xludf.DUMMYFUNCTION("GOOGLETRANSLATE(IK2, ""en"", ""sw"")"),"Ongeza kichwa")</f>
        <v>Ongeza kichwa</v>
      </c>
      <c r="IK4" s="5" t="str">
        <f ca="1">IFERROR(__xludf.DUMMYFUNCTION("GOOGLETRANSLATE(IL2, ""en"", ""sw"")"),"Ongeza maelezo ya usuli")</f>
        <v>Ongeza maelezo ya usuli</v>
      </c>
      <c r="IL4" s="5" t="str">
        <f ca="1">IFERROR(__xludf.DUMMYFUNCTION("GOOGLETRANSLATE(IM2, ""en"", ""sw"")"),"Ongeza malengo")</f>
        <v>Ongeza malengo</v>
      </c>
      <c r="IM4" s="5" t="str">
        <f ca="1">IFERROR(__xludf.DUMMYFUNCTION("GOOGLETRANSLATE(IN2, ""en"", ""sw"")"),"Pendekeza uchanganuzi")</f>
        <v>Pendekeza uchanganuzi</v>
      </c>
      <c r="IN4" s="5" t="str">
        <f ca="1">IFERROR(__xludf.DUMMYFUNCTION("GOOGLETRANSLATE(IO2, ""en"", ""sw"")"),"Tengeneza")</f>
        <v>Tengeneza</v>
      </c>
      <c r="IO4" s="5" t="str">
        <f ca="1">IFERROR(__xludf.DUMMYFUNCTION("GOOGLETRANSLATE(IP2, ""en"", ""sw"")"),"Maswali ya utafiti yanayowezekana")</f>
        <v>Maswali ya utafiti yanayowezekana</v>
      </c>
      <c r="IP4" s="5" t="str">
        <f ca="1">IFERROR(__xludf.DUMMYFUNCTION("GOOGLETRANSLATE(IQ2, ""en"", ""sw"")"),"Hitilafu ilitokea wakati wa kuunda maswali ya utafiti. Angalia muunganisho wako wa intaneti au ujaribu baadaye")</f>
        <v>Hitilafu ilitokea wakati wa kuunda maswali ya utafiti. Angalia muunganisho wako wa intaneti au ujaribu baadaye</v>
      </c>
      <c r="IQ4" s="5" t="str">
        <f ca="1">IFERROR(__xludf.DUMMYFUNCTION("GOOGLETRANSLATE(IR2, ""en"", ""sw"")"),"Je, data ina matokeo ya manufaa?")</f>
        <v>Je, data ina matokeo ya manufaa?</v>
      </c>
      <c r="IR4" s="5" t="str">
        <f ca="1">IFERROR(__xludf.DUMMYFUNCTION("GOOGLETRANSLATE(IS2, ""en"", ""sw"")"),"Chagua moja")</f>
        <v>Chagua moja</v>
      </c>
      <c r="IS4" s="5" t="str">
        <f ca="1">IFERROR(__xludf.DUMMYFUNCTION("GOOGLETRANSLATE(IT2, ""en"", ""sw"")"),"Chagua matokeo ya maslahi")</f>
        <v>Chagua matokeo ya maslahi</v>
      </c>
      <c r="IT4" s="5" t="str">
        <f ca="1">IFERROR(__xludf.DUMMYFUNCTION("GOOGLETRANSLATE(IU2, ""en"", ""sw"")"),"Njia za uchambuzi zilizopendekezwa")</f>
        <v>Njia za uchambuzi zilizopendekezwa</v>
      </c>
      <c r="IU4" s="5" t="str">
        <f ca="1">IFERROR(__xludf.DUMMYFUNCTION("GOOGLETRANSLATE(IV2, ""en"", ""sw"")"),"Chagua rangi")</f>
        <v>Chagua rangi</v>
      </c>
      <c r="IV4" s="5" t="str">
        <f ca="1">IFERROR(__xludf.DUMMYFUNCTION("GOOGLETRANSLATE(IW2, ""en"", ""sw"")"),"Chagua chaguo moja")</f>
        <v>Chagua chaguo moja</v>
      </c>
      <c r="IW4" s="5" t="str">
        <f ca="1">IFERROR(__xludf.DUMMYFUNCTION("GOOGLETRANSLATE(IX2, ""en"", ""sw"")"),"Aina ya uchambuzi")</f>
        <v>Aina ya uchambuzi</v>
      </c>
      <c r="IX4" s="5" t="str">
        <f ca="1">IFERROR(__xludf.DUMMYFUNCTION("GOOGLETRANSLATE(IY2, ""en"", ""sw"")"),"Kazi Inayosimamiwa")</f>
        <v>Kazi Inayosimamiwa</v>
      </c>
      <c r="IY4" s="5" t="str">
        <f ca="1">IFERROR(__xludf.DUMMYFUNCTION("GOOGLETRANSLATE(IZ2, ""en"", ""sw"")"),"Bila kusimamiwa")</f>
        <v>Bila kusimamiwa</v>
      </c>
      <c r="IZ4" s="5" t="str">
        <f ca="1">IFERROR(__xludf.DUMMYFUNCTION("GOOGLETRANSLATE(JA2, ""en"", ""sw"")"),"Kazi inaendelea")</f>
        <v>Kazi inaendelea</v>
      </c>
      <c r="JA4" s="5" t="str">
        <f ca="1">IFERROR(__xludf.DUMMYFUNCTION("GOOGLETRANSLATE(JB2, ""en"", ""sw"")"),"Kazi inaendelea")</f>
        <v>Kazi inaendelea</v>
      </c>
      <c r="JB4" s="5" t="str">
        <f ca="1">IFERROR(__xludf.DUMMYFUNCTION("GOOGLETRANSLATE(JC2, ""en"", ""sw"")"),"Hakuna utofauti wa nambari katika data. Badilisha aina au chagua kazi nyingine")</f>
        <v>Hakuna utofauti wa nambari katika data. Badilisha aina au chagua kazi nyingine</v>
      </c>
      <c r="JC4" s="5" t="str">
        <f ca="1">IFERROR(__xludf.DUMMYFUNCTION("GOOGLETRANSLATE(JD2, ""en"", ""sw"")"),"Chagua tofauti inayolengwa")</f>
        <v>Chagua tofauti inayolengwa</v>
      </c>
      <c r="JD4" s="5" t="str">
        <f ca="1">IFERROR(__xludf.DUMMYFUNCTION("GOOGLETRANSLATE(JE2, ""en"", ""sw"")"),"Lengo/Matokeo")</f>
        <v>Lengo/Matokeo</v>
      </c>
      <c r="JE4" s="5" t="str">
        <f ca="1">IFERROR(__xludf.DUMMYFUNCTION("GOOGLETRANSLATE(JF2, ""en"", ""sw"")"),"Uwiano wa Treni/Jaribio")</f>
        <v>Uwiano wa Treni/Jaribio</v>
      </c>
      <c r="JF4" s="5" t="str">
        <f ca="1">IFERROR(__xludf.DUMMYFUNCTION("GOOGLETRANSLATE(JG2, ""en"", ""sw"")"),"Kitambulisho cha Kipindi")</f>
        <v>Kitambulisho cha Kipindi</v>
      </c>
      <c r="JG4" s="5" t="str">
        <f ca="1">IFERROR(__xludf.DUMMYFUNCTION("GOOGLETRANSLATE(JH2, ""en"", ""sw"")"),"Weka kitambulisho cha kipindi")</f>
        <v>Weka kitambulisho cha kipindi</v>
      </c>
      <c r="JH4" s="5" t="str">
        <f ca="1">IFERROR(__xludf.DUMMYFUNCTION("GOOGLETRANSLATE(JI2, ""en"", ""sw"")"),"Tafadhali Subiri!!!")</f>
        <v>Tafadhali Subiri!!!</v>
      </c>
      <c r="JI4" s="5" t="str">
        <f ca="1">IFERROR(__xludf.DUMMYFUNCTION("GOOGLETRANSLATE(JJ2, ""en"", ""sw"")"),"Kichupo cha Cross kinatayarishwa. Itaonyeshwa hivi karibuni.")</f>
        <v>Kichupo cha Cross kinatayarishwa. Itaonyeshwa hivi karibuni.</v>
      </c>
      <c r="JJ4" s="5" t="str">
        <f ca="1">IFERROR(__xludf.DUMMYFUNCTION("GOOGLETRANSLATE(JK2, ""en"", ""sw"")"),"Anzisha")</f>
        <v>Anzisha</v>
      </c>
      <c r="JK4" s="5" t="str">
        <f ca="1">IFERROR(__xludf.DUMMYFUNCTION("GOOGLETRANSLATE(JL2, ""en"", ""sw"")"),"njama inaandaliwa. Itaonyeshwa hivi karibuni.")</f>
        <v>njama inaandaliwa. Itaonyeshwa hivi karibuni.</v>
      </c>
      <c r="JL4" s="5" t="str">
        <f ca="1">IFERROR(__xludf.DUMMYFUNCTION("GOOGLETRANSLATE(JM2, ""en"", ""sw"")"),"Vigezo vilivyotengwa")</f>
        <v>Vigezo vilivyotengwa</v>
      </c>
      <c r="JM4" s="5" t="str">
        <f ca="1">IFERROR(__xludf.DUMMYFUNCTION("GOOGLETRANSLATE(JN2, ""en"", ""sw"")"),"Chagua vigeu vya kutenga")</f>
        <v>Chagua vigeu vya kutenga</v>
      </c>
      <c r="JN4" s="5" t="str">
        <f ca="1">IFERROR(__xludf.DUMMYFUNCTION("GOOGLETRANSLATE(JO2, ""en"", ""sw"")"),"Sasisha njama")</f>
        <v>Sasisha njama</v>
      </c>
      <c r="JO4" s="5" t="str">
        <f ca="1">IFERROR(__xludf.DUMMYFUNCTION("GOOGLETRANSLATE(JP2, ""en"", ""sw"")"),"Sasisha jedwali la msalaba")</f>
        <v>Sasisha jedwali la msalaba</v>
      </c>
      <c r="JP4" s="5" t="str">
        <f ca="1">IFERROR(__xludf.DUMMYFUNCTION("GOOGLETRANSLATE(JQ2, ""en"", ""sw"")"),"Weka vigezo vya njama ya msingi")</f>
        <v>Weka vigezo vya njama ya msingi</v>
      </c>
      <c r="JQ4" s="5" t="str">
        <f ca="1">IFERROR(__xludf.DUMMYFUNCTION("GOOGLETRANSLATE(JR2, ""en"", ""sw"")"),"Weka vigezo vya njama mbili")</f>
        <v>Weka vigezo vya njama mbili</v>
      </c>
      <c r="JR4" s="5" t="str">
        <f ca="1">IFERROR(__xludf.DUMMYFUNCTION("GOOGLETRANSLATE(JS2, ""en"", ""sw"")"),"Chagua mabadiliko ya matokeo")</f>
        <v>Chagua mabadiliko ya matokeo</v>
      </c>
      <c r="JS4" s="5" t="str">
        <f ca="1">IFERROR(__xludf.DUMMYFUNCTION("GOOGLETRANSLATE(JT2, ""en"", ""sw"")"),"Chagua kutofautiana kwa maelezo")</f>
        <v>Chagua kutofautiana kwa maelezo</v>
      </c>
      <c r="JT4" s="5" t="str">
        <f ca="1">IFERROR(__xludf.DUMMYFUNCTION("GOOGLETRANSLATE(JU2, ""en"", ""sw"")"),"Chagua vigezo vya nambari")</f>
        <v>Chagua vigezo vya nambari</v>
      </c>
      <c r="JU4" s="5" t="str">
        <f ca="1">IFERROR(__xludf.DUMMYFUNCTION("GOOGLETRANSLATE(JV2, ""en"", ""sw"")"),"Safu wima ina kategoria za ziada")</f>
        <v>Safu wima ina kategoria za ziada</v>
      </c>
      <c r="JV4" s="5" t="str">
        <f ca="1">IFERROR(__xludf.DUMMYFUNCTION("GOOGLETRANSLATE(JW2, ""en"", ""sw"")"),"Chagua safu iliyo na kategoria 20 au chini ya hapo na ujaribu tena!!!")</f>
        <v>Chagua safu iliyo na kategoria 20 au chini ya hapo na ujaribu tena!!!</v>
      </c>
      <c r="JW4" s="5" t="str">
        <f ca="1">IFERROR(__xludf.DUMMYFUNCTION("GOOGLETRANSLATE(JX2, ""en"", ""sw"")"),"Upeo wa upeo wa kutofautisha umepitwa!!!")</f>
        <v>Upeo wa upeo wa kutofautisha umepitwa!!!</v>
      </c>
      <c r="JX4" s="5" t="str">
        <f ca="1">IFERROR(__xludf.DUMMYFUNCTION("GOOGLETRANSLATE(JY2, ""en"", ""sw"")"),"Chagua vigeu 5 au chache na ujaribu tena")</f>
        <v>Chagua vigeu 5 au chache na ujaribu tena</v>
      </c>
      <c r="JY4" s="5" t="str">
        <f ca="1">IFERROR(__xludf.DUMMYFUNCTION("GOOGLETRANSLATE(JZ2, ""en"", ""sw"")"),"Mbinu ya uingizaji data haipo")</f>
        <v>Mbinu ya uingizaji data haipo</v>
      </c>
      <c r="JZ4" s="5" t="str">
        <f ca="1">IFERROR(__xludf.DUMMYFUNCTION("GOOGLETRANSLATE(KA2, ""en"", ""sw"")"),"Chagua mbinu")</f>
        <v>Chagua mbinu</v>
      </c>
      <c r="KA4" s="5" t="str">
        <f ca="1">IFERROR(__xludf.DUMMYFUNCTION("GOOGLETRANSLATE(KB2, ""en"", ""sw"")"),"Chagua tofauti ya octome")</f>
        <v>Chagua tofauti ya octome</v>
      </c>
      <c r="KB4" s="5" t="str">
        <f ca="1">IFERROR(__xludf.DUMMYFUNCTION("GOOGLETRANSLATE(KC2, ""en"", ""sw"")"),"Chagua rangi")</f>
        <v>Chagua rangi</v>
      </c>
      <c r="KC4" s="5" t="str">
        <f ca="1">IFERROR(__xludf.DUMMYFUNCTION("GOOGLETRANSLATE(KD2, ""en"", ""sw"")"),"Chagua vigezo vya nambari")</f>
        <v>Chagua vigezo vya nambari</v>
      </c>
      <c r="KD4" s="5" t="str">
        <f ca="1">IFERROR(__xludf.DUMMYFUNCTION("GOOGLETRANSLATE(KE2, ""en"", ""sw"")"),"Ripoti hiyo inatayarishwa kwa ajili ya kushushwa. Itashushwa hivi punde")</f>
        <v>Ripoti hiyo inatayarishwa kwa ajili ya kushushwa. Itashushwa hivi punde</v>
      </c>
      <c r="KE4" s="5" t="str">
        <f ca="1">IFERROR(__xludf.DUMMYFUNCTION("GOOGLETRANSLATE(KF2, ""en"", ""sw"")"),"Ubinafsishaji wa ufisadi")</f>
        <v>Ubinafsishaji wa ufisadi</v>
      </c>
      <c r="KF4" s="5" t="str">
        <f ca="1">IFERROR(__xludf.DUMMYFUNCTION("GOOGLETRANSLATE(KG2, ""en"", ""sw"")"),"Ubinafsishaji wa njama ya Bivariate")</f>
        <v>Ubinafsishaji wa njama ya Bivariate</v>
      </c>
      <c r="KG4" s="5" t="str">
        <f ca="1">IFERROR(__xludf.DUMMYFUNCTION("GOOGLETRANSLATE(KH2, ""en"", ""sw"")"),"Kichwa cha njama")</f>
        <v>Kichwa cha njama</v>
      </c>
      <c r="KH4" s="5" t="str">
        <f ca="1">IFERROR(__xludf.DUMMYFUNCTION("GOOGLETRANSLATE(KI2, ""en"", ""sw"")"),"Chagua vigezo vya maelezo")</f>
        <v>Chagua vigezo vya maelezo</v>
      </c>
      <c r="KI4" s="5" t="str">
        <f ca="1">IFERROR(__xludf.DUMMYFUNCTION("GOOGLETRANSLATE(KJ2, ""en"", ""sw"")"),"Thamani ya mbegu")</f>
        <v>Thamani ya mbegu</v>
      </c>
      <c r="KJ4" s="5" t="str">
        <f ca="1">IFERROR(__xludf.DUMMYFUNCTION("GOOGLETRANSLATE(KK2, ""en"", ""sw"")"),"Ina mabadiliko ya matokeo/legi")</f>
        <v>Ina mabadiliko ya matokeo/legi</v>
      </c>
      <c r="KK4" s="5" t="str">
        <f ca="1">IFERROR(__xludf.DUMMYFUNCTION("GOOGLETRANSLATE(KL2, ""en"", ""sw"")"),"Chagua kategoria ya mfano")</f>
        <v>Chagua kategoria ya mfano</v>
      </c>
      <c r="KL4" s="5" t="str">
        <f ca="1">IFERROR(__xludf.DUMMYFUNCTION("GOOGLETRANSLATE(KM2, ""en"", ""sw"")"),"Kurudi nyuma")</f>
        <v>Kurudi nyuma</v>
      </c>
      <c r="KM4" s="5" t="str">
        <f ca="1">IFERROR(__xludf.DUMMYFUNCTION("GOOGLETRANSLATE(KN2, ""en"", ""sw"")"),"Uainishaji")</f>
        <v>Uainishaji</v>
      </c>
      <c r="KN4" s="5" t="str">
        <f ca="1">IFERROR(__xludf.DUMMYFUNCTION("GOOGLETRANSLATE(KO2, ""en"", ""sw"")"),"Chagua mfumo wa modeli")</f>
        <v>Chagua mfumo wa modeli</v>
      </c>
      <c r="KO4" s="5" t="str">
        <f ca="1">IFERROR(__xludf.DUMMYFUNCTION("GOOGLETRANSLATE(KP2, ""en"", ""sw"")"),"Ubora wa Ushahidi")</f>
        <v>Ubora wa Ushahidi</v>
      </c>
      <c r="KP4" s="5" t="str">
        <f ca="1">IFERROR(__xludf.DUMMYFUNCTION("GOOGLETRANSLATE(KQ2, ""en"", ""sw"")"),"Pakua ripoti")</f>
        <v>Pakua ripoti</v>
      </c>
      <c r="KQ4" s="5" t="str">
        <f ca="1">IFERROR(__xludf.DUMMYFUNCTION("GOOGLETRANSLATE(KR2, ""en"", ""sw"")"),"Uchambuzi wa OMOP")</f>
        <v>Uchambuzi wa OMOP</v>
      </c>
      <c r="KR4" s="5" t="str">
        <f ca="1">IFERROR(__xludf.DUMMYFUNCTION("GOOGLETRANSLATE(KS2, ""en"", ""sw"")"),"Usindikaji wa awali")</f>
        <v>Usindikaji wa awali</v>
      </c>
      <c r="KS4" s="5" t="str">
        <f ca="1">IFERROR(__xludf.DUMMYFUNCTION("GOOGLETRANSLATE(KT2, ""en"", ""sw"")"),"Uhandisi wa kipengele")</f>
        <v>Uhandisi wa kipengele</v>
      </c>
      <c r="KT4" s="5" t="str">
        <f ca="1">IFERROR(__xludf.DUMMYFUNCTION("GOOGLETRANSLATE(KU2, ""en"", ""sw"")"),"Ingiza thamani zinazokosekana")</f>
        <v>Ingiza thamani zinazokosekana</v>
      </c>
      <c r="KU4" s="5" t="str">
        <f ca="1">IFERROR(__xludf.DUMMYFUNCTION("GOOGLETRANSLATE(KV2, ""en"", ""sw"")"),"Fanya Hatua za FE")</f>
        <v>Fanya Hatua za FE</v>
      </c>
      <c r="KV4" s="5" t="str">
        <f ca="1">IFERROR(__xludf.DUMMYFUNCTION("GOOGLETRANSLATE(KW2, ""en"", ""sw"")"),"Kutoka kwa PCA")</f>
        <v>Kutoka kwa PCA</v>
      </c>
      <c r="KW4" s="5" t="str">
        <f ca="1">IFERROR(__xludf.DUMMYFUNCTION("GOOGLETRANSLATE(KX2, ""en"", ""sw"")"),"Uchambuzi wa Achilles")</f>
        <v>Uchambuzi wa Achilles</v>
      </c>
      <c r="KX4" s="5" t="str">
        <f ca="1">IFERROR(__xludf.DUMMYFUNCTION("GOOGLETRANSLATE(KY2, ""en"", ""sw"")"),"Sampuli ya darasa")</f>
        <v>Sampuli ya darasa</v>
      </c>
      <c r="KY4" s="5" t="str">
        <f ca="1">IFERROR(__xludf.DUMMYFUNCTION("GOOGLETRANSLATE(KZ2, ""en"", ""sw"")"),"Unda maelezo ya Muunganisho")</f>
        <v>Unda maelezo ya Muunganisho</v>
      </c>
      <c r="KZ4" s="5" t="str">
        <f ca="1">IFERROR(__xludf.DUMMYFUNCTION("GOOGLETRANSLATE(LA2, ""en"", ""sw"")"),"Chagua kundi")</f>
        <v>Chagua kundi</v>
      </c>
      <c r="LA4" s="5" t="str">
        <f ca="1">IFERROR(__xludf.DUMMYFUNCTION("GOOGLETRANSLATE(LB2, ""en"", ""sw"")"),"Tekeleza Uteuzi")</f>
        <v>Tekeleza Uteuzi</v>
      </c>
      <c r="LB4" s="5" t="str">
        <f ca="1">IFERROR(__xludf.DUMMYFUNCTION("GOOGLETRANSLATE(LC2, ""en"", ""sw"")"),"Kichujio cha uwiano")</f>
        <v>Kichujio cha uwiano</v>
      </c>
      <c r="LC4" s="5" t="str">
        <f ca="1">IFERROR(__xludf.DUMMYFUNCTION("GOOGLETRANSLATE(LD2, ""en"", ""sw"")"),"Mbinu ya kugawa data")</f>
        <v>Mbinu ya kugawa data</v>
      </c>
      <c r="LD4" s="5" t="str">
        <f ca="1">IFERROR(__xludf.DUMMYFUNCTION("GOOGLETRANSLATE(LE2, ""en"", ""sw"")"),"Kutumia Vitambulisho vya Dhana")</f>
        <v>Kutumia Vitambulisho vya Dhana</v>
      </c>
      <c r="LE4" s="5" t="str">
        <f ca="1">IFERROR(__xludf.DUMMYFUNCTION("GOOGLETRANSLATE(LF2, ""en"", ""sw"")"),"Aphrodite Phenotyping")</f>
        <v>Aphrodite Phenotyping</v>
      </c>
      <c r="LF4" s="5" t="str">
        <f ca="1">IFERROR(__xludf.DUMMYFUNCTION("GOOGLETRANSLATE(LG2, ""en"", ""sw"")"),"Idadi ya mikunjo ya uthibitishaji mtambuka")</f>
        <v>Idadi ya mikunjo ya uthibitishaji mtambuka</v>
      </c>
      <c r="LG4" s="5" t="str">
        <f ca="1">IFERROR(__xludf.DUMMYFUNCTION("GOOGLETRANSLATE(LH2, ""en"", ""sw"")"),"Chagua kipimo cha tathmini")</f>
        <v>Chagua kipimo cha tathmini</v>
      </c>
      <c r="LH4" s="5" t="str">
        <f ca="1">IFERROR(__xludf.DUMMYFUNCTION("GOOGLETRANSLATE(LI2, ""en"", ""sw"")"),"Mbinu ya uthibitishaji mtambuka")</f>
        <v>Mbinu ya uthibitishaji mtambuka</v>
      </c>
      <c r="LI4" s="5" t="str">
        <f ca="1">IFERROR(__xludf.DUMMYFUNCTION("GOOGLETRANSLATE(LJ2, ""en"", ""sw"")"),"Idadi ya marudio")</f>
        <v>Idadi ya marudio</v>
      </c>
      <c r="LJ4" s="5" t="str">
        <f ca="1">IFERROR(__xludf.DUMMYFUNCTION("GOOGLETRANSLATE(LK2, ""en"", ""sw"")"),"Idadi ya mikunjo au sampuli za marudio")</f>
        <v>Idadi ya mikunjo au sampuli za marudio</v>
      </c>
      <c r="LK4" s="5" t="str">
        <f ca="1">IFERROR(__xludf.DUMMYFUNCTION("GOOGLETRANSLATE(LL2, ""en"", ""sw"")"),"Inachakata muhtasari")</f>
        <v>Inachakata muhtasari</v>
      </c>
      <c r="LL4" s="5" t="str">
        <f ca="1">IFERROR(__xludf.DUMMYFUNCTION("GOOGLETRANSLATE(LM2, ""en"", ""sw"")"),"Mbinu ya uthibitishaji mtambuka")</f>
        <v>Mbinu ya uthibitishaji mtambuka</v>
      </c>
      <c r="LM4" s="5" t="str">
        <f ca="1">IFERROR(__xludf.DUMMYFUNCTION("GOOGLETRANSLATE(LN2, ""en"", ""sw"")"),"Mbinu ya utafutaji")</f>
        <v>Mbinu ya utafutaji</v>
      </c>
      <c r="LN4" s="5" t="str">
        <f ca="1">IFERROR(__xludf.DUMMYFUNCTION("GOOGLETRANSLATE(LO2, ""en"", ""sw"")"),"Tengeneza")</f>
        <v>Tengeneza</v>
      </c>
      <c r="LO4" s="5" t="str">
        <f ca="1">IFERROR(__xludf.DUMMYFUNCTION("GOOGLETRANSLATE(LP2, ""en"", ""sw"")"),"Tarehe ya kuanza kwa tukio")</f>
        <v>Tarehe ya kuanza kwa tukio</v>
      </c>
      <c r="LP4" s="5" t="str">
        <f ca="1">IFERROR(__xludf.DUMMYFUNCTION("GOOGLETRANSLATE(LQ2, ""en"", ""sw"")"),"Jina la Kundi")</f>
        <v>Jina la Kundi</v>
      </c>
      <c r="LQ4" s="5" t="str">
        <f ca="1">IFERROR(__xludf.DUMMYFUNCTION("GOOGLETRANSLATE(LR2, ""en"", ""sw"")"),"Neno muhimu")</f>
        <v>Neno muhimu</v>
      </c>
      <c r="LR4" s="5" t="str">
        <f ca="1">IFERROR(__xludf.DUMMYFUNCTION("GOOGLETRANSLATE(LS2, ""en"", ""sw"")"),"Ingizo la CDM")</f>
        <v>Ingizo la CDM</v>
      </c>
      <c r="LS4" s="5" t="str">
        <f ca="1">IFERROR(__xludf.DUMMYFUNCTION("GOOGLETRANSLATE(LT2, ""en"", ""sw"")"),"Unda CDM")</f>
        <v>Unda CDM</v>
      </c>
      <c r="LT4" s="5" t="str">
        <f ca="1">IFERROR(__xludf.DUMMYFUNCTION("GOOGLETRANSLATE(LU2, ""en"", ""sw"")"),"Achilles Schema jina")</f>
        <v>Achilles Schema jina</v>
      </c>
      <c r="LU4" s="5" t="str">
        <f ca="1">IFERROR(__xludf.DUMMYFUNCTION("GOOGLETRANSLATE(LV2, ""en"", ""sw"")"),"Jina la Schema ya Matokeo")</f>
        <v>Jina la Schema ya Matokeo</v>
      </c>
      <c r="LV4" s="5" t="str">
        <f ca="1">IFERROR(__xludf.DUMMYFUNCTION("GOOGLETRANSLATE(LW2, ""en"", ""sw"")"),"Jina la Mpango wa CDM")</f>
        <v>Jina la Mpango wa CDM</v>
      </c>
      <c r="LW4" s="5" t="str">
        <f ca="1">IFERROR(__xludf.DUMMYFUNCTION("GOOGLETRANSLATE(LX2, ""en"", ""sw"")"),"Jina la muunganisho wa CDM")</f>
        <v>Jina la muunganisho wa CDM</v>
      </c>
      <c r="LX4" s="5" t="str">
        <f ca="1">IFERROR(__xludf.DUMMYFUNCTION("GOOGLETRANSLATE(LY2, ""en"", ""sw"")"),"Muunganisho wa CDM")</f>
        <v>Muunganisho wa CDM</v>
      </c>
      <c r="LY4" s="5" t="str">
        <f ca="1">IFERROR(__xludf.DUMMYFUNCTION("GOOGLETRANSLATE(LZ2, ""en"", ""sw"")"),"Unganisha DB")</f>
        <v>Unganisha DB</v>
      </c>
      <c r="LZ4" s="5" t="str">
        <f ca="1">IFERROR(__xludf.DUMMYFUNCTION("GOOGLETRANSLATE(MA2, ""en"", ""sw"")"),"Bandari ")</f>
        <v xml:space="preserve">Bandari </v>
      </c>
      <c r="MA4" s="5" t="str">
        <f ca="1">IFERROR(__xludf.DUMMYFUNCTION("GOOGLETRANSLATE(MB2, ""en"", ""sw"")"),"Nenosiri")</f>
        <v>Nenosiri</v>
      </c>
      <c r="MB4" s="5" t="str">
        <f ca="1">IFERROR(__xludf.DUMMYFUNCTION("GOOGLETRANSLATE(MC2, ""en"", ""sw"")"),"Mtumiaji")</f>
        <v>Mtumiaji</v>
      </c>
      <c r="MC4" s="5" t="str">
        <f ca="1">IFERROR(__xludf.DUMMYFUNCTION("GOOGLETRANSLATE(MD2, ""en"", ""sw"")"),"Jina la Hifadhidata")</f>
        <v>Jina la Hifadhidata</v>
      </c>
      <c r="MD4" s="5" t="str">
        <f ca="1">IFERROR(__xludf.DUMMYFUNCTION("GOOGLETRANSLATE(ME2, ""en"", ""sw"")"),"Mwenyeji")</f>
        <v>Mwenyeji</v>
      </c>
      <c r="ME4" s="5" t="str">
        <f ca="1">IFERROR(__xludf.DUMMYFUNCTION("GOOGLETRANSLATE(MF2, ""en"", ""sw"")"),"Aina ya Hifadhidata")</f>
        <v>Aina ya Hifadhidata</v>
      </c>
      <c r="MF4" s="5" t="str">
        <f ca="1">IFERROR(__xludf.DUMMYFUNCTION("GOOGLETRANSLATE(MG2, ""en"", ""sw"")"),"Geuza vidhibiti vya mafunzo kukufaa")</f>
        <v>Geuza vidhibiti vya mafunzo kukufaa</v>
      </c>
      <c r="MG4" s="5" t="str">
        <f ca="1">IFERROR(__xludf.DUMMYFUNCTION("GOOGLETRANSLATE(MH2, ""en"", ""sw"")"),"Hifadhi mipangilio")</f>
        <v>Hifadhi mipangilio</v>
      </c>
      <c r="MH4" s="5" t="str">
        <f ca="1">IFERROR(__xludf.DUMMYFUNCTION("GOOGLETRANSLATE(MI2, ""en"", ""sw"")"),"Ghairi")</f>
        <v>Ghairi</v>
      </c>
      <c r="MI4" s="5" t="str">
        <f ca="1">IFERROR(__xludf.DUMMYFUNCTION("GOOGLETRANSLATE(MJ2, ""en"", ""sw"")"),"Kurudia kwa kitenzi")</f>
        <v>Kurudia kwa kitenzi</v>
      </c>
      <c r="MJ4" s="5" t="str">
        <f ca="1">IFERROR(__xludf.DUMMYFUNCTION("GOOGLETRANSLATE(MK2, ""en"", ""sw"")"),"Hifadhi utabiri")</f>
        <v>Hifadhi utabiri</v>
      </c>
      <c r="MK4" s="5" t="str">
        <f ca="1">IFERROR(__xludf.DUMMYFUNCTION("GOOGLETRANSLATE(ML2, ""en"", ""sw"")"),"Kuhesabu uwezekano wa darasa")</f>
        <v>Kuhesabu uwezekano wa darasa</v>
      </c>
      <c r="ML4" s="5" t="str">
        <f ca="1">IFERROR(__xludf.DUMMYFUNCTION("GOOGLETRANSLATE(MM2, ""en"", ""sw"")"),"Ujenzi wa Kikundi")</f>
        <v>Ujenzi wa Kikundi</v>
      </c>
      <c r="MM4" s="5" t="str">
        <f ca="1">IFERROR(__xludf.DUMMYFUNCTION("GOOGLETRANSLATE(MN2, ""en"", ""sw"")"),"Viwanja vinatengenezwa. Wataonyeshwa hivi karibuni")</f>
        <v>Viwanja vinatengenezwa. Wataonyeshwa hivi karibuni</v>
      </c>
      <c r="MN4" s="5" t="str">
        <f ca="1">IFERROR(__xludf.DUMMYFUNCTION("GOOGLETRANSLATE(MO2, ""en"", ""sw"")"),"Chagua miundo ya kutoa mafunzo")</f>
        <v>Chagua miundo ya kutoa mafunzo</v>
      </c>
      <c r="MO4" s="5" t="str">
        <f ca="1">IFERROR(__xludf.DUMMYFUNCTION("GOOGLETRANSLATE(MP2, ""en"", ""sw"")"),"Mapema")</f>
        <v>Mapema</v>
      </c>
      <c r="MP4" s="5" t="str">
        <f ca="1">IFERROR(__xludf.DUMMYFUNCTION("GOOGLETRANSLATE(MQ2, ""en"", ""sw"")"),"Jumuisha kukatiza")</f>
        <v>Jumuisha kukatiza</v>
      </c>
      <c r="MQ4" s="5" t="str">
        <f ca="1">IFERROR(__xludf.DUMMYFUNCTION("GOOGLETRANSLATE(MR2, ""en"", ""sw"")"),"Chaguzi za mapema")</f>
        <v>Chaguzi za mapema</v>
      </c>
      <c r="MR4" s="5" t="str">
        <f ca="1">IFERROR(__xludf.DUMMYFUNCTION("GOOGLETRANSLATE(MS2, ""en"", ""sw"")"),"Mifano ya treni")</f>
        <v>Mifano ya treni</v>
      </c>
      <c r="MS4" s="5" t="str">
        <f ca="1">IFERROR(__xludf.DUMMYFUNCTION("GOOGLETRANSLATE(MT2, ""en"", ""sw"")"),"Taswira ya OMOP")</f>
        <v>Taswira ya OMOP</v>
      </c>
      <c r="MT4" s="5" t="str">
        <f ca="1">IFERROR(__xludf.DUMMYFUNCTION("GOOGLETRANSLATE(MU2, ""en"", ""sw"")"),"Msitu wa nasibu")</f>
        <v>Msitu wa nasibu</v>
      </c>
      <c r="MU4" s="5" t="str">
        <f ca="1">IFERROR(__xludf.DUMMYFUNCTION("GOOGLETRANSLATE(MV2, ""en"", ""sw"")"),"# Watabiri katika kila mgawanyiko")</f>
        <v># Watabiri katika kila mgawanyiko</v>
      </c>
      <c r="MV4" s="5" t="str">
        <f ca="1">IFERROR(__xludf.DUMMYFUNCTION("GOOGLETRANSLATE(MW2, ""en"", ""sw"")"),"Usindikaji sambamba")</f>
        <v>Usindikaji sambamba</v>
      </c>
      <c r="MW4" s="5" t="str">
        <f ca="1">IFERROR(__xludf.DUMMYFUNCTION("GOOGLETRANSLATE(MX2, ""en"", ""sw"")"),"Jumuisha mkusanyiko")</f>
        <v>Jumuisha mkusanyiko</v>
      </c>
      <c r="MX4" s="5" t="str">
        <f ca="1">IFERROR(__xludf.DUMMYFUNCTION("GOOGLETRANSLATE(MY2, ""en"", ""sw"")"),"Mpangilio wa mafunzo ya mfano")</f>
        <v>Mpangilio wa mafunzo ya mfano</v>
      </c>
      <c r="MY4" s="5" t="str">
        <f ca="1">IFERROR(__xludf.DUMMYFUNCTION("GOOGLETRANSLATE(MZ2, ""en"", ""sw"")"),"# Kuongeza Marudio")</f>
        <v># Kuongeza Marudio</v>
      </c>
      <c r="MZ4" s="5" t="str">
        <f ca="1">IFERROR(__xludf.DUMMYFUNCTION("GOOGLETRANSLATE(NA2, ""en"", ""sw"")"),"Kina cha Juu cha Mti")</f>
        <v>Kina cha Juu cha Mti</v>
      </c>
      <c r="NA4" s="5" t="str">
        <f ca="1">IFERROR(__xludf.DUMMYFUNCTION("GOOGLETRANSLATE(NB2, ""en"", ""sw"")"),"in. Ukubwa wa Njia ya Kituo")</f>
        <v>in. Ukubwa wa Njia ya Kituo</v>
      </c>
      <c r="NB4" s="5" t="str">
        <f ca="1">IFERROR(__xludf.DUMMYFUNCTION("GOOGLETRANSLATE(NC2, ""en"", ""sw"")"),"Kupungua (Kiwango cha kujifunza)")</f>
        <v>Kupungua (Kiwango cha kujifunza)</v>
      </c>
      <c r="NC4" s="5" t="str">
        <f ca="1">IFERROR(__xludf.DUMMYFUNCTION("GOOGLETRANSLATE(ND3,""en"",""fr"")"),"AutoML")</f>
        <v>AutoML</v>
      </c>
      <c r="ND4" s="5" t="str">
        <f ca="1">IFERROR(__xludf.DUMMYFUNCTION("GOOGLETRANSLATE(NE3,""en"",""fr"")"),"Schéma CDM")</f>
        <v>Schéma CDM</v>
      </c>
      <c r="NE4" s="5" t="str">
        <f ca="1">IFERROR(__xludf.DUMMYFUNCTION("GOOGLETRANSLATE(NF2, ""en"", ""sw"")"),"Schema ya Msamiati (si lazima)")</f>
        <v>Schema ya Msamiati (si lazima)</v>
      </c>
      <c r="NF4" s="5" t="str">
        <f ca="1">IFERROR(__xludf.DUMMYFUNCTION("GOOGLETRANSLATE(NG2, ""en"", ""sw"")"),"Matokeo Schema")</f>
        <v>Matokeo Schema</v>
      </c>
      <c r="NG4" s="5" t="str">
        <f ca="1">IFERROR(__xludf.DUMMYFUNCTION("GOOGLETRANSLATE(NH2, ""en"", ""sw"")"),"Toleo la CDM")</f>
        <v>Toleo la CDM</v>
      </c>
      <c r="NH4" s="5" t="str">
        <f ca="1">IFERROR(__xludf.DUMMYFUNCTION("GOOGLETRANSLATE(NI2, ""en"", ""sw"")"),"Aina ya Hifadhidata")</f>
        <v>Aina ya Hifadhidata</v>
      </c>
      <c r="NI4" s="5" t="str">
        <f ca="1">IFERROR(__xludf.DUMMYFUNCTION("GOOGLETRANSLATE(NJ2, ""en"", ""sw"")"),"Bandari")</f>
        <v>Bandari</v>
      </c>
      <c r="NJ4" s="5" t="str">
        <f ca="1">IFERROR(__xludf.DUMMYFUNCTION("GOOGLETRANSLATE(NK2, ""en"", ""sw"")"),"Mwenyeji")</f>
        <v>Mwenyeji</v>
      </c>
      <c r="NK4" s="5" t="str">
        <f ca="1">IFERROR(__xludf.DUMMYFUNCTION("GOOGLETRANSLATE(NL2, ""en"", ""sw"")"),"Jina la Hifadhidata")</f>
        <v>Jina la Hifadhidata</v>
      </c>
      <c r="NL4" s="5" t="str">
        <f ca="1">IFERROR(__xludf.DUMMYFUNCTION("GOOGLETRANSLATE(NM2, ""en"", ""sw"")"),"Mtumiaji")</f>
        <v>Mtumiaji</v>
      </c>
      <c r="NM4" s="5" t="str">
        <f ca="1">IFERROR(__xludf.DUMMYFUNCTION("GOOGLETRANSLATE(NN2, ""en"", ""sw"")"),"Nenosiri")</f>
        <v>Nenosiri</v>
      </c>
      <c r="NN4" s="5" t="str">
        <f ca="1">IFERROR(__xludf.DUMMYFUNCTION("GOOGLETRANSLATE(NO2, ""en"", ""sw"")"),"Kukimbia Achilles")</f>
        <v>Kukimbia Achilles</v>
      </c>
      <c r="NO4" s="5" t="str">
        <f ca="1">IFERROR(__xludf.DUMMYFUNCTION("GOOGLETRANSLATE(NP2, ""en"", ""sw"")"),"Uchimbaji wa kipengele")</f>
        <v>Uchimbaji wa kipengele</v>
      </c>
      <c r="NP4" s="5" t="str">
        <f ca="1">IFERROR(__xludf.DUMMYFUNCTION("GOOGLETRANSLATE(NQ2, ""en"", ""sw"")"),"Uchambuzi wa OHDSI")</f>
        <v>Uchambuzi wa OHDSI</v>
      </c>
      <c r="NQ4" s="5" t="str">
        <f ca="1">IFERROR(__xludf.DUMMYFUNCTION("GOOGLETRANSLATE(NR2, ""en"", ""sw"")"),"# Kuongeza Marudio")</f>
        <v># Kuongeza Marudio</v>
      </c>
      <c r="NR4" s="5" t="str">
        <f ca="1">IFERROR(__xludf.DUMMYFUNCTION("GOOGLETRANSLATE(NS2, ""en"", ""sw"")"),"Kina cha Juu cha Mti")</f>
        <v>Kina cha Juu cha Mti</v>
      </c>
      <c r="NS4" s="5" t="str">
        <f ca="1">IFERROR(__xludf.DUMMYFUNCTION("GOOGLETRANSLATE(NT2, ""en"", ""sw"")"),"Kupungua (Kiwango cha kujifunza)")</f>
        <v>Kupungua (Kiwango cha kujifunza)</v>
      </c>
      <c r="NT4" s="5" t="str">
        <f ca="1">IFERROR(__xludf.DUMMYFUNCTION("GOOGLETRANSLATE(NU2, ""en"", ""sw"")"),"Kima cha chini cha Kupunguza Hasara")</f>
        <v>Kima cha chini cha Kupunguza Hasara</v>
      </c>
      <c r="NU4" s="5" t="str">
        <f ca="1">IFERROR(__xludf.DUMMYFUNCTION("GOOGLETRANSLATE(NV2, ""en"", ""sw"")"),"Uwiano wa Sampuli Ndogo za Safu")</f>
        <v>Uwiano wa Sampuli Ndogo za Safu</v>
      </c>
      <c r="NV4" s="5" t="str">
        <f ca="1">IFERROR(__xludf.DUMMYFUNCTION("GOOGLETRANSLATE(NW2, ""en"", ""sw"")"),"Kiwango cha Chini cha Uzito wa Mfano")</f>
        <v>Kiwango cha Chini cha Uzito wa Mfano</v>
      </c>
      <c r="NW4" s="5" t="str">
        <f ca="1">IFERROR(__xludf.DUMMYFUNCTION("GOOGLETRANSLATE(NX2, ""en"", ""sw"")"),"Asilimia ya Sampuli ndogo")</f>
        <v>Asilimia ya Sampuli ndogo</v>
      </c>
      <c r="NX4" s="5" t="str">
        <f ca="1">IFERROR(__xludf.DUMMYFUNCTION("GOOGLETRANSLATE(NY2, ""en"", ""sw"")"),"Vipimo vya utendaji")</f>
        <v>Vipimo vya utendaji</v>
      </c>
      <c r="NY4" s="5" t="str">
        <f ca="1">IFERROR(__xludf.DUMMYFUNCTION("GOOGLETRANSLATE(NZ2, ""en"", ""sw"")"),"# Kuongeza Marudio")</f>
        <v># Kuongeza Marudio</v>
      </c>
      <c r="NZ4" s="5" t="str">
        <f ca="1">IFERROR(__xludf.DUMMYFUNCTION("GOOGLETRANSLATE(OA2, ""en"", ""sw"")"),"Udhibiti wa L2")</f>
        <v>Udhibiti wa L2</v>
      </c>
      <c r="OA4" s="5" t="str">
        <f ca="1">IFERROR(__xludf.DUMMYFUNCTION("GOOGLETRANSLATE(OB2, ""en"", ""sw"")"),"Udhibiti wa L1")</f>
        <v>Udhibiti wa L1</v>
      </c>
      <c r="OB4" s="5" t="str">
        <f ca="1">IFERROR(__xludf.DUMMYFUNCTION("GOOGLETRANSLATE(OC2, ""en"", ""sw"")"),"Kiwango cha kujifunza")</f>
        <v>Kiwango cha kujifunza</v>
      </c>
      <c r="OC4" s="5" t="str">
        <f ca="1">IFERROR(__xludf.DUMMYFUNCTION("GOOGLETRANSLATE(OD2, ""en"", ""sw"")"),"Sigma")</f>
        <v>Sigma</v>
      </c>
      <c r="OD4" s="5" t="str">
        <f ca="1">IFERROR(__xludf.DUMMYFUNCTION("GOOGLETRANSLATE(OE2, ""en"", ""sw"")"),"Gharama")</f>
        <v>Gharama</v>
      </c>
      <c r="OE4" s="5" t="str">
        <f ca="1">IFERROR(__xludf.DUMMYFUNCTION("GOOGLETRANSLATE(OF2, ""en"", ""sw"")"),"Tengeneza njama")</f>
        <v>Tengeneza njama</v>
      </c>
      <c r="OF4" s="5" t="str">
        <f ca="1">IFERROR(__xludf.DUMMYFUNCTION("GOOGLETRANSLATE(OG2, ""en"", ""sw"")"),"Ondoka")</f>
        <v>Ondoka</v>
      </c>
      <c r="OG4" s="5" t="str">
        <f ca="1">IFERROR(__xludf.DUMMYFUNCTION("GOOGLETRANSLATE(OH2, ""en"", ""sw"")"),"Kujifunza kwa kina")</f>
        <v>Kujifunza kwa kina</v>
      </c>
      <c r="OH4" s="5" t="str">
        <f ca="1">IFERROR(__xludf.DUMMYFUNCTION("GOOGLETRANSLATE(OI2, ""en"", ""sw"")"),"Karibu")</f>
        <v>Karibu</v>
      </c>
      <c r="OI4" s="5" t="str">
        <f ca="1">IFERROR(__xludf.DUMMYFUNCTION("GOOGLETRANSLATE(OJ2, ""en"", ""sw"")"),"Automl na Pycaret")</f>
        <v>Automl na Pycaret</v>
      </c>
      <c r="OJ4" s="5" t="str">
        <f ca="1">IFERROR(__xludf.DUMMYFUNCTION("GOOGLETRANSLATE(OK2, ""en"", ""sw"")"),"Gharama")</f>
        <v>Gharama</v>
      </c>
      <c r="OK4" s="5" t="str">
        <f ca="1">IFERROR(__xludf.DUMMYFUNCTION("GOOGLETRANSLATE(OL2, ""en"", ""sw"")"),"Mafunzo")</f>
        <v>Mafunzo</v>
      </c>
      <c r="OL4" s="5" t="str">
        <f ca="1">IFERROR(__xludf.DUMMYFUNCTION("GOOGLETRANSLATE(OM2, ""en"", ""sw"")"),"Mtihani")</f>
        <v>Mtihani</v>
      </c>
      <c r="OM4" s="5" t="str">
        <f ca="1">IFERROR(__xludf.DUMMYFUNCTION("GOOGLETRANSLATE(ON2, ""en"", ""sw"")"),"Usambazaji wa mfano")</f>
        <v>Usambazaji wa mfano</v>
      </c>
      <c r="ON4" s="5" t="str">
        <f ca="1">IFERROR(__xludf.DUMMYFUNCTION("GOOGLETRANSLATE(OO2, ""en"", ""sw"")"),"Digrii ya Polynomial")</f>
        <v>Digrii ya Polynomial</v>
      </c>
      <c r="OO4" s="5" t="str">
        <f ca="1">IFERROR(__xludf.DUMMYFUNCTION("GOOGLETRANSLATE(OP2, ""en"", ""sw"")"),"Mizani")</f>
        <v>Mizani</v>
      </c>
      <c r="OP4" s="5" t="str">
        <f ca="1">IFERROR(__xludf.DUMMYFUNCTION("GOOGLETRANSLATE(OQ2, ""en"", ""sw"")"),"Gharama")</f>
        <v>Gharama</v>
      </c>
      <c r="OQ4" s="5" t="str">
        <f ca="1">IFERROR(__xludf.DUMMYFUNCTION("GOOGLETRANSLATE(OR2, ""en"", ""sw"")"),"Alfa")</f>
        <v>Alfa</v>
      </c>
      <c r="OR4" s="5" t="str">
        <f ca="1">IFERROR(__xludf.DUMMYFUNCTION("GOOGLETRANSLATE(OS2, ""en"", ""sw"")"),"Chunguza miundo iliyofunzwa")</f>
        <v>Chunguza miundo iliyofunzwa</v>
      </c>
      <c r="OS4" s="5" t="str">
        <f ca="1">IFERROR(__xludf.DUMMYFUNCTION("GOOGLETRANSLATE(OT2, ""en"", ""sw"")"),"Chagua miundo")</f>
        <v>Chagua miundo</v>
      </c>
      <c r="OT4" s="5" t="str">
        <f ca="1">IFERROR(__xludf.DUMMYFUNCTION("GOOGLETRANSLATE(OU2, ""en"", ""sw"")"),"Vipimo zaidi")</f>
        <v>Vipimo zaidi</v>
      </c>
      <c r="OU4" s="5" t="str">
        <f ca="1">IFERROR(__xludf.DUMMYFUNCTION("GOOGLETRANSLATE(OV2, ""en"", ""sw"")"),"Chunguza miundo iliyofunzwa")</f>
        <v>Chunguza miundo iliyofunzwa</v>
      </c>
      <c r="OV4" s="5" t="str">
        <f ca="1">IFERROR(__xludf.DUMMYFUNCTION("GOOGLETRANSLATE(OW2, ""en"", ""sw"")"),"Matrix ya kuchanganyikiwa")</f>
        <v>Matrix ya kuchanganyikiwa</v>
      </c>
      <c r="OW4" s="5" t="str">
        <f ca="1">IFERROR(__xludf.DUMMYFUNCTION("GOOGLETRANSLATE(OX2, ""en"", ""sw"")"),"Chagua kipimo")</f>
        <v>Chagua kipimo</v>
      </c>
      <c r="OX4" s="5" t="str">
        <f ca="1">IFERROR(__xludf.DUMMYFUNCTION("GOOGLETRANSLATE(OY2, ""en"", ""sw"")"),"Tengeneza thamani za SHAP")</f>
        <v>Tengeneza thamani za SHAP</v>
      </c>
      <c r="OY4" s="5" t="str">
        <f ca="1">IFERROR(__xludf.DUMMYFUNCTION("GOOGLETRANSLATE(OZ2, ""en"", ""sw"")"),"Umuhimu unaobadilika")</f>
        <v>Umuhimu unaobadilika</v>
      </c>
      <c r="OZ4" s="5" t="str">
        <f ca="1">IFERROR(__xludf.DUMMYFUNCTION("GOOGLETRANSLATE(PA2, ""en"", ""sw"")"),"Tumia uteuzi")</f>
        <v>Tumia uteuzi</v>
      </c>
      <c r="PA4" s="5" t="str">
        <f ca="1">IFERROR(__xludf.DUMMYFUNCTION("GOOGLETRANSLATE(PB2, ""en"", ""sw"")"),"Jedwali la vipimo")</f>
        <v>Jedwali la vipimo</v>
      </c>
      <c r="PB4" s="5" t="str">
        <f ca="1">IFERROR(__xludf.DUMMYFUNCTION("GOOGLETRANSLATE(PC2, ""en"", ""sw"")"),"Mpango wa vipimo")</f>
        <v>Mpango wa vipimo</v>
      </c>
      <c r="PC4" s="5" t="str">
        <f ca="1">IFERROR(__xludf.DUMMYFUNCTION("GOOGLETRANSLATE(PD2, ""en"", ""sw"")"),"ROC/Njama ya Utabiri")</f>
        <v>ROC/Njama ya Utabiri</v>
      </c>
      <c r="PD4" s="5" t="str">
        <f ca="1">IFERROR(__xludf.DUMMYFUNCTION("GOOGLETRANSLATE(PE2, ""en"", ""sw"")"),"Umuhimu wa kutofautisha kwa msingi wa Shap")</f>
        <v>Umuhimu wa kutofautisha kwa msingi wa Shap</v>
      </c>
      <c r="PE4" s="5" t="str">
        <f ca="1">IFERROR(__xludf.DUMMYFUNCTION("GOOGLETRANSLATE(PF2, ""en"", ""sw"")"),"Ukadiriaji wa umuhimu unaobadilika")</f>
        <v>Ukadiriaji wa umuhimu unaobadilika</v>
      </c>
      <c r="PF4" s="5" t="str">
        <f ca="1">IFERROR(__xludf.DUMMYFUNCTION("GOOGLETRANSLATE(PG2, ""en"", ""sw"")"),"Mpango wa utegemezi")</f>
        <v>Mpango wa utegemezi</v>
      </c>
      <c r="PG4" s="5" t="str">
        <f ca="1">IFERROR(__xludf.DUMMYFUNCTION("GOOGLETRANSLATE(PH2, ""en"", ""sw"")"),"Njama ya nyuki")</f>
        <v>Njama ya nyuki</v>
      </c>
      <c r="PH4" s="5" t="str">
        <f ca="1">IFERROR(__xludf.DUMMYFUNCTION("GOOGLETRANSLATE(PI2, ""en"", ""sw"")"),"Kiwanja cha maporomoko ya maji")</f>
        <v>Kiwanja cha maporomoko ya maji</v>
      </c>
      <c r="PI4" s="5" t="str">
        <f ca="1">IFERROR(__xludf.DUMMYFUNCTION("GOOGLETRANSLATE(PJ2, ""en"", ""sw"")"),"Lazimisha njama")</f>
        <v>Lazimisha njama</v>
      </c>
      <c r="PJ4" s="5" t="str">
        <f ca="1">IFERROR(__xludf.DUMMYFUNCTION("GOOGLETRANSLATE(PK2, ""en"", ""sw"")"),"Usambazaji wa mfano")</f>
        <v>Usambazaji wa mfano</v>
      </c>
      <c r="PK4" s="5" t="str">
        <f ca="1">IFERROR(__xludf.DUMMYFUNCTION("GOOGLETRANSLATE(PL2, ""en"", ""sw"")"),"Muhtasari")</f>
        <v>Muhtasari</v>
      </c>
      <c r="PL4" s="5" t="str">
        <f ca="1">IFERROR(__xludf.DUMMYFUNCTION("GOOGLETRANSLATE(PM2, ""en"", ""sw"")"),"Chagua kipimo")</f>
        <v>Chagua kipimo</v>
      </c>
      <c r="PM4" s="5" t="str">
        <f ca="1">IFERROR(__xludf.DUMMYFUNCTION("GOOGLETRANSLATE(PN2, ""en"", ""sw"")"),"Chagua miundo")</f>
        <v>Chagua miundo</v>
      </c>
      <c r="PN4" s="5" t="str">
        <f ca="1">IFERROR(__xludf.DUMMYFUNCTION("GOOGLETRANSLATE(PO2, ""en"", ""sw"")"),"Chagua vipindi")</f>
        <v>Chagua vipindi</v>
      </c>
      <c r="PO4" s="5" t="str">
        <f ca="1">IFERROR(__xludf.DUMMYFUNCTION("GOOGLETRANSLATE(PP2, ""en"", ""sw"")"),"Tumia miundo iliyochaguliwa")</f>
        <v>Tumia miundo iliyochaguliwa</v>
      </c>
      <c r="PP4" s="5" t="str">
        <f ca="1">IFERROR(__xludf.DUMMYFUNCTION("GOOGLETRANSLATE(PQ2, ""en"", ""sw"")"),"Weka")</f>
        <v>Weka</v>
      </c>
    </row>
    <row r="5" spans="1:432" ht="14.2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</row>
    <row r="6" spans="1:432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</row>
    <row r="7" spans="1:432" ht="14.2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</row>
    <row r="8" spans="1:432" ht="14.2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</row>
    <row r="9" spans="1:432" ht="14.2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</row>
    <row r="10" spans="1:432" ht="14.2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</row>
    <row r="11" spans="1:432" ht="14.2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</row>
    <row r="12" spans="1:432" ht="14.2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</row>
    <row r="13" spans="1:432" ht="14.2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</row>
    <row r="14" spans="1:432" ht="14.2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</row>
    <row r="15" spans="1:432" ht="14.2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</row>
    <row r="16" spans="1:432" ht="14.2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</row>
    <row r="17" spans="1:432" ht="14.2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</row>
    <row r="18" spans="1:432" ht="14.2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</row>
    <row r="19" spans="1:432" ht="14.2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</row>
    <row r="20" spans="1:432" ht="14.2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</row>
    <row r="21" spans="1:432" ht="14.2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</row>
    <row r="22" spans="1:432" ht="14.2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</row>
    <row r="23" spans="1:432" ht="14.2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</row>
    <row r="24" spans="1:432" ht="14.2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</row>
    <row r="25" spans="1:432" ht="14.2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</row>
    <row r="26" spans="1:432" ht="14.2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</row>
    <row r="27" spans="1:432" ht="14.2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</row>
    <row r="28" spans="1:432" ht="14.2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</row>
    <row r="29" spans="1:432" ht="14.2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</row>
    <row r="30" spans="1:432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</row>
    <row r="31" spans="1:432" ht="14.2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</row>
    <row r="32" spans="1:432" ht="14.2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</row>
    <row r="33" spans="1:432" ht="14.2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</row>
    <row r="34" spans="1:432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</row>
    <row r="35" spans="1:432" ht="14.2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</row>
    <row r="36" spans="1:432" ht="14.2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</row>
    <row r="37" spans="1:432" ht="14.2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</row>
    <row r="38" spans="1:432" ht="14.2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</row>
    <row r="39" spans="1:432" ht="14.2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</row>
    <row r="40" spans="1:432" ht="14.2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</row>
    <row r="41" spans="1:432" ht="14.2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</row>
    <row r="42" spans="1:432" ht="14.2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</row>
    <row r="43" spans="1:432" ht="14.2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</row>
    <row r="44" spans="1:432" ht="14.2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</row>
    <row r="45" spans="1:432" ht="14.2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</row>
    <row r="46" spans="1:432" ht="14.2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</row>
    <row r="47" spans="1:432" ht="14.2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</row>
    <row r="48" spans="1:432" ht="14.2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</row>
    <row r="49" spans="1:432" ht="14.2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</row>
    <row r="50" spans="1:432" ht="14.2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</row>
    <row r="51" spans="1:432" ht="14.2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</row>
    <row r="52" spans="1:432" ht="14.2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</row>
    <row r="53" spans="1:432" ht="14.2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</row>
    <row r="54" spans="1:432" ht="14.2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</row>
    <row r="55" spans="1:432" ht="14.2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</row>
    <row r="56" spans="1:432" ht="14.2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</row>
    <row r="57" spans="1:432" ht="14.2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</row>
    <row r="58" spans="1:432" ht="14.2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</row>
    <row r="59" spans="1:432" ht="14.2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</row>
    <row r="60" spans="1:432" ht="14.2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</row>
    <row r="61" spans="1:432" ht="14.2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</row>
    <row r="62" spans="1:432" ht="14.2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</row>
    <row r="63" spans="1:432" ht="14.2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</row>
    <row r="64" spans="1:432" ht="14.2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</row>
    <row r="65" spans="1:432" ht="14.2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</row>
    <row r="66" spans="1:432" ht="14.2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</row>
    <row r="67" spans="1:432" ht="14.2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</row>
    <row r="68" spans="1:432" ht="14.2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</row>
    <row r="69" spans="1:432" ht="14.2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</row>
    <row r="70" spans="1:432" ht="14.2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</row>
    <row r="71" spans="1:432" ht="14.2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</row>
    <row r="72" spans="1:432" ht="14.2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</row>
    <row r="73" spans="1:432" ht="14.2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</row>
    <row r="74" spans="1:432" ht="14.2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</row>
    <row r="75" spans="1:432" ht="14.2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</row>
    <row r="76" spans="1:432" ht="14.2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</row>
    <row r="77" spans="1:432" ht="14.2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</row>
    <row r="78" spans="1:432" ht="14.2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</row>
    <row r="79" spans="1:432" ht="14.2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</row>
    <row r="80" spans="1:432" ht="14.2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</row>
    <row r="81" spans="1:432" ht="14.2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</row>
    <row r="82" spans="1:432" ht="14.2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</row>
    <row r="83" spans="1:432" ht="14.2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</row>
    <row r="84" spans="1:432" ht="14.2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</row>
    <row r="85" spans="1:432" ht="14.2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</row>
    <row r="86" spans="1:432" ht="14.2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</row>
    <row r="87" spans="1:432" ht="14.2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</row>
    <row r="88" spans="1:432" ht="14.2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</row>
    <row r="89" spans="1:432" ht="14.2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</row>
    <row r="90" spans="1:432" ht="14.2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</row>
    <row r="91" spans="1:432" ht="14.2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</row>
    <row r="92" spans="1:432" ht="14.2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</row>
    <row r="93" spans="1:432" ht="14.2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</row>
    <row r="94" spans="1:432" ht="14.2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</row>
    <row r="95" spans="1:432" ht="14.2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</row>
    <row r="96" spans="1:432" ht="14.2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</row>
    <row r="97" spans="1:432" ht="14.2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</row>
    <row r="98" spans="1:432" ht="14.2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</row>
    <row r="99" spans="1:432" ht="14.2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</row>
    <row r="100" spans="1:432" ht="14.2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</row>
    <row r="101" spans="1:432" ht="14.2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</row>
    <row r="102" spans="1:432" ht="14.2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</row>
    <row r="103" spans="1:432" ht="14.2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</row>
    <row r="104" spans="1:432" ht="14.2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</row>
    <row r="105" spans="1:432" ht="14.2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</row>
    <row r="106" spans="1:432" ht="14.2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</row>
    <row r="107" spans="1:432" ht="14.2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</row>
    <row r="108" spans="1:432" ht="14.2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</row>
    <row r="109" spans="1:432" ht="14.2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</row>
    <row r="110" spans="1:432" ht="14.2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</row>
    <row r="111" spans="1:432" ht="14.2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</row>
    <row r="112" spans="1:432" ht="14.2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</row>
    <row r="113" spans="1:432" ht="14.2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</row>
    <row r="114" spans="1:432" ht="14.2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</row>
    <row r="115" spans="1:432" ht="14.2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</row>
    <row r="116" spans="1:432" ht="14.2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</row>
    <row r="117" spans="1:432" ht="14.2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</row>
    <row r="118" spans="1:432" ht="14.2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</row>
    <row r="119" spans="1:432" ht="14.2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</row>
    <row r="120" spans="1:432" ht="14.2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</row>
    <row r="121" spans="1:432" ht="14.2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</row>
    <row r="122" spans="1:432" ht="14.2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</row>
    <row r="123" spans="1:432" ht="14.2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</row>
    <row r="124" spans="1:432" ht="14.2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</row>
    <row r="125" spans="1:432" ht="14.2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</row>
    <row r="126" spans="1:432" ht="14.2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</row>
    <row r="127" spans="1:432" ht="14.2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</row>
    <row r="128" spans="1:432" ht="14.2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</row>
    <row r="129" spans="1:432" ht="14.2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</row>
    <row r="130" spans="1:432" ht="14.2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</row>
    <row r="131" spans="1:432" ht="14.2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</row>
    <row r="132" spans="1:432" ht="14.2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</row>
    <row r="133" spans="1:432" ht="14.2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</row>
    <row r="134" spans="1:432" ht="14.2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</row>
    <row r="135" spans="1:432" ht="14.2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</row>
    <row r="136" spans="1:432" ht="14.2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</row>
    <row r="137" spans="1:432" ht="14.2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</row>
    <row r="138" spans="1:432" ht="14.2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</row>
    <row r="139" spans="1:432" ht="14.2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</row>
    <row r="140" spans="1:432" ht="14.2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</row>
    <row r="141" spans="1:432" ht="14.2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</row>
    <row r="142" spans="1:432" ht="14.2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</row>
    <row r="143" spans="1:432" ht="14.2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</row>
    <row r="144" spans="1:432" ht="14.2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</row>
    <row r="145" spans="1:432" ht="14.2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</row>
    <row r="146" spans="1:432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</row>
    <row r="147" spans="1:432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</row>
    <row r="148" spans="1:432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</row>
    <row r="149" spans="1:432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</row>
    <row r="150" spans="1:432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</row>
    <row r="151" spans="1:432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</row>
    <row r="152" spans="1:43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</row>
    <row r="153" spans="1:432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</row>
    <row r="154" spans="1:432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</row>
    <row r="155" spans="1:432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</row>
    <row r="156" spans="1:432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</row>
    <row r="157" spans="1:432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</row>
    <row r="158" spans="1:432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</row>
    <row r="159" spans="1:432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</row>
    <row r="160" spans="1:432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</row>
    <row r="161" spans="1:432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</row>
    <row r="162" spans="1:43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</row>
    <row r="163" spans="1:432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</row>
    <row r="164" spans="1:432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</row>
    <row r="165" spans="1:432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</row>
    <row r="166" spans="1:432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</row>
    <row r="167" spans="1:432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</row>
    <row r="168" spans="1:432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</row>
    <row r="169" spans="1:432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</row>
    <row r="170" spans="1:432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</row>
    <row r="171" spans="1:432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</row>
    <row r="172" spans="1:43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</row>
    <row r="173" spans="1:432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</row>
    <row r="174" spans="1:432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</row>
    <row r="175" spans="1:432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</row>
    <row r="176" spans="1:432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</row>
    <row r="177" spans="1:432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</row>
    <row r="178" spans="1:432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</row>
    <row r="179" spans="1:432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</row>
    <row r="180" spans="1:432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</row>
    <row r="181" spans="1:432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</row>
    <row r="182" spans="1:43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</row>
    <row r="183" spans="1:432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</row>
    <row r="184" spans="1:432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</row>
    <row r="185" spans="1:432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</row>
    <row r="186" spans="1:432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</row>
    <row r="187" spans="1:432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</row>
    <row r="188" spans="1:432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</row>
    <row r="189" spans="1:432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</row>
    <row r="190" spans="1:432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</row>
    <row r="191" spans="1:432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</row>
    <row r="192" spans="1:43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</row>
    <row r="193" spans="1:432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</row>
    <row r="194" spans="1:432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</row>
    <row r="195" spans="1:432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</row>
    <row r="196" spans="1:432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</row>
    <row r="197" spans="1:432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</row>
    <row r="198" spans="1:432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</row>
    <row r="199" spans="1:432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</row>
    <row r="200" spans="1:432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</row>
    <row r="201" spans="1:432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</row>
    <row r="202" spans="1:43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</row>
    <row r="203" spans="1:432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</row>
    <row r="204" spans="1:432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</row>
    <row r="205" spans="1:432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</row>
    <row r="206" spans="1:432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</row>
    <row r="207" spans="1:432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</row>
    <row r="208" spans="1:432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</row>
    <row r="209" spans="1:432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</row>
    <row r="210" spans="1:432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</row>
    <row r="211" spans="1:432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</row>
    <row r="212" spans="1:43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</row>
    <row r="213" spans="1:432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</row>
    <row r="214" spans="1:432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</row>
    <row r="215" spans="1:432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</row>
    <row r="216" spans="1:432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</row>
    <row r="217" spans="1:432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</row>
    <row r="218" spans="1:432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</row>
    <row r="219" spans="1:432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5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</row>
    <row r="220" spans="1:432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5"/>
      <c r="PN220" s="5"/>
      <c r="PO220" s="5"/>
      <c r="PP220" s="5"/>
    </row>
    <row r="221" spans="1:432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5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</row>
    <row r="222" spans="1:43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</row>
    <row r="223" spans="1:432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</row>
    <row r="224" spans="1:432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5"/>
      <c r="KR224" s="5"/>
      <c r="KS224" s="5"/>
      <c r="KT224" s="5"/>
      <c r="KU224" s="5"/>
      <c r="KV224" s="5"/>
      <c r="KW224" s="5"/>
      <c r="KX224" s="5"/>
      <c r="KY224" s="5"/>
      <c r="KZ224" s="5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</row>
    <row r="225" spans="1:432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</row>
    <row r="226" spans="1:432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5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</row>
    <row r="227" spans="1:432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</row>
    <row r="228" spans="1:432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</row>
    <row r="229" spans="1:432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5"/>
      <c r="PN229" s="5"/>
      <c r="PO229" s="5"/>
      <c r="PP229" s="5"/>
    </row>
    <row r="230" spans="1:432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</row>
    <row r="231" spans="1:432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</row>
    <row r="232" spans="1:4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</row>
    <row r="233" spans="1:432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</row>
    <row r="234" spans="1:432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</row>
    <row r="235" spans="1:432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</row>
    <row r="236" spans="1:432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5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</row>
    <row r="237" spans="1:432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</row>
    <row r="238" spans="1:432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</row>
    <row r="239" spans="1:432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</row>
    <row r="240" spans="1:432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5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5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</row>
    <row r="241" spans="1:432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</row>
    <row r="242" spans="1:43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</row>
    <row r="243" spans="1:432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  <c r="IX243" s="5"/>
      <c r="IY243" s="5"/>
      <c r="IZ243" s="5"/>
      <c r="JA243" s="5"/>
      <c r="JB243" s="5"/>
      <c r="JC243" s="5"/>
      <c r="JD243" s="5"/>
      <c r="JE243" s="5"/>
      <c r="JF243" s="5"/>
      <c r="JG243" s="5"/>
      <c r="JH243" s="5"/>
      <c r="JI243" s="5"/>
      <c r="JJ243" s="5"/>
      <c r="JK243" s="5"/>
      <c r="JL243" s="5"/>
      <c r="JM243" s="5"/>
      <c r="JN243" s="5"/>
      <c r="JO243" s="5"/>
      <c r="JP243" s="5"/>
      <c r="JQ243" s="5"/>
      <c r="JR243" s="5"/>
      <c r="JS243" s="5"/>
      <c r="JT243" s="5"/>
      <c r="JU243" s="5"/>
      <c r="JV243" s="5"/>
      <c r="JW243" s="5"/>
      <c r="JX243" s="5"/>
      <c r="JY243" s="5"/>
      <c r="JZ243" s="5"/>
      <c r="KA243" s="5"/>
      <c r="KB243" s="5"/>
      <c r="KC243" s="5"/>
      <c r="KD243" s="5"/>
      <c r="KE243" s="5"/>
      <c r="KF243" s="5"/>
      <c r="KG243" s="5"/>
      <c r="KH243" s="5"/>
      <c r="KI243" s="5"/>
      <c r="KJ243" s="5"/>
      <c r="KK243" s="5"/>
      <c r="KL243" s="5"/>
      <c r="KM243" s="5"/>
      <c r="KN243" s="5"/>
      <c r="KO243" s="5"/>
      <c r="KP243" s="5"/>
      <c r="KQ243" s="5"/>
      <c r="KR243" s="5"/>
      <c r="KS243" s="5"/>
      <c r="KT243" s="5"/>
      <c r="KU243" s="5"/>
      <c r="KV243" s="5"/>
      <c r="KW243" s="5"/>
      <c r="KX243" s="5"/>
      <c r="KY243" s="5"/>
      <c r="KZ243" s="5"/>
      <c r="LA243" s="5"/>
      <c r="LB243" s="5"/>
      <c r="LC243" s="5"/>
      <c r="LD243" s="5"/>
      <c r="LE243" s="5"/>
      <c r="LF243" s="5"/>
      <c r="LG243" s="5"/>
      <c r="LH243" s="5"/>
      <c r="LI243" s="5"/>
      <c r="LJ243" s="5"/>
      <c r="LK243" s="5"/>
      <c r="LL243" s="5"/>
      <c r="LM243" s="5"/>
      <c r="LN243" s="5"/>
      <c r="LO243" s="5"/>
      <c r="LP243" s="5"/>
      <c r="LQ243" s="5"/>
      <c r="LR243" s="5"/>
      <c r="LS243" s="5"/>
      <c r="LT243" s="5"/>
      <c r="LU243" s="5"/>
      <c r="LV243" s="5"/>
      <c r="LW243" s="5"/>
      <c r="LX243" s="5"/>
      <c r="LY243" s="5"/>
      <c r="LZ243" s="5"/>
      <c r="MA243" s="5"/>
      <c r="MB243" s="5"/>
      <c r="MC243" s="5"/>
      <c r="MD243" s="5"/>
      <c r="ME243" s="5"/>
      <c r="MF243" s="5"/>
      <c r="MG243" s="5"/>
      <c r="MH243" s="5"/>
      <c r="MI243" s="5"/>
      <c r="MJ243" s="5"/>
      <c r="MK243" s="5"/>
      <c r="ML243" s="5"/>
      <c r="MM243" s="5"/>
      <c r="MN243" s="5"/>
      <c r="MO243" s="5"/>
      <c r="MP243" s="5"/>
      <c r="MQ243" s="5"/>
      <c r="MR243" s="5"/>
      <c r="MS243" s="5"/>
      <c r="MT243" s="5"/>
      <c r="MU243" s="5"/>
      <c r="MV243" s="5"/>
      <c r="MW243" s="5"/>
      <c r="MX243" s="5"/>
      <c r="MY243" s="5"/>
      <c r="MZ243" s="5"/>
      <c r="NA243" s="5"/>
      <c r="NB243" s="5"/>
      <c r="NC243" s="5"/>
      <c r="ND243" s="5"/>
      <c r="NE243" s="5"/>
      <c r="NF243" s="5"/>
      <c r="NG243" s="5"/>
      <c r="NH243" s="5"/>
      <c r="NI243" s="5"/>
      <c r="NJ243" s="5"/>
      <c r="NK243" s="5"/>
      <c r="NL243" s="5"/>
      <c r="NM243" s="5"/>
      <c r="NN243" s="5"/>
      <c r="NO243" s="5"/>
      <c r="NP243" s="5"/>
      <c r="NQ243" s="5"/>
      <c r="NR243" s="5"/>
      <c r="NS243" s="5"/>
      <c r="NT243" s="5"/>
      <c r="NU243" s="5"/>
      <c r="NV243" s="5"/>
      <c r="NW243" s="5"/>
      <c r="NX243" s="5"/>
      <c r="NY243" s="5"/>
      <c r="NZ243" s="5"/>
      <c r="OA243" s="5"/>
      <c r="OB243" s="5"/>
      <c r="OC243" s="5"/>
      <c r="OD243" s="5"/>
      <c r="OE243" s="5"/>
      <c r="OF243" s="5"/>
      <c r="OG243" s="5"/>
      <c r="OH243" s="5"/>
      <c r="OI243" s="5"/>
      <c r="OJ243" s="5"/>
      <c r="OK243" s="5"/>
      <c r="OL243" s="5"/>
      <c r="OM243" s="5"/>
      <c r="ON243" s="5"/>
      <c r="OO243" s="5"/>
      <c r="OP243" s="5"/>
      <c r="OQ243" s="5"/>
      <c r="OR243" s="5"/>
      <c r="OS243" s="5"/>
      <c r="OT243" s="5"/>
      <c r="OU243" s="5"/>
      <c r="OV243" s="5"/>
      <c r="OW243" s="5"/>
      <c r="OX243" s="5"/>
      <c r="OY243" s="5"/>
      <c r="OZ243" s="5"/>
      <c r="PA243" s="5"/>
      <c r="PB243" s="5"/>
      <c r="PC243" s="5"/>
      <c r="PD243" s="5"/>
      <c r="PE243" s="5"/>
      <c r="PF243" s="5"/>
      <c r="PG243" s="5"/>
      <c r="PH243" s="5"/>
      <c r="PI243" s="5"/>
      <c r="PJ243" s="5"/>
      <c r="PK243" s="5"/>
      <c r="PL243" s="5"/>
      <c r="PM243" s="5"/>
      <c r="PN243" s="5"/>
      <c r="PO243" s="5"/>
      <c r="PP243" s="5"/>
    </row>
    <row r="244" spans="1:432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</row>
    <row r="245" spans="1:432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</row>
    <row r="246" spans="1:432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</row>
    <row r="247" spans="1:432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</row>
    <row r="248" spans="1:432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</row>
    <row r="249" spans="1:432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5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</row>
    <row r="250" spans="1:432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</row>
    <row r="251" spans="1:432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5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</row>
    <row r="252" spans="1:43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5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</row>
    <row r="253" spans="1:432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</row>
    <row r="254" spans="1:432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</row>
    <row r="255" spans="1:432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</row>
    <row r="256" spans="1:432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5"/>
      <c r="JX256" s="5"/>
      <c r="JY256" s="5"/>
      <c r="JZ256" s="5"/>
      <c r="KA256" s="5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</row>
    <row r="257" spans="1:432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</row>
    <row r="258" spans="1:432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</row>
    <row r="259" spans="1:432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</row>
    <row r="260" spans="1:432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</row>
    <row r="261" spans="1:432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</row>
    <row r="262" spans="1:43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</row>
    <row r="263" spans="1:432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5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</row>
    <row r="264" spans="1:432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5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</row>
    <row r="265" spans="1:432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5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</row>
    <row r="266" spans="1:432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</row>
    <row r="267" spans="1:432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</row>
    <row r="268" spans="1:432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</row>
    <row r="269" spans="1:432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</row>
    <row r="270" spans="1:432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</row>
    <row r="271" spans="1:432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  <c r="IX271" s="5"/>
      <c r="IY271" s="5"/>
      <c r="IZ271" s="5"/>
      <c r="JA271" s="5"/>
      <c r="JB271" s="5"/>
      <c r="JC271" s="5"/>
      <c r="JD271" s="5"/>
      <c r="JE271" s="5"/>
      <c r="JF271" s="5"/>
      <c r="JG271" s="5"/>
      <c r="JH271" s="5"/>
      <c r="JI271" s="5"/>
      <c r="JJ271" s="5"/>
      <c r="JK271" s="5"/>
      <c r="JL271" s="5"/>
      <c r="JM271" s="5"/>
      <c r="JN271" s="5"/>
      <c r="JO271" s="5"/>
      <c r="JP271" s="5"/>
      <c r="JQ271" s="5"/>
      <c r="JR271" s="5"/>
      <c r="JS271" s="5"/>
      <c r="JT271" s="5"/>
      <c r="JU271" s="5"/>
      <c r="JV271" s="5"/>
      <c r="JW271" s="5"/>
      <c r="JX271" s="5"/>
      <c r="JY271" s="5"/>
      <c r="JZ271" s="5"/>
      <c r="KA271" s="5"/>
      <c r="KB271" s="5"/>
      <c r="KC271" s="5"/>
      <c r="KD271" s="5"/>
      <c r="KE271" s="5"/>
      <c r="KF271" s="5"/>
      <c r="KG271" s="5"/>
      <c r="KH271" s="5"/>
      <c r="KI271" s="5"/>
      <c r="KJ271" s="5"/>
      <c r="KK271" s="5"/>
      <c r="KL271" s="5"/>
      <c r="KM271" s="5"/>
      <c r="KN271" s="5"/>
      <c r="KO271" s="5"/>
      <c r="KP271" s="5"/>
      <c r="KQ271" s="5"/>
      <c r="KR271" s="5"/>
      <c r="KS271" s="5"/>
      <c r="KT271" s="5"/>
      <c r="KU271" s="5"/>
      <c r="KV271" s="5"/>
      <c r="KW271" s="5"/>
      <c r="KX271" s="5"/>
      <c r="KY271" s="5"/>
      <c r="KZ271" s="5"/>
      <c r="LA271" s="5"/>
      <c r="LB271" s="5"/>
      <c r="LC271" s="5"/>
      <c r="LD271" s="5"/>
      <c r="LE271" s="5"/>
      <c r="LF271" s="5"/>
      <c r="LG271" s="5"/>
      <c r="LH271" s="5"/>
      <c r="LI271" s="5"/>
      <c r="LJ271" s="5"/>
      <c r="LK271" s="5"/>
      <c r="LL271" s="5"/>
      <c r="LM271" s="5"/>
      <c r="LN271" s="5"/>
      <c r="LO271" s="5"/>
      <c r="LP271" s="5"/>
      <c r="LQ271" s="5"/>
      <c r="LR271" s="5"/>
      <c r="LS271" s="5"/>
      <c r="LT271" s="5"/>
      <c r="LU271" s="5"/>
      <c r="LV271" s="5"/>
      <c r="LW271" s="5"/>
      <c r="LX271" s="5"/>
      <c r="LY271" s="5"/>
      <c r="LZ271" s="5"/>
      <c r="MA271" s="5"/>
      <c r="MB271" s="5"/>
      <c r="MC271" s="5"/>
      <c r="MD271" s="5"/>
      <c r="ME271" s="5"/>
      <c r="MF271" s="5"/>
      <c r="MG271" s="5"/>
      <c r="MH271" s="5"/>
      <c r="MI271" s="5"/>
      <c r="MJ271" s="5"/>
      <c r="MK271" s="5"/>
      <c r="ML271" s="5"/>
      <c r="MM271" s="5"/>
      <c r="MN271" s="5"/>
      <c r="MO271" s="5"/>
      <c r="MP271" s="5"/>
      <c r="MQ271" s="5"/>
      <c r="MR271" s="5"/>
      <c r="MS271" s="5"/>
      <c r="MT271" s="5"/>
      <c r="MU271" s="5"/>
      <c r="MV271" s="5"/>
      <c r="MW271" s="5"/>
      <c r="MX271" s="5"/>
      <c r="MY271" s="5"/>
      <c r="MZ271" s="5"/>
      <c r="NA271" s="5"/>
      <c r="NB271" s="5"/>
      <c r="NC271" s="5"/>
      <c r="ND271" s="5"/>
      <c r="NE271" s="5"/>
      <c r="NF271" s="5"/>
      <c r="NG271" s="5"/>
      <c r="NH271" s="5"/>
      <c r="NI271" s="5"/>
      <c r="NJ271" s="5"/>
      <c r="NK271" s="5"/>
      <c r="NL271" s="5"/>
      <c r="NM271" s="5"/>
      <c r="NN271" s="5"/>
      <c r="NO271" s="5"/>
      <c r="NP271" s="5"/>
      <c r="NQ271" s="5"/>
      <c r="NR271" s="5"/>
      <c r="NS271" s="5"/>
      <c r="NT271" s="5"/>
      <c r="NU271" s="5"/>
      <c r="NV271" s="5"/>
      <c r="NW271" s="5"/>
      <c r="NX271" s="5"/>
      <c r="NY271" s="5"/>
      <c r="NZ271" s="5"/>
      <c r="OA271" s="5"/>
      <c r="OB271" s="5"/>
      <c r="OC271" s="5"/>
      <c r="OD271" s="5"/>
      <c r="OE271" s="5"/>
      <c r="OF271" s="5"/>
      <c r="OG271" s="5"/>
      <c r="OH271" s="5"/>
      <c r="OI271" s="5"/>
      <c r="OJ271" s="5"/>
      <c r="OK271" s="5"/>
      <c r="OL271" s="5"/>
      <c r="OM271" s="5"/>
      <c r="ON271" s="5"/>
      <c r="OO271" s="5"/>
      <c r="OP271" s="5"/>
      <c r="OQ271" s="5"/>
      <c r="OR271" s="5"/>
      <c r="OS271" s="5"/>
      <c r="OT271" s="5"/>
      <c r="OU271" s="5"/>
      <c r="OV271" s="5"/>
      <c r="OW271" s="5"/>
      <c r="OX271" s="5"/>
      <c r="OY271" s="5"/>
      <c r="OZ271" s="5"/>
      <c r="PA271" s="5"/>
      <c r="PB271" s="5"/>
      <c r="PC271" s="5"/>
      <c r="PD271" s="5"/>
      <c r="PE271" s="5"/>
      <c r="PF271" s="5"/>
      <c r="PG271" s="5"/>
      <c r="PH271" s="5"/>
      <c r="PI271" s="5"/>
      <c r="PJ271" s="5"/>
      <c r="PK271" s="5"/>
      <c r="PL271" s="5"/>
      <c r="PM271" s="5"/>
      <c r="PN271" s="5"/>
      <c r="PO271" s="5"/>
      <c r="PP271" s="5"/>
    </row>
    <row r="272" spans="1:43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  <c r="IX272" s="5"/>
      <c r="IY272" s="5"/>
      <c r="IZ272" s="5"/>
      <c r="JA272" s="5"/>
      <c r="JB272" s="5"/>
      <c r="JC272" s="5"/>
      <c r="JD272" s="5"/>
      <c r="JE272" s="5"/>
      <c r="JF272" s="5"/>
      <c r="JG272" s="5"/>
      <c r="JH272" s="5"/>
      <c r="JI272" s="5"/>
      <c r="JJ272" s="5"/>
      <c r="JK272" s="5"/>
      <c r="JL272" s="5"/>
      <c r="JM272" s="5"/>
      <c r="JN272" s="5"/>
      <c r="JO272" s="5"/>
      <c r="JP272" s="5"/>
      <c r="JQ272" s="5"/>
      <c r="JR272" s="5"/>
      <c r="JS272" s="5"/>
      <c r="JT272" s="5"/>
      <c r="JU272" s="5"/>
      <c r="JV272" s="5"/>
      <c r="JW272" s="5"/>
      <c r="JX272" s="5"/>
      <c r="JY272" s="5"/>
      <c r="JZ272" s="5"/>
      <c r="KA272" s="5"/>
      <c r="KB272" s="5"/>
      <c r="KC272" s="5"/>
      <c r="KD272" s="5"/>
      <c r="KE272" s="5"/>
      <c r="KF272" s="5"/>
      <c r="KG272" s="5"/>
      <c r="KH272" s="5"/>
      <c r="KI272" s="5"/>
      <c r="KJ272" s="5"/>
      <c r="KK272" s="5"/>
      <c r="KL272" s="5"/>
      <c r="KM272" s="5"/>
      <c r="KN272" s="5"/>
      <c r="KO272" s="5"/>
      <c r="KP272" s="5"/>
      <c r="KQ272" s="5"/>
      <c r="KR272" s="5"/>
      <c r="KS272" s="5"/>
      <c r="KT272" s="5"/>
      <c r="KU272" s="5"/>
      <c r="KV272" s="5"/>
      <c r="KW272" s="5"/>
      <c r="KX272" s="5"/>
      <c r="KY272" s="5"/>
      <c r="KZ272" s="5"/>
      <c r="LA272" s="5"/>
      <c r="LB272" s="5"/>
      <c r="LC272" s="5"/>
      <c r="LD272" s="5"/>
      <c r="LE272" s="5"/>
      <c r="LF272" s="5"/>
      <c r="LG272" s="5"/>
      <c r="LH272" s="5"/>
      <c r="LI272" s="5"/>
      <c r="LJ272" s="5"/>
      <c r="LK272" s="5"/>
      <c r="LL272" s="5"/>
      <c r="LM272" s="5"/>
      <c r="LN272" s="5"/>
      <c r="LO272" s="5"/>
      <c r="LP272" s="5"/>
      <c r="LQ272" s="5"/>
      <c r="LR272" s="5"/>
      <c r="LS272" s="5"/>
      <c r="LT272" s="5"/>
      <c r="LU272" s="5"/>
      <c r="LV272" s="5"/>
      <c r="LW272" s="5"/>
      <c r="LX272" s="5"/>
      <c r="LY272" s="5"/>
      <c r="LZ272" s="5"/>
      <c r="MA272" s="5"/>
      <c r="MB272" s="5"/>
      <c r="MC272" s="5"/>
      <c r="MD272" s="5"/>
      <c r="ME272" s="5"/>
      <c r="MF272" s="5"/>
      <c r="MG272" s="5"/>
      <c r="MH272" s="5"/>
      <c r="MI272" s="5"/>
      <c r="MJ272" s="5"/>
      <c r="MK272" s="5"/>
      <c r="ML272" s="5"/>
      <c r="MM272" s="5"/>
      <c r="MN272" s="5"/>
      <c r="MO272" s="5"/>
      <c r="MP272" s="5"/>
      <c r="MQ272" s="5"/>
      <c r="MR272" s="5"/>
      <c r="MS272" s="5"/>
      <c r="MT272" s="5"/>
      <c r="MU272" s="5"/>
      <c r="MV272" s="5"/>
      <c r="MW272" s="5"/>
      <c r="MX272" s="5"/>
      <c r="MY272" s="5"/>
      <c r="MZ272" s="5"/>
      <c r="NA272" s="5"/>
      <c r="NB272" s="5"/>
      <c r="NC272" s="5"/>
      <c r="ND272" s="5"/>
      <c r="NE272" s="5"/>
      <c r="NF272" s="5"/>
      <c r="NG272" s="5"/>
      <c r="NH272" s="5"/>
      <c r="NI272" s="5"/>
      <c r="NJ272" s="5"/>
      <c r="NK272" s="5"/>
      <c r="NL272" s="5"/>
      <c r="NM272" s="5"/>
      <c r="NN272" s="5"/>
      <c r="NO272" s="5"/>
      <c r="NP272" s="5"/>
      <c r="NQ272" s="5"/>
      <c r="NR272" s="5"/>
      <c r="NS272" s="5"/>
      <c r="NT272" s="5"/>
      <c r="NU272" s="5"/>
      <c r="NV272" s="5"/>
      <c r="NW272" s="5"/>
      <c r="NX272" s="5"/>
      <c r="NY272" s="5"/>
      <c r="NZ272" s="5"/>
      <c r="OA272" s="5"/>
      <c r="OB272" s="5"/>
      <c r="OC272" s="5"/>
      <c r="OD272" s="5"/>
      <c r="OE272" s="5"/>
      <c r="OF272" s="5"/>
      <c r="OG272" s="5"/>
      <c r="OH272" s="5"/>
      <c r="OI272" s="5"/>
      <c r="OJ272" s="5"/>
      <c r="OK272" s="5"/>
      <c r="OL272" s="5"/>
      <c r="OM272" s="5"/>
      <c r="ON272" s="5"/>
      <c r="OO272" s="5"/>
      <c r="OP272" s="5"/>
      <c r="OQ272" s="5"/>
      <c r="OR272" s="5"/>
      <c r="OS272" s="5"/>
      <c r="OT272" s="5"/>
      <c r="OU272" s="5"/>
      <c r="OV272" s="5"/>
      <c r="OW272" s="5"/>
      <c r="OX272" s="5"/>
      <c r="OY272" s="5"/>
      <c r="OZ272" s="5"/>
      <c r="PA272" s="5"/>
      <c r="PB272" s="5"/>
      <c r="PC272" s="5"/>
      <c r="PD272" s="5"/>
      <c r="PE272" s="5"/>
      <c r="PF272" s="5"/>
      <c r="PG272" s="5"/>
      <c r="PH272" s="5"/>
      <c r="PI272" s="5"/>
      <c r="PJ272" s="5"/>
      <c r="PK272" s="5"/>
      <c r="PL272" s="5"/>
      <c r="PM272" s="5"/>
      <c r="PN272" s="5"/>
      <c r="PO272" s="5"/>
      <c r="PP272" s="5"/>
    </row>
    <row r="273" spans="1:432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</row>
    <row r="274" spans="1:432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5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</row>
    <row r="275" spans="1:432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</row>
    <row r="276" spans="1:432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</row>
    <row r="277" spans="1:432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</row>
    <row r="278" spans="1:432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  <c r="IX278" s="5"/>
      <c r="IY278" s="5"/>
      <c r="IZ278" s="5"/>
      <c r="JA278" s="5"/>
      <c r="JB278" s="5"/>
      <c r="JC278" s="5"/>
      <c r="JD278" s="5"/>
      <c r="JE278" s="5"/>
      <c r="JF278" s="5"/>
      <c r="JG278" s="5"/>
      <c r="JH278" s="5"/>
      <c r="JI278" s="5"/>
      <c r="JJ278" s="5"/>
      <c r="JK278" s="5"/>
      <c r="JL278" s="5"/>
      <c r="JM278" s="5"/>
      <c r="JN278" s="5"/>
      <c r="JO278" s="5"/>
      <c r="JP278" s="5"/>
      <c r="JQ278" s="5"/>
      <c r="JR278" s="5"/>
      <c r="JS278" s="5"/>
      <c r="JT278" s="5"/>
      <c r="JU278" s="5"/>
      <c r="JV278" s="5"/>
      <c r="JW278" s="5"/>
      <c r="JX278" s="5"/>
      <c r="JY278" s="5"/>
      <c r="JZ278" s="5"/>
      <c r="KA278" s="5"/>
      <c r="KB278" s="5"/>
      <c r="KC278" s="5"/>
      <c r="KD278" s="5"/>
      <c r="KE278" s="5"/>
      <c r="KF278" s="5"/>
      <c r="KG278" s="5"/>
      <c r="KH278" s="5"/>
      <c r="KI278" s="5"/>
      <c r="KJ278" s="5"/>
      <c r="KK278" s="5"/>
      <c r="KL278" s="5"/>
      <c r="KM278" s="5"/>
      <c r="KN278" s="5"/>
      <c r="KO278" s="5"/>
      <c r="KP278" s="5"/>
      <c r="KQ278" s="5"/>
      <c r="KR278" s="5"/>
      <c r="KS278" s="5"/>
      <c r="KT278" s="5"/>
      <c r="KU278" s="5"/>
      <c r="KV278" s="5"/>
      <c r="KW278" s="5"/>
      <c r="KX278" s="5"/>
      <c r="KY278" s="5"/>
      <c r="KZ278" s="5"/>
      <c r="LA278" s="5"/>
      <c r="LB278" s="5"/>
      <c r="LC278" s="5"/>
      <c r="LD278" s="5"/>
      <c r="LE278" s="5"/>
      <c r="LF278" s="5"/>
      <c r="LG278" s="5"/>
      <c r="LH278" s="5"/>
      <c r="LI278" s="5"/>
      <c r="LJ278" s="5"/>
      <c r="LK278" s="5"/>
      <c r="LL278" s="5"/>
      <c r="LM278" s="5"/>
      <c r="LN278" s="5"/>
      <c r="LO278" s="5"/>
      <c r="LP278" s="5"/>
      <c r="LQ278" s="5"/>
      <c r="LR278" s="5"/>
      <c r="LS278" s="5"/>
      <c r="LT278" s="5"/>
      <c r="LU278" s="5"/>
      <c r="LV278" s="5"/>
      <c r="LW278" s="5"/>
      <c r="LX278" s="5"/>
      <c r="LY278" s="5"/>
      <c r="LZ278" s="5"/>
      <c r="MA278" s="5"/>
      <c r="MB278" s="5"/>
      <c r="MC278" s="5"/>
      <c r="MD278" s="5"/>
      <c r="ME278" s="5"/>
      <c r="MF278" s="5"/>
      <c r="MG278" s="5"/>
      <c r="MH278" s="5"/>
      <c r="MI278" s="5"/>
      <c r="MJ278" s="5"/>
      <c r="MK278" s="5"/>
      <c r="ML278" s="5"/>
      <c r="MM278" s="5"/>
      <c r="MN278" s="5"/>
      <c r="MO278" s="5"/>
      <c r="MP278" s="5"/>
      <c r="MQ278" s="5"/>
      <c r="MR278" s="5"/>
      <c r="MS278" s="5"/>
      <c r="MT278" s="5"/>
      <c r="MU278" s="5"/>
      <c r="MV278" s="5"/>
      <c r="MW278" s="5"/>
      <c r="MX278" s="5"/>
      <c r="MY278" s="5"/>
      <c r="MZ278" s="5"/>
      <c r="NA278" s="5"/>
      <c r="NB278" s="5"/>
      <c r="NC278" s="5"/>
      <c r="ND278" s="5"/>
      <c r="NE278" s="5"/>
      <c r="NF278" s="5"/>
      <c r="NG278" s="5"/>
      <c r="NH278" s="5"/>
      <c r="NI278" s="5"/>
      <c r="NJ278" s="5"/>
      <c r="NK278" s="5"/>
      <c r="NL278" s="5"/>
      <c r="NM278" s="5"/>
      <c r="NN278" s="5"/>
      <c r="NO278" s="5"/>
      <c r="NP278" s="5"/>
      <c r="NQ278" s="5"/>
      <c r="NR278" s="5"/>
      <c r="NS278" s="5"/>
      <c r="NT278" s="5"/>
      <c r="NU278" s="5"/>
      <c r="NV278" s="5"/>
      <c r="NW278" s="5"/>
      <c r="NX278" s="5"/>
      <c r="NY278" s="5"/>
      <c r="NZ278" s="5"/>
      <c r="OA278" s="5"/>
      <c r="OB278" s="5"/>
      <c r="OC278" s="5"/>
      <c r="OD278" s="5"/>
      <c r="OE278" s="5"/>
      <c r="OF278" s="5"/>
      <c r="OG278" s="5"/>
      <c r="OH278" s="5"/>
      <c r="OI278" s="5"/>
      <c r="OJ278" s="5"/>
      <c r="OK278" s="5"/>
      <c r="OL278" s="5"/>
      <c r="OM278" s="5"/>
      <c r="ON278" s="5"/>
      <c r="OO278" s="5"/>
      <c r="OP278" s="5"/>
      <c r="OQ278" s="5"/>
      <c r="OR278" s="5"/>
      <c r="OS278" s="5"/>
      <c r="OT278" s="5"/>
      <c r="OU278" s="5"/>
      <c r="OV278" s="5"/>
      <c r="OW278" s="5"/>
      <c r="OX278" s="5"/>
      <c r="OY278" s="5"/>
      <c r="OZ278" s="5"/>
      <c r="PA278" s="5"/>
      <c r="PB278" s="5"/>
      <c r="PC278" s="5"/>
      <c r="PD278" s="5"/>
      <c r="PE278" s="5"/>
      <c r="PF278" s="5"/>
      <c r="PG278" s="5"/>
      <c r="PH278" s="5"/>
      <c r="PI278" s="5"/>
      <c r="PJ278" s="5"/>
      <c r="PK278" s="5"/>
      <c r="PL278" s="5"/>
      <c r="PM278" s="5"/>
      <c r="PN278" s="5"/>
      <c r="PO278" s="5"/>
      <c r="PP278" s="5"/>
    </row>
    <row r="279" spans="1:432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  <c r="IX279" s="5"/>
      <c r="IY279" s="5"/>
      <c r="IZ279" s="5"/>
      <c r="JA279" s="5"/>
      <c r="JB279" s="5"/>
      <c r="JC279" s="5"/>
      <c r="JD279" s="5"/>
      <c r="JE279" s="5"/>
      <c r="JF279" s="5"/>
      <c r="JG279" s="5"/>
      <c r="JH279" s="5"/>
      <c r="JI279" s="5"/>
      <c r="JJ279" s="5"/>
      <c r="JK279" s="5"/>
      <c r="JL279" s="5"/>
      <c r="JM279" s="5"/>
      <c r="JN279" s="5"/>
      <c r="JO279" s="5"/>
      <c r="JP279" s="5"/>
      <c r="JQ279" s="5"/>
      <c r="JR279" s="5"/>
      <c r="JS279" s="5"/>
      <c r="JT279" s="5"/>
      <c r="JU279" s="5"/>
      <c r="JV279" s="5"/>
      <c r="JW279" s="5"/>
      <c r="JX279" s="5"/>
      <c r="JY279" s="5"/>
      <c r="JZ279" s="5"/>
      <c r="KA279" s="5"/>
      <c r="KB279" s="5"/>
      <c r="KC279" s="5"/>
      <c r="KD279" s="5"/>
      <c r="KE279" s="5"/>
      <c r="KF279" s="5"/>
      <c r="KG279" s="5"/>
      <c r="KH279" s="5"/>
      <c r="KI279" s="5"/>
      <c r="KJ279" s="5"/>
      <c r="KK279" s="5"/>
      <c r="KL279" s="5"/>
      <c r="KM279" s="5"/>
      <c r="KN279" s="5"/>
      <c r="KO279" s="5"/>
      <c r="KP279" s="5"/>
      <c r="KQ279" s="5"/>
      <c r="KR279" s="5"/>
      <c r="KS279" s="5"/>
      <c r="KT279" s="5"/>
      <c r="KU279" s="5"/>
      <c r="KV279" s="5"/>
      <c r="KW279" s="5"/>
      <c r="KX279" s="5"/>
      <c r="KY279" s="5"/>
      <c r="KZ279" s="5"/>
      <c r="LA279" s="5"/>
      <c r="LB279" s="5"/>
      <c r="LC279" s="5"/>
      <c r="LD279" s="5"/>
      <c r="LE279" s="5"/>
      <c r="LF279" s="5"/>
      <c r="LG279" s="5"/>
      <c r="LH279" s="5"/>
      <c r="LI279" s="5"/>
      <c r="LJ279" s="5"/>
      <c r="LK279" s="5"/>
      <c r="LL279" s="5"/>
      <c r="LM279" s="5"/>
      <c r="LN279" s="5"/>
      <c r="LO279" s="5"/>
      <c r="LP279" s="5"/>
      <c r="LQ279" s="5"/>
      <c r="LR279" s="5"/>
      <c r="LS279" s="5"/>
      <c r="LT279" s="5"/>
      <c r="LU279" s="5"/>
      <c r="LV279" s="5"/>
      <c r="LW279" s="5"/>
      <c r="LX279" s="5"/>
      <c r="LY279" s="5"/>
      <c r="LZ279" s="5"/>
      <c r="MA279" s="5"/>
      <c r="MB279" s="5"/>
      <c r="MC279" s="5"/>
      <c r="MD279" s="5"/>
      <c r="ME279" s="5"/>
      <c r="MF279" s="5"/>
      <c r="MG279" s="5"/>
      <c r="MH279" s="5"/>
      <c r="MI279" s="5"/>
      <c r="MJ279" s="5"/>
      <c r="MK279" s="5"/>
      <c r="ML279" s="5"/>
      <c r="MM279" s="5"/>
      <c r="MN279" s="5"/>
      <c r="MO279" s="5"/>
      <c r="MP279" s="5"/>
      <c r="MQ279" s="5"/>
      <c r="MR279" s="5"/>
      <c r="MS279" s="5"/>
      <c r="MT279" s="5"/>
      <c r="MU279" s="5"/>
      <c r="MV279" s="5"/>
      <c r="MW279" s="5"/>
      <c r="MX279" s="5"/>
      <c r="MY279" s="5"/>
      <c r="MZ279" s="5"/>
      <c r="NA279" s="5"/>
      <c r="NB279" s="5"/>
      <c r="NC279" s="5"/>
      <c r="ND279" s="5"/>
      <c r="NE279" s="5"/>
      <c r="NF279" s="5"/>
      <c r="NG279" s="5"/>
      <c r="NH279" s="5"/>
      <c r="NI279" s="5"/>
      <c r="NJ279" s="5"/>
      <c r="NK279" s="5"/>
      <c r="NL279" s="5"/>
      <c r="NM279" s="5"/>
      <c r="NN279" s="5"/>
      <c r="NO279" s="5"/>
      <c r="NP279" s="5"/>
      <c r="NQ279" s="5"/>
      <c r="NR279" s="5"/>
      <c r="NS279" s="5"/>
      <c r="NT279" s="5"/>
      <c r="NU279" s="5"/>
      <c r="NV279" s="5"/>
      <c r="NW279" s="5"/>
      <c r="NX279" s="5"/>
      <c r="NY279" s="5"/>
      <c r="NZ279" s="5"/>
      <c r="OA279" s="5"/>
      <c r="OB279" s="5"/>
      <c r="OC279" s="5"/>
      <c r="OD279" s="5"/>
      <c r="OE279" s="5"/>
      <c r="OF279" s="5"/>
      <c r="OG279" s="5"/>
      <c r="OH279" s="5"/>
      <c r="OI279" s="5"/>
      <c r="OJ279" s="5"/>
      <c r="OK279" s="5"/>
      <c r="OL279" s="5"/>
      <c r="OM279" s="5"/>
      <c r="ON279" s="5"/>
      <c r="OO279" s="5"/>
      <c r="OP279" s="5"/>
      <c r="OQ279" s="5"/>
      <c r="OR279" s="5"/>
      <c r="OS279" s="5"/>
      <c r="OT279" s="5"/>
      <c r="OU279" s="5"/>
      <c r="OV279" s="5"/>
      <c r="OW279" s="5"/>
      <c r="OX279" s="5"/>
      <c r="OY279" s="5"/>
      <c r="OZ279" s="5"/>
      <c r="PA279" s="5"/>
      <c r="PB279" s="5"/>
      <c r="PC279" s="5"/>
      <c r="PD279" s="5"/>
      <c r="PE279" s="5"/>
      <c r="PF279" s="5"/>
      <c r="PG279" s="5"/>
      <c r="PH279" s="5"/>
      <c r="PI279" s="5"/>
      <c r="PJ279" s="5"/>
      <c r="PK279" s="5"/>
      <c r="PL279" s="5"/>
      <c r="PM279" s="5"/>
      <c r="PN279" s="5"/>
      <c r="PO279" s="5"/>
      <c r="PP279" s="5"/>
    </row>
    <row r="280" spans="1:432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  <c r="IX280" s="5"/>
      <c r="IY280" s="5"/>
      <c r="IZ280" s="5"/>
      <c r="JA280" s="5"/>
      <c r="JB280" s="5"/>
      <c r="JC280" s="5"/>
      <c r="JD280" s="5"/>
      <c r="JE280" s="5"/>
      <c r="JF280" s="5"/>
      <c r="JG280" s="5"/>
      <c r="JH280" s="5"/>
      <c r="JI280" s="5"/>
      <c r="JJ280" s="5"/>
      <c r="JK280" s="5"/>
      <c r="JL280" s="5"/>
      <c r="JM280" s="5"/>
      <c r="JN280" s="5"/>
      <c r="JO280" s="5"/>
      <c r="JP280" s="5"/>
      <c r="JQ280" s="5"/>
      <c r="JR280" s="5"/>
      <c r="JS280" s="5"/>
      <c r="JT280" s="5"/>
      <c r="JU280" s="5"/>
      <c r="JV280" s="5"/>
      <c r="JW280" s="5"/>
      <c r="JX280" s="5"/>
      <c r="JY280" s="5"/>
      <c r="JZ280" s="5"/>
      <c r="KA280" s="5"/>
      <c r="KB280" s="5"/>
      <c r="KC280" s="5"/>
      <c r="KD280" s="5"/>
      <c r="KE280" s="5"/>
      <c r="KF280" s="5"/>
      <c r="KG280" s="5"/>
      <c r="KH280" s="5"/>
      <c r="KI280" s="5"/>
      <c r="KJ280" s="5"/>
      <c r="KK280" s="5"/>
      <c r="KL280" s="5"/>
      <c r="KM280" s="5"/>
      <c r="KN280" s="5"/>
      <c r="KO280" s="5"/>
      <c r="KP280" s="5"/>
      <c r="KQ280" s="5"/>
      <c r="KR280" s="5"/>
      <c r="KS280" s="5"/>
      <c r="KT280" s="5"/>
      <c r="KU280" s="5"/>
      <c r="KV280" s="5"/>
      <c r="KW280" s="5"/>
      <c r="KX280" s="5"/>
      <c r="KY280" s="5"/>
      <c r="KZ280" s="5"/>
      <c r="LA280" s="5"/>
      <c r="LB280" s="5"/>
      <c r="LC280" s="5"/>
      <c r="LD280" s="5"/>
      <c r="LE280" s="5"/>
      <c r="LF280" s="5"/>
      <c r="LG280" s="5"/>
      <c r="LH280" s="5"/>
      <c r="LI280" s="5"/>
      <c r="LJ280" s="5"/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r="MY280" s="5"/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</row>
    <row r="281" spans="1:432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  <c r="IX281" s="5"/>
      <c r="IY281" s="5"/>
      <c r="IZ281" s="5"/>
      <c r="JA281" s="5"/>
      <c r="JB281" s="5"/>
      <c r="JC281" s="5"/>
      <c r="JD281" s="5"/>
      <c r="JE281" s="5"/>
      <c r="JF281" s="5"/>
      <c r="JG281" s="5"/>
      <c r="JH281" s="5"/>
      <c r="JI281" s="5"/>
      <c r="JJ281" s="5"/>
      <c r="JK281" s="5"/>
      <c r="JL281" s="5"/>
      <c r="JM281" s="5"/>
      <c r="JN281" s="5"/>
      <c r="JO281" s="5"/>
      <c r="JP281" s="5"/>
      <c r="JQ281" s="5"/>
      <c r="JR281" s="5"/>
      <c r="JS281" s="5"/>
      <c r="JT281" s="5"/>
      <c r="JU281" s="5"/>
      <c r="JV281" s="5"/>
      <c r="JW281" s="5"/>
      <c r="JX281" s="5"/>
      <c r="JY281" s="5"/>
      <c r="JZ281" s="5"/>
      <c r="KA281" s="5"/>
      <c r="KB281" s="5"/>
      <c r="KC281" s="5"/>
      <c r="KD281" s="5"/>
      <c r="KE281" s="5"/>
      <c r="KF281" s="5"/>
      <c r="KG281" s="5"/>
      <c r="KH281" s="5"/>
      <c r="KI281" s="5"/>
      <c r="KJ281" s="5"/>
      <c r="KK281" s="5"/>
      <c r="KL281" s="5"/>
      <c r="KM281" s="5"/>
      <c r="KN281" s="5"/>
      <c r="KO281" s="5"/>
      <c r="KP281" s="5"/>
      <c r="KQ281" s="5"/>
      <c r="KR281" s="5"/>
      <c r="KS281" s="5"/>
      <c r="KT281" s="5"/>
      <c r="KU281" s="5"/>
      <c r="KV281" s="5"/>
      <c r="KW281" s="5"/>
      <c r="KX281" s="5"/>
      <c r="KY281" s="5"/>
      <c r="KZ281" s="5"/>
      <c r="LA281" s="5"/>
      <c r="LB281" s="5"/>
      <c r="LC281" s="5"/>
      <c r="LD281" s="5"/>
      <c r="LE281" s="5"/>
      <c r="LF281" s="5"/>
      <c r="LG281" s="5"/>
      <c r="LH281" s="5"/>
      <c r="LI281" s="5"/>
      <c r="LJ281" s="5"/>
      <c r="LK281" s="5"/>
      <c r="LL281" s="5"/>
      <c r="LM281" s="5"/>
      <c r="LN281" s="5"/>
      <c r="LO281" s="5"/>
      <c r="LP281" s="5"/>
      <c r="LQ281" s="5"/>
      <c r="LR281" s="5"/>
      <c r="LS281" s="5"/>
      <c r="LT281" s="5"/>
      <c r="LU281" s="5"/>
      <c r="LV281" s="5"/>
      <c r="LW281" s="5"/>
      <c r="LX281" s="5"/>
      <c r="LY281" s="5"/>
      <c r="LZ281" s="5"/>
      <c r="MA281" s="5"/>
      <c r="MB281" s="5"/>
      <c r="MC281" s="5"/>
      <c r="MD281" s="5"/>
      <c r="ME281" s="5"/>
      <c r="MF281" s="5"/>
      <c r="MG281" s="5"/>
      <c r="MH281" s="5"/>
      <c r="MI281" s="5"/>
      <c r="MJ281" s="5"/>
      <c r="MK281" s="5"/>
      <c r="ML281" s="5"/>
      <c r="MM281" s="5"/>
      <c r="MN281" s="5"/>
      <c r="MO281" s="5"/>
      <c r="MP281" s="5"/>
      <c r="MQ281" s="5"/>
      <c r="MR281" s="5"/>
      <c r="MS281" s="5"/>
      <c r="MT281" s="5"/>
      <c r="MU281" s="5"/>
      <c r="MV281" s="5"/>
      <c r="MW281" s="5"/>
      <c r="MX281" s="5"/>
      <c r="MY281" s="5"/>
      <c r="MZ281" s="5"/>
      <c r="NA281" s="5"/>
      <c r="NB281" s="5"/>
      <c r="NC281" s="5"/>
      <c r="ND281" s="5"/>
      <c r="NE281" s="5"/>
      <c r="NF281" s="5"/>
      <c r="NG281" s="5"/>
      <c r="NH281" s="5"/>
      <c r="NI281" s="5"/>
      <c r="NJ281" s="5"/>
      <c r="NK281" s="5"/>
      <c r="NL281" s="5"/>
      <c r="NM281" s="5"/>
      <c r="NN281" s="5"/>
      <c r="NO281" s="5"/>
      <c r="NP281" s="5"/>
      <c r="NQ281" s="5"/>
      <c r="NR281" s="5"/>
      <c r="NS281" s="5"/>
      <c r="NT281" s="5"/>
      <c r="NU281" s="5"/>
      <c r="NV281" s="5"/>
      <c r="NW281" s="5"/>
      <c r="NX281" s="5"/>
      <c r="NY281" s="5"/>
      <c r="NZ281" s="5"/>
      <c r="OA281" s="5"/>
      <c r="OB281" s="5"/>
      <c r="OC281" s="5"/>
      <c r="OD281" s="5"/>
      <c r="OE281" s="5"/>
      <c r="OF281" s="5"/>
      <c r="OG281" s="5"/>
      <c r="OH281" s="5"/>
      <c r="OI281" s="5"/>
      <c r="OJ281" s="5"/>
      <c r="OK281" s="5"/>
      <c r="OL281" s="5"/>
      <c r="OM281" s="5"/>
      <c r="ON281" s="5"/>
      <c r="OO281" s="5"/>
      <c r="OP281" s="5"/>
      <c r="OQ281" s="5"/>
      <c r="OR281" s="5"/>
      <c r="OS281" s="5"/>
      <c r="OT281" s="5"/>
      <c r="OU281" s="5"/>
      <c r="OV281" s="5"/>
      <c r="OW281" s="5"/>
      <c r="OX281" s="5"/>
      <c r="OY281" s="5"/>
      <c r="OZ281" s="5"/>
      <c r="PA281" s="5"/>
      <c r="PB281" s="5"/>
      <c r="PC281" s="5"/>
      <c r="PD281" s="5"/>
      <c r="PE281" s="5"/>
      <c r="PF281" s="5"/>
      <c r="PG281" s="5"/>
      <c r="PH281" s="5"/>
      <c r="PI281" s="5"/>
      <c r="PJ281" s="5"/>
      <c r="PK281" s="5"/>
      <c r="PL281" s="5"/>
      <c r="PM281" s="5"/>
      <c r="PN281" s="5"/>
      <c r="PO281" s="5"/>
      <c r="PP281" s="5"/>
    </row>
    <row r="282" spans="1:43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  <c r="IX282" s="5"/>
      <c r="IY282" s="5"/>
      <c r="IZ282" s="5"/>
      <c r="JA282" s="5"/>
      <c r="JB282" s="5"/>
      <c r="JC282" s="5"/>
      <c r="JD282" s="5"/>
      <c r="JE282" s="5"/>
      <c r="JF282" s="5"/>
      <c r="JG282" s="5"/>
      <c r="JH282" s="5"/>
      <c r="JI282" s="5"/>
      <c r="JJ282" s="5"/>
      <c r="JK282" s="5"/>
      <c r="JL282" s="5"/>
      <c r="JM282" s="5"/>
      <c r="JN282" s="5"/>
      <c r="JO282" s="5"/>
      <c r="JP282" s="5"/>
      <c r="JQ282" s="5"/>
      <c r="JR282" s="5"/>
      <c r="JS282" s="5"/>
      <c r="JT282" s="5"/>
      <c r="JU282" s="5"/>
      <c r="JV282" s="5"/>
      <c r="JW282" s="5"/>
      <c r="JX282" s="5"/>
      <c r="JY282" s="5"/>
      <c r="JZ282" s="5"/>
      <c r="KA282" s="5"/>
      <c r="KB282" s="5"/>
      <c r="KC282" s="5"/>
      <c r="KD282" s="5"/>
      <c r="KE282" s="5"/>
      <c r="KF282" s="5"/>
      <c r="KG282" s="5"/>
      <c r="KH282" s="5"/>
      <c r="KI282" s="5"/>
      <c r="KJ282" s="5"/>
      <c r="KK282" s="5"/>
      <c r="KL282" s="5"/>
      <c r="KM282" s="5"/>
      <c r="KN282" s="5"/>
      <c r="KO282" s="5"/>
      <c r="KP282" s="5"/>
      <c r="KQ282" s="5"/>
      <c r="KR282" s="5"/>
      <c r="KS282" s="5"/>
      <c r="KT282" s="5"/>
      <c r="KU282" s="5"/>
      <c r="KV282" s="5"/>
      <c r="KW282" s="5"/>
      <c r="KX282" s="5"/>
      <c r="KY282" s="5"/>
      <c r="KZ282" s="5"/>
      <c r="LA282" s="5"/>
      <c r="LB282" s="5"/>
      <c r="LC282" s="5"/>
      <c r="LD282" s="5"/>
      <c r="LE282" s="5"/>
      <c r="LF282" s="5"/>
      <c r="LG282" s="5"/>
      <c r="LH282" s="5"/>
      <c r="LI282" s="5"/>
      <c r="LJ282" s="5"/>
      <c r="LK282" s="5"/>
      <c r="LL282" s="5"/>
      <c r="LM282" s="5"/>
      <c r="LN282" s="5"/>
      <c r="LO282" s="5"/>
      <c r="LP282" s="5"/>
      <c r="LQ282" s="5"/>
      <c r="LR282" s="5"/>
      <c r="LS282" s="5"/>
      <c r="LT282" s="5"/>
      <c r="LU282" s="5"/>
      <c r="LV282" s="5"/>
      <c r="LW282" s="5"/>
      <c r="LX282" s="5"/>
      <c r="LY282" s="5"/>
      <c r="LZ282" s="5"/>
      <c r="MA282" s="5"/>
      <c r="MB282" s="5"/>
      <c r="MC282" s="5"/>
      <c r="MD282" s="5"/>
      <c r="ME282" s="5"/>
      <c r="MF282" s="5"/>
      <c r="MG282" s="5"/>
      <c r="MH282" s="5"/>
      <c r="MI282" s="5"/>
      <c r="MJ282" s="5"/>
      <c r="MK282" s="5"/>
      <c r="ML282" s="5"/>
      <c r="MM282" s="5"/>
      <c r="MN282" s="5"/>
      <c r="MO282" s="5"/>
      <c r="MP282" s="5"/>
      <c r="MQ282" s="5"/>
      <c r="MR282" s="5"/>
      <c r="MS282" s="5"/>
      <c r="MT282" s="5"/>
      <c r="MU282" s="5"/>
      <c r="MV282" s="5"/>
      <c r="MW282" s="5"/>
      <c r="MX282" s="5"/>
      <c r="MY282" s="5"/>
      <c r="MZ282" s="5"/>
      <c r="NA282" s="5"/>
      <c r="NB282" s="5"/>
      <c r="NC282" s="5"/>
      <c r="ND282" s="5"/>
      <c r="NE282" s="5"/>
      <c r="NF282" s="5"/>
      <c r="NG282" s="5"/>
      <c r="NH282" s="5"/>
      <c r="NI282" s="5"/>
      <c r="NJ282" s="5"/>
      <c r="NK282" s="5"/>
      <c r="NL282" s="5"/>
      <c r="NM282" s="5"/>
      <c r="NN282" s="5"/>
      <c r="NO282" s="5"/>
      <c r="NP282" s="5"/>
      <c r="NQ282" s="5"/>
      <c r="NR282" s="5"/>
      <c r="NS282" s="5"/>
      <c r="NT282" s="5"/>
      <c r="NU282" s="5"/>
      <c r="NV282" s="5"/>
      <c r="NW282" s="5"/>
      <c r="NX282" s="5"/>
      <c r="NY282" s="5"/>
      <c r="NZ282" s="5"/>
      <c r="OA282" s="5"/>
      <c r="OB282" s="5"/>
      <c r="OC282" s="5"/>
      <c r="OD282" s="5"/>
      <c r="OE282" s="5"/>
      <c r="OF282" s="5"/>
      <c r="OG282" s="5"/>
      <c r="OH282" s="5"/>
      <c r="OI282" s="5"/>
      <c r="OJ282" s="5"/>
      <c r="OK282" s="5"/>
      <c r="OL282" s="5"/>
      <c r="OM282" s="5"/>
      <c r="ON282" s="5"/>
      <c r="OO282" s="5"/>
      <c r="OP282" s="5"/>
      <c r="OQ282" s="5"/>
      <c r="OR282" s="5"/>
      <c r="OS282" s="5"/>
      <c r="OT282" s="5"/>
      <c r="OU282" s="5"/>
      <c r="OV282" s="5"/>
      <c r="OW282" s="5"/>
      <c r="OX282" s="5"/>
      <c r="OY282" s="5"/>
      <c r="OZ282" s="5"/>
      <c r="PA282" s="5"/>
      <c r="PB282" s="5"/>
      <c r="PC282" s="5"/>
      <c r="PD282" s="5"/>
      <c r="PE282" s="5"/>
      <c r="PF282" s="5"/>
      <c r="PG282" s="5"/>
      <c r="PH282" s="5"/>
      <c r="PI282" s="5"/>
      <c r="PJ282" s="5"/>
      <c r="PK282" s="5"/>
      <c r="PL282" s="5"/>
      <c r="PM282" s="5"/>
      <c r="PN282" s="5"/>
      <c r="PO282" s="5"/>
      <c r="PP282" s="5"/>
    </row>
    <row r="283" spans="1:432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  <c r="IX283" s="5"/>
      <c r="IY283" s="5"/>
      <c r="IZ283" s="5"/>
      <c r="JA283" s="5"/>
      <c r="JB283" s="5"/>
      <c r="JC283" s="5"/>
      <c r="JD283" s="5"/>
      <c r="JE283" s="5"/>
      <c r="JF283" s="5"/>
      <c r="JG283" s="5"/>
      <c r="JH283" s="5"/>
      <c r="JI283" s="5"/>
      <c r="JJ283" s="5"/>
      <c r="JK283" s="5"/>
      <c r="JL283" s="5"/>
      <c r="JM283" s="5"/>
      <c r="JN283" s="5"/>
      <c r="JO283" s="5"/>
      <c r="JP283" s="5"/>
      <c r="JQ283" s="5"/>
      <c r="JR283" s="5"/>
      <c r="JS283" s="5"/>
      <c r="JT283" s="5"/>
      <c r="JU283" s="5"/>
      <c r="JV283" s="5"/>
      <c r="JW283" s="5"/>
      <c r="JX283" s="5"/>
      <c r="JY283" s="5"/>
      <c r="JZ283" s="5"/>
      <c r="KA283" s="5"/>
      <c r="KB283" s="5"/>
      <c r="KC283" s="5"/>
      <c r="KD283" s="5"/>
      <c r="KE283" s="5"/>
      <c r="KF283" s="5"/>
      <c r="KG283" s="5"/>
      <c r="KH283" s="5"/>
      <c r="KI283" s="5"/>
      <c r="KJ283" s="5"/>
      <c r="KK283" s="5"/>
      <c r="KL283" s="5"/>
      <c r="KM283" s="5"/>
      <c r="KN283" s="5"/>
      <c r="KO283" s="5"/>
      <c r="KP283" s="5"/>
      <c r="KQ283" s="5"/>
      <c r="KR283" s="5"/>
      <c r="KS283" s="5"/>
      <c r="KT283" s="5"/>
      <c r="KU283" s="5"/>
      <c r="KV283" s="5"/>
      <c r="KW283" s="5"/>
      <c r="KX283" s="5"/>
      <c r="KY283" s="5"/>
      <c r="KZ283" s="5"/>
      <c r="LA283" s="5"/>
      <c r="LB283" s="5"/>
      <c r="LC283" s="5"/>
      <c r="LD283" s="5"/>
      <c r="LE283" s="5"/>
      <c r="LF283" s="5"/>
      <c r="LG283" s="5"/>
      <c r="LH283" s="5"/>
      <c r="LI283" s="5"/>
      <c r="LJ283" s="5"/>
      <c r="LK283" s="5"/>
      <c r="LL283" s="5"/>
      <c r="LM283" s="5"/>
      <c r="LN283" s="5"/>
      <c r="LO283" s="5"/>
      <c r="LP283" s="5"/>
      <c r="LQ283" s="5"/>
      <c r="LR283" s="5"/>
      <c r="LS283" s="5"/>
      <c r="LT283" s="5"/>
      <c r="LU283" s="5"/>
      <c r="LV283" s="5"/>
      <c r="LW283" s="5"/>
      <c r="LX283" s="5"/>
      <c r="LY283" s="5"/>
      <c r="LZ283" s="5"/>
      <c r="MA283" s="5"/>
      <c r="MB283" s="5"/>
      <c r="MC283" s="5"/>
      <c r="MD283" s="5"/>
      <c r="ME283" s="5"/>
      <c r="MF283" s="5"/>
      <c r="MG283" s="5"/>
      <c r="MH283" s="5"/>
      <c r="MI283" s="5"/>
      <c r="MJ283" s="5"/>
      <c r="MK283" s="5"/>
      <c r="ML283" s="5"/>
      <c r="MM283" s="5"/>
      <c r="MN283" s="5"/>
      <c r="MO283" s="5"/>
      <c r="MP283" s="5"/>
      <c r="MQ283" s="5"/>
      <c r="MR283" s="5"/>
      <c r="MS283" s="5"/>
      <c r="MT283" s="5"/>
      <c r="MU283" s="5"/>
      <c r="MV283" s="5"/>
      <c r="MW283" s="5"/>
      <c r="MX283" s="5"/>
      <c r="MY283" s="5"/>
      <c r="MZ283" s="5"/>
      <c r="NA283" s="5"/>
      <c r="NB283" s="5"/>
      <c r="NC283" s="5"/>
      <c r="ND283" s="5"/>
      <c r="NE283" s="5"/>
      <c r="NF283" s="5"/>
      <c r="NG283" s="5"/>
      <c r="NH283" s="5"/>
      <c r="NI283" s="5"/>
      <c r="NJ283" s="5"/>
      <c r="NK283" s="5"/>
      <c r="NL283" s="5"/>
      <c r="NM283" s="5"/>
      <c r="NN283" s="5"/>
      <c r="NO283" s="5"/>
      <c r="NP283" s="5"/>
      <c r="NQ283" s="5"/>
      <c r="NR283" s="5"/>
      <c r="NS283" s="5"/>
      <c r="NT283" s="5"/>
      <c r="NU283" s="5"/>
      <c r="NV283" s="5"/>
      <c r="NW283" s="5"/>
      <c r="NX283" s="5"/>
      <c r="NY283" s="5"/>
      <c r="NZ283" s="5"/>
      <c r="OA283" s="5"/>
      <c r="OB283" s="5"/>
      <c r="OC283" s="5"/>
      <c r="OD283" s="5"/>
      <c r="OE283" s="5"/>
      <c r="OF283" s="5"/>
      <c r="OG283" s="5"/>
      <c r="OH283" s="5"/>
      <c r="OI283" s="5"/>
      <c r="OJ283" s="5"/>
      <c r="OK283" s="5"/>
      <c r="OL283" s="5"/>
      <c r="OM283" s="5"/>
      <c r="ON283" s="5"/>
      <c r="OO283" s="5"/>
      <c r="OP283" s="5"/>
      <c r="OQ283" s="5"/>
      <c r="OR283" s="5"/>
      <c r="OS283" s="5"/>
      <c r="OT283" s="5"/>
      <c r="OU283" s="5"/>
      <c r="OV283" s="5"/>
      <c r="OW283" s="5"/>
      <c r="OX283" s="5"/>
      <c r="OY283" s="5"/>
      <c r="OZ283" s="5"/>
      <c r="PA283" s="5"/>
      <c r="PB283" s="5"/>
      <c r="PC283" s="5"/>
      <c r="PD283" s="5"/>
      <c r="PE283" s="5"/>
      <c r="PF283" s="5"/>
      <c r="PG283" s="5"/>
      <c r="PH283" s="5"/>
      <c r="PI283" s="5"/>
      <c r="PJ283" s="5"/>
      <c r="PK283" s="5"/>
      <c r="PL283" s="5"/>
      <c r="PM283" s="5"/>
      <c r="PN283" s="5"/>
      <c r="PO283" s="5"/>
      <c r="PP283" s="5"/>
    </row>
    <row r="284" spans="1:432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  <c r="IX284" s="5"/>
      <c r="IY284" s="5"/>
      <c r="IZ284" s="5"/>
      <c r="JA284" s="5"/>
      <c r="JB284" s="5"/>
      <c r="JC284" s="5"/>
      <c r="JD284" s="5"/>
      <c r="JE284" s="5"/>
      <c r="JF284" s="5"/>
      <c r="JG284" s="5"/>
      <c r="JH284" s="5"/>
      <c r="JI284" s="5"/>
      <c r="JJ284" s="5"/>
      <c r="JK284" s="5"/>
      <c r="JL284" s="5"/>
      <c r="JM284" s="5"/>
      <c r="JN284" s="5"/>
      <c r="JO284" s="5"/>
      <c r="JP284" s="5"/>
      <c r="JQ284" s="5"/>
      <c r="JR284" s="5"/>
      <c r="JS284" s="5"/>
      <c r="JT284" s="5"/>
      <c r="JU284" s="5"/>
      <c r="JV284" s="5"/>
      <c r="JW284" s="5"/>
      <c r="JX284" s="5"/>
      <c r="JY284" s="5"/>
      <c r="JZ284" s="5"/>
      <c r="KA284" s="5"/>
      <c r="KB284" s="5"/>
      <c r="KC284" s="5"/>
      <c r="KD284" s="5"/>
      <c r="KE284" s="5"/>
      <c r="KF284" s="5"/>
      <c r="KG284" s="5"/>
      <c r="KH284" s="5"/>
      <c r="KI284" s="5"/>
      <c r="KJ284" s="5"/>
      <c r="KK284" s="5"/>
      <c r="KL284" s="5"/>
      <c r="KM284" s="5"/>
      <c r="KN284" s="5"/>
      <c r="KO284" s="5"/>
      <c r="KP284" s="5"/>
      <c r="KQ284" s="5"/>
      <c r="KR284" s="5"/>
      <c r="KS284" s="5"/>
      <c r="KT284" s="5"/>
      <c r="KU284" s="5"/>
      <c r="KV284" s="5"/>
      <c r="KW284" s="5"/>
      <c r="KX284" s="5"/>
      <c r="KY284" s="5"/>
      <c r="KZ284" s="5"/>
      <c r="LA284" s="5"/>
      <c r="LB284" s="5"/>
      <c r="LC284" s="5"/>
      <c r="LD284" s="5"/>
      <c r="LE284" s="5"/>
      <c r="LF284" s="5"/>
      <c r="LG284" s="5"/>
      <c r="LH284" s="5"/>
      <c r="LI284" s="5"/>
      <c r="LJ284" s="5"/>
      <c r="LK284" s="5"/>
      <c r="LL284" s="5"/>
      <c r="LM284" s="5"/>
      <c r="LN284" s="5"/>
      <c r="LO284" s="5"/>
      <c r="LP284" s="5"/>
      <c r="LQ284" s="5"/>
      <c r="LR284" s="5"/>
      <c r="LS284" s="5"/>
      <c r="LT284" s="5"/>
      <c r="LU284" s="5"/>
      <c r="LV284" s="5"/>
      <c r="LW284" s="5"/>
      <c r="LX284" s="5"/>
      <c r="LY284" s="5"/>
      <c r="LZ284" s="5"/>
      <c r="MA284" s="5"/>
      <c r="MB284" s="5"/>
      <c r="MC284" s="5"/>
      <c r="MD284" s="5"/>
      <c r="ME284" s="5"/>
      <c r="MF284" s="5"/>
      <c r="MG284" s="5"/>
      <c r="MH284" s="5"/>
      <c r="MI284" s="5"/>
      <c r="MJ284" s="5"/>
      <c r="MK284" s="5"/>
      <c r="ML284" s="5"/>
      <c r="MM284" s="5"/>
      <c r="MN284" s="5"/>
      <c r="MO284" s="5"/>
      <c r="MP284" s="5"/>
      <c r="MQ284" s="5"/>
      <c r="MR284" s="5"/>
      <c r="MS284" s="5"/>
      <c r="MT284" s="5"/>
      <c r="MU284" s="5"/>
      <c r="MV284" s="5"/>
      <c r="MW284" s="5"/>
      <c r="MX284" s="5"/>
      <c r="MY284" s="5"/>
      <c r="MZ284" s="5"/>
      <c r="NA284" s="5"/>
      <c r="NB284" s="5"/>
      <c r="NC284" s="5"/>
      <c r="ND284" s="5"/>
      <c r="NE284" s="5"/>
      <c r="NF284" s="5"/>
      <c r="NG284" s="5"/>
      <c r="NH284" s="5"/>
      <c r="NI284" s="5"/>
      <c r="NJ284" s="5"/>
      <c r="NK284" s="5"/>
      <c r="NL284" s="5"/>
      <c r="NM284" s="5"/>
      <c r="NN284" s="5"/>
      <c r="NO284" s="5"/>
      <c r="NP284" s="5"/>
      <c r="NQ284" s="5"/>
      <c r="NR284" s="5"/>
      <c r="NS284" s="5"/>
      <c r="NT284" s="5"/>
      <c r="NU284" s="5"/>
      <c r="NV284" s="5"/>
      <c r="NW284" s="5"/>
      <c r="NX284" s="5"/>
      <c r="NY284" s="5"/>
      <c r="NZ284" s="5"/>
      <c r="OA284" s="5"/>
      <c r="OB284" s="5"/>
      <c r="OC284" s="5"/>
      <c r="OD284" s="5"/>
      <c r="OE284" s="5"/>
      <c r="OF284" s="5"/>
      <c r="OG284" s="5"/>
      <c r="OH284" s="5"/>
      <c r="OI284" s="5"/>
      <c r="OJ284" s="5"/>
      <c r="OK284" s="5"/>
      <c r="OL284" s="5"/>
      <c r="OM284" s="5"/>
      <c r="ON284" s="5"/>
      <c r="OO284" s="5"/>
      <c r="OP284" s="5"/>
      <c r="OQ284" s="5"/>
      <c r="OR284" s="5"/>
      <c r="OS284" s="5"/>
      <c r="OT284" s="5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</row>
    <row r="285" spans="1:432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  <c r="IX285" s="5"/>
      <c r="IY285" s="5"/>
      <c r="IZ285" s="5"/>
      <c r="JA285" s="5"/>
      <c r="JB285" s="5"/>
      <c r="JC285" s="5"/>
      <c r="JD285" s="5"/>
      <c r="JE285" s="5"/>
      <c r="JF285" s="5"/>
      <c r="JG285" s="5"/>
      <c r="JH285" s="5"/>
      <c r="JI285" s="5"/>
      <c r="JJ285" s="5"/>
      <c r="JK285" s="5"/>
      <c r="JL285" s="5"/>
      <c r="JM285" s="5"/>
      <c r="JN285" s="5"/>
      <c r="JO285" s="5"/>
      <c r="JP285" s="5"/>
      <c r="JQ285" s="5"/>
      <c r="JR285" s="5"/>
      <c r="JS285" s="5"/>
      <c r="JT285" s="5"/>
      <c r="JU285" s="5"/>
      <c r="JV285" s="5"/>
      <c r="JW285" s="5"/>
      <c r="JX285" s="5"/>
      <c r="JY285" s="5"/>
      <c r="JZ285" s="5"/>
      <c r="KA285" s="5"/>
      <c r="KB285" s="5"/>
      <c r="KC285" s="5"/>
      <c r="KD285" s="5"/>
      <c r="KE285" s="5"/>
      <c r="KF285" s="5"/>
      <c r="KG285" s="5"/>
      <c r="KH285" s="5"/>
      <c r="KI285" s="5"/>
      <c r="KJ285" s="5"/>
      <c r="KK285" s="5"/>
      <c r="KL285" s="5"/>
      <c r="KM285" s="5"/>
      <c r="KN285" s="5"/>
      <c r="KO285" s="5"/>
      <c r="KP285" s="5"/>
      <c r="KQ285" s="5"/>
      <c r="KR285" s="5"/>
      <c r="KS285" s="5"/>
      <c r="KT285" s="5"/>
      <c r="KU285" s="5"/>
      <c r="KV285" s="5"/>
      <c r="KW285" s="5"/>
      <c r="KX285" s="5"/>
      <c r="KY285" s="5"/>
      <c r="KZ285" s="5"/>
      <c r="LA285" s="5"/>
      <c r="LB285" s="5"/>
      <c r="LC285" s="5"/>
      <c r="LD285" s="5"/>
      <c r="LE285" s="5"/>
      <c r="LF285" s="5"/>
      <c r="LG285" s="5"/>
      <c r="LH285" s="5"/>
      <c r="LI285" s="5"/>
      <c r="LJ285" s="5"/>
      <c r="LK285" s="5"/>
      <c r="LL285" s="5"/>
      <c r="LM285" s="5"/>
      <c r="LN285" s="5"/>
      <c r="LO285" s="5"/>
      <c r="LP285" s="5"/>
      <c r="LQ285" s="5"/>
      <c r="LR285" s="5"/>
      <c r="LS285" s="5"/>
      <c r="LT285" s="5"/>
      <c r="LU285" s="5"/>
      <c r="LV285" s="5"/>
      <c r="LW285" s="5"/>
      <c r="LX285" s="5"/>
      <c r="LY285" s="5"/>
      <c r="LZ285" s="5"/>
      <c r="MA285" s="5"/>
      <c r="MB285" s="5"/>
      <c r="MC285" s="5"/>
      <c r="MD285" s="5"/>
      <c r="ME285" s="5"/>
      <c r="MF285" s="5"/>
      <c r="MG285" s="5"/>
      <c r="MH285" s="5"/>
      <c r="MI285" s="5"/>
      <c r="MJ285" s="5"/>
      <c r="MK285" s="5"/>
      <c r="ML285" s="5"/>
      <c r="MM285" s="5"/>
      <c r="MN285" s="5"/>
      <c r="MO285" s="5"/>
      <c r="MP285" s="5"/>
      <c r="MQ285" s="5"/>
      <c r="MR285" s="5"/>
      <c r="MS285" s="5"/>
      <c r="MT285" s="5"/>
      <c r="MU285" s="5"/>
      <c r="MV285" s="5"/>
      <c r="MW285" s="5"/>
      <c r="MX285" s="5"/>
      <c r="MY285" s="5"/>
      <c r="MZ285" s="5"/>
      <c r="NA285" s="5"/>
      <c r="NB285" s="5"/>
      <c r="NC285" s="5"/>
      <c r="ND285" s="5"/>
      <c r="NE285" s="5"/>
      <c r="NF285" s="5"/>
      <c r="NG285" s="5"/>
      <c r="NH285" s="5"/>
      <c r="NI285" s="5"/>
      <c r="NJ285" s="5"/>
      <c r="NK285" s="5"/>
      <c r="NL285" s="5"/>
      <c r="NM285" s="5"/>
      <c r="NN285" s="5"/>
      <c r="NO285" s="5"/>
      <c r="NP285" s="5"/>
      <c r="NQ285" s="5"/>
      <c r="NR285" s="5"/>
      <c r="NS285" s="5"/>
      <c r="NT285" s="5"/>
      <c r="NU285" s="5"/>
      <c r="NV285" s="5"/>
      <c r="NW285" s="5"/>
      <c r="NX285" s="5"/>
      <c r="NY285" s="5"/>
      <c r="NZ285" s="5"/>
      <c r="OA285" s="5"/>
      <c r="OB285" s="5"/>
      <c r="OC285" s="5"/>
      <c r="OD285" s="5"/>
      <c r="OE285" s="5"/>
      <c r="OF285" s="5"/>
      <c r="OG285" s="5"/>
      <c r="OH285" s="5"/>
      <c r="OI285" s="5"/>
      <c r="OJ285" s="5"/>
      <c r="OK285" s="5"/>
      <c r="OL285" s="5"/>
      <c r="OM285" s="5"/>
      <c r="ON285" s="5"/>
      <c r="OO285" s="5"/>
      <c r="OP285" s="5"/>
      <c r="OQ285" s="5"/>
      <c r="OR285" s="5"/>
      <c r="OS285" s="5"/>
      <c r="OT285" s="5"/>
      <c r="OU285" s="5"/>
      <c r="OV285" s="5"/>
      <c r="OW285" s="5"/>
      <c r="OX285" s="5"/>
      <c r="OY285" s="5"/>
      <c r="OZ285" s="5"/>
      <c r="PA285" s="5"/>
      <c r="PB285" s="5"/>
      <c r="PC285" s="5"/>
      <c r="PD285" s="5"/>
      <c r="PE285" s="5"/>
      <c r="PF285" s="5"/>
      <c r="PG285" s="5"/>
      <c r="PH285" s="5"/>
      <c r="PI285" s="5"/>
      <c r="PJ285" s="5"/>
      <c r="PK285" s="5"/>
      <c r="PL285" s="5"/>
      <c r="PM285" s="5"/>
      <c r="PN285" s="5"/>
      <c r="PO285" s="5"/>
      <c r="PP285" s="5"/>
    </row>
    <row r="286" spans="1:432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  <c r="IX286" s="5"/>
      <c r="IY286" s="5"/>
      <c r="IZ286" s="5"/>
      <c r="JA286" s="5"/>
      <c r="JB286" s="5"/>
      <c r="JC286" s="5"/>
      <c r="JD286" s="5"/>
      <c r="JE286" s="5"/>
      <c r="JF286" s="5"/>
      <c r="JG286" s="5"/>
      <c r="JH286" s="5"/>
      <c r="JI286" s="5"/>
      <c r="JJ286" s="5"/>
      <c r="JK286" s="5"/>
      <c r="JL286" s="5"/>
      <c r="JM286" s="5"/>
      <c r="JN286" s="5"/>
      <c r="JO286" s="5"/>
      <c r="JP286" s="5"/>
      <c r="JQ286" s="5"/>
      <c r="JR286" s="5"/>
      <c r="JS286" s="5"/>
      <c r="JT286" s="5"/>
      <c r="JU286" s="5"/>
      <c r="JV286" s="5"/>
      <c r="JW286" s="5"/>
      <c r="JX286" s="5"/>
      <c r="JY286" s="5"/>
      <c r="JZ286" s="5"/>
      <c r="KA286" s="5"/>
      <c r="KB286" s="5"/>
      <c r="KC286" s="5"/>
      <c r="KD286" s="5"/>
      <c r="KE286" s="5"/>
      <c r="KF286" s="5"/>
      <c r="KG286" s="5"/>
      <c r="KH286" s="5"/>
      <c r="KI286" s="5"/>
      <c r="KJ286" s="5"/>
      <c r="KK286" s="5"/>
      <c r="KL286" s="5"/>
      <c r="KM286" s="5"/>
      <c r="KN286" s="5"/>
      <c r="KO286" s="5"/>
      <c r="KP286" s="5"/>
      <c r="KQ286" s="5"/>
      <c r="KR286" s="5"/>
      <c r="KS286" s="5"/>
      <c r="KT286" s="5"/>
      <c r="KU286" s="5"/>
      <c r="KV286" s="5"/>
      <c r="KW286" s="5"/>
      <c r="KX286" s="5"/>
      <c r="KY286" s="5"/>
      <c r="KZ286" s="5"/>
      <c r="LA286" s="5"/>
      <c r="LB286" s="5"/>
      <c r="LC286" s="5"/>
      <c r="LD286" s="5"/>
      <c r="LE286" s="5"/>
      <c r="LF286" s="5"/>
      <c r="LG286" s="5"/>
      <c r="LH286" s="5"/>
      <c r="LI286" s="5"/>
      <c r="LJ286" s="5"/>
      <c r="LK286" s="5"/>
      <c r="LL286" s="5"/>
      <c r="LM286" s="5"/>
      <c r="LN286" s="5"/>
      <c r="LO286" s="5"/>
      <c r="LP286" s="5"/>
      <c r="LQ286" s="5"/>
      <c r="LR286" s="5"/>
      <c r="LS286" s="5"/>
      <c r="LT286" s="5"/>
      <c r="LU286" s="5"/>
      <c r="LV286" s="5"/>
      <c r="LW286" s="5"/>
      <c r="LX286" s="5"/>
      <c r="LY286" s="5"/>
      <c r="LZ286" s="5"/>
      <c r="MA286" s="5"/>
      <c r="MB286" s="5"/>
      <c r="MC286" s="5"/>
      <c r="MD286" s="5"/>
      <c r="ME286" s="5"/>
      <c r="MF286" s="5"/>
      <c r="MG286" s="5"/>
      <c r="MH286" s="5"/>
      <c r="MI286" s="5"/>
      <c r="MJ286" s="5"/>
      <c r="MK286" s="5"/>
      <c r="ML286" s="5"/>
      <c r="MM286" s="5"/>
      <c r="MN286" s="5"/>
      <c r="MO286" s="5"/>
      <c r="MP286" s="5"/>
      <c r="MQ286" s="5"/>
      <c r="MR286" s="5"/>
      <c r="MS286" s="5"/>
      <c r="MT286" s="5"/>
      <c r="MU286" s="5"/>
      <c r="MV286" s="5"/>
      <c r="MW286" s="5"/>
      <c r="MX286" s="5"/>
      <c r="MY286" s="5"/>
      <c r="MZ286" s="5"/>
      <c r="NA286" s="5"/>
      <c r="NB286" s="5"/>
      <c r="NC286" s="5"/>
      <c r="ND286" s="5"/>
      <c r="NE286" s="5"/>
      <c r="NF286" s="5"/>
      <c r="NG286" s="5"/>
      <c r="NH286" s="5"/>
      <c r="NI286" s="5"/>
      <c r="NJ286" s="5"/>
      <c r="NK286" s="5"/>
      <c r="NL286" s="5"/>
      <c r="NM286" s="5"/>
      <c r="NN286" s="5"/>
      <c r="NO286" s="5"/>
      <c r="NP286" s="5"/>
      <c r="NQ286" s="5"/>
      <c r="NR286" s="5"/>
      <c r="NS286" s="5"/>
      <c r="NT286" s="5"/>
      <c r="NU286" s="5"/>
      <c r="NV286" s="5"/>
      <c r="NW286" s="5"/>
      <c r="NX286" s="5"/>
      <c r="NY286" s="5"/>
      <c r="NZ286" s="5"/>
      <c r="OA286" s="5"/>
      <c r="OB286" s="5"/>
      <c r="OC286" s="5"/>
      <c r="OD286" s="5"/>
      <c r="OE286" s="5"/>
      <c r="OF286" s="5"/>
      <c r="OG286" s="5"/>
      <c r="OH286" s="5"/>
      <c r="OI286" s="5"/>
      <c r="OJ286" s="5"/>
      <c r="OK286" s="5"/>
      <c r="OL286" s="5"/>
      <c r="OM286" s="5"/>
      <c r="ON286" s="5"/>
      <c r="OO286" s="5"/>
      <c r="OP286" s="5"/>
      <c r="OQ286" s="5"/>
      <c r="OR286" s="5"/>
      <c r="OS286" s="5"/>
      <c r="OT286" s="5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</row>
    <row r="287" spans="1:432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  <c r="IX287" s="5"/>
      <c r="IY287" s="5"/>
      <c r="IZ287" s="5"/>
      <c r="JA287" s="5"/>
      <c r="JB287" s="5"/>
      <c r="JC287" s="5"/>
      <c r="JD287" s="5"/>
      <c r="JE287" s="5"/>
      <c r="JF287" s="5"/>
      <c r="JG287" s="5"/>
      <c r="JH287" s="5"/>
      <c r="JI287" s="5"/>
      <c r="JJ287" s="5"/>
      <c r="JK287" s="5"/>
      <c r="JL287" s="5"/>
      <c r="JM287" s="5"/>
      <c r="JN287" s="5"/>
      <c r="JO287" s="5"/>
      <c r="JP287" s="5"/>
      <c r="JQ287" s="5"/>
      <c r="JR287" s="5"/>
      <c r="JS287" s="5"/>
      <c r="JT287" s="5"/>
      <c r="JU287" s="5"/>
      <c r="JV287" s="5"/>
      <c r="JW287" s="5"/>
      <c r="JX287" s="5"/>
      <c r="JY287" s="5"/>
      <c r="JZ287" s="5"/>
      <c r="KA287" s="5"/>
      <c r="KB287" s="5"/>
      <c r="KC287" s="5"/>
      <c r="KD287" s="5"/>
      <c r="KE287" s="5"/>
      <c r="KF287" s="5"/>
      <c r="KG287" s="5"/>
      <c r="KH287" s="5"/>
      <c r="KI287" s="5"/>
      <c r="KJ287" s="5"/>
      <c r="KK287" s="5"/>
      <c r="KL287" s="5"/>
      <c r="KM287" s="5"/>
      <c r="KN287" s="5"/>
      <c r="KO287" s="5"/>
      <c r="KP287" s="5"/>
      <c r="KQ287" s="5"/>
      <c r="KR287" s="5"/>
      <c r="KS287" s="5"/>
      <c r="KT287" s="5"/>
      <c r="KU287" s="5"/>
      <c r="KV287" s="5"/>
      <c r="KW287" s="5"/>
      <c r="KX287" s="5"/>
      <c r="KY287" s="5"/>
      <c r="KZ287" s="5"/>
      <c r="LA287" s="5"/>
      <c r="LB287" s="5"/>
      <c r="LC287" s="5"/>
      <c r="LD287" s="5"/>
      <c r="LE287" s="5"/>
      <c r="LF287" s="5"/>
      <c r="LG287" s="5"/>
      <c r="LH287" s="5"/>
      <c r="LI287" s="5"/>
      <c r="LJ287" s="5"/>
      <c r="LK287" s="5"/>
      <c r="LL287" s="5"/>
      <c r="LM287" s="5"/>
      <c r="LN287" s="5"/>
      <c r="LO287" s="5"/>
      <c r="LP287" s="5"/>
      <c r="LQ287" s="5"/>
      <c r="LR287" s="5"/>
      <c r="LS287" s="5"/>
      <c r="LT287" s="5"/>
      <c r="LU287" s="5"/>
      <c r="LV287" s="5"/>
      <c r="LW287" s="5"/>
      <c r="LX287" s="5"/>
      <c r="LY287" s="5"/>
      <c r="LZ287" s="5"/>
      <c r="MA287" s="5"/>
      <c r="MB287" s="5"/>
      <c r="MC287" s="5"/>
      <c r="MD287" s="5"/>
      <c r="ME287" s="5"/>
      <c r="MF287" s="5"/>
      <c r="MG287" s="5"/>
      <c r="MH287" s="5"/>
      <c r="MI287" s="5"/>
      <c r="MJ287" s="5"/>
      <c r="MK287" s="5"/>
      <c r="ML287" s="5"/>
      <c r="MM287" s="5"/>
      <c r="MN287" s="5"/>
      <c r="MO287" s="5"/>
      <c r="MP287" s="5"/>
      <c r="MQ287" s="5"/>
      <c r="MR287" s="5"/>
      <c r="MS287" s="5"/>
      <c r="MT287" s="5"/>
      <c r="MU287" s="5"/>
      <c r="MV287" s="5"/>
      <c r="MW287" s="5"/>
      <c r="MX287" s="5"/>
      <c r="MY287" s="5"/>
      <c r="MZ287" s="5"/>
      <c r="NA287" s="5"/>
      <c r="NB287" s="5"/>
      <c r="NC287" s="5"/>
      <c r="ND287" s="5"/>
      <c r="NE287" s="5"/>
      <c r="NF287" s="5"/>
      <c r="NG287" s="5"/>
      <c r="NH287" s="5"/>
      <c r="NI287" s="5"/>
      <c r="NJ287" s="5"/>
      <c r="NK287" s="5"/>
      <c r="NL287" s="5"/>
      <c r="NM287" s="5"/>
      <c r="NN287" s="5"/>
      <c r="NO287" s="5"/>
      <c r="NP287" s="5"/>
      <c r="NQ287" s="5"/>
      <c r="NR287" s="5"/>
      <c r="NS287" s="5"/>
      <c r="NT287" s="5"/>
      <c r="NU287" s="5"/>
      <c r="NV287" s="5"/>
      <c r="NW287" s="5"/>
      <c r="NX287" s="5"/>
      <c r="NY287" s="5"/>
      <c r="NZ287" s="5"/>
      <c r="OA287" s="5"/>
      <c r="OB287" s="5"/>
      <c r="OC287" s="5"/>
      <c r="OD287" s="5"/>
      <c r="OE287" s="5"/>
      <c r="OF287" s="5"/>
      <c r="OG287" s="5"/>
      <c r="OH287" s="5"/>
      <c r="OI287" s="5"/>
      <c r="OJ287" s="5"/>
      <c r="OK287" s="5"/>
      <c r="OL287" s="5"/>
      <c r="OM287" s="5"/>
      <c r="ON287" s="5"/>
      <c r="OO287" s="5"/>
      <c r="OP287" s="5"/>
      <c r="OQ287" s="5"/>
      <c r="OR287" s="5"/>
      <c r="OS287" s="5"/>
      <c r="OT287" s="5"/>
      <c r="OU287" s="5"/>
      <c r="OV287" s="5"/>
      <c r="OW287" s="5"/>
      <c r="OX287" s="5"/>
      <c r="OY287" s="5"/>
      <c r="OZ287" s="5"/>
      <c r="PA287" s="5"/>
      <c r="PB287" s="5"/>
      <c r="PC287" s="5"/>
      <c r="PD287" s="5"/>
      <c r="PE287" s="5"/>
      <c r="PF287" s="5"/>
      <c r="PG287" s="5"/>
      <c r="PH287" s="5"/>
      <c r="PI287" s="5"/>
      <c r="PJ287" s="5"/>
      <c r="PK287" s="5"/>
      <c r="PL287" s="5"/>
      <c r="PM287" s="5"/>
      <c r="PN287" s="5"/>
      <c r="PO287" s="5"/>
      <c r="PP287" s="5"/>
    </row>
    <row r="288" spans="1:432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</row>
    <row r="289" spans="1:432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  <c r="IX289" s="5"/>
      <c r="IY289" s="5"/>
      <c r="IZ289" s="5"/>
      <c r="JA289" s="5"/>
      <c r="JB289" s="5"/>
      <c r="JC289" s="5"/>
      <c r="JD289" s="5"/>
      <c r="JE289" s="5"/>
      <c r="JF289" s="5"/>
      <c r="JG289" s="5"/>
      <c r="JH289" s="5"/>
      <c r="JI289" s="5"/>
      <c r="JJ289" s="5"/>
      <c r="JK289" s="5"/>
      <c r="JL289" s="5"/>
      <c r="JM289" s="5"/>
      <c r="JN289" s="5"/>
      <c r="JO289" s="5"/>
      <c r="JP289" s="5"/>
      <c r="JQ289" s="5"/>
      <c r="JR289" s="5"/>
      <c r="JS289" s="5"/>
      <c r="JT289" s="5"/>
      <c r="JU289" s="5"/>
      <c r="JV289" s="5"/>
      <c r="JW289" s="5"/>
      <c r="JX289" s="5"/>
      <c r="JY289" s="5"/>
      <c r="JZ289" s="5"/>
      <c r="KA289" s="5"/>
      <c r="KB289" s="5"/>
      <c r="KC289" s="5"/>
      <c r="KD289" s="5"/>
      <c r="KE289" s="5"/>
      <c r="KF289" s="5"/>
      <c r="KG289" s="5"/>
      <c r="KH289" s="5"/>
      <c r="KI289" s="5"/>
      <c r="KJ289" s="5"/>
      <c r="KK289" s="5"/>
      <c r="KL289" s="5"/>
      <c r="KM289" s="5"/>
      <c r="KN289" s="5"/>
      <c r="KO289" s="5"/>
      <c r="KP289" s="5"/>
      <c r="KQ289" s="5"/>
      <c r="KR289" s="5"/>
      <c r="KS289" s="5"/>
      <c r="KT289" s="5"/>
      <c r="KU289" s="5"/>
      <c r="KV289" s="5"/>
      <c r="KW289" s="5"/>
      <c r="KX289" s="5"/>
      <c r="KY289" s="5"/>
      <c r="KZ289" s="5"/>
      <c r="LA289" s="5"/>
      <c r="LB289" s="5"/>
      <c r="LC289" s="5"/>
      <c r="LD289" s="5"/>
      <c r="LE289" s="5"/>
      <c r="LF289" s="5"/>
      <c r="LG289" s="5"/>
      <c r="LH289" s="5"/>
      <c r="LI289" s="5"/>
      <c r="LJ289" s="5"/>
      <c r="LK289" s="5"/>
      <c r="LL289" s="5"/>
      <c r="LM289" s="5"/>
      <c r="LN289" s="5"/>
      <c r="LO289" s="5"/>
      <c r="LP289" s="5"/>
      <c r="LQ289" s="5"/>
      <c r="LR289" s="5"/>
      <c r="LS289" s="5"/>
      <c r="LT289" s="5"/>
      <c r="LU289" s="5"/>
      <c r="LV289" s="5"/>
      <c r="LW289" s="5"/>
      <c r="LX289" s="5"/>
      <c r="LY289" s="5"/>
      <c r="LZ289" s="5"/>
      <c r="MA289" s="5"/>
      <c r="MB289" s="5"/>
      <c r="MC289" s="5"/>
      <c r="MD289" s="5"/>
      <c r="ME289" s="5"/>
      <c r="MF289" s="5"/>
      <c r="MG289" s="5"/>
      <c r="MH289" s="5"/>
      <c r="MI289" s="5"/>
      <c r="MJ289" s="5"/>
      <c r="MK289" s="5"/>
      <c r="ML289" s="5"/>
      <c r="MM289" s="5"/>
      <c r="MN289" s="5"/>
      <c r="MO289" s="5"/>
      <c r="MP289" s="5"/>
      <c r="MQ289" s="5"/>
      <c r="MR289" s="5"/>
      <c r="MS289" s="5"/>
      <c r="MT289" s="5"/>
      <c r="MU289" s="5"/>
      <c r="MV289" s="5"/>
      <c r="MW289" s="5"/>
      <c r="MX289" s="5"/>
      <c r="MY289" s="5"/>
      <c r="MZ289" s="5"/>
      <c r="NA289" s="5"/>
      <c r="NB289" s="5"/>
      <c r="NC289" s="5"/>
      <c r="ND289" s="5"/>
      <c r="NE289" s="5"/>
      <c r="NF289" s="5"/>
      <c r="NG289" s="5"/>
      <c r="NH289" s="5"/>
      <c r="NI289" s="5"/>
      <c r="NJ289" s="5"/>
      <c r="NK289" s="5"/>
      <c r="NL289" s="5"/>
      <c r="NM289" s="5"/>
      <c r="NN289" s="5"/>
      <c r="NO289" s="5"/>
      <c r="NP289" s="5"/>
      <c r="NQ289" s="5"/>
      <c r="NR289" s="5"/>
      <c r="NS289" s="5"/>
      <c r="NT289" s="5"/>
      <c r="NU289" s="5"/>
      <c r="NV289" s="5"/>
      <c r="NW289" s="5"/>
      <c r="NX289" s="5"/>
      <c r="NY289" s="5"/>
      <c r="NZ289" s="5"/>
      <c r="OA289" s="5"/>
      <c r="OB289" s="5"/>
      <c r="OC289" s="5"/>
      <c r="OD289" s="5"/>
      <c r="OE289" s="5"/>
      <c r="OF289" s="5"/>
      <c r="OG289" s="5"/>
      <c r="OH289" s="5"/>
      <c r="OI289" s="5"/>
      <c r="OJ289" s="5"/>
      <c r="OK289" s="5"/>
      <c r="OL289" s="5"/>
      <c r="OM289" s="5"/>
      <c r="ON289" s="5"/>
      <c r="OO289" s="5"/>
      <c r="OP289" s="5"/>
      <c r="OQ289" s="5"/>
      <c r="OR289" s="5"/>
      <c r="OS289" s="5"/>
      <c r="OT289" s="5"/>
      <c r="OU289" s="5"/>
      <c r="OV289" s="5"/>
      <c r="OW289" s="5"/>
      <c r="OX289" s="5"/>
      <c r="OY289" s="5"/>
      <c r="OZ289" s="5"/>
      <c r="PA289" s="5"/>
      <c r="PB289" s="5"/>
      <c r="PC289" s="5"/>
      <c r="PD289" s="5"/>
      <c r="PE289" s="5"/>
      <c r="PF289" s="5"/>
      <c r="PG289" s="5"/>
      <c r="PH289" s="5"/>
      <c r="PI289" s="5"/>
      <c r="PJ289" s="5"/>
      <c r="PK289" s="5"/>
      <c r="PL289" s="5"/>
      <c r="PM289" s="5"/>
      <c r="PN289" s="5"/>
      <c r="PO289" s="5"/>
      <c r="PP289" s="5"/>
    </row>
    <row r="290" spans="1:432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  <c r="IX290" s="5"/>
      <c r="IY290" s="5"/>
      <c r="IZ290" s="5"/>
      <c r="JA290" s="5"/>
      <c r="JB290" s="5"/>
      <c r="JC290" s="5"/>
      <c r="JD290" s="5"/>
      <c r="JE290" s="5"/>
      <c r="JF290" s="5"/>
      <c r="JG290" s="5"/>
      <c r="JH290" s="5"/>
      <c r="JI290" s="5"/>
      <c r="JJ290" s="5"/>
      <c r="JK290" s="5"/>
      <c r="JL290" s="5"/>
      <c r="JM290" s="5"/>
      <c r="JN290" s="5"/>
      <c r="JO290" s="5"/>
      <c r="JP290" s="5"/>
      <c r="JQ290" s="5"/>
      <c r="JR290" s="5"/>
      <c r="JS290" s="5"/>
      <c r="JT290" s="5"/>
      <c r="JU290" s="5"/>
      <c r="JV290" s="5"/>
      <c r="JW290" s="5"/>
      <c r="JX290" s="5"/>
      <c r="JY290" s="5"/>
      <c r="JZ290" s="5"/>
      <c r="KA290" s="5"/>
      <c r="KB290" s="5"/>
      <c r="KC290" s="5"/>
      <c r="KD290" s="5"/>
      <c r="KE290" s="5"/>
      <c r="KF290" s="5"/>
      <c r="KG290" s="5"/>
      <c r="KH290" s="5"/>
      <c r="KI290" s="5"/>
      <c r="KJ290" s="5"/>
      <c r="KK290" s="5"/>
      <c r="KL290" s="5"/>
      <c r="KM290" s="5"/>
      <c r="KN290" s="5"/>
      <c r="KO290" s="5"/>
      <c r="KP290" s="5"/>
      <c r="KQ290" s="5"/>
      <c r="KR290" s="5"/>
      <c r="KS290" s="5"/>
      <c r="KT290" s="5"/>
      <c r="KU290" s="5"/>
      <c r="KV290" s="5"/>
      <c r="KW290" s="5"/>
      <c r="KX290" s="5"/>
      <c r="KY290" s="5"/>
      <c r="KZ290" s="5"/>
      <c r="LA290" s="5"/>
      <c r="LB290" s="5"/>
      <c r="LC290" s="5"/>
      <c r="LD290" s="5"/>
      <c r="LE290" s="5"/>
      <c r="LF290" s="5"/>
      <c r="LG290" s="5"/>
      <c r="LH290" s="5"/>
      <c r="LI290" s="5"/>
      <c r="LJ290" s="5"/>
      <c r="LK290" s="5"/>
      <c r="LL290" s="5"/>
      <c r="LM290" s="5"/>
      <c r="LN290" s="5"/>
      <c r="LO290" s="5"/>
      <c r="LP290" s="5"/>
      <c r="LQ290" s="5"/>
      <c r="LR290" s="5"/>
      <c r="LS290" s="5"/>
      <c r="LT290" s="5"/>
      <c r="LU290" s="5"/>
      <c r="LV290" s="5"/>
      <c r="LW290" s="5"/>
      <c r="LX290" s="5"/>
      <c r="LY290" s="5"/>
      <c r="LZ290" s="5"/>
      <c r="MA290" s="5"/>
      <c r="MB290" s="5"/>
      <c r="MC290" s="5"/>
      <c r="MD290" s="5"/>
      <c r="ME290" s="5"/>
      <c r="MF290" s="5"/>
      <c r="MG290" s="5"/>
      <c r="MH290" s="5"/>
      <c r="MI290" s="5"/>
      <c r="MJ290" s="5"/>
      <c r="MK290" s="5"/>
      <c r="ML290" s="5"/>
      <c r="MM290" s="5"/>
      <c r="MN290" s="5"/>
      <c r="MO290" s="5"/>
      <c r="MP290" s="5"/>
      <c r="MQ290" s="5"/>
      <c r="MR290" s="5"/>
      <c r="MS290" s="5"/>
      <c r="MT290" s="5"/>
      <c r="MU290" s="5"/>
      <c r="MV290" s="5"/>
      <c r="MW290" s="5"/>
      <c r="MX290" s="5"/>
      <c r="MY290" s="5"/>
      <c r="MZ290" s="5"/>
      <c r="NA290" s="5"/>
      <c r="NB290" s="5"/>
      <c r="NC290" s="5"/>
      <c r="ND290" s="5"/>
      <c r="NE290" s="5"/>
      <c r="NF290" s="5"/>
      <c r="NG290" s="5"/>
      <c r="NH290" s="5"/>
      <c r="NI290" s="5"/>
      <c r="NJ290" s="5"/>
      <c r="NK290" s="5"/>
      <c r="NL290" s="5"/>
      <c r="NM290" s="5"/>
      <c r="NN290" s="5"/>
      <c r="NO290" s="5"/>
      <c r="NP290" s="5"/>
      <c r="NQ290" s="5"/>
      <c r="NR290" s="5"/>
      <c r="NS290" s="5"/>
      <c r="NT290" s="5"/>
      <c r="NU290" s="5"/>
      <c r="NV290" s="5"/>
      <c r="NW290" s="5"/>
      <c r="NX290" s="5"/>
      <c r="NY290" s="5"/>
      <c r="NZ290" s="5"/>
      <c r="OA290" s="5"/>
      <c r="OB290" s="5"/>
      <c r="OC290" s="5"/>
      <c r="OD290" s="5"/>
      <c r="OE290" s="5"/>
      <c r="OF290" s="5"/>
      <c r="OG290" s="5"/>
      <c r="OH290" s="5"/>
      <c r="OI290" s="5"/>
      <c r="OJ290" s="5"/>
      <c r="OK290" s="5"/>
      <c r="OL290" s="5"/>
      <c r="OM290" s="5"/>
      <c r="ON290" s="5"/>
      <c r="OO290" s="5"/>
      <c r="OP290" s="5"/>
      <c r="OQ290" s="5"/>
      <c r="OR290" s="5"/>
      <c r="OS290" s="5"/>
      <c r="OT290" s="5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</row>
    <row r="291" spans="1:432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  <c r="IX291" s="5"/>
      <c r="IY291" s="5"/>
      <c r="IZ291" s="5"/>
      <c r="JA291" s="5"/>
      <c r="JB291" s="5"/>
      <c r="JC291" s="5"/>
      <c r="JD291" s="5"/>
      <c r="JE291" s="5"/>
      <c r="JF291" s="5"/>
      <c r="JG291" s="5"/>
      <c r="JH291" s="5"/>
      <c r="JI291" s="5"/>
      <c r="JJ291" s="5"/>
      <c r="JK291" s="5"/>
      <c r="JL291" s="5"/>
      <c r="JM291" s="5"/>
      <c r="JN291" s="5"/>
      <c r="JO291" s="5"/>
      <c r="JP291" s="5"/>
      <c r="JQ291" s="5"/>
      <c r="JR291" s="5"/>
      <c r="JS291" s="5"/>
      <c r="JT291" s="5"/>
      <c r="JU291" s="5"/>
      <c r="JV291" s="5"/>
      <c r="JW291" s="5"/>
      <c r="JX291" s="5"/>
      <c r="JY291" s="5"/>
      <c r="JZ291" s="5"/>
      <c r="KA291" s="5"/>
      <c r="KB291" s="5"/>
      <c r="KC291" s="5"/>
      <c r="KD291" s="5"/>
      <c r="KE291" s="5"/>
      <c r="KF291" s="5"/>
      <c r="KG291" s="5"/>
      <c r="KH291" s="5"/>
      <c r="KI291" s="5"/>
      <c r="KJ291" s="5"/>
      <c r="KK291" s="5"/>
      <c r="KL291" s="5"/>
      <c r="KM291" s="5"/>
      <c r="KN291" s="5"/>
      <c r="KO291" s="5"/>
      <c r="KP291" s="5"/>
      <c r="KQ291" s="5"/>
      <c r="KR291" s="5"/>
      <c r="KS291" s="5"/>
      <c r="KT291" s="5"/>
      <c r="KU291" s="5"/>
      <c r="KV291" s="5"/>
      <c r="KW291" s="5"/>
      <c r="KX291" s="5"/>
      <c r="KY291" s="5"/>
      <c r="KZ291" s="5"/>
      <c r="LA291" s="5"/>
      <c r="LB291" s="5"/>
      <c r="LC291" s="5"/>
      <c r="LD291" s="5"/>
      <c r="LE291" s="5"/>
      <c r="LF291" s="5"/>
      <c r="LG291" s="5"/>
      <c r="LH291" s="5"/>
      <c r="LI291" s="5"/>
      <c r="LJ291" s="5"/>
      <c r="LK291" s="5"/>
      <c r="LL291" s="5"/>
      <c r="LM291" s="5"/>
      <c r="LN291" s="5"/>
      <c r="LO291" s="5"/>
      <c r="LP291" s="5"/>
      <c r="LQ291" s="5"/>
      <c r="LR291" s="5"/>
      <c r="LS291" s="5"/>
      <c r="LT291" s="5"/>
      <c r="LU291" s="5"/>
      <c r="LV291" s="5"/>
      <c r="LW291" s="5"/>
      <c r="LX291" s="5"/>
      <c r="LY291" s="5"/>
      <c r="LZ291" s="5"/>
      <c r="MA291" s="5"/>
      <c r="MB291" s="5"/>
      <c r="MC291" s="5"/>
      <c r="MD291" s="5"/>
      <c r="ME291" s="5"/>
      <c r="MF291" s="5"/>
      <c r="MG291" s="5"/>
      <c r="MH291" s="5"/>
      <c r="MI291" s="5"/>
      <c r="MJ291" s="5"/>
      <c r="MK291" s="5"/>
      <c r="ML291" s="5"/>
      <c r="MM291" s="5"/>
      <c r="MN291" s="5"/>
      <c r="MO291" s="5"/>
      <c r="MP291" s="5"/>
      <c r="MQ291" s="5"/>
      <c r="MR291" s="5"/>
      <c r="MS291" s="5"/>
      <c r="MT291" s="5"/>
      <c r="MU291" s="5"/>
      <c r="MV291" s="5"/>
      <c r="MW291" s="5"/>
      <c r="MX291" s="5"/>
      <c r="MY291" s="5"/>
      <c r="MZ291" s="5"/>
      <c r="NA291" s="5"/>
      <c r="NB291" s="5"/>
      <c r="NC291" s="5"/>
      <c r="ND291" s="5"/>
      <c r="NE291" s="5"/>
      <c r="NF291" s="5"/>
      <c r="NG291" s="5"/>
      <c r="NH291" s="5"/>
      <c r="NI291" s="5"/>
      <c r="NJ291" s="5"/>
      <c r="NK291" s="5"/>
      <c r="NL291" s="5"/>
      <c r="NM291" s="5"/>
      <c r="NN291" s="5"/>
      <c r="NO291" s="5"/>
      <c r="NP291" s="5"/>
      <c r="NQ291" s="5"/>
      <c r="NR291" s="5"/>
      <c r="NS291" s="5"/>
      <c r="NT291" s="5"/>
      <c r="NU291" s="5"/>
      <c r="NV291" s="5"/>
      <c r="NW291" s="5"/>
      <c r="NX291" s="5"/>
      <c r="NY291" s="5"/>
      <c r="NZ291" s="5"/>
      <c r="OA291" s="5"/>
      <c r="OB291" s="5"/>
      <c r="OC291" s="5"/>
      <c r="OD291" s="5"/>
      <c r="OE291" s="5"/>
      <c r="OF291" s="5"/>
      <c r="OG291" s="5"/>
      <c r="OH291" s="5"/>
      <c r="OI291" s="5"/>
      <c r="OJ291" s="5"/>
      <c r="OK291" s="5"/>
      <c r="OL291" s="5"/>
      <c r="OM291" s="5"/>
      <c r="ON291" s="5"/>
      <c r="OO291" s="5"/>
      <c r="OP291" s="5"/>
      <c r="OQ291" s="5"/>
      <c r="OR291" s="5"/>
      <c r="OS291" s="5"/>
      <c r="OT291" s="5"/>
      <c r="OU291" s="5"/>
      <c r="OV291" s="5"/>
      <c r="OW291" s="5"/>
      <c r="OX291" s="5"/>
      <c r="OY291" s="5"/>
      <c r="OZ291" s="5"/>
      <c r="PA291" s="5"/>
      <c r="PB291" s="5"/>
      <c r="PC291" s="5"/>
      <c r="PD291" s="5"/>
      <c r="PE291" s="5"/>
      <c r="PF291" s="5"/>
      <c r="PG291" s="5"/>
      <c r="PH291" s="5"/>
      <c r="PI291" s="5"/>
      <c r="PJ291" s="5"/>
      <c r="PK291" s="5"/>
      <c r="PL291" s="5"/>
      <c r="PM291" s="5"/>
      <c r="PN291" s="5"/>
      <c r="PO291" s="5"/>
      <c r="PP291" s="5"/>
    </row>
    <row r="292" spans="1:43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  <c r="IX292" s="5"/>
      <c r="IY292" s="5"/>
      <c r="IZ292" s="5"/>
      <c r="JA292" s="5"/>
      <c r="JB292" s="5"/>
      <c r="JC292" s="5"/>
      <c r="JD292" s="5"/>
      <c r="JE292" s="5"/>
      <c r="JF292" s="5"/>
      <c r="JG292" s="5"/>
      <c r="JH292" s="5"/>
      <c r="JI292" s="5"/>
      <c r="JJ292" s="5"/>
      <c r="JK292" s="5"/>
      <c r="JL292" s="5"/>
      <c r="JM292" s="5"/>
      <c r="JN292" s="5"/>
      <c r="JO292" s="5"/>
      <c r="JP292" s="5"/>
      <c r="JQ292" s="5"/>
      <c r="JR292" s="5"/>
      <c r="JS292" s="5"/>
      <c r="JT292" s="5"/>
      <c r="JU292" s="5"/>
      <c r="JV292" s="5"/>
      <c r="JW292" s="5"/>
      <c r="JX292" s="5"/>
      <c r="JY292" s="5"/>
      <c r="JZ292" s="5"/>
      <c r="KA292" s="5"/>
      <c r="KB292" s="5"/>
      <c r="KC292" s="5"/>
      <c r="KD292" s="5"/>
      <c r="KE292" s="5"/>
      <c r="KF292" s="5"/>
      <c r="KG292" s="5"/>
      <c r="KH292" s="5"/>
      <c r="KI292" s="5"/>
      <c r="KJ292" s="5"/>
      <c r="KK292" s="5"/>
      <c r="KL292" s="5"/>
      <c r="KM292" s="5"/>
      <c r="KN292" s="5"/>
      <c r="KO292" s="5"/>
      <c r="KP292" s="5"/>
      <c r="KQ292" s="5"/>
      <c r="KR292" s="5"/>
      <c r="KS292" s="5"/>
      <c r="KT292" s="5"/>
      <c r="KU292" s="5"/>
      <c r="KV292" s="5"/>
      <c r="KW292" s="5"/>
      <c r="KX292" s="5"/>
      <c r="KY292" s="5"/>
      <c r="KZ292" s="5"/>
      <c r="LA292" s="5"/>
      <c r="LB292" s="5"/>
      <c r="LC292" s="5"/>
      <c r="LD292" s="5"/>
      <c r="LE292" s="5"/>
      <c r="LF292" s="5"/>
      <c r="LG292" s="5"/>
      <c r="LH292" s="5"/>
      <c r="LI292" s="5"/>
      <c r="LJ292" s="5"/>
      <c r="LK292" s="5"/>
      <c r="LL292" s="5"/>
      <c r="LM292" s="5"/>
      <c r="LN292" s="5"/>
      <c r="LO292" s="5"/>
      <c r="LP292" s="5"/>
      <c r="LQ292" s="5"/>
      <c r="LR292" s="5"/>
      <c r="LS292" s="5"/>
      <c r="LT292" s="5"/>
      <c r="LU292" s="5"/>
      <c r="LV292" s="5"/>
      <c r="LW292" s="5"/>
      <c r="LX292" s="5"/>
      <c r="LY292" s="5"/>
      <c r="LZ292" s="5"/>
      <c r="MA292" s="5"/>
      <c r="MB292" s="5"/>
      <c r="MC292" s="5"/>
      <c r="MD292" s="5"/>
      <c r="ME292" s="5"/>
      <c r="MF292" s="5"/>
      <c r="MG292" s="5"/>
      <c r="MH292" s="5"/>
      <c r="MI292" s="5"/>
      <c r="MJ292" s="5"/>
      <c r="MK292" s="5"/>
      <c r="ML292" s="5"/>
      <c r="MM292" s="5"/>
      <c r="MN292" s="5"/>
      <c r="MO292" s="5"/>
      <c r="MP292" s="5"/>
      <c r="MQ292" s="5"/>
      <c r="MR292" s="5"/>
      <c r="MS292" s="5"/>
      <c r="MT292" s="5"/>
      <c r="MU292" s="5"/>
      <c r="MV292" s="5"/>
      <c r="MW292" s="5"/>
      <c r="MX292" s="5"/>
      <c r="MY292" s="5"/>
      <c r="MZ292" s="5"/>
      <c r="NA292" s="5"/>
      <c r="NB292" s="5"/>
      <c r="NC292" s="5"/>
      <c r="ND292" s="5"/>
      <c r="NE292" s="5"/>
      <c r="NF292" s="5"/>
      <c r="NG292" s="5"/>
      <c r="NH292" s="5"/>
      <c r="NI292" s="5"/>
      <c r="NJ292" s="5"/>
      <c r="NK292" s="5"/>
      <c r="NL292" s="5"/>
      <c r="NM292" s="5"/>
      <c r="NN292" s="5"/>
      <c r="NO292" s="5"/>
      <c r="NP292" s="5"/>
      <c r="NQ292" s="5"/>
      <c r="NR292" s="5"/>
      <c r="NS292" s="5"/>
      <c r="NT292" s="5"/>
      <c r="NU292" s="5"/>
      <c r="NV292" s="5"/>
      <c r="NW292" s="5"/>
      <c r="NX292" s="5"/>
      <c r="NY292" s="5"/>
      <c r="NZ292" s="5"/>
      <c r="OA292" s="5"/>
      <c r="OB292" s="5"/>
      <c r="OC292" s="5"/>
      <c r="OD292" s="5"/>
      <c r="OE292" s="5"/>
      <c r="OF292" s="5"/>
      <c r="OG292" s="5"/>
      <c r="OH292" s="5"/>
      <c r="OI292" s="5"/>
      <c r="OJ292" s="5"/>
      <c r="OK292" s="5"/>
      <c r="OL292" s="5"/>
      <c r="OM292" s="5"/>
      <c r="ON292" s="5"/>
      <c r="OO292" s="5"/>
      <c r="OP292" s="5"/>
      <c r="OQ292" s="5"/>
      <c r="OR292" s="5"/>
      <c r="OS292" s="5"/>
      <c r="OT292" s="5"/>
      <c r="OU292" s="5"/>
      <c r="OV292" s="5"/>
      <c r="OW292" s="5"/>
      <c r="OX292" s="5"/>
      <c r="OY292" s="5"/>
      <c r="OZ292" s="5"/>
      <c r="PA292" s="5"/>
      <c r="PB292" s="5"/>
      <c r="PC292" s="5"/>
      <c r="PD292" s="5"/>
      <c r="PE292" s="5"/>
      <c r="PF292" s="5"/>
      <c r="PG292" s="5"/>
      <c r="PH292" s="5"/>
      <c r="PI292" s="5"/>
      <c r="PJ292" s="5"/>
      <c r="PK292" s="5"/>
      <c r="PL292" s="5"/>
      <c r="PM292" s="5"/>
      <c r="PN292" s="5"/>
      <c r="PO292" s="5"/>
      <c r="PP292" s="5"/>
    </row>
    <row r="293" spans="1:432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5"/>
      <c r="KB293" s="5"/>
      <c r="KC293" s="5"/>
      <c r="KD293" s="5"/>
      <c r="KE293" s="5"/>
      <c r="KF293" s="5"/>
      <c r="KG293" s="5"/>
      <c r="KH293" s="5"/>
      <c r="KI293" s="5"/>
      <c r="KJ293" s="5"/>
      <c r="KK293" s="5"/>
      <c r="KL293" s="5"/>
      <c r="KM293" s="5"/>
      <c r="KN293" s="5"/>
      <c r="KO293" s="5"/>
      <c r="KP293" s="5"/>
      <c r="KQ293" s="5"/>
      <c r="KR293" s="5"/>
      <c r="KS293" s="5"/>
      <c r="KT293" s="5"/>
      <c r="KU293" s="5"/>
      <c r="KV293" s="5"/>
      <c r="KW293" s="5"/>
      <c r="KX293" s="5"/>
      <c r="KY293" s="5"/>
      <c r="KZ293" s="5"/>
      <c r="LA293" s="5"/>
      <c r="LB293" s="5"/>
      <c r="LC293" s="5"/>
      <c r="LD293" s="5"/>
      <c r="LE293" s="5"/>
      <c r="LF293" s="5"/>
      <c r="LG293" s="5"/>
      <c r="LH293" s="5"/>
      <c r="LI293" s="5"/>
      <c r="LJ293" s="5"/>
      <c r="LK293" s="5"/>
      <c r="LL293" s="5"/>
      <c r="LM293" s="5"/>
      <c r="LN293" s="5"/>
      <c r="LO293" s="5"/>
      <c r="LP293" s="5"/>
      <c r="LQ293" s="5"/>
      <c r="LR293" s="5"/>
      <c r="LS293" s="5"/>
      <c r="LT293" s="5"/>
      <c r="LU293" s="5"/>
      <c r="LV293" s="5"/>
      <c r="LW293" s="5"/>
      <c r="LX293" s="5"/>
      <c r="LY293" s="5"/>
      <c r="LZ293" s="5"/>
      <c r="MA293" s="5"/>
      <c r="MB293" s="5"/>
      <c r="MC293" s="5"/>
      <c r="MD293" s="5"/>
      <c r="ME293" s="5"/>
      <c r="MF293" s="5"/>
      <c r="MG293" s="5"/>
      <c r="MH293" s="5"/>
      <c r="MI293" s="5"/>
      <c r="MJ293" s="5"/>
      <c r="MK293" s="5"/>
      <c r="ML293" s="5"/>
      <c r="MM293" s="5"/>
      <c r="MN293" s="5"/>
      <c r="MO293" s="5"/>
      <c r="MP293" s="5"/>
      <c r="MQ293" s="5"/>
      <c r="MR293" s="5"/>
      <c r="MS293" s="5"/>
      <c r="MT293" s="5"/>
      <c r="MU293" s="5"/>
      <c r="MV293" s="5"/>
      <c r="MW293" s="5"/>
      <c r="MX293" s="5"/>
      <c r="MY293" s="5"/>
      <c r="MZ293" s="5"/>
      <c r="NA293" s="5"/>
      <c r="NB293" s="5"/>
      <c r="NC293" s="5"/>
      <c r="ND293" s="5"/>
      <c r="NE293" s="5"/>
      <c r="NF293" s="5"/>
      <c r="NG293" s="5"/>
      <c r="NH293" s="5"/>
      <c r="NI293" s="5"/>
      <c r="NJ293" s="5"/>
      <c r="NK293" s="5"/>
      <c r="NL293" s="5"/>
      <c r="NM293" s="5"/>
      <c r="NN293" s="5"/>
      <c r="NO293" s="5"/>
      <c r="NP293" s="5"/>
      <c r="NQ293" s="5"/>
      <c r="NR293" s="5"/>
      <c r="NS293" s="5"/>
      <c r="NT293" s="5"/>
      <c r="NU293" s="5"/>
      <c r="NV293" s="5"/>
      <c r="NW293" s="5"/>
      <c r="NX293" s="5"/>
      <c r="NY293" s="5"/>
      <c r="NZ293" s="5"/>
      <c r="OA293" s="5"/>
      <c r="OB293" s="5"/>
      <c r="OC293" s="5"/>
      <c r="OD293" s="5"/>
      <c r="OE293" s="5"/>
      <c r="OF293" s="5"/>
      <c r="OG293" s="5"/>
      <c r="OH293" s="5"/>
      <c r="OI293" s="5"/>
      <c r="OJ293" s="5"/>
      <c r="OK293" s="5"/>
      <c r="OL293" s="5"/>
      <c r="OM293" s="5"/>
      <c r="ON293" s="5"/>
      <c r="OO293" s="5"/>
      <c r="OP293" s="5"/>
      <c r="OQ293" s="5"/>
      <c r="OR293" s="5"/>
      <c r="OS293" s="5"/>
      <c r="OT293" s="5"/>
      <c r="OU293" s="5"/>
      <c r="OV293" s="5"/>
      <c r="OW293" s="5"/>
      <c r="OX293" s="5"/>
      <c r="OY293" s="5"/>
      <c r="OZ293" s="5"/>
      <c r="PA293" s="5"/>
      <c r="PB293" s="5"/>
      <c r="PC293" s="5"/>
      <c r="PD293" s="5"/>
      <c r="PE293" s="5"/>
      <c r="PF293" s="5"/>
      <c r="PG293" s="5"/>
      <c r="PH293" s="5"/>
      <c r="PI293" s="5"/>
      <c r="PJ293" s="5"/>
      <c r="PK293" s="5"/>
      <c r="PL293" s="5"/>
      <c r="PM293" s="5"/>
      <c r="PN293" s="5"/>
      <c r="PO293" s="5"/>
      <c r="PP293" s="5"/>
    </row>
    <row r="294" spans="1:432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5"/>
      <c r="KB294" s="5"/>
      <c r="KC294" s="5"/>
      <c r="KD294" s="5"/>
      <c r="KE294" s="5"/>
      <c r="KF294" s="5"/>
      <c r="KG294" s="5"/>
      <c r="KH294" s="5"/>
      <c r="KI294" s="5"/>
      <c r="KJ294" s="5"/>
      <c r="KK294" s="5"/>
      <c r="KL294" s="5"/>
      <c r="KM294" s="5"/>
      <c r="KN294" s="5"/>
      <c r="KO294" s="5"/>
      <c r="KP294" s="5"/>
      <c r="KQ294" s="5"/>
      <c r="KR294" s="5"/>
      <c r="KS294" s="5"/>
      <c r="KT294" s="5"/>
      <c r="KU294" s="5"/>
      <c r="KV294" s="5"/>
      <c r="KW294" s="5"/>
      <c r="KX294" s="5"/>
      <c r="KY294" s="5"/>
      <c r="KZ294" s="5"/>
      <c r="LA294" s="5"/>
      <c r="LB294" s="5"/>
      <c r="LC294" s="5"/>
      <c r="LD294" s="5"/>
      <c r="LE294" s="5"/>
      <c r="LF294" s="5"/>
      <c r="LG294" s="5"/>
      <c r="LH294" s="5"/>
      <c r="LI294" s="5"/>
      <c r="LJ294" s="5"/>
      <c r="LK294" s="5"/>
      <c r="LL294" s="5"/>
      <c r="LM294" s="5"/>
      <c r="LN294" s="5"/>
      <c r="LO294" s="5"/>
      <c r="LP294" s="5"/>
      <c r="LQ294" s="5"/>
      <c r="LR294" s="5"/>
      <c r="LS294" s="5"/>
      <c r="LT294" s="5"/>
      <c r="LU294" s="5"/>
      <c r="LV294" s="5"/>
      <c r="LW294" s="5"/>
      <c r="LX294" s="5"/>
      <c r="LY294" s="5"/>
      <c r="LZ294" s="5"/>
      <c r="MA294" s="5"/>
      <c r="MB294" s="5"/>
      <c r="MC294" s="5"/>
      <c r="MD294" s="5"/>
      <c r="ME294" s="5"/>
      <c r="MF294" s="5"/>
      <c r="MG294" s="5"/>
      <c r="MH294" s="5"/>
      <c r="MI294" s="5"/>
      <c r="MJ294" s="5"/>
      <c r="MK294" s="5"/>
      <c r="ML294" s="5"/>
      <c r="MM294" s="5"/>
      <c r="MN294" s="5"/>
      <c r="MO294" s="5"/>
      <c r="MP294" s="5"/>
      <c r="MQ294" s="5"/>
      <c r="MR294" s="5"/>
      <c r="MS294" s="5"/>
      <c r="MT294" s="5"/>
      <c r="MU294" s="5"/>
      <c r="MV294" s="5"/>
      <c r="MW294" s="5"/>
      <c r="MX294" s="5"/>
      <c r="MY294" s="5"/>
      <c r="MZ294" s="5"/>
      <c r="NA294" s="5"/>
      <c r="NB294" s="5"/>
      <c r="NC294" s="5"/>
      <c r="ND294" s="5"/>
      <c r="NE294" s="5"/>
      <c r="NF294" s="5"/>
      <c r="NG294" s="5"/>
      <c r="NH294" s="5"/>
      <c r="NI294" s="5"/>
      <c r="NJ294" s="5"/>
      <c r="NK294" s="5"/>
      <c r="NL294" s="5"/>
      <c r="NM294" s="5"/>
      <c r="NN294" s="5"/>
      <c r="NO294" s="5"/>
      <c r="NP294" s="5"/>
      <c r="NQ294" s="5"/>
      <c r="NR294" s="5"/>
      <c r="NS294" s="5"/>
      <c r="NT294" s="5"/>
      <c r="NU294" s="5"/>
      <c r="NV294" s="5"/>
      <c r="NW294" s="5"/>
      <c r="NX294" s="5"/>
      <c r="NY294" s="5"/>
      <c r="NZ294" s="5"/>
      <c r="OA294" s="5"/>
      <c r="OB294" s="5"/>
      <c r="OC294" s="5"/>
      <c r="OD294" s="5"/>
      <c r="OE294" s="5"/>
      <c r="OF294" s="5"/>
      <c r="OG294" s="5"/>
      <c r="OH294" s="5"/>
      <c r="OI294" s="5"/>
      <c r="OJ294" s="5"/>
      <c r="OK294" s="5"/>
      <c r="OL294" s="5"/>
      <c r="OM294" s="5"/>
      <c r="ON294" s="5"/>
      <c r="OO294" s="5"/>
      <c r="OP294" s="5"/>
      <c r="OQ294" s="5"/>
      <c r="OR294" s="5"/>
      <c r="OS294" s="5"/>
      <c r="OT294" s="5"/>
      <c r="OU294" s="5"/>
      <c r="OV294" s="5"/>
      <c r="OW294" s="5"/>
      <c r="OX294" s="5"/>
      <c r="OY294" s="5"/>
      <c r="OZ294" s="5"/>
      <c r="PA294" s="5"/>
      <c r="PB294" s="5"/>
      <c r="PC294" s="5"/>
      <c r="PD294" s="5"/>
      <c r="PE294" s="5"/>
      <c r="PF294" s="5"/>
      <c r="PG294" s="5"/>
      <c r="PH294" s="5"/>
      <c r="PI294" s="5"/>
      <c r="PJ294" s="5"/>
      <c r="PK294" s="5"/>
      <c r="PL294" s="5"/>
      <c r="PM294" s="5"/>
      <c r="PN294" s="5"/>
      <c r="PO294" s="5"/>
      <c r="PP294" s="5"/>
    </row>
    <row r="295" spans="1:432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5"/>
      <c r="KB295" s="5"/>
      <c r="KC295" s="5"/>
      <c r="KD295" s="5"/>
      <c r="KE295" s="5"/>
      <c r="KF295" s="5"/>
      <c r="KG295" s="5"/>
      <c r="KH295" s="5"/>
      <c r="KI295" s="5"/>
      <c r="KJ295" s="5"/>
      <c r="KK295" s="5"/>
      <c r="KL295" s="5"/>
      <c r="KM295" s="5"/>
      <c r="KN295" s="5"/>
      <c r="KO295" s="5"/>
      <c r="KP295" s="5"/>
      <c r="KQ295" s="5"/>
      <c r="KR295" s="5"/>
      <c r="KS295" s="5"/>
      <c r="KT295" s="5"/>
      <c r="KU295" s="5"/>
      <c r="KV295" s="5"/>
      <c r="KW295" s="5"/>
      <c r="KX295" s="5"/>
      <c r="KY295" s="5"/>
      <c r="KZ295" s="5"/>
      <c r="LA295" s="5"/>
      <c r="LB295" s="5"/>
      <c r="LC295" s="5"/>
      <c r="LD295" s="5"/>
      <c r="LE295" s="5"/>
      <c r="LF295" s="5"/>
      <c r="LG295" s="5"/>
      <c r="LH295" s="5"/>
      <c r="LI295" s="5"/>
      <c r="LJ295" s="5"/>
      <c r="LK295" s="5"/>
      <c r="LL295" s="5"/>
      <c r="LM295" s="5"/>
      <c r="LN295" s="5"/>
      <c r="LO295" s="5"/>
      <c r="LP295" s="5"/>
      <c r="LQ295" s="5"/>
      <c r="LR295" s="5"/>
      <c r="LS295" s="5"/>
      <c r="LT295" s="5"/>
      <c r="LU295" s="5"/>
      <c r="LV295" s="5"/>
      <c r="LW295" s="5"/>
      <c r="LX295" s="5"/>
      <c r="LY295" s="5"/>
      <c r="LZ295" s="5"/>
      <c r="MA295" s="5"/>
      <c r="MB295" s="5"/>
      <c r="MC295" s="5"/>
      <c r="MD295" s="5"/>
      <c r="ME295" s="5"/>
      <c r="MF295" s="5"/>
      <c r="MG295" s="5"/>
      <c r="MH295" s="5"/>
      <c r="MI295" s="5"/>
      <c r="MJ295" s="5"/>
      <c r="MK295" s="5"/>
      <c r="ML295" s="5"/>
      <c r="MM295" s="5"/>
      <c r="MN295" s="5"/>
      <c r="MO295" s="5"/>
      <c r="MP295" s="5"/>
      <c r="MQ295" s="5"/>
      <c r="MR295" s="5"/>
      <c r="MS295" s="5"/>
      <c r="MT295" s="5"/>
      <c r="MU295" s="5"/>
      <c r="MV295" s="5"/>
      <c r="MW295" s="5"/>
      <c r="MX295" s="5"/>
      <c r="MY295" s="5"/>
      <c r="MZ295" s="5"/>
      <c r="NA295" s="5"/>
      <c r="NB295" s="5"/>
      <c r="NC295" s="5"/>
      <c r="ND295" s="5"/>
      <c r="NE295" s="5"/>
      <c r="NF295" s="5"/>
      <c r="NG295" s="5"/>
      <c r="NH295" s="5"/>
      <c r="NI295" s="5"/>
      <c r="NJ295" s="5"/>
      <c r="NK295" s="5"/>
      <c r="NL295" s="5"/>
      <c r="NM295" s="5"/>
      <c r="NN295" s="5"/>
      <c r="NO295" s="5"/>
      <c r="NP295" s="5"/>
      <c r="NQ295" s="5"/>
      <c r="NR295" s="5"/>
      <c r="NS295" s="5"/>
      <c r="NT295" s="5"/>
      <c r="NU295" s="5"/>
      <c r="NV295" s="5"/>
      <c r="NW295" s="5"/>
      <c r="NX295" s="5"/>
      <c r="NY295" s="5"/>
      <c r="NZ295" s="5"/>
      <c r="OA295" s="5"/>
      <c r="OB295" s="5"/>
      <c r="OC295" s="5"/>
      <c r="OD295" s="5"/>
      <c r="OE295" s="5"/>
      <c r="OF295" s="5"/>
      <c r="OG295" s="5"/>
      <c r="OH295" s="5"/>
      <c r="OI295" s="5"/>
      <c r="OJ295" s="5"/>
      <c r="OK295" s="5"/>
      <c r="OL295" s="5"/>
      <c r="OM295" s="5"/>
      <c r="ON295" s="5"/>
      <c r="OO295" s="5"/>
      <c r="OP295" s="5"/>
      <c r="OQ295" s="5"/>
      <c r="OR295" s="5"/>
      <c r="OS295" s="5"/>
      <c r="OT295" s="5"/>
      <c r="OU295" s="5"/>
      <c r="OV295" s="5"/>
      <c r="OW295" s="5"/>
      <c r="OX295" s="5"/>
      <c r="OY295" s="5"/>
      <c r="OZ295" s="5"/>
      <c r="PA295" s="5"/>
      <c r="PB295" s="5"/>
      <c r="PC295" s="5"/>
      <c r="PD295" s="5"/>
      <c r="PE295" s="5"/>
      <c r="PF295" s="5"/>
      <c r="PG295" s="5"/>
      <c r="PH295" s="5"/>
      <c r="PI295" s="5"/>
      <c r="PJ295" s="5"/>
      <c r="PK295" s="5"/>
      <c r="PL295" s="5"/>
      <c r="PM295" s="5"/>
      <c r="PN295" s="5"/>
      <c r="PO295" s="5"/>
      <c r="PP295" s="5"/>
    </row>
    <row r="296" spans="1:432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5"/>
      <c r="KB296" s="5"/>
      <c r="KC296" s="5"/>
      <c r="KD296" s="5"/>
      <c r="KE296" s="5"/>
      <c r="KF296" s="5"/>
      <c r="KG296" s="5"/>
      <c r="KH296" s="5"/>
      <c r="KI296" s="5"/>
      <c r="KJ296" s="5"/>
      <c r="KK296" s="5"/>
      <c r="KL296" s="5"/>
      <c r="KM296" s="5"/>
      <c r="KN296" s="5"/>
      <c r="KO296" s="5"/>
      <c r="KP296" s="5"/>
      <c r="KQ296" s="5"/>
      <c r="KR296" s="5"/>
      <c r="KS296" s="5"/>
      <c r="KT296" s="5"/>
      <c r="KU296" s="5"/>
      <c r="KV296" s="5"/>
      <c r="KW296" s="5"/>
      <c r="KX296" s="5"/>
      <c r="KY296" s="5"/>
      <c r="KZ296" s="5"/>
      <c r="LA296" s="5"/>
      <c r="LB296" s="5"/>
      <c r="LC296" s="5"/>
      <c r="LD296" s="5"/>
      <c r="LE296" s="5"/>
      <c r="LF296" s="5"/>
      <c r="LG296" s="5"/>
      <c r="LH296" s="5"/>
      <c r="LI296" s="5"/>
      <c r="LJ296" s="5"/>
      <c r="LK296" s="5"/>
      <c r="LL296" s="5"/>
      <c r="LM296" s="5"/>
      <c r="LN296" s="5"/>
      <c r="LO296" s="5"/>
      <c r="LP296" s="5"/>
      <c r="LQ296" s="5"/>
      <c r="LR296" s="5"/>
      <c r="LS296" s="5"/>
      <c r="LT296" s="5"/>
      <c r="LU296" s="5"/>
      <c r="LV296" s="5"/>
      <c r="LW296" s="5"/>
      <c r="LX296" s="5"/>
      <c r="LY296" s="5"/>
      <c r="LZ296" s="5"/>
      <c r="MA296" s="5"/>
      <c r="MB296" s="5"/>
      <c r="MC296" s="5"/>
      <c r="MD296" s="5"/>
      <c r="ME296" s="5"/>
      <c r="MF296" s="5"/>
      <c r="MG296" s="5"/>
      <c r="MH296" s="5"/>
      <c r="MI296" s="5"/>
      <c r="MJ296" s="5"/>
      <c r="MK296" s="5"/>
      <c r="ML296" s="5"/>
      <c r="MM296" s="5"/>
      <c r="MN296" s="5"/>
      <c r="MO296" s="5"/>
      <c r="MP296" s="5"/>
      <c r="MQ296" s="5"/>
      <c r="MR296" s="5"/>
      <c r="MS296" s="5"/>
      <c r="MT296" s="5"/>
      <c r="MU296" s="5"/>
      <c r="MV296" s="5"/>
      <c r="MW296" s="5"/>
      <c r="MX296" s="5"/>
      <c r="MY296" s="5"/>
      <c r="MZ296" s="5"/>
      <c r="NA296" s="5"/>
      <c r="NB296" s="5"/>
      <c r="NC296" s="5"/>
      <c r="ND296" s="5"/>
      <c r="NE296" s="5"/>
      <c r="NF296" s="5"/>
      <c r="NG296" s="5"/>
      <c r="NH296" s="5"/>
      <c r="NI296" s="5"/>
      <c r="NJ296" s="5"/>
      <c r="NK296" s="5"/>
      <c r="NL296" s="5"/>
      <c r="NM296" s="5"/>
      <c r="NN296" s="5"/>
      <c r="NO296" s="5"/>
      <c r="NP296" s="5"/>
      <c r="NQ296" s="5"/>
      <c r="NR296" s="5"/>
      <c r="NS296" s="5"/>
      <c r="NT296" s="5"/>
      <c r="NU296" s="5"/>
      <c r="NV296" s="5"/>
      <c r="NW296" s="5"/>
      <c r="NX296" s="5"/>
      <c r="NY296" s="5"/>
      <c r="NZ296" s="5"/>
      <c r="OA296" s="5"/>
      <c r="OB296" s="5"/>
      <c r="OC296" s="5"/>
      <c r="OD296" s="5"/>
      <c r="OE296" s="5"/>
      <c r="OF296" s="5"/>
      <c r="OG296" s="5"/>
      <c r="OH296" s="5"/>
      <c r="OI296" s="5"/>
      <c r="OJ296" s="5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</row>
    <row r="297" spans="1:432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  <c r="IX297" s="5"/>
      <c r="IY297" s="5"/>
      <c r="IZ297" s="5"/>
      <c r="JA297" s="5"/>
      <c r="JB297" s="5"/>
      <c r="JC297" s="5"/>
      <c r="JD297" s="5"/>
      <c r="JE297" s="5"/>
      <c r="JF297" s="5"/>
      <c r="JG297" s="5"/>
      <c r="JH297" s="5"/>
      <c r="JI297" s="5"/>
      <c r="JJ297" s="5"/>
      <c r="JK297" s="5"/>
      <c r="JL297" s="5"/>
      <c r="JM297" s="5"/>
      <c r="JN297" s="5"/>
      <c r="JO297" s="5"/>
      <c r="JP297" s="5"/>
      <c r="JQ297" s="5"/>
      <c r="JR297" s="5"/>
      <c r="JS297" s="5"/>
      <c r="JT297" s="5"/>
      <c r="JU297" s="5"/>
      <c r="JV297" s="5"/>
      <c r="JW297" s="5"/>
      <c r="JX297" s="5"/>
      <c r="JY297" s="5"/>
      <c r="JZ297" s="5"/>
      <c r="KA297" s="5"/>
      <c r="KB297" s="5"/>
      <c r="KC297" s="5"/>
      <c r="KD297" s="5"/>
      <c r="KE297" s="5"/>
      <c r="KF297" s="5"/>
      <c r="KG297" s="5"/>
      <c r="KH297" s="5"/>
      <c r="KI297" s="5"/>
      <c r="KJ297" s="5"/>
      <c r="KK297" s="5"/>
      <c r="KL297" s="5"/>
      <c r="KM297" s="5"/>
      <c r="KN297" s="5"/>
      <c r="KO297" s="5"/>
      <c r="KP297" s="5"/>
      <c r="KQ297" s="5"/>
      <c r="KR297" s="5"/>
      <c r="KS297" s="5"/>
      <c r="KT297" s="5"/>
      <c r="KU297" s="5"/>
      <c r="KV297" s="5"/>
      <c r="KW297" s="5"/>
      <c r="KX297" s="5"/>
      <c r="KY297" s="5"/>
      <c r="KZ297" s="5"/>
      <c r="LA297" s="5"/>
      <c r="LB297" s="5"/>
      <c r="LC297" s="5"/>
      <c r="LD297" s="5"/>
      <c r="LE297" s="5"/>
      <c r="LF297" s="5"/>
      <c r="LG297" s="5"/>
      <c r="LH297" s="5"/>
      <c r="LI297" s="5"/>
      <c r="LJ297" s="5"/>
      <c r="LK297" s="5"/>
      <c r="LL297" s="5"/>
      <c r="LM297" s="5"/>
      <c r="LN297" s="5"/>
      <c r="LO297" s="5"/>
      <c r="LP297" s="5"/>
      <c r="LQ297" s="5"/>
      <c r="LR297" s="5"/>
      <c r="LS297" s="5"/>
      <c r="LT297" s="5"/>
      <c r="LU297" s="5"/>
      <c r="LV297" s="5"/>
      <c r="LW297" s="5"/>
      <c r="LX297" s="5"/>
      <c r="LY297" s="5"/>
      <c r="LZ297" s="5"/>
      <c r="MA297" s="5"/>
      <c r="MB297" s="5"/>
      <c r="MC297" s="5"/>
      <c r="MD297" s="5"/>
      <c r="ME297" s="5"/>
      <c r="MF297" s="5"/>
      <c r="MG297" s="5"/>
      <c r="MH297" s="5"/>
      <c r="MI297" s="5"/>
      <c r="MJ297" s="5"/>
      <c r="MK297" s="5"/>
      <c r="ML297" s="5"/>
      <c r="MM297" s="5"/>
      <c r="MN297" s="5"/>
      <c r="MO297" s="5"/>
      <c r="MP297" s="5"/>
      <c r="MQ297" s="5"/>
      <c r="MR297" s="5"/>
      <c r="MS297" s="5"/>
      <c r="MT297" s="5"/>
      <c r="MU297" s="5"/>
      <c r="MV297" s="5"/>
      <c r="MW297" s="5"/>
      <c r="MX297" s="5"/>
      <c r="MY297" s="5"/>
      <c r="MZ297" s="5"/>
      <c r="NA297" s="5"/>
      <c r="NB297" s="5"/>
      <c r="NC297" s="5"/>
      <c r="ND297" s="5"/>
      <c r="NE297" s="5"/>
      <c r="NF297" s="5"/>
      <c r="NG297" s="5"/>
      <c r="NH297" s="5"/>
      <c r="NI297" s="5"/>
      <c r="NJ297" s="5"/>
      <c r="NK297" s="5"/>
      <c r="NL297" s="5"/>
      <c r="NM297" s="5"/>
      <c r="NN297" s="5"/>
      <c r="NO297" s="5"/>
      <c r="NP297" s="5"/>
      <c r="NQ297" s="5"/>
      <c r="NR297" s="5"/>
      <c r="NS297" s="5"/>
      <c r="NT297" s="5"/>
      <c r="NU297" s="5"/>
      <c r="NV297" s="5"/>
      <c r="NW297" s="5"/>
      <c r="NX297" s="5"/>
      <c r="NY297" s="5"/>
      <c r="NZ297" s="5"/>
      <c r="OA297" s="5"/>
      <c r="OB297" s="5"/>
      <c r="OC297" s="5"/>
      <c r="OD297" s="5"/>
      <c r="OE297" s="5"/>
      <c r="OF297" s="5"/>
      <c r="OG297" s="5"/>
      <c r="OH297" s="5"/>
      <c r="OI297" s="5"/>
      <c r="OJ297" s="5"/>
      <c r="OK297" s="5"/>
      <c r="OL297" s="5"/>
      <c r="OM297" s="5"/>
      <c r="ON297" s="5"/>
      <c r="OO297" s="5"/>
      <c r="OP297" s="5"/>
      <c r="OQ297" s="5"/>
      <c r="OR297" s="5"/>
      <c r="OS297" s="5"/>
      <c r="OT297" s="5"/>
      <c r="OU297" s="5"/>
      <c r="OV297" s="5"/>
      <c r="OW297" s="5"/>
      <c r="OX297" s="5"/>
      <c r="OY297" s="5"/>
      <c r="OZ297" s="5"/>
      <c r="PA297" s="5"/>
      <c r="PB297" s="5"/>
      <c r="PC297" s="5"/>
      <c r="PD297" s="5"/>
      <c r="PE297" s="5"/>
      <c r="PF297" s="5"/>
      <c r="PG297" s="5"/>
      <c r="PH297" s="5"/>
      <c r="PI297" s="5"/>
      <c r="PJ297" s="5"/>
      <c r="PK297" s="5"/>
      <c r="PL297" s="5"/>
      <c r="PM297" s="5"/>
      <c r="PN297" s="5"/>
      <c r="PO297" s="5"/>
      <c r="PP297" s="5"/>
    </row>
    <row r="298" spans="1:432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  <c r="IX298" s="5"/>
      <c r="IY298" s="5"/>
      <c r="IZ298" s="5"/>
      <c r="JA298" s="5"/>
      <c r="JB298" s="5"/>
      <c r="JC298" s="5"/>
      <c r="JD298" s="5"/>
      <c r="JE298" s="5"/>
      <c r="JF298" s="5"/>
      <c r="JG298" s="5"/>
      <c r="JH298" s="5"/>
      <c r="JI298" s="5"/>
      <c r="JJ298" s="5"/>
      <c r="JK298" s="5"/>
      <c r="JL298" s="5"/>
      <c r="JM298" s="5"/>
      <c r="JN298" s="5"/>
      <c r="JO298" s="5"/>
      <c r="JP298" s="5"/>
      <c r="JQ298" s="5"/>
      <c r="JR298" s="5"/>
      <c r="JS298" s="5"/>
      <c r="JT298" s="5"/>
      <c r="JU298" s="5"/>
      <c r="JV298" s="5"/>
      <c r="JW298" s="5"/>
      <c r="JX298" s="5"/>
      <c r="JY298" s="5"/>
      <c r="JZ298" s="5"/>
      <c r="KA298" s="5"/>
      <c r="KB298" s="5"/>
      <c r="KC298" s="5"/>
      <c r="KD298" s="5"/>
      <c r="KE298" s="5"/>
      <c r="KF298" s="5"/>
      <c r="KG298" s="5"/>
      <c r="KH298" s="5"/>
      <c r="KI298" s="5"/>
      <c r="KJ298" s="5"/>
      <c r="KK298" s="5"/>
      <c r="KL298" s="5"/>
      <c r="KM298" s="5"/>
      <c r="KN298" s="5"/>
      <c r="KO298" s="5"/>
      <c r="KP298" s="5"/>
      <c r="KQ298" s="5"/>
      <c r="KR298" s="5"/>
      <c r="KS298" s="5"/>
      <c r="KT298" s="5"/>
      <c r="KU298" s="5"/>
      <c r="KV298" s="5"/>
      <c r="KW298" s="5"/>
      <c r="KX298" s="5"/>
      <c r="KY298" s="5"/>
      <c r="KZ298" s="5"/>
      <c r="LA298" s="5"/>
      <c r="LB298" s="5"/>
      <c r="LC298" s="5"/>
      <c r="LD298" s="5"/>
      <c r="LE298" s="5"/>
      <c r="LF298" s="5"/>
      <c r="LG298" s="5"/>
      <c r="LH298" s="5"/>
      <c r="LI298" s="5"/>
      <c r="LJ298" s="5"/>
      <c r="LK298" s="5"/>
      <c r="LL298" s="5"/>
      <c r="LM298" s="5"/>
      <c r="LN298" s="5"/>
      <c r="LO298" s="5"/>
      <c r="LP298" s="5"/>
      <c r="LQ298" s="5"/>
      <c r="LR298" s="5"/>
      <c r="LS298" s="5"/>
      <c r="LT298" s="5"/>
      <c r="LU298" s="5"/>
      <c r="LV298" s="5"/>
      <c r="LW298" s="5"/>
      <c r="LX298" s="5"/>
      <c r="LY298" s="5"/>
      <c r="LZ298" s="5"/>
      <c r="MA298" s="5"/>
      <c r="MB298" s="5"/>
      <c r="MC298" s="5"/>
      <c r="MD298" s="5"/>
      <c r="ME298" s="5"/>
      <c r="MF298" s="5"/>
      <c r="MG298" s="5"/>
      <c r="MH298" s="5"/>
      <c r="MI298" s="5"/>
      <c r="MJ298" s="5"/>
      <c r="MK298" s="5"/>
      <c r="ML298" s="5"/>
      <c r="MM298" s="5"/>
      <c r="MN298" s="5"/>
      <c r="MO298" s="5"/>
      <c r="MP298" s="5"/>
      <c r="MQ298" s="5"/>
      <c r="MR298" s="5"/>
      <c r="MS298" s="5"/>
      <c r="MT298" s="5"/>
      <c r="MU298" s="5"/>
      <c r="MV298" s="5"/>
      <c r="MW298" s="5"/>
      <c r="MX298" s="5"/>
      <c r="MY298" s="5"/>
      <c r="MZ298" s="5"/>
      <c r="NA298" s="5"/>
      <c r="NB298" s="5"/>
      <c r="NC298" s="5"/>
      <c r="ND298" s="5"/>
      <c r="NE298" s="5"/>
      <c r="NF298" s="5"/>
      <c r="NG298" s="5"/>
      <c r="NH298" s="5"/>
      <c r="NI298" s="5"/>
      <c r="NJ298" s="5"/>
      <c r="NK298" s="5"/>
      <c r="NL298" s="5"/>
      <c r="NM298" s="5"/>
      <c r="NN298" s="5"/>
      <c r="NO298" s="5"/>
      <c r="NP298" s="5"/>
      <c r="NQ298" s="5"/>
      <c r="NR298" s="5"/>
      <c r="NS298" s="5"/>
      <c r="NT298" s="5"/>
      <c r="NU298" s="5"/>
      <c r="NV298" s="5"/>
      <c r="NW298" s="5"/>
      <c r="NX298" s="5"/>
      <c r="NY298" s="5"/>
      <c r="NZ298" s="5"/>
      <c r="OA298" s="5"/>
      <c r="OB298" s="5"/>
      <c r="OC298" s="5"/>
      <c r="OD298" s="5"/>
      <c r="OE298" s="5"/>
      <c r="OF298" s="5"/>
      <c r="OG298" s="5"/>
      <c r="OH298" s="5"/>
      <c r="OI298" s="5"/>
      <c r="OJ298" s="5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</row>
    <row r="299" spans="1:432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</row>
    <row r="300" spans="1:432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  <c r="IX300" s="5"/>
      <c r="IY300" s="5"/>
      <c r="IZ300" s="5"/>
      <c r="JA300" s="5"/>
      <c r="JB300" s="5"/>
      <c r="JC300" s="5"/>
      <c r="JD300" s="5"/>
      <c r="JE300" s="5"/>
      <c r="JF300" s="5"/>
      <c r="JG300" s="5"/>
      <c r="JH300" s="5"/>
      <c r="JI300" s="5"/>
      <c r="JJ300" s="5"/>
      <c r="JK300" s="5"/>
      <c r="JL300" s="5"/>
      <c r="JM300" s="5"/>
      <c r="JN300" s="5"/>
      <c r="JO300" s="5"/>
      <c r="JP300" s="5"/>
      <c r="JQ300" s="5"/>
      <c r="JR300" s="5"/>
      <c r="JS300" s="5"/>
      <c r="JT300" s="5"/>
      <c r="JU300" s="5"/>
      <c r="JV300" s="5"/>
      <c r="JW300" s="5"/>
      <c r="JX300" s="5"/>
      <c r="JY300" s="5"/>
      <c r="JZ300" s="5"/>
      <c r="KA300" s="5"/>
      <c r="KB300" s="5"/>
      <c r="KC300" s="5"/>
      <c r="KD300" s="5"/>
      <c r="KE300" s="5"/>
      <c r="KF300" s="5"/>
      <c r="KG300" s="5"/>
      <c r="KH300" s="5"/>
      <c r="KI300" s="5"/>
      <c r="KJ300" s="5"/>
      <c r="KK300" s="5"/>
      <c r="KL300" s="5"/>
      <c r="KM300" s="5"/>
      <c r="KN300" s="5"/>
      <c r="KO300" s="5"/>
      <c r="KP300" s="5"/>
      <c r="KQ300" s="5"/>
      <c r="KR300" s="5"/>
      <c r="KS300" s="5"/>
      <c r="KT300" s="5"/>
      <c r="KU300" s="5"/>
      <c r="KV300" s="5"/>
      <c r="KW300" s="5"/>
      <c r="KX300" s="5"/>
      <c r="KY300" s="5"/>
      <c r="KZ300" s="5"/>
      <c r="LA300" s="5"/>
      <c r="LB300" s="5"/>
      <c r="LC300" s="5"/>
      <c r="LD300" s="5"/>
      <c r="LE300" s="5"/>
      <c r="LF300" s="5"/>
      <c r="LG300" s="5"/>
      <c r="LH300" s="5"/>
      <c r="LI300" s="5"/>
      <c r="LJ300" s="5"/>
      <c r="LK300" s="5"/>
      <c r="LL300" s="5"/>
      <c r="LM300" s="5"/>
      <c r="LN300" s="5"/>
      <c r="LO300" s="5"/>
      <c r="LP300" s="5"/>
      <c r="LQ300" s="5"/>
      <c r="LR300" s="5"/>
      <c r="LS300" s="5"/>
      <c r="LT300" s="5"/>
      <c r="LU300" s="5"/>
      <c r="LV300" s="5"/>
      <c r="LW300" s="5"/>
      <c r="LX300" s="5"/>
      <c r="LY300" s="5"/>
      <c r="LZ300" s="5"/>
      <c r="MA300" s="5"/>
      <c r="MB300" s="5"/>
      <c r="MC300" s="5"/>
      <c r="MD300" s="5"/>
      <c r="ME300" s="5"/>
      <c r="MF300" s="5"/>
      <c r="MG300" s="5"/>
      <c r="MH300" s="5"/>
      <c r="MI300" s="5"/>
      <c r="MJ300" s="5"/>
      <c r="MK300" s="5"/>
      <c r="ML300" s="5"/>
      <c r="MM300" s="5"/>
      <c r="MN300" s="5"/>
      <c r="MO300" s="5"/>
      <c r="MP300" s="5"/>
      <c r="MQ300" s="5"/>
      <c r="MR300" s="5"/>
      <c r="MS300" s="5"/>
      <c r="MT300" s="5"/>
      <c r="MU300" s="5"/>
      <c r="MV300" s="5"/>
      <c r="MW300" s="5"/>
      <c r="MX300" s="5"/>
      <c r="MY300" s="5"/>
      <c r="MZ300" s="5"/>
      <c r="NA300" s="5"/>
      <c r="NB300" s="5"/>
      <c r="NC300" s="5"/>
      <c r="ND300" s="5"/>
      <c r="NE300" s="5"/>
      <c r="NF300" s="5"/>
      <c r="NG300" s="5"/>
      <c r="NH300" s="5"/>
      <c r="NI300" s="5"/>
      <c r="NJ300" s="5"/>
      <c r="NK300" s="5"/>
      <c r="NL300" s="5"/>
      <c r="NM300" s="5"/>
      <c r="NN300" s="5"/>
      <c r="NO300" s="5"/>
      <c r="NP300" s="5"/>
      <c r="NQ300" s="5"/>
      <c r="NR300" s="5"/>
      <c r="NS300" s="5"/>
      <c r="NT300" s="5"/>
      <c r="NU300" s="5"/>
      <c r="NV300" s="5"/>
      <c r="NW300" s="5"/>
      <c r="NX300" s="5"/>
      <c r="NY300" s="5"/>
      <c r="NZ300" s="5"/>
      <c r="OA300" s="5"/>
      <c r="OB300" s="5"/>
      <c r="OC300" s="5"/>
      <c r="OD300" s="5"/>
      <c r="OE300" s="5"/>
      <c r="OF300" s="5"/>
      <c r="OG300" s="5"/>
      <c r="OH300" s="5"/>
      <c r="OI300" s="5"/>
      <c r="OJ300" s="5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</row>
    <row r="301" spans="1:432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  <c r="IX301" s="5"/>
      <c r="IY301" s="5"/>
      <c r="IZ301" s="5"/>
      <c r="JA301" s="5"/>
      <c r="JB301" s="5"/>
      <c r="JC301" s="5"/>
      <c r="JD301" s="5"/>
      <c r="JE301" s="5"/>
      <c r="JF301" s="5"/>
      <c r="JG301" s="5"/>
      <c r="JH301" s="5"/>
      <c r="JI301" s="5"/>
      <c r="JJ301" s="5"/>
      <c r="JK301" s="5"/>
      <c r="JL301" s="5"/>
      <c r="JM301" s="5"/>
      <c r="JN301" s="5"/>
      <c r="JO301" s="5"/>
      <c r="JP301" s="5"/>
      <c r="JQ301" s="5"/>
      <c r="JR301" s="5"/>
      <c r="JS301" s="5"/>
      <c r="JT301" s="5"/>
      <c r="JU301" s="5"/>
      <c r="JV301" s="5"/>
      <c r="JW301" s="5"/>
      <c r="JX301" s="5"/>
      <c r="JY301" s="5"/>
      <c r="JZ301" s="5"/>
      <c r="KA301" s="5"/>
      <c r="KB301" s="5"/>
      <c r="KC301" s="5"/>
      <c r="KD301" s="5"/>
      <c r="KE301" s="5"/>
      <c r="KF301" s="5"/>
      <c r="KG301" s="5"/>
      <c r="KH301" s="5"/>
      <c r="KI301" s="5"/>
      <c r="KJ301" s="5"/>
      <c r="KK301" s="5"/>
      <c r="KL301" s="5"/>
      <c r="KM301" s="5"/>
      <c r="KN301" s="5"/>
      <c r="KO301" s="5"/>
      <c r="KP301" s="5"/>
      <c r="KQ301" s="5"/>
      <c r="KR301" s="5"/>
      <c r="KS301" s="5"/>
      <c r="KT301" s="5"/>
      <c r="KU301" s="5"/>
      <c r="KV301" s="5"/>
      <c r="KW301" s="5"/>
      <c r="KX301" s="5"/>
      <c r="KY301" s="5"/>
      <c r="KZ301" s="5"/>
      <c r="LA301" s="5"/>
      <c r="LB301" s="5"/>
      <c r="LC301" s="5"/>
      <c r="LD301" s="5"/>
      <c r="LE301" s="5"/>
      <c r="LF301" s="5"/>
      <c r="LG301" s="5"/>
      <c r="LH301" s="5"/>
      <c r="LI301" s="5"/>
      <c r="LJ301" s="5"/>
      <c r="LK301" s="5"/>
      <c r="LL301" s="5"/>
      <c r="LM301" s="5"/>
      <c r="LN301" s="5"/>
      <c r="LO301" s="5"/>
      <c r="LP301" s="5"/>
      <c r="LQ301" s="5"/>
      <c r="LR301" s="5"/>
      <c r="LS301" s="5"/>
      <c r="LT301" s="5"/>
      <c r="LU301" s="5"/>
      <c r="LV301" s="5"/>
      <c r="LW301" s="5"/>
      <c r="LX301" s="5"/>
      <c r="LY301" s="5"/>
      <c r="LZ301" s="5"/>
      <c r="MA301" s="5"/>
      <c r="MB301" s="5"/>
      <c r="MC301" s="5"/>
      <c r="MD301" s="5"/>
      <c r="ME301" s="5"/>
      <c r="MF301" s="5"/>
      <c r="MG301" s="5"/>
      <c r="MH301" s="5"/>
      <c r="MI301" s="5"/>
      <c r="MJ301" s="5"/>
      <c r="MK301" s="5"/>
      <c r="ML301" s="5"/>
      <c r="MM301" s="5"/>
      <c r="MN301" s="5"/>
      <c r="MO301" s="5"/>
      <c r="MP301" s="5"/>
      <c r="MQ301" s="5"/>
      <c r="MR301" s="5"/>
      <c r="MS301" s="5"/>
      <c r="MT301" s="5"/>
      <c r="MU301" s="5"/>
      <c r="MV301" s="5"/>
      <c r="MW301" s="5"/>
      <c r="MX301" s="5"/>
      <c r="MY301" s="5"/>
      <c r="MZ301" s="5"/>
      <c r="NA301" s="5"/>
      <c r="NB301" s="5"/>
      <c r="NC301" s="5"/>
      <c r="ND301" s="5"/>
      <c r="NE301" s="5"/>
      <c r="NF301" s="5"/>
      <c r="NG301" s="5"/>
      <c r="NH301" s="5"/>
      <c r="NI301" s="5"/>
      <c r="NJ301" s="5"/>
      <c r="NK301" s="5"/>
      <c r="NL301" s="5"/>
      <c r="NM301" s="5"/>
      <c r="NN301" s="5"/>
      <c r="NO301" s="5"/>
      <c r="NP301" s="5"/>
      <c r="NQ301" s="5"/>
      <c r="NR301" s="5"/>
      <c r="NS301" s="5"/>
      <c r="NT301" s="5"/>
      <c r="NU301" s="5"/>
      <c r="NV301" s="5"/>
      <c r="NW301" s="5"/>
      <c r="NX301" s="5"/>
      <c r="NY301" s="5"/>
      <c r="NZ301" s="5"/>
      <c r="OA301" s="5"/>
      <c r="OB301" s="5"/>
      <c r="OC301" s="5"/>
      <c r="OD301" s="5"/>
      <c r="OE301" s="5"/>
      <c r="OF301" s="5"/>
      <c r="OG301" s="5"/>
      <c r="OH301" s="5"/>
      <c r="OI301" s="5"/>
      <c r="OJ301" s="5"/>
      <c r="OK301" s="5"/>
      <c r="OL301" s="5"/>
      <c r="OM301" s="5"/>
      <c r="ON301" s="5"/>
      <c r="OO301" s="5"/>
      <c r="OP301" s="5"/>
      <c r="OQ301" s="5"/>
      <c r="OR301" s="5"/>
      <c r="OS301" s="5"/>
      <c r="OT301" s="5"/>
      <c r="OU301" s="5"/>
      <c r="OV301" s="5"/>
      <c r="OW301" s="5"/>
      <c r="OX301" s="5"/>
      <c r="OY301" s="5"/>
      <c r="OZ301" s="5"/>
      <c r="PA301" s="5"/>
      <c r="PB301" s="5"/>
      <c r="PC301" s="5"/>
      <c r="PD301" s="5"/>
      <c r="PE301" s="5"/>
      <c r="PF301" s="5"/>
      <c r="PG301" s="5"/>
      <c r="PH301" s="5"/>
      <c r="PI301" s="5"/>
      <c r="PJ301" s="5"/>
      <c r="PK301" s="5"/>
      <c r="PL301" s="5"/>
      <c r="PM301" s="5"/>
      <c r="PN301" s="5"/>
      <c r="PO301" s="5"/>
      <c r="PP301" s="5"/>
    </row>
    <row r="302" spans="1:43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5"/>
      <c r="KB302" s="5"/>
      <c r="KC302" s="5"/>
      <c r="KD302" s="5"/>
      <c r="KE302" s="5"/>
      <c r="KF302" s="5"/>
      <c r="KG302" s="5"/>
      <c r="KH302" s="5"/>
      <c r="KI302" s="5"/>
      <c r="KJ302" s="5"/>
      <c r="KK302" s="5"/>
      <c r="KL302" s="5"/>
      <c r="KM302" s="5"/>
      <c r="KN302" s="5"/>
      <c r="KO302" s="5"/>
      <c r="KP302" s="5"/>
      <c r="KQ302" s="5"/>
      <c r="KR302" s="5"/>
      <c r="KS302" s="5"/>
      <c r="KT302" s="5"/>
      <c r="KU302" s="5"/>
      <c r="KV302" s="5"/>
      <c r="KW302" s="5"/>
      <c r="KX302" s="5"/>
      <c r="KY302" s="5"/>
      <c r="KZ302" s="5"/>
      <c r="LA302" s="5"/>
      <c r="LB302" s="5"/>
      <c r="LC302" s="5"/>
      <c r="LD302" s="5"/>
      <c r="LE302" s="5"/>
      <c r="LF302" s="5"/>
      <c r="LG302" s="5"/>
      <c r="LH302" s="5"/>
      <c r="LI302" s="5"/>
      <c r="LJ302" s="5"/>
      <c r="LK302" s="5"/>
      <c r="LL302" s="5"/>
      <c r="LM302" s="5"/>
      <c r="LN302" s="5"/>
      <c r="LO302" s="5"/>
      <c r="LP302" s="5"/>
      <c r="LQ302" s="5"/>
      <c r="LR302" s="5"/>
      <c r="LS302" s="5"/>
      <c r="LT302" s="5"/>
      <c r="LU302" s="5"/>
      <c r="LV302" s="5"/>
      <c r="LW302" s="5"/>
      <c r="LX302" s="5"/>
      <c r="LY302" s="5"/>
      <c r="LZ302" s="5"/>
      <c r="MA302" s="5"/>
      <c r="MB302" s="5"/>
      <c r="MC302" s="5"/>
      <c r="MD302" s="5"/>
      <c r="ME302" s="5"/>
      <c r="MF302" s="5"/>
      <c r="MG302" s="5"/>
      <c r="MH302" s="5"/>
      <c r="MI302" s="5"/>
      <c r="MJ302" s="5"/>
      <c r="MK302" s="5"/>
      <c r="ML302" s="5"/>
      <c r="MM302" s="5"/>
      <c r="MN302" s="5"/>
      <c r="MO302" s="5"/>
      <c r="MP302" s="5"/>
      <c r="MQ302" s="5"/>
      <c r="MR302" s="5"/>
      <c r="MS302" s="5"/>
      <c r="MT302" s="5"/>
      <c r="MU302" s="5"/>
      <c r="MV302" s="5"/>
      <c r="MW302" s="5"/>
      <c r="MX302" s="5"/>
      <c r="MY302" s="5"/>
      <c r="MZ302" s="5"/>
      <c r="NA302" s="5"/>
      <c r="NB302" s="5"/>
      <c r="NC302" s="5"/>
      <c r="ND302" s="5"/>
      <c r="NE302" s="5"/>
      <c r="NF302" s="5"/>
      <c r="NG302" s="5"/>
      <c r="NH302" s="5"/>
      <c r="NI302" s="5"/>
      <c r="NJ302" s="5"/>
      <c r="NK302" s="5"/>
      <c r="NL302" s="5"/>
      <c r="NM302" s="5"/>
      <c r="NN302" s="5"/>
      <c r="NO302" s="5"/>
      <c r="NP302" s="5"/>
      <c r="NQ302" s="5"/>
      <c r="NR302" s="5"/>
      <c r="NS302" s="5"/>
      <c r="NT302" s="5"/>
      <c r="NU302" s="5"/>
      <c r="NV302" s="5"/>
      <c r="NW302" s="5"/>
      <c r="NX302" s="5"/>
      <c r="NY302" s="5"/>
      <c r="NZ302" s="5"/>
      <c r="OA302" s="5"/>
      <c r="OB302" s="5"/>
      <c r="OC302" s="5"/>
      <c r="OD302" s="5"/>
      <c r="OE302" s="5"/>
      <c r="OF302" s="5"/>
      <c r="OG302" s="5"/>
      <c r="OH302" s="5"/>
      <c r="OI302" s="5"/>
      <c r="OJ302" s="5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</row>
    <row r="303" spans="1:432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5"/>
      <c r="KB303" s="5"/>
      <c r="KC303" s="5"/>
      <c r="KD303" s="5"/>
      <c r="KE303" s="5"/>
      <c r="KF303" s="5"/>
      <c r="KG303" s="5"/>
      <c r="KH303" s="5"/>
      <c r="KI303" s="5"/>
      <c r="KJ303" s="5"/>
      <c r="KK303" s="5"/>
      <c r="KL303" s="5"/>
      <c r="KM303" s="5"/>
      <c r="KN303" s="5"/>
      <c r="KO303" s="5"/>
      <c r="KP303" s="5"/>
      <c r="KQ303" s="5"/>
      <c r="KR303" s="5"/>
      <c r="KS303" s="5"/>
      <c r="KT303" s="5"/>
      <c r="KU303" s="5"/>
      <c r="KV303" s="5"/>
      <c r="KW303" s="5"/>
      <c r="KX303" s="5"/>
      <c r="KY303" s="5"/>
      <c r="KZ303" s="5"/>
      <c r="LA303" s="5"/>
      <c r="LB303" s="5"/>
      <c r="LC303" s="5"/>
      <c r="LD303" s="5"/>
      <c r="LE303" s="5"/>
      <c r="LF303" s="5"/>
      <c r="LG303" s="5"/>
      <c r="LH303" s="5"/>
      <c r="LI303" s="5"/>
      <c r="LJ303" s="5"/>
      <c r="LK303" s="5"/>
      <c r="LL303" s="5"/>
      <c r="LM303" s="5"/>
      <c r="LN303" s="5"/>
      <c r="LO303" s="5"/>
      <c r="LP303" s="5"/>
      <c r="LQ303" s="5"/>
      <c r="LR303" s="5"/>
      <c r="LS303" s="5"/>
      <c r="LT303" s="5"/>
      <c r="LU303" s="5"/>
      <c r="LV303" s="5"/>
      <c r="LW303" s="5"/>
      <c r="LX303" s="5"/>
      <c r="LY303" s="5"/>
      <c r="LZ303" s="5"/>
      <c r="MA303" s="5"/>
      <c r="MB303" s="5"/>
      <c r="MC303" s="5"/>
      <c r="MD303" s="5"/>
      <c r="ME303" s="5"/>
      <c r="MF303" s="5"/>
      <c r="MG303" s="5"/>
      <c r="MH303" s="5"/>
      <c r="MI303" s="5"/>
      <c r="MJ303" s="5"/>
      <c r="MK303" s="5"/>
      <c r="ML303" s="5"/>
      <c r="MM303" s="5"/>
      <c r="MN303" s="5"/>
      <c r="MO303" s="5"/>
      <c r="MP303" s="5"/>
      <c r="MQ303" s="5"/>
      <c r="MR303" s="5"/>
      <c r="MS303" s="5"/>
      <c r="MT303" s="5"/>
      <c r="MU303" s="5"/>
      <c r="MV303" s="5"/>
      <c r="MW303" s="5"/>
      <c r="MX303" s="5"/>
      <c r="MY303" s="5"/>
      <c r="MZ303" s="5"/>
      <c r="NA303" s="5"/>
      <c r="NB303" s="5"/>
      <c r="NC303" s="5"/>
      <c r="ND303" s="5"/>
      <c r="NE303" s="5"/>
      <c r="NF303" s="5"/>
      <c r="NG303" s="5"/>
      <c r="NH303" s="5"/>
      <c r="NI303" s="5"/>
      <c r="NJ303" s="5"/>
      <c r="NK303" s="5"/>
      <c r="NL303" s="5"/>
      <c r="NM303" s="5"/>
      <c r="NN303" s="5"/>
      <c r="NO303" s="5"/>
      <c r="NP303" s="5"/>
      <c r="NQ303" s="5"/>
      <c r="NR303" s="5"/>
      <c r="NS303" s="5"/>
      <c r="NT303" s="5"/>
      <c r="NU303" s="5"/>
      <c r="NV303" s="5"/>
      <c r="NW303" s="5"/>
      <c r="NX303" s="5"/>
      <c r="NY303" s="5"/>
      <c r="NZ303" s="5"/>
      <c r="OA303" s="5"/>
      <c r="OB303" s="5"/>
      <c r="OC303" s="5"/>
      <c r="OD303" s="5"/>
      <c r="OE303" s="5"/>
      <c r="OF303" s="5"/>
      <c r="OG303" s="5"/>
      <c r="OH303" s="5"/>
      <c r="OI303" s="5"/>
      <c r="OJ303" s="5"/>
      <c r="OK303" s="5"/>
      <c r="OL303" s="5"/>
      <c r="OM303" s="5"/>
      <c r="ON303" s="5"/>
      <c r="OO303" s="5"/>
      <c r="OP303" s="5"/>
      <c r="OQ303" s="5"/>
      <c r="OR303" s="5"/>
      <c r="OS303" s="5"/>
      <c r="OT303" s="5"/>
      <c r="OU303" s="5"/>
      <c r="OV303" s="5"/>
      <c r="OW303" s="5"/>
      <c r="OX303" s="5"/>
      <c r="OY303" s="5"/>
      <c r="OZ303" s="5"/>
      <c r="PA303" s="5"/>
      <c r="PB303" s="5"/>
      <c r="PC303" s="5"/>
      <c r="PD303" s="5"/>
      <c r="PE303" s="5"/>
      <c r="PF303" s="5"/>
      <c r="PG303" s="5"/>
      <c r="PH303" s="5"/>
      <c r="PI303" s="5"/>
      <c r="PJ303" s="5"/>
      <c r="PK303" s="5"/>
      <c r="PL303" s="5"/>
      <c r="PM303" s="5"/>
      <c r="PN303" s="5"/>
      <c r="PO303" s="5"/>
      <c r="PP303" s="5"/>
    </row>
    <row r="304" spans="1:432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5"/>
      <c r="KB304" s="5"/>
      <c r="KC304" s="5"/>
      <c r="KD304" s="5"/>
      <c r="KE304" s="5"/>
      <c r="KF304" s="5"/>
      <c r="KG304" s="5"/>
      <c r="KH304" s="5"/>
      <c r="KI304" s="5"/>
      <c r="KJ304" s="5"/>
      <c r="KK304" s="5"/>
      <c r="KL304" s="5"/>
      <c r="KM304" s="5"/>
      <c r="KN304" s="5"/>
      <c r="KO304" s="5"/>
      <c r="KP304" s="5"/>
      <c r="KQ304" s="5"/>
      <c r="KR304" s="5"/>
      <c r="KS304" s="5"/>
      <c r="KT304" s="5"/>
      <c r="KU304" s="5"/>
      <c r="KV304" s="5"/>
      <c r="KW304" s="5"/>
      <c r="KX304" s="5"/>
      <c r="KY304" s="5"/>
      <c r="KZ304" s="5"/>
      <c r="LA304" s="5"/>
      <c r="LB304" s="5"/>
      <c r="LC304" s="5"/>
      <c r="LD304" s="5"/>
      <c r="LE304" s="5"/>
      <c r="LF304" s="5"/>
      <c r="LG304" s="5"/>
      <c r="LH304" s="5"/>
      <c r="LI304" s="5"/>
      <c r="LJ304" s="5"/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r="MY304" s="5"/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</row>
    <row r="305" spans="1:432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5"/>
      <c r="KB305" s="5"/>
      <c r="KC305" s="5"/>
      <c r="KD305" s="5"/>
      <c r="KE305" s="5"/>
      <c r="KF305" s="5"/>
      <c r="KG305" s="5"/>
      <c r="KH305" s="5"/>
      <c r="KI305" s="5"/>
      <c r="KJ305" s="5"/>
      <c r="KK305" s="5"/>
      <c r="KL305" s="5"/>
      <c r="KM305" s="5"/>
      <c r="KN305" s="5"/>
      <c r="KO305" s="5"/>
      <c r="KP305" s="5"/>
      <c r="KQ305" s="5"/>
      <c r="KR305" s="5"/>
      <c r="KS305" s="5"/>
      <c r="KT305" s="5"/>
      <c r="KU305" s="5"/>
      <c r="KV305" s="5"/>
      <c r="KW305" s="5"/>
      <c r="KX305" s="5"/>
      <c r="KY305" s="5"/>
      <c r="KZ305" s="5"/>
      <c r="LA305" s="5"/>
      <c r="LB305" s="5"/>
      <c r="LC305" s="5"/>
      <c r="LD305" s="5"/>
      <c r="LE305" s="5"/>
      <c r="LF305" s="5"/>
      <c r="LG305" s="5"/>
      <c r="LH305" s="5"/>
      <c r="LI305" s="5"/>
      <c r="LJ305" s="5"/>
      <c r="LK305" s="5"/>
      <c r="LL305" s="5"/>
      <c r="LM305" s="5"/>
      <c r="LN305" s="5"/>
      <c r="LO305" s="5"/>
      <c r="LP305" s="5"/>
      <c r="LQ305" s="5"/>
      <c r="LR305" s="5"/>
      <c r="LS305" s="5"/>
      <c r="LT305" s="5"/>
      <c r="LU305" s="5"/>
      <c r="LV305" s="5"/>
      <c r="LW305" s="5"/>
      <c r="LX305" s="5"/>
      <c r="LY305" s="5"/>
      <c r="LZ305" s="5"/>
      <c r="MA305" s="5"/>
      <c r="MB305" s="5"/>
      <c r="MC305" s="5"/>
      <c r="MD305" s="5"/>
      <c r="ME305" s="5"/>
      <c r="MF305" s="5"/>
      <c r="MG305" s="5"/>
      <c r="MH305" s="5"/>
      <c r="MI305" s="5"/>
      <c r="MJ305" s="5"/>
      <c r="MK305" s="5"/>
      <c r="ML305" s="5"/>
      <c r="MM305" s="5"/>
      <c r="MN305" s="5"/>
      <c r="MO305" s="5"/>
      <c r="MP305" s="5"/>
      <c r="MQ305" s="5"/>
      <c r="MR305" s="5"/>
      <c r="MS305" s="5"/>
      <c r="MT305" s="5"/>
      <c r="MU305" s="5"/>
      <c r="MV305" s="5"/>
      <c r="MW305" s="5"/>
      <c r="MX305" s="5"/>
      <c r="MY305" s="5"/>
      <c r="MZ305" s="5"/>
      <c r="NA305" s="5"/>
      <c r="NB305" s="5"/>
      <c r="NC305" s="5"/>
      <c r="ND305" s="5"/>
      <c r="NE305" s="5"/>
      <c r="NF305" s="5"/>
      <c r="NG305" s="5"/>
      <c r="NH305" s="5"/>
      <c r="NI305" s="5"/>
      <c r="NJ305" s="5"/>
      <c r="NK305" s="5"/>
      <c r="NL305" s="5"/>
      <c r="NM305" s="5"/>
      <c r="NN305" s="5"/>
      <c r="NO305" s="5"/>
      <c r="NP305" s="5"/>
      <c r="NQ305" s="5"/>
      <c r="NR305" s="5"/>
      <c r="NS305" s="5"/>
      <c r="NT305" s="5"/>
      <c r="NU305" s="5"/>
      <c r="NV305" s="5"/>
      <c r="NW305" s="5"/>
      <c r="NX305" s="5"/>
      <c r="NY305" s="5"/>
      <c r="NZ305" s="5"/>
      <c r="OA305" s="5"/>
      <c r="OB305" s="5"/>
      <c r="OC305" s="5"/>
      <c r="OD305" s="5"/>
      <c r="OE305" s="5"/>
      <c r="OF305" s="5"/>
      <c r="OG305" s="5"/>
      <c r="OH305" s="5"/>
      <c r="OI305" s="5"/>
      <c r="OJ305" s="5"/>
      <c r="OK305" s="5"/>
      <c r="OL305" s="5"/>
      <c r="OM305" s="5"/>
      <c r="ON305" s="5"/>
      <c r="OO305" s="5"/>
      <c r="OP305" s="5"/>
      <c r="OQ305" s="5"/>
      <c r="OR305" s="5"/>
      <c r="OS305" s="5"/>
      <c r="OT305" s="5"/>
      <c r="OU305" s="5"/>
      <c r="OV305" s="5"/>
      <c r="OW305" s="5"/>
      <c r="OX305" s="5"/>
      <c r="OY305" s="5"/>
      <c r="OZ305" s="5"/>
      <c r="PA305" s="5"/>
      <c r="PB305" s="5"/>
      <c r="PC305" s="5"/>
      <c r="PD305" s="5"/>
      <c r="PE305" s="5"/>
      <c r="PF305" s="5"/>
      <c r="PG305" s="5"/>
      <c r="PH305" s="5"/>
      <c r="PI305" s="5"/>
      <c r="PJ305" s="5"/>
      <c r="PK305" s="5"/>
      <c r="PL305" s="5"/>
      <c r="PM305" s="5"/>
      <c r="PN305" s="5"/>
      <c r="PO305" s="5"/>
      <c r="PP305" s="5"/>
    </row>
    <row r="306" spans="1:432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  <c r="IX306" s="5"/>
      <c r="IY306" s="5"/>
      <c r="IZ306" s="5"/>
      <c r="JA306" s="5"/>
      <c r="JB306" s="5"/>
      <c r="JC306" s="5"/>
      <c r="JD306" s="5"/>
      <c r="JE306" s="5"/>
      <c r="JF306" s="5"/>
      <c r="JG306" s="5"/>
      <c r="JH306" s="5"/>
      <c r="JI306" s="5"/>
      <c r="JJ306" s="5"/>
      <c r="JK306" s="5"/>
      <c r="JL306" s="5"/>
      <c r="JM306" s="5"/>
      <c r="JN306" s="5"/>
      <c r="JO306" s="5"/>
      <c r="JP306" s="5"/>
      <c r="JQ306" s="5"/>
      <c r="JR306" s="5"/>
      <c r="JS306" s="5"/>
      <c r="JT306" s="5"/>
      <c r="JU306" s="5"/>
      <c r="JV306" s="5"/>
      <c r="JW306" s="5"/>
      <c r="JX306" s="5"/>
      <c r="JY306" s="5"/>
      <c r="JZ306" s="5"/>
      <c r="KA306" s="5"/>
      <c r="KB306" s="5"/>
      <c r="KC306" s="5"/>
      <c r="KD306" s="5"/>
      <c r="KE306" s="5"/>
      <c r="KF306" s="5"/>
      <c r="KG306" s="5"/>
      <c r="KH306" s="5"/>
      <c r="KI306" s="5"/>
      <c r="KJ306" s="5"/>
      <c r="KK306" s="5"/>
      <c r="KL306" s="5"/>
      <c r="KM306" s="5"/>
      <c r="KN306" s="5"/>
      <c r="KO306" s="5"/>
      <c r="KP306" s="5"/>
      <c r="KQ306" s="5"/>
      <c r="KR306" s="5"/>
      <c r="KS306" s="5"/>
      <c r="KT306" s="5"/>
      <c r="KU306" s="5"/>
      <c r="KV306" s="5"/>
      <c r="KW306" s="5"/>
      <c r="KX306" s="5"/>
      <c r="KY306" s="5"/>
      <c r="KZ306" s="5"/>
      <c r="LA306" s="5"/>
      <c r="LB306" s="5"/>
      <c r="LC306" s="5"/>
      <c r="LD306" s="5"/>
      <c r="LE306" s="5"/>
      <c r="LF306" s="5"/>
      <c r="LG306" s="5"/>
      <c r="LH306" s="5"/>
      <c r="LI306" s="5"/>
      <c r="LJ306" s="5"/>
      <c r="LK306" s="5"/>
      <c r="LL306" s="5"/>
      <c r="LM306" s="5"/>
      <c r="LN306" s="5"/>
      <c r="LO306" s="5"/>
      <c r="LP306" s="5"/>
      <c r="LQ306" s="5"/>
      <c r="LR306" s="5"/>
      <c r="LS306" s="5"/>
      <c r="LT306" s="5"/>
      <c r="LU306" s="5"/>
      <c r="LV306" s="5"/>
      <c r="LW306" s="5"/>
      <c r="LX306" s="5"/>
      <c r="LY306" s="5"/>
      <c r="LZ306" s="5"/>
      <c r="MA306" s="5"/>
      <c r="MB306" s="5"/>
      <c r="MC306" s="5"/>
      <c r="MD306" s="5"/>
      <c r="ME306" s="5"/>
      <c r="MF306" s="5"/>
      <c r="MG306" s="5"/>
      <c r="MH306" s="5"/>
      <c r="MI306" s="5"/>
      <c r="MJ306" s="5"/>
      <c r="MK306" s="5"/>
      <c r="ML306" s="5"/>
      <c r="MM306" s="5"/>
      <c r="MN306" s="5"/>
      <c r="MO306" s="5"/>
      <c r="MP306" s="5"/>
      <c r="MQ306" s="5"/>
      <c r="MR306" s="5"/>
      <c r="MS306" s="5"/>
      <c r="MT306" s="5"/>
      <c r="MU306" s="5"/>
      <c r="MV306" s="5"/>
      <c r="MW306" s="5"/>
      <c r="MX306" s="5"/>
      <c r="MY306" s="5"/>
      <c r="MZ306" s="5"/>
      <c r="NA306" s="5"/>
      <c r="NB306" s="5"/>
      <c r="NC306" s="5"/>
      <c r="ND306" s="5"/>
      <c r="NE306" s="5"/>
      <c r="NF306" s="5"/>
      <c r="NG306" s="5"/>
      <c r="NH306" s="5"/>
      <c r="NI306" s="5"/>
      <c r="NJ306" s="5"/>
      <c r="NK306" s="5"/>
      <c r="NL306" s="5"/>
      <c r="NM306" s="5"/>
      <c r="NN306" s="5"/>
      <c r="NO306" s="5"/>
      <c r="NP306" s="5"/>
      <c r="NQ306" s="5"/>
      <c r="NR306" s="5"/>
      <c r="NS306" s="5"/>
      <c r="NT306" s="5"/>
      <c r="NU306" s="5"/>
      <c r="NV306" s="5"/>
      <c r="NW306" s="5"/>
      <c r="NX306" s="5"/>
      <c r="NY306" s="5"/>
      <c r="NZ306" s="5"/>
      <c r="OA306" s="5"/>
      <c r="OB306" s="5"/>
      <c r="OC306" s="5"/>
      <c r="OD306" s="5"/>
      <c r="OE306" s="5"/>
      <c r="OF306" s="5"/>
      <c r="OG306" s="5"/>
      <c r="OH306" s="5"/>
      <c r="OI306" s="5"/>
      <c r="OJ306" s="5"/>
      <c r="OK306" s="5"/>
      <c r="OL306" s="5"/>
      <c r="OM306" s="5"/>
      <c r="ON306" s="5"/>
      <c r="OO306" s="5"/>
      <c r="OP306" s="5"/>
      <c r="OQ306" s="5"/>
      <c r="OR306" s="5"/>
      <c r="OS306" s="5"/>
      <c r="OT306" s="5"/>
      <c r="OU306" s="5"/>
      <c r="OV306" s="5"/>
      <c r="OW306" s="5"/>
      <c r="OX306" s="5"/>
      <c r="OY306" s="5"/>
      <c r="OZ306" s="5"/>
      <c r="PA306" s="5"/>
      <c r="PB306" s="5"/>
      <c r="PC306" s="5"/>
      <c r="PD306" s="5"/>
      <c r="PE306" s="5"/>
      <c r="PF306" s="5"/>
      <c r="PG306" s="5"/>
      <c r="PH306" s="5"/>
      <c r="PI306" s="5"/>
      <c r="PJ306" s="5"/>
      <c r="PK306" s="5"/>
      <c r="PL306" s="5"/>
      <c r="PM306" s="5"/>
      <c r="PN306" s="5"/>
      <c r="PO306" s="5"/>
      <c r="PP306" s="5"/>
    </row>
    <row r="307" spans="1:432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  <c r="IX307" s="5"/>
      <c r="IY307" s="5"/>
      <c r="IZ307" s="5"/>
      <c r="JA307" s="5"/>
      <c r="JB307" s="5"/>
      <c r="JC307" s="5"/>
      <c r="JD307" s="5"/>
      <c r="JE307" s="5"/>
      <c r="JF307" s="5"/>
      <c r="JG307" s="5"/>
      <c r="JH307" s="5"/>
      <c r="JI307" s="5"/>
      <c r="JJ307" s="5"/>
      <c r="JK307" s="5"/>
      <c r="JL307" s="5"/>
      <c r="JM307" s="5"/>
      <c r="JN307" s="5"/>
      <c r="JO307" s="5"/>
      <c r="JP307" s="5"/>
      <c r="JQ307" s="5"/>
      <c r="JR307" s="5"/>
      <c r="JS307" s="5"/>
      <c r="JT307" s="5"/>
      <c r="JU307" s="5"/>
      <c r="JV307" s="5"/>
      <c r="JW307" s="5"/>
      <c r="JX307" s="5"/>
      <c r="JY307" s="5"/>
      <c r="JZ307" s="5"/>
      <c r="KA307" s="5"/>
      <c r="KB307" s="5"/>
      <c r="KC307" s="5"/>
      <c r="KD307" s="5"/>
      <c r="KE307" s="5"/>
      <c r="KF307" s="5"/>
      <c r="KG307" s="5"/>
      <c r="KH307" s="5"/>
      <c r="KI307" s="5"/>
      <c r="KJ307" s="5"/>
      <c r="KK307" s="5"/>
      <c r="KL307" s="5"/>
      <c r="KM307" s="5"/>
      <c r="KN307" s="5"/>
      <c r="KO307" s="5"/>
      <c r="KP307" s="5"/>
      <c r="KQ307" s="5"/>
      <c r="KR307" s="5"/>
      <c r="KS307" s="5"/>
      <c r="KT307" s="5"/>
      <c r="KU307" s="5"/>
      <c r="KV307" s="5"/>
      <c r="KW307" s="5"/>
      <c r="KX307" s="5"/>
      <c r="KY307" s="5"/>
      <c r="KZ307" s="5"/>
      <c r="LA307" s="5"/>
      <c r="LB307" s="5"/>
      <c r="LC307" s="5"/>
      <c r="LD307" s="5"/>
      <c r="LE307" s="5"/>
      <c r="LF307" s="5"/>
      <c r="LG307" s="5"/>
      <c r="LH307" s="5"/>
      <c r="LI307" s="5"/>
      <c r="LJ307" s="5"/>
      <c r="LK307" s="5"/>
      <c r="LL307" s="5"/>
      <c r="LM307" s="5"/>
      <c r="LN307" s="5"/>
      <c r="LO307" s="5"/>
      <c r="LP307" s="5"/>
      <c r="LQ307" s="5"/>
      <c r="LR307" s="5"/>
      <c r="LS307" s="5"/>
      <c r="LT307" s="5"/>
      <c r="LU307" s="5"/>
      <c r="LV307" s="5"/>
      <c r="LW307" s="5"/>
      <c r="LX307" s="5"/>
      <c r="LY307" s="5"/>
      <c r="LZ307" s="5"/>
      <c r="MA307" s="5"/>
      <c r="MB307" s="5"/>
      <c r="MC307" s="5"/>
      <c r="MD307" s="5"/>
      <c r="ME307" s="5"/>
      <c r="MF307" s="5"/>
      <c r="MG307" s="5"/>
      <c r="MH307" s="5"/>
      <c r="MI307" s="5"/>
      <c r="MJ307" s="5"/>
      <c r="MK307" s="5"/>
      <c r="ML307" s="5"/>
      <c r="MM307" s="5"/>
      <c r="MN307" s="5"/>
      <c r="MO307" s="5"/>
      <c r="MP307" s="5"/>
      <c r="MQ307" s="5"/>
      <c r="MR307" s="5"/>
      <c r="MS307" s="5"/>
      <c r="MT307" s="5"/>
      <c r="MU307" s="5"/>
      <c r="MV307" s="5"/>
      <c r="MW307" s="5"/>
      <c r="MX307" s="5"/>
      <c r="MY307" s="5"/>
      <c r="MZ307" s="5"/>
      <c r="NA307" s="5"/>
      <c r="NB307" s="5"/>
      <c r="NC307" s="5"/>
      <c r="ND307" s="5"/>
      <c r="NE307" s="5"/>
      <c r="NF307" s="5"/>
      <c r="NG307" s="5"/>
      <c r="NH307" s="5"/>
      <c r="NI307" s="5"/>
      <c r="NJ307" s="5"/>
      <c r="NK307" s="5"/>
      <c r="NL307" s="5"/>
      <c r="NM307" s="5"/>
      <c r="NN307" s="5"/>
      <c r="NO307" s="5"/>
      <c r="NP307" s="5"/>
      <c r="NQ307" s="5"/>
      <c r="NR307" s="5"/>
      <c r="NS307" s="5"/>
      <c r="NT307" s="5"/>
      <c r="NU307" s="5"/>
      <c r="NV307" s="5"/>
      <c r="NW307" s="5"/>
      <c r="NX307" s="5"/>
      <c r="NY307" s="5"/>
      <c r="NZ307" s="5"/>
      <c r="OA307" s="5"/>
      <c r="OB307" s="5"/>
      <c r="OC307" s="5"/>
      <c r="OD307" s="5"/>
      <c r="OE307" s="5"/>
      <c r="OF307" s="5"/>
      <c r="OG307" s="5"/>
      <c r="OH307" s="5"/>
      <c r="OI307" s="5"/>
      <c r="OJ307" s="5"/>
      <c r="OK307" s="5"/>
      <c r="OL307" s="5"/>
      <c r="OM307" s="5"/>
      <c r="ON307" s="5"/>
      <c r="OO307" s="5"/>
      <c r="OP307" s="5"/>
      <c r="OQ307" s="5"/>
      <c r="OR307" s="5"/>
      <c r="OS307" s="5"/>
      <c r="OT307" s="5"/>
      <c r="OU307" s="5"/>
      <c r="OV307" s="5"/>
      <c r="OW307" s="5"/>
      <c r="OX307" s="5"/>
      <c r="OY307" s="5"/>
      <c r="OZ307" s="5"/>
      <c r="PA307" s="5"/>
      <c r="PB307" s="5"/>
      <c r="PC307" s="5"/>
      <c r="PD307" s="5"/>
      <c r="PE307" s="5"/>
      <c r="PF307" s="5"/>
      <c r="PG307" s="5"/>
      <c r="PH307" s="5"/>
      <c r="PI307" s="5"/>
      <c r="PJ307" s="5"/>
      <c r="PK307" s="5"/>
      <c r="PL307" s="5"/>
      <c r="PM307" s="5"/>
      <c r="PN307" s="5"/>
      <c r="PO307" s="5"/>
      <c r="PP307" s="5"/>
    </row>
    <row r="308" spans="1:432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  <c r="IX308" s="5"/>
      <c r="IY308" s="5"/>
      <c r="IZ308" s="5"/>
      <c r="JA308" s="5"/>
      <c r="JB308" s="5"/>
      <c r="JC308" s="5"/>
      <c r="JD308" s="5"/>
      <c r="JE308" s="5"/>
      <c r="JF308" s="5"/>
      <c r="JG308" s="5"/>
      <c r="JH308" s="5"/>
      <c r="JI308" s="5"/>
      <c r="JJ308" s="5"/>
      <c r="JK308" s="5"/>
      <c r="JL308" s="5"/>
      <c r="JM308" s="5"/>
      <c r="JN308" s="5"/>
      <c r="JO308" s="5"/>
      <c r="JP308" s="5"/>
      <c r="JQ308" s="5"/>
      <c r="JR308" s="5"/>
      <c r="JS308" s="5"/>
      <c r="JT308" s="5"/>
      <c r="JU308" s="5"/>
      <c r="JV308" s="5"/>
      <c r="JW308" s="5"/>
      <c r="JX308" s="5"/>
      <c r="JY308" s="5"/>
      <c r="JZ308" s="5"/>
      <c r="KA308" s="5"/>
      <c r="KB308" s="5"/>
      <c r="KC308" s="5"/>
      <c r="KD308" s="5"/>
      <c r="KE308" s="5"/>
      <c r="KF308" s="5"/>
      <c r="KG308" s="5"/>
      <c r="KH308" s="5"/>
      <c r="KI308" s="5"/>
      <c r="KJ308" s="5"/>
      <c r="KK308" s="5"/>
      <c r="KL308" s="5"/>
      <c r="KM308" s="5"/>
      <c r="KN308" s="5"/>
      <c r="KO308" s="5"/>
      <c r="KP308" s="5"/>
      <c r="KQ308" s="5"/>
      <c r="KR308" s="5"/>
      <c r="KS308" s="5"/>
      <c r="KT308" s="5"/>
      <c r="KU308" s="5"/>
      <c r="KV308" s="5"/>
      <c r="KW308" s="5"/>
      <c r="KX308" s="5"/>
      <c r="KY308" s="5"/>
      <c r="KZ308" s="5"/>
      <c r="LA308" s="5"/>
      <c r="LB308" s="5"/>
      <c r="LC308" s="5"/>
      <c r="LD308" s="5"/>
      <c r="LE308" s="5"/>
      <c r="LF308" s="5"/>
      <c r="LG308" s="5"/>
      <c r="LH308" s="5"/>
      <c r="LI308" s="5"/>
      <c r="LJ308" s="5"/>
      <c r="LK308" s="5"/>
      <c r="LL308" s="5"/>
      <c r="LM308" s="5"/>
      <c r="LN308" s="5"/>
      <c r="LO308" s="5"/>
      <c r="LP308" s="5"/>
      <c r="LQ308" s="5"/>
      <c r="LR308" s="5"/>
      <c r="LS308" s="5"/>
      <c r="LT308" s="5"/>
      <c r="LU308" s="5"/>
      <c r="LV308" s="5"/>
      <c r="LW308" s="5"/>
      <c r="LX308" s="5"/>
      <c r="LY308" s="5"/>
      <c r="LZ308" s="5"/>
      <c r="MA308" s="5"/>
      <c r="MB308" s="5"/>
      <c r="MC308" s="5"/>
      <c r="MD308" s="5"/>
      <c r="ME308" s="5"/>
      <c r="MF308" s="5"/>
      <c r="MG308" s="5"/>
      <c r="MH308" s="5"/>
      <c r="MI308" s="5"/>
      <c r="MJ308" s="5"/>
      <c r="MK308" s="5"/>
      <c r="ML308" s="5"/>
      <c r="MM308" s="5"/>
      <c r="MN308" s="5"/>
      <c r="MO308" s="5"/>
      <c r="MP308" s="5"/>
      <c r="MQ308" s="5"/>
      <c r="MR308" s="5"/>
      <c r="MS308" s="5"/>
      <c r="MT308" s="5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r="PL308" s="5"/>
      <c r="PM308" s="5"/>
      <c r="PN308" s="5"/>
      <c r="PO308" s="5"/>
      <c r="PP308" s="5"/>
    </row>
    <row r="309" spans="1:432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  <c r="IX309" s="5"/>
      <c r="IY309" s="5"/>
      <c r="IZ309" s="5"/>
      <c r="JA309" s="5"/>
      <c r="JB309" s="5"/>
      <c r="JC309" s="5"/>
      <c r="JD309" s="5"/>
      <c r="JE309" s="5"/>
      <c r="JF309" s="5"/>
      <c r="JG309" s="5"/>
      <c r="JH309" s="5"/>
      <c r="JI309" s="5"/>
      <c r="JJ309" s="5"/>
      <c r="JK309" s="5"/>
      <c r="JL309" s="5"/>
      <c r="JM309" s="5"/>
      <c r="JN309" s="5"/>
      <c r="JO309" s="5"/>
      <c r="JP309" s="5"/>
      <c r="JQ309" s="5"/>
      <c r="JR309" s="5"/>
      <c r="JS309" s="5"/>
      <c r="JT309" s="5"/>
      <c r="JU309" s="5"/>
      <c r="JV309" s="5"/>
      <c r="JW309" s="5"/>
      <c r="JX309" s="5"/>
      <c r="JY309" s="5"/>
      <c r="JZ309" s="5"/>
      <c r="KA309" s="5"/>
      <c r="KB309" s="5"/>
      <c r="KC309" s="5"/>
      <c r="KD309" s="5"/>
      <c r="KE309" s="5"/>
      <c r="KF309" s="5"/>
      <c r="KG309" s="5"/>
      <c r="KH309" s="5"/>
      <c r="KI309" s="5"/>
      <c r="KJ309" s="5"/>
      <c r="KK309" s="5"/>
      <c r="KL309" s="5"/>
      <c r="KM309" s="5"/>
      <c r="KN309" s="5"/>
      <c r="KO309" s="5"/>
      <c r="KP309" s="5"/>
      <c r="KQ309" s="5"/>
      <c r="KR309" s="5"/>
      <c r="KS309" s="5"/>
      <c r="KT309" s="5"/>
      <c r="KU309" s="5"/>
      <c r="KV309" s="5"/>
      <c r="KW309" s="5"/>
      <c r="KX309" s="5"/>
      <c r="KY309" s="5"/>
      <c r="KZ309" s="5"/>
      <c r="LA309" s="5"/>
      <c r="LB309" s="5"/>
      <c r="LC309" s="5"/>
      <c r="LD309" s="5"/>
      <c r="LE309" s="5"/>
      <c r="LF309" s="5"/>
      <c r="LG309" s="5"/>
      <c r="LH309" s="5"/>
      <c r="LI309" s="5"/>
      <c r="LJ309" s="5"/>
      <c r="LK309" s="5"/>
      <c r="LL309" s="5"/>
      <c r="LM309" s="5"/>
      <c r="LN309" s="5"/>
      <c r="LO309" s="5"/>
      <c r="LP309" s="5"/>
      <c r="LQ309" s="5"/>
      <c r="LR309" s="5"/>
      <c r="LS309" s="5"/>
      <c r="LT309" s="5"/>
      <c r="LU309" s="5"/>
      <c r="LV309" s="5"/>
      <c r="LW309" s="5"/>
      <c r="LX309" s="5"/>
      <c r="LY309" s="5"/>
      <c r="LZ309" s="5"/>
      <c r="MA309" s="5"/>
      <c r="MB309" s="5"/>
      <c r="MC309" s="5"/>
      <c r="MD309" s="5"/>
      <c r="ME309" s="5"/>
      <c r="MF309" s="5"/>
      <c r="MG309" s="5"/>
      <c r="MH309" s="5"/>
      <c r="MI309" s="5"/>
      <c r="MJ309" s="5"/>
      <c r="MK309" s="5"/>
      <c r="ML309" s="5"/>
      <c r="MM309" s="5"/>
      <c r="MN309" s="5"/>
      <c r="MO309" s="5"/>
      <c r="MP309" s="5"/>
      <c r="MQ309" s="5"/>
      <c r="MR309" s="5"/>
      <c r="MS309" s="5"/>
      <c r="MT309" s="5"/>
      <c r="MU309" s="5"/>
      <c r="MV309" s="5"/>
      <c r="MW309" s="5"/>
      <c r="MX309" s="5"/>
      <c r="MY309" s="5"/>
      <c r="MZ309" s="5"/>
      <c r="NA309" s="5"/>
      <c r="NB309" s="5"/>
      <c r="NC309" s="5"/>
      <c r="ND309" s="5"/>
      <c r="NE309" s="5"/>
      <c r="NF309" s="5"/>
      <c r="NG309" s="5"/>
      <c r="NH309" s="5"/>
      <c r="NI309" s="5"/>
      <c r="NJ309" s="5"/>
      <c r="NK309" s="5"/>
      <c r="NL309" s="5"/>
      <c r="NM309" s="5"/>
      <c r="NN309" s="5"/>
      <c r="NO309" s="5"/>
      <c r="NP309" s="5"/>
      <c r="NQ309" s="5"/>
      <c r="NR309" s="5"/>
      <c r="NS309" s="5"/>
      <c r="NT309" s="5"/>
      <c r="NU309" s="5"/>
      <c r="NV309" s="5"/>
      <c r="NW309" s="5"/>
      <c r="NX309" s="5"/>
      <c r="NY309" s="5"/>
      <c r="NZ309" s="5"/>
      <c r="OA309" s="5"/>
      <c r="OB309" s="5"/>
      <c r="OC309" s="5"/>
      <c r="OD309" s="5"/>
      <c r="OE309" s="5"/>
      <c r="OF309" s="5"/>
      <c r="OG309" s="5"/>
      <c r="OH309" s="5"/>
      <c r="OI309" s="5"/>
      <c r="OJ309" s="5"/>
      <c r="OK309" s="5"/>
      <c r="OL309" s="5"/>
      <c r="OM309" s="5"/>
      <c r="ON309" s="5"/>
      <c r="OO309" s="5"/>
      <c r="OP309" s="5"/>
      <c r="OQ309" s="5"/>
      <c r="OR309" s="5"/>
      <c r="OS309" s="5"/>
      <c r="OT309" s="5"/>
      <c r="OU309" s="5"/>
      <c r="OV309" s="5"/>
      <c r="OW309" s="5"/>
      <c r="OX309" s="5"/>
      <c r="OY309" s="5"/>
      <c r="OZ309" s="5"/>
      <c r="PA309" s="5"/>
      <c r="PB309" s="5"/>
      <c r="PC309" s="5"/>
      <c r="PD309" s="5"/>
      <c r="PE309" s="5"/>
      <c r="PF309" s="5"/>
      <c r="PG309" s="5"/>
      <c r="PH309" s="5"/>
      <c r="PI309" s="5"/>
      <c r="PJ309" s="5"/>
      <c r="PK309" s="5"/>
      <c r="PL309" s="5"/>
      <c r="PM309" s="5"/>
      <c r="PN309" s="5"/>
      <c r="PO309" s="5"/>
      <c r="PP309" s="5"/>
    </row>
    <row r="310" spans="1:432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</row>
    <row r="311" spans="1:432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  <c r="IX311" s="5"/>
      <c r="IY311" s="5"/>
      <c r="IZ311" s="5"/>
      <c r="JA311" s="5"/>
      <c r="JB311" s="5"/>
      <c r="JC311" s="5"/>
      <c r="JD311" s="5"/>
      <c r="JE311" s="5"/>
      <c r="JF311" s="5"/>
      <c r="JG311" s="5"/>
      <c r="JH311" s="5"/>
      <c r="JI311" s="5"/>
      <c r="JJ311" s="5"/>
      <c r="JK311" s="5"/>
      <c r="JL311" s="5"/>
      <c r="JM311" s="5"/>
      <c r="JN311" s="5"/>
      <c r="JO311" s="5"/>
      <c r="JP311" s="5"/>
      <c r="JQ311" s="5"/>
      <c r="JR311" s="5"/>
      <c r="JS311" s="5"/>
      <c r="JT311" s="5"/>
      <c r="JU311" s="5"/>
      <c r="JV311" s="5"/>
      <c r="JW311" s="5"/>
      <c r="JX311" s="5"/>
      <c r="JY311" s="5"/>
      <c r="JZ311" s="5"/>
      <c r="KA311" s="5"/>
      <c r="KB311" s="5"/>
      <c r="KC311" s="5"/>
      <c r="KD311" s="5"/>
      <c r="KE311" s="5"/>
      <c r="KF311" s="5"/>
      <c r="KG311" s="5"/>
      <c r="KH311" s="5"/>
      <c r="KI311" s="5"/>
      <c r="KJ311" s="5"/>
      <c r="KK311" s="5"/>
      <c r="KL311" s="5"/>
      <c r="KM311" s="5"/>
      <c r="KN311" s="5"/>
      <c r="KO311" s="5"/>
      <c r="KP311" s="5"/>
      <c r="KQ311" s="5"/>
      <c r="KR311" s="5"/>
      <c r="KS311" s="5"/>
      <c r="KT311" s="5"/>
      <c r="KU311" s="5"/>
      <c r="KV311" s="5"/>
      <c r="KW311" s="5"/>
      <c r="KX311" s="5"/>
      <c r="KY311" s="5"/>
      <c r="KZ311" s="5"/>
      <c r="LA311" s="5"/>
      <c r="LB311" s="5"/>
      <c r="LC311" s="5"/>
      <c r="LD311" s="5"/>
      <c r="LE311" s="5"/>
      <c r="LF311" s="5"/>
      <c r="LG311" s="5"/>
      <c r="LH311" s="5"/>
      <c r="LI311" s="5"/>
      <c r="LJ311" s="5"/>
      <c r="LK311" s="5"/>
      <c r="LL311" s="5"/>
      <c r="LM311" s="5"/>
      <c r="LN311" s="5"/>
      <c r="LO311" s="5"/>
      <c r="LP311" s="5"/>
      <c r="LQ311" s="5"/>
      <c r="LR311" s="5"/>
      <c r="LS311" s="5"/>
      <c r="LT311" s="5"/>
      <c r="LU311" s="5"/>
      <c r="LV311" s="5"/>
      <c r="LW311" s="5"/>
      <c r="LX311" s="5"/>
      <c r="LY311" s="5"/>
      <c r="LZ311" s="5"/>
      <c r="MA311" s="5"/>
      <c r="MB311" s="5"/>
      <c r="MC311" s="5"/>
      <c r="MD311" s="5"/>
      <c r="ME311" s="5"/>
      <c r="MF311" s="5"/>
      <c r="MG311" s="5"/>
      <c r="MH311" s="5"/>
      <c r="MI311" s="5"/>
      <c r="MJ311" s="5"/>
      <c r="MK311" s="5"/>
      <c r="ML311" s="5"/>
      <c r="MM311" s="5"/>
      <c r="MN311" s="5"/>
      <c r="MO311" s="5"/>
      <c r="MP311" s="5"/>
      <c r="MQ311" s="5"/>
      <c r="MR311" s="5"/>
      <c r="MS311" s="5"/>
      <c r="MT311" s="5"/>
      <c r="MU311" s="5"/>
      <c r="MV311" s="5"/>
      <c r="MW311" s="5"/>
      <c r="MX311" s="5"/>
      <c r="MY311" s="5"/>
      <c r="MZ311" s="5"/>
      <c r="NA311" s="5"/>
      <c r="NB311" s="5"/>
      <c r="NC311" s="5"/>
      <c r="ND311" s="5"/>
      <c r="NE311" s="5"/>
      <c r="NF311" s="5"/>
      <c r="NG311" s="5"/>
      <c r="NH311" s="5"/>
      <c r="NI311" s="5"/>
      <c r="NJ311" s="5"/>
      <c r="NK311" s="5"/>
      <c r="NL311" s="5"/>
      <c r="NM311" s="5"/>
      <c r="NN311" s="5"/>
      <c r="NO311" s="5"/>
      <c r="NP311" s="5"/>
      <c r="NQ311" s="5"/>
      <c r="NR311" s="5"/>
      <c r="NS311" s="5"/>
      <c r="NT311" s="5"/>
      <c r="NU311" s="5"/>
      <c r="NV311" s="5"/>
      <c r="NW311" s="5"/>
      <c r="NX311" s="5"/>
      <c r="NY311" s="5"/>
      <c r="NZ311" s="5"/>
      <c r="OA311" s="5"/>
      <c r="OB311" s="5"/>
      <c r="OC311" s="5"/>
      <c r="OD311" s="5"/>
      <c r="OE311" s="5"/>
      <c r="OF311" s="5"/>
      <c r="OG311" s="5"/>
      <c r="OH311" s="5"/>
      <c r="OI311" s="5"/>
      <c r="OJ311" s="5"/>
      <c r="OK311" s="5"/>
      <c r="OL311" s="5"/>
      <c r="OM311" s="5"/>
      <c r="ON311" s="5"/>
      <c r="OO311" s="5"/>
      <c r="OP311" s="5"/>
      <c r="OQ311" s="5"/>
      <c r="OR311" s="5"/>
      <c r="OS311" s="5"/>
      <c r="OT311" s="5"/>
      <c r="OU311" s="5"/>
      <c r="OV311" s="5"/>
      <c r="OW311" s="5"/>
      <c r="OX311" s="5"/>
      <c r="OY311" s="5"/>
      <c r="OZ311" s="5"/>
      <c r="PA311" s="5"/>
      <c r="PB311" s="5"/>
      <c r="PC311" s="5"/>
      <c r="PD311" s="5"/>
      <c r="PE311" s="5"/>
      <c r="PF311" s="5"/>
      <c r="PG311" s="5"/>
      <c r="PH311" s="5"/>
      <c r="PI311" s="5"/>
      <c r="PJ311" s="5"/>
      <c r="PK311" s="5"/>
      <c r="PL311" s="5"/>
      <c r="PM311" s="5"/>
      <c r="PN311" s="5"/>
      <c r="PO311" s="5"/>
      <c r="PP311" s="5"/>
    </row>
    <row r="312" spans="1:43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  <c r="IX312" s="5"/>
      <c r="IY312" s="5"/>
      <c r="IZ312" s="5"/>
      <c r="JA312" s="5"/>
      <c r="JB312" s="5"/>
      <c r="JC312" s="5"/>
      <c r="JD312" s="5"/>
      <c r="JE312" s="5"/>
      <c r="JF312" s="5"/>
      <c r="JG312" s="5"/>
      <c r="JH312" s="5"/>
      <c r="JI312" s="5"/>
      <c r="JJ312" s="5"/>
      <c r="JK312" s="5"/>
      <c r="JL312" s="5"/>
      <c r="JM312" s="5"/>
      <c r="JN312" s="5"/>
      <c r="JO312" s="5"/>
      <c r="JP312" s="5"/>
      <c r="JQ312" s="5"/>
      <c r="JR312" s="5"/>
      <c r="JS312" s="5"/>
      <c r="JT312" s="5"/>
      <c r="JU312" s="5"/>
      <c r="JV312" s="5"/>
      <c r="JW312" s="5"/>
      <c r="JX312" s="5"/>
      <c r="JY312" s="5"/>
      <c r="JZ312" s="5"/>
      <c r="KA312" s="5"/>
      <c r="KB312" s="5"/>
      <c r="KC312" s="5"/>
      <c r="KD312" s="5"/>
      <c r="KE312" s="5"/>
      <c r="KF312" s="5"/>
      <c r="KG312" s="5"/>
      <c r="KH312" s="5"/>
      <c r="KI312" s="5"/>
      <c r="KJ312" s="5"/>
      <c r="KK312" s="5"/>
      <c r="KL312" s="5"/>
      <c r="KM312" s="5"/>
      <c r="KN312" s="5"/>
      <c r="KO312" s="5"/>
      <c r="KP312" s="5"/>
      <c r="KQ312" s="5"/>
      <c r="KR312" s="5"/>
      <c r="KS312" s="5"/>
      <c r="KT312" s="5"/>
      <c r="KU312" s="5"/>
      <c r="KV312" s="5"/>
      <c r="KW312" s="5"/>
      <c r="KX312" s="5"/>
      <c r="KY312" s="5"/>
      <c r="KZ312" s="5"/>
      <c r="LA312" s="5"/>
      <c r="LB312" s="5"/>
      <c r="LC312" s="5"/>
      <c r="LD312" s="5"/>
      <c r="LE312" s="5"/>
      <c r="LF312" s="5"/>
      <c r="LG312" s="5"/>
      <c r="LH312" s="5"/>
      <c r="LI312" s="5"/>
      <c r="LJ312" s="5"/>
      <c r="LK312" s="5"/>
      <c r="LL312" s="5"/>
      <c r="LM312" s="5"/>
      <c r="LN312" s="5"/>
      <c r="LO312" s="5"/>
      <c r="LP312" s="5"/>
      <c r="LQ312" s="5"/>
      <c r="LR312" s="5"/>
      <c r="LS312" s="5"/>
      <c r="LT312" s="5"/>
      <c r="LU312" s="5"/>
      <c r="LV312" s="5"/>
      <c r="LW312" s="5"/>
      <c r="LX312" s="5"/>
      <c r="LY312" s="5"/>
      <c r="LZ312" s="5"/>
      <c r="MA312" s="5"/>
      <c r="MB312" s="5"/>
      <c r="MC312" s="5"/>
      <c r="MD312" s="5"/>
      <c r="ME312" s="5"/>
      <c r="MF312" s="5"/>
      <c r="MG312" s="5"/>
      <c r="MH312" s="5"/>
      <c r="MI312" s="5"/>
      <c r="MJ312" s="5"/>
      <c r="MK312" s="5"/>
      <c r="ML312" s="5"/>
      <c r="MM312" s="5"/>
      <c r="MN312" s="5"/>
      <c r="MO312" s="5"/>
      <c r="MP312" s="5"/>
      <c r="MQ312" s="5"/>
      <c r="MR312" s="5"/>
      <c r="MS312" s="5"/>
      <c r="MT312" s="5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r="PL312" s="5"/>
      <c r="PM312" s="5"/>
      <c r="PN312" s="5"/>
      <c r="PO312" s="5"/>
      <c r="PP312" s="5"/>
    </row>
    <row r="313" spans="1:432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  <c r="IX313" s="5"/>
      <c r="IY313" s="5"/>
      <c r="IZ313" s="5"/>
      <c r="JA313" s="5"/>
      <c r="JB313" s="5"/>
      <c r="JC313" s="5"/>
      <c r="JD313" s="5"/>
      <c r="JE313" s="5"/>
      <c r="JF313" s="5"/>
      <c r="JG313" s="5"/>
      <c r="JH313" s="5"/>
      <c r="JI313" s="5"/>
      <c r="JJ313" s="5"/>
      <c r="JK313" s="5"/>
      <c r="JL313" s="5"/>
      <c r="JM313" s="5"/>
      <c r="JN313" s="5"/>
      <c r="JO313" s="5"/>
      <c r="JP313" s="5"/>
      <c r="JQ313" s="5"/>
      <c r="JR313" s="5"/>
      <c r="JS313" s="5"/>
      <c r="JT313" s="5"/>
      <c r="JU313" s="5"/>
      <c r="JV313" s="5"/>
      <c r="JW313" s="5"/>
      <c r="JX313" s="5"/>
      <c r="JY313" s="5"/>
      <c r="JZ313" s="5"/>
      <c r="KA313" s="5"/>
      <c r="KB313" s="5"/>
      <c r="KC313" s="5"/>
      <c r="KD313" s="5"/>
      <c r="KE313" s="5"/>
      <c r="KF313" s="5"/>
      <c r="KG313" s="5"/>
      <c r="KH313" s="5"/>
      <c r="KI313" s="5"/>
      <c r="KJ313" s="5"/>
      <c r="KK313" s="5"/>
      <c r="KL313" s="5"/>
      <c r="KM313" s="5"/>
      <c r="KN313" s="5"/>
      <c r="KO313" s="5"/>
      <c r="KP313" s="5"/>
      <c r="KQ313" s="5"/>
      <c r="KR313" s="5"/>
      <c r="KS313" s="5"/>
      <c r="KT313" s="5"/>
      <c r="KU313" s="5"/>
      <c r="KV313" s="5"/>
      <c r="KW313" s="5"/>
      <c r="KX313" s="5"/>
      <c r="KY313" s="5"/>
      <c r="KZ313" s="5"/>
      <c r="LA313" s="5"/>
      <c r="LB313" s="5"/>
      <c r="LC313" s="5"/>
      <c r="LD313" s="5"/>
      <c r="LE313" s="5"/>
      <c r="LF313" s="5"/>
      <c r="LG313" s="5"/>
      <c r="LH313" s="5"/>
      <c r="LI313" s="5"/>
      <c r="LJ313" s="5"/>
      <c r="LK313" s="5"/>
      <c r="LL313" s="5"/>
      <c r="LM313" s="5"/>
      <c r="LN313" s="5"/>
      <c r="LO313" s="5"/>
      <c r="LP313" s="5"/>
      <c r="LQ313" s="5"/>
      <c r="LR313" s="5"/>
      <c r="LS313" s="5"/>
      <c r="LT313" s="5"/>
      <c r="LU313" s="5"/>
      <c r="LV313" s="5"/>
      <c r="LW313" s="5"/>
      <c r="LX313" s="5"/>
      <c r="LY313" s="5"/>
      <c r="LZ313" s="5"/>
      <c r="MA313" s="5"/>
      <c r="MB313" s="5"/>
      <c r="MC313" s="5"/>
      <c r="MD313" s="5"/>
      <c r="ME313" s="5"/>
      <c r="MF313" s="5"/>
      <c r="MG313" s="5"/>
      <c r="MH313" s="5"/>
      <c r="MI313" s="5"/>
      <c r="MJ313" s="5"/>
      <c r="MK313" s="5"/>
      <c r="ML313" s="5"/>
      <c r="MM313" s="5"/>
      <c r="MN313" s="5"/>
      <c r="MO313" s="5"/>
      <c r="MP313" s="5"/>
      <c r="MQ313" s="5"/>
      <c r="MR313" s="5"/>
      <c r="MS313" s="5"/>
      <c r="MT313" s="5"/>
      <c r="MU313" s="5"/>
      <c r="MV313" s="5"/>
      <c r="MW313" s="5"/>
      <c r="MX313" s="5"/>
      <c r="MY313" s="5"/>
      <c r="MZ313" s="5"/>
      <c r="NA313" s="5"/>
      <c r="NB313" s="5"/>
      <c r="NC313" s="5"/>
      <c r="ND313" s="5"/>
      <c r="NE313" s="5"/>
      <c r="NF313" s="5"/>
      <c r="NG313" s="5"/>
      <c r="NH313" s="5"/>
      <c r="NI313" s="5"/>
      <c r="NJ313" s="5"/>
      <c r="NK313" s="5"/>
      <c r="NL313" s="5"/>
      <c r="NM313" s="5"/>
      <c r="NN313" s="5"/>
      <c r="NO313" s="5"/>
      <c r="NP313" s="5"/>
      <c r="NQ313" s="5"/>
      <c r="NR313" s="5"/>
      <c r="NS313" s="5"/>
      <c r="NT313" s="5"/>
      <c r="NU313" s="5"/>
      <c r="NV313" s="5"/>
      <c r="NW313" s="5"/>
      <c r="NX313" s="5"/>
      <c r="NY313" s="5"/>
      <c r="NZ313" s="5"/>
      <c r="OA313" s="5"/>
      <c r="OB313" s="5"/>
      <c r="OC313" s="5"/>
      <c r="OD313" s="5"/>
      <c r="OE313" s="5"/>
      <c r="OF313" s="5"/>
      <c r="OG313" s="5"/>
      <c r="OH313" s="5"/>
      <c r="OI313" s="5"/>
      <c r="OJ313" s="5"/>
      <c r="OK313" s="5"/>
      <c r="OL313" s="5"/>
      <c r="OM313" s="5"/>
      <c r="ON313" s="5"/>
      <c r="OO313" s="5"/>
      <c r="OP313" s="5"/>
      <c r="OQ313" s="5"/>
      <c r="OR313" s="5"/>
      <c r="OS313" s="5"/>
      <c r="OT313" s="5"/>
      <c r="OU313" s="5"/>
      <c r="OV313" s="5"/>
      <c r="OW313" s="5"/>
      <c r="OX313" s="5"/>
      <c r="OY313" s="5"/>
      <c r="OZ313" s="5"/>
      <c r="PA313" s="5"/>
      <c r="PB313" s="5"/>
      <c r="PC313" s="5"/>
      <c r="PD313" s="5"/>
      <c r="PE313" s="5"/>
      <c r="PF313" s="5"/>
      <c r="PG313" s="5"/>
      <c r="PH313" s="5"/>
      <c r="PI313" s="5"/>
      <c r="PJ313" s="5"/>
      <c r="PK313" s="5"/>
      <c r="PL313" s="5"/>
      <c r="PM313" s="5"/>
      <c r="PN313" s="5"/>
      <c r="PO313" s="5"/>
      <c r="PP313" s="5"/>
    </row>
    <row r="314" spans="1:432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  <c r="IX314" s="5"/>
      <c r="IY314" s="5"/>
      <c r="IZ314" s="5"/>
      <c r="JA314" s="5"/>
      <c r="JB314" s="5"/>
      <c r="JC314" s="5"/>
      <c r="JD314" s="5"/>
      <c r="JE314" s="5"/>
      <c r="JF314" s="5"/>
      <c r="JG314" s="5"/>
      <c r="JH314" s="5"/>
      <c r="JI314" s="5"/>
      <c r="JJ314" s="5"/>
      <c r="JK314" s="5"/>
      <c r="JL314" s="5"/>
      <c r="JM314" s="5"/>
      <c r="JN314" s="5"/>
      <c r="JO314" s="5"/>
      <c r="JP314" s="5"/>
      <c r="JQ314" s="5"/>
      <c r="JR314" s="5"/>
      <c r="JS314" s="5"/>
      <c r="JT314" s="5"/>
      <c r="JU314" s="5"/>
      <c r="JV314" s="5"/>
      <c r="JW314" s="5"/>
      <c r="JX314" s="5"/>
      <c r="JY314" s="5"/>
      <c r="JZ314" s="5"/>
      <c r="KA314" s="5"/>
      <c r="KB314" s="5"/>
      <c r="KC314" s="5"/>
      <c r="KD314" s="5"/>
      <c r="KE314" s="5"/>
      <c r="KF314" s="5"/>
      <c r="KG314" s="5"/>
      <c r="KH314" s="5"/>
      <c r="KI314" s="5"/>
      <c r="KJ314" s="5"/>
      <c r="KK314" s="5"/>
      <c r="KL314" s="5"/>
      <c r="KM314" s="5"/>
      <c r="KN314" s="5"/>
      <c r="KO314" s="5"/>
      <c r="KP314" s="5"/>
      <c r="KQ314" s="5"/>
      <c r="KR314" s="5"/>
      <c r="KS314" s="5"/>
      <c r="KT314" s="5"/>
      <c r="KU314" s="5"/>
      <c r="KV314" s="5"/>
      <c r="KW314" s="5"/>
      <c r="KX314" s="5"/>
      <c r="KY314" s="5"/>
      <c r="KZ314" s="5"/>
      <c r="LA314" s="5"/>
      <c r="LB314" s="5"/>
      <c r="LC314" s="5"/>
      <c r="LD314" s="5"/>
      <c r="LE314" s="5"/>
      <c r="LF314" s="5"/>
      <c r="LG314" s="5"/>
      <c r="LH314" s="5"/>
      <c r="LI314" s="5"/>
      <c r="LJ314" s="5"/>
      <c r="LK314" s="5"/>
      <c r="LL314" s="5"/>
      <c r="LM314" s="5"/>
      <c r="LN314" s="5"/>
      <c r="LO314" s="5"/>
      <c r="LP314" s="5"/>
      <c r="LQ314" s="5"/>
      <c r="LR314" s="5"/>
      <c r="LS314" s="5"/>
      <c r="LT314" s="5"/>
      <c r="LU314" s="5"/>
      <c r="LV314" s="5"/>
      <c r="LW314" s="5"/>
      <c r="LX314" s="5"/>
      <c r="LY314" s="5"/>
      <c r="LZ314" s="5"/>
      <c r="MA314" s="5"/>
      <c r="MB314" s="5"/>
      <c r="MC314" s="5"/>
      <c r="MD314" s="5"/>
      <c r="ME314" s="5"/>
      <c r="MF314" s="5"/>
      <c r="MG314" s="5"/>
      <c r="MH314" s="5"/>
      <c r="MI314" s="5"/>
      <c r="MJ314" s="5"/>
      <c r="MK314" s="5"/>
      <c r="ML314" s="5"/>
      <c r="MM314" s="5"/>
      <c r="MN314" s="5"/>
      <c r="MO314" s="5"/>
      <c r="MP314" s="5"/>
      <c r="MQ314" s="5"/>
      <c r="MR314" s="5"/>
      <c r="MS314" s="5"/>
      <c r="MT314" s="5"/>
      <c r="MU314" s="5"/>
      <c r="MV314" s="5"/>
      <c r="MW314" s="5"/>
      <c r="MX314" s="5"/>
      <c r="MY314" s="5"/>
      <c r="MZ314" s="5"/>
      <c r="NA314" s="5"/>
      <c r="NB314" s="5"/>
      <c r="NC314" s="5"/>
      <c r="ND314" s="5"/>
      <c r="NE314" s="5"/>
      <c r="NF314" s="5"/>
      <c r="NG314" s="5"/>
      <c r="NH314" s="5"/>
      <c r="NI314" s="5"/>
      <c r="NJ314" s="5"/>
      <c r="NK314" s="5"/>
      <c r="NL314" s="5"/>
      <c r="NM314" s="5"/>
      <c r="NN314" s="5"/>
      <c r="NO314" s="5"/>
      <c r="NP314" s="5"/>
      <c r="NQ314" s="5"/>
      <c r="NR314" s="5"/>
      <c r="NS314" s="5"/>
      <c r="NT314" s="5"/>
      <c r="NU314" s="5"/>
      <c r="NV314" s="5"/>
      <c r="NW314" s="5"/>
      <c r="NX314" s="5"/>
      <c r="NY314" s="5"/>
      <c r="NZ314" s="5"/>
      <c r="OA314" s="5"/>
      <c r="OB314" s="5"/>
      <c r="OC314" s="5"/>
      <c r="OD314" s="5"/>
      <c r="OE314" s="5"/>
      <c r="OF314" s="5"/>
      <c r="OG314" s="5"/>
      <c r="OH314" s="5"/>
      <c r="OI314" s="5"/>
      <c r="OJ314" s="5"/>
      <c r="OK314" s="5"/>
      <c r="OL314" s="5"/>
      <c r="OM314" s="5"/>
      <c r="ON314" s="5"/>
      <c r="OO314" s="5"/>
      <c r="OP314" s="5"/>
      <c r="OQ314" s="5"/>
      <c r="OR314" s="5"/>
      <c r="OS314" s="5"/>
      <c r="OT314" s="5"/>
      <c r="OU314" s="5"/>
      <c r="OV314" s="5"/>
      <c r="OW314" s="5"/>
      <c r="OX314" s="5"/>
      <c r="OY314" s="5"/>
      <c r="OZ314" s="5"/>
      <c r="PA314" s="5"/>
      <c r="PB314" s="5"/>
      <c r="PC314" s="5"/>
      <c r="PD314" s="5"/>
      <c r="PE314" s="5"/>
      <c r="PF314" s="5"/>
      <c r="PG314" s="5"/>
      <c r="PH314" s="5"/>
      <c r="PI314" s="5"/>
      <c r="PJ314" s="5"/>
      <c r="PK314" s="5"/>
      <c r="PL314" s="5"/>
      <c r="PM314" s="5"/>
      <c r="PN314" s="5"/>
      <c r="PO314" s="5"/>
      <c r="PP314" s="5"/>
    </row>
    <row r="315" spans="1:432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  <c r="IX315" s="5"/>
      <c r="IY315" s="5"/>
      <c r="IZ315" s="5"/>
      <c r="JA315" s="5"/>
      <c r="JB315" s="5"/>
      <c r="JC315" s="5"/>
      <c r="JD315" s="5"/>
      <c r="JE315" s="5"/>
      <c r="JF315" s="5"/>
      <c r="JG315" s="5"/>
      <c r="JH315" s="5"/>
      <c r="JI315" s="5"/>
      <c r="JJ315" s="5"/>
      <c r="JK315" s="5"/>
      <c r="JL315" s="5"/>
      <c r="JM315" s="5"/>
      <c r="JN315" s="5"/>
      <c r="JO315" s="5"/>
      <c r="JP315" s="5"/>
      <c r="JQ315" s="5"/>
      <c r="JR315" s="5"/>
      <c r="JS315" s="5"/>
      <c r="JT315" s="5"/>
      <c r="JU315" s="5"/>
      <c r="JV315" s="5"/>
      <c r="JW315" s="5"/>
      <c r="JX315" s="5"/>
      <c r="JY315" s="5"/>
      <c r="JZ315" s="5"/>
      <c r="KA315" s="5"/>
      <c r="KB315" s="5"/>
      <c r="KC315" s="5"/>
      <c r="KD315" s="5"/>
      <c r="KE315" s="5"/>
      <c r="KF315" s="5"/>
      <c r="KG315" s="5"/>
      <c r="KH315" s="5"/>
      <c r="KI315" s="5"/>
      <c r="KJ315" s="5"/>
      <c r="KK315" s="5"/>
      <c r="KL315" s="5"/>
      <c r="KM315" s="5"/>
      <c r="KN315" s="5"/>
      <c r="KO315" s="5"/>
      <c r="KP315" s="5"/>
      <c r="KQ315" s="5"/>
      <c r="KR315" s="5"/>
      <c r="KS315" s="5"/>
      <c r="KT315" s="5"/>
      <c r="KU315" s="5"/>
      <c r="KV315" s="5"/>
      <c r="KW315" s="5"/>
      <c r="KX315" s="5"/>
      <c r="KY315" s="5"/>
      <c r="KZ315" s="5"/>
      <c r="LA315" s="5"/>
      <c r="LB315" s="5"/>
      <c r="LC315" s="5"/>
      <c r="LD315" s="5"/>
      <c r="LE315" s="5"/>
      <c r="LF315" s="5"/>
      <c r="LG315" s="5"/>
      <c r="LH315" s="5"/>
      <c r="LI315" s="5"/>
      <c r="LJ315" s="5"/>
      <c r="LK315" s="5"/>
      <c r="LL315" s="5"/>
      <c r="LM315" s="5"/>
      <c r="LN315" s="5"/>
      <c r="LO315" s="5"/>
      <c r="LP315" s="5"/>
      <c r="LQ315" s="5"/>
      <c r="LR315" s="5"/>
      <c r="LS315" s="5"/>
      <c r="LT315" s="5"/>
      <c r="LU315" s="5"/>
      <c r="LV315" s="5"/>
      <c r="LW315" s="5"/>
      <c r="LX315" s="5"/>
      <c r="LY315" s="5"/>
      <c r="LZ315" s="5"/>
      <c r="MA315" s="5"/>
      <c r="MB315" s="5"/>
      <c r="MC315" s="5"/>
      <c r="MD315" s="5"/>
      <c r="ME315" s="5"/>
      <c r="MF315" s="5"/>
      <c r="MG315" s="5"/>
      <c r="MH315" s="5"/>
      <c r="MI315" s="5"/>
      <c r="MJ315" s="5"/>
      <c r="MK315" s="5"/>
      <c r="ML315" s="5"/>
      <c r="MM315" s="5"/>
      <c r="MN315" s="5"/>
      <c r="MO315" s="5"/>
      <c r="MP315" s="5"/>
      <c r="MQ315" s="5"/>
      <c r="MR315" s="5"/>
      <c r="MS315" s="5"/>
      <c r="MT315" s="5"/>
      <c r="MU315" s="5"/>
      <c r="MV315" s="5"/>
      <c r="MW315" s="5"/>
      <c r="MX315" s="5"/>
      <c r="MY315" s="5"/>
      <c r="MZ315" s="5"/>
      <c r="NA315" s="5"/>
      <c r="NB315" s="5"/>
      <c r="NC315" s="5"/>
      <c r="ND315" s="5"/>
      <c r="NE315" s="5"/>
      <c r="NF315" s="5"/>
      <c r="NG315" s="5"/>
      <c r="NH315" s="5"/>
      <c r="NI315" s="5"/>
      <c r="NJ315" s="5"/>
      <c r="NK315" s="5"/>
      <c r="NL315" s="5"/>
      <c r="NM315" s="5"/>
      <c r="NN315" s="5"/>
      <c r="NO315" s="5"/>
      <c r="NP315" s="5"/>
      <c r="NQ315" s="5"/>
      <c r="NR315" s="5"/>
      <c r="NS315" s="5"/>
      <c r="NT315" s="5"/>
      <c r="NU315" s="5"/>
      <c r="NV315" s="5"/>
      <c r="NW315" s="5"/>
      <c r="NX315" s="5"/>
      <c r="NY315" s="5"/>
      <c r="NZ315" s="5"/>
      <c r="OA315" s="5"/>
      <c r="OB315" s="5"/>
      <c r="OC315" s="5"/>
      <c r="OD315" s="5"/>
      <c r="OE315" s="5"/>
      <c r="OF315" s="5"/>
      <c r="OG315" s="5"/>
      <c r="OH315" s="5"/>
      <c r="OI315" s="5"/>
      <c r="OJ315" s="5"/>
      <c r="OK315" s="5"/>
      <c r="OL315" s="5"/>
      <c r="OM315" s="5"/>
      <c r="ON315" s="5"/>
      <c r="OO315" s="5"/>
      <c r="OP315" s="5"/>
      <c r="OQ315" s="5"/>
      <c r="OR315" s="5"/>
      <c r="OS315" s="5"/>
      <c r="OT315" s="5"/>
      <c r="OU315" s="5"/>
      <c r="OV315" s="5"/>
      <c r="OW315" s="5"/>
      <c r="OX315" s="5"/>
      <c r="OY315" s="5"/>
      <c r="OZ315" s="5"/>
      <c r="PA315" s="5"/>
      <c r="PB315" s="5"/>
      <c r="PC315" s="5"/>
      <c r="PD315" s="5"/>
      <c r="PE315" s="5"/>
      <c r="PF315" s="5"/>
      <c r="PG315" s="5"/>
      <c r="PH315" s="5"/>
      <c r="PI315" s="5"/>
      <c r="PJ315" s="5"/>
      <c r="PK315" s="5"/>
      <c r="PL315" s="5"/>
      <c r="PM315" s="5"/>
      <c r="PN315" s="5"/>
      <c r="PO315" s="5"/>
      <c r="PP315" s="5"/>
    </row>
    <row r="316" spans="1:432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  <c r="IX316" s="5"/>
      <c r="IY316" s="5"/>
      <c r="IZ316" s="5"/>
      <c r="JA316" s="5"/>
      <c r="JB316" s="5"/>
      <c r="JC316" s="5"/>
      <c r="JD316" s="5"/>
      <c r="JE316" s="5"/>
      <c r="JF316" s="5"/>
      <c r="JG316" s="5"/>
      <c r="JH316" s="5"/>
      <c r="JI316" s="5"/>
      <c r="JJ316" s="5"/>
      <c r="JK316" s="5"/>
      <c r="JL316" s="5"/>
      <c r="JM316" s="5"/>
      <c r="JN316" s="5"/>
      <c r="JO316" s="5"/>
      <c r="JP316" s="5"/>
      <c r="JQ316" s="5"/>
      <c r="JR316" s="5"/>
      <c r="JS316" s="5"/>
      <c r="JT316" s="5"/>
      <c r="JU316" s="5"/>
      <c r="JV316" s="5"/>
      <c r="JW316" s="5"/>
      <c r="JX316" s="5"/>
      <c r="JY316" s="5"/>
      <c r="JZ316" s="5"/>
      <c r="KA316" s="5"/>
      <c r="KB316" s="5"/>
      <c r="KC316" s="5"/>
      <c r="KD316" s="5"/>
      <c r="KE316" s="5"/>
      <c r="KF316" s="5"/>
      <c r="KG316" s="5"/>
      <c r="KH316" s="5"/>
      <c r="KI316" s="5"/>
      <c r="KJ316" s="5"/>
      <c r="KK316" s="5"/>
      <c r="KL316" s="5"/>
      <c r="KM316" s="5"/>
      <c r="KN316" s="5"/>
      <c r="KO316" s="5"/>
      <c r="KP316" s="5"/>
      <c r="KQ316" s="5"/>
      <c r="KR316" s="5"/>
      <c r="KS316" s="5"/>
      <c r="KT316" s="5"/>
      <c r="KU316" s="5"/>
      <c r="KV316" s="5"/>
      <c r="KW316" s="5"/>
      <c r="KX316" s="5"/>
      <c r="KY316" s="5"/>
      <c r="KZ316" s="5"/>
      <c r="LA316" s="5"/>
      <c r="LB316" s="5"/>
      <c r="LC316" s="5"/>
      <c r="LD316" s="5"/>
      <c r="LE316" s="5"/>
      <c r="LF316" s="5"/>
      <c r="LG316" s="5"/>
      <c r="LH316" s="5"/>
      <c r="LI316" s="5"/>
      <c r="LJ316" s="5"/>
      <c r="LK316" s="5"/>
      <c r="LL316" s="5"/>
      <c r="LM316" s="5"/>
      <c r="LN316" s="5"/>
      <c r="LO316" s="5"/>
      <c r="LP316" s="5"/>
      <c r="LQ316" s="5"/>
      <c r="LR316" s="5"/>
      <c r="LS316" s="5"/>
      <c r="LT316" s="5"/>
      <c r="LU316" s="5"/>
      <c r="LV316" s="5"/>
      <c r="LW316" s="5"/>
      <c r="LX316" s="5"/>
      <c r="LY316" s="5"/>
      <c r="LZ316" s="5"/>
      <c r="MA316" s="5"/>
      <c r="MB316" s="5"/>
      <c r="MC316" s="5"/>
      <c r="MD316" s="5"/>
      <c r="ME316" s="5"/>
      <c r="MF316" s="5"/>
      <c r="MG316" s="5"/>
      <c r="MH316" s="5"/>
      <c r="MI316" s="5"/>
      <c r="MJ316" s="5"/>
      <c r="MK316" s="5"/>
      <c r="ML316" s="5"/>
      <c r="MM316" s="5"/>
      <c r="MN316" s="5"/>
      <c r="MO316" s="5"/>
      <c r="MP316" s="5"/>
      <c r="MQ316" s="5"/>
      <c r="MR316" s="5"/>
      <c r="MS316" s="5"/>
      <c r="MT316" s="5"/>
      <c r="MU316" s="5"/>
      <c r="MV316" s="5"/>
      <c r="MW316" s="5"/>
      <c r="MX316" s="5"/>
      <c r="MY316" s="5"/>
      <c r="MZ316" s="5"/>
      <c r="NA316" s="5"/>
      <c r="NB316" s="5"/>
      <c r="NC316" s="5"/>
      <c r="ND316" s="5"/>
      <c r="NE316" s="5"/>
      <c r="NF316" s="5"/>
      <c r="NG316" s="5"/>
      <c r="NH316" s="5"/>
      <c r="NI316" s="5"/>
      <c r="NJ316" s="5"/>
      <c r="NK316" s="5"/>
      <c r="NL316" s="5"/>
      <c r="NM316" s="5"/>
      <c r="NN316" s="5"/>
      <c r="NO316" s="5"/>
      <c r="NP316" s="5"/>
      <c r="NQ316" s="5"/>
      <c r="NR316" s="5"/>
      <c r="NS316" s="5"/>
      <c r="NT316" s="5"/>
      <c r="NU316" s="5"/>
      <c r="NV316" s="5"/>
      <c r="NW316" s="5"/>
      <c r="NX316" s="5"/>
      <c r="NY316" s="5"/>
      <c r="NZ316" s="5"/>
      <c r="OA316" s="5"/>
      <c r="OB316" s="5"/>
      <c r="OC316" s="5"/>
      <c r="OD316" s="5"/>
      <c r="OE316" s="5"/>
      <c r="OF316" s="5"/>
      <c r="OG316" s="5"/>
      <c r="OH316" s="5"/>
      <c r="OI316" s="5"/>
      <c r="OJ316" s="5"/>
      <c r="OK316" s="5"/>
      <c r="OL316" s="5"/>
      <c r="OM316" s="5"/>
      <c r="ON316" s="5"/>
      <c r="OO316" s="5"/>
      <c r="OP316" s="5"/>
      <c r="OQ316" s="5"/>
      <c r="OR316" s="5"/>
      <c r="OS316" s="5"/>
      <c r="OT316" s="5"/>
      <c r="OU316" s="5"/>
      <c r="OV316" s="5"/>
      <c r="OW316" s="5"/>
      <c r="OX316" s="5"/>
      <c r="OY316" s="5"/>
      <c r="OZ316" s="5"/>
      <c r="PA316" s="5"/>
      <c r="PB316" s="5"/>
      <c r="PC316" s="5"/>
      <c r="PD316" s="5"/>
      <c r="PE316" s="5"/>
      <c r="PF316" s="5"/>
      <c r="PG316" s="5"/>
      <c r="PH316" s="5"/>
      <c r="PI316" s="5"/>
      <c r="PJ316" s="5"/>
      <c r="PK316" s="5"/>
      <c r="PL316" s="5"/>
      <c r="PM316" s="5"/>
      <c r="PN316" s="5"/>
      <c r="PO316" s="5"/>
      <c r="PP316" s="5"/>
    </row>
    <row r="317" spans="1:432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  <c r="IX317" s="5"/>
      <c r="IY317" s="5"/>
      <c r="IZ317" s="5"/>
      <c r="JA317" s="5"/>
      <c r="JB317" s="5"/>
      <c r="JC317" s="5"/>
      <c r="JD317" s="5"/>
      <c r="JE317" s="5"/>
      <c r="JF317" s="5"/>
      <c r="JG317" s="5"/>
      <c r="JH317" s="5"/>
      <c r="JI317" s="5"/>
      <c r="JJ317" s="5"/>
      <c r="JK317" s="5"/>
      <c r="JL317" s="5"/>
      <c r="JM317" s="5"/>
      <c r="JN317" s="5"/>
      <c r="JO317" s="5"/>
      <c r="JP317" s="5"/>
      <c r="JQ317" s="5"/>
      <c r="JR317" s="5"/>
      <c r="JS317" s="5"/>
      <c r="JT317" s="5"/>
      <c r="JU317" s="5"/>
      <c r="JV317" s="5"/>
      <c r="JW317" s="5"/>
      <c r="JX317" s="5"/>
      <c r="JY317" s="5"/>
      <c r="JZ317" s="5"/>
      <c r="KA317" s="5"/>
      <c r="KB317" s="5"/>
      <c r="KC317" s="5"/>
      <c r="KD317" s="5"/>
      <c r="KE317" s="5"/>
      <c r="KF317" s="5"/>
      <c r="KG317" s="5"/>
      <c r="KH317" s="5"/>
      <c r="KI317" s="5"/>
      <c r="KJ317" s="5"/>
      <c r="KK317" s="5"/>
      <c r="KL317" s="5"/>
      <c r="KM317" s="5"/>
      <c r="KN317" s="5"/>
      <c r="KO317" s="5"/>
      <c r="KP317" s="5"/>
      <c r="KQ317" s="5"/>
      <c r="KR317" s="5"/>
      <c r="KS317" s="5"/>
      <c r="KT317" s="5"/>
      <c r="KU317" s="5"/>
      <c r="KV317" s="5"/>
      <c r="KW317" s="5"/>
      <c r="KX317" s="5"/>
      <c r="KY317" s="5"/>
      <c r="KZ317" s="5"/>
      <c r="LA317" s="5"/>
      <c r="LB317" s="5"/>
      <c r="LC317" s="5"/>
      <c r="LD317" s="5"/>
      <c r="LE317" s="5"/>
      <c r="LF317" s="5"/>
      <c r="LG317" s="5"/>
      <c r="LH317" s="5"/>
      <c r="LI317" s="5"/>
      <c r="LJ317" s="5"/>
      <c r="LK317" s="5"/>
      <c r="LL317" s="5"/>
      <c r="LM317" s="5"/>
      <c r="LN317" s="5"/>
      <c r="LO317" s="5"/>
      <c r="LP317" s="5"/>
      <c r="LQ317" s="5"/>
      <c r="LR317" s="5"/>
      <c r="LS317" s="5"/>
      <c r="LT317" s="5"/>
      <c r="LU317" s="5"/>
      <c r="LV317" s="5"/>
      <c r="LW317" s="5"/>
      <c r="LX317" s="5"/>
      <c r="LY317" s="5"/>
      <c r="LZ317" s="5"/>
      <c r="MA317" s="5"/>
      <c r="MB317" s="5"/>
      <c r="MC317" s="5"/>
      <c r="MD317" s="5"/>
      <c r="ME317" s="5"/>
      <c r="MF317" s="5"/>
      <c r="MG317" s="5"/>
      <c r="MH317" s="5"/>
      <c r="MI317" s="5"/>
      <c r="MJ317" s="5"/>
      <c r="MK317" s="5"/>
      <c r="ML317" s="5"/>
      <c r="MM317" s="5"/>
      <c r="MN317" s="5"/>
      <c r="MO317" s="5"/>
      <c r="MP317" s="5"/>
      <c r="MQ317" s="5"/>
      <c r="MR317" s="5"/>
      <c r="MS317" s="5"/>
      <c r="MT317" s="5"/>
      <c r="MU317" s="5"/>
      <c r="MV317" s="5"/>
      <c r="MW317" s="5"/>
      <c r="MX317" s="5"/>
      <c r="MY317" s="5"/>
      <c r="MZ317" s="5"/>
      <c r="NA317" s="5"/>
      <c r="NB317" s="5"/>
      <c r="NC317" s="5"/>
      <c r="ND317" s="5"/>
      <c r="NE317" s="5"/>
      <c r="NF317" s="5"/>
      <c r="NG317" s="5"/>
      <c r="NH317" s="5"/>
      <c r="NI317" s="5"/>
      <c r="NJ317" s="5"/>
      <c r="NK317" s="5"/>
      <c r="NL317" s="5"/>
      <c r="NM317" s="5"/>
      <c r="NN317" s="5"/>
      <c r="NO317" s="5"/>
      <c r="NP317" s="5"/>
      <c r="NQ317" s="5"/>
      <c r="NR317" s="5"/>
      <c r="NS317" s="5"/>
      <c r="NT317" s="5"/>
      <c r="NU317" s="5"/>
      <c r="NV317" s="5"/>
      <c r="NW317" s="5"/>
      <c r="NX317" s="5"/>
      <c r="NY317" s="5"/>
      <c r="NZ317" s="5"/>
      <c r="OA317" s="5"/>
      <c r="OB317" s="5"/>
      <c r="OC317" s="5"/>
      <c r="OD317" s="5"/>
      <c r="OE317" s="5"/>
      <c r="OF317" s="5"/>
      <c r="OG317" s="5"/>
      <c r="OH317" s="5"/>
      <c r="OI317" s="5"/>
      <c r="OJ317" s="5"/>
      <c r="OK317" s="5"/>
      <c r="OL317" s="5"/>
      <c r="OM317" s="5"/>
      <c r="ON317" s="5"/>
      <c r="OO317" s="5"/>
      <c r="OP317" s="5"/>
      <c r="OQ317" s="5"/>
      <c r="OR317" s="5"/>
      <c r="OS317" s="5"/>
      <c r="OT317" s="5"/>
      <c r="OU317" s="5"/>
      <c r="OV317" s="5"/>
      <c r="OW317" s="5"/>
      <c r="OX317" s="5"/>
      <c r="OY317" s="5"/>
      <c r="OZ317" s="5"/>
      <c r="PA317" s="5"/>
      <c r="PB317" s="5"/>
      <c r="PC317" s="5"/>
      <c r="PD317" s="5"/>
      <c r="PE317" s="5"/>
      <c r="PF317" s="5"/>
      <c r="PG317" s="5"/>
      <c r="PH317" s="5"/>
      <c r="PI317" s="5"/>
      <c r="PJ317" s="5"/>
      <c r="PK317" s="5"/>
      <c r="PL317" s="5"/>
      <c r="PM317" s="5"/>
      <c r="PN317" s="5"/>
      <c r="PO317" s="5"/>
      <c r="PP317" s="5"/>
    </row>
    <row r="318" spans="1:432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  <c r="IX318" s="5"/>
      <c r="IY318" s="5"/>
      <c r="IZ318" s="5"/>
      <c r="JA318" s="5"/>
      <c r="JB318" s="5"/>
      <c r="JC318" s="5"/>
      <c r="JD318" s="5"/>
      <c r="JE318" s="5"/>
      <c r="JF318" s="5"/>
      <c r="JG318" s="5"/>
      <c r="JH318" s="5"/>
      <c r="JI318" s="5"/>
      <c r="JJ318" s="5"/>
      <c r="JK318" s="5"/>
      <c r="JL318" s="5"/>
      <c r="JM318" s="5"/>
      <c r="JN318" s="5"/>
      <c r="JO318" s="5"/>
      <c r="JP318" s="5"/>
      <c r="JQ318" s="5"/>
      <c r="JR318" s="5"/>
      <c r="JS318" s="5"/>
      <c r="JT318" s="5"/>
      <c r="JU318" s="5"/>
      <c r="JV318" s="5"/>
      <c r="JW318" s="5"/>
      <c r="JX318" s="5"/>
      <c r="JY318" s="5"/>
      <c r="JZ318" s="5"/>
      <c r="KA318" s="5"/>
      <c r="KB318" s="5"/>
      <c r="KC318" s="5"/>
      <c r="KD318" s="5"/>
      <c r="KE318" s="5"/>
      <c r="KF318" s="5"/>
      <c r="KG318" s="5"/>
      <c r="KH318" s="5"/>
      <c r="KI318" s="5"/>
      <c r="KJ318" s="5"/>
      <c r="KK318" s="5"/>
      <c r="KL318" s="5"/>
      <c r="KM318" s="5"/>
      <c r="KN318" s="5"/>
      <c r="KO318" s="5"/>
      <c r="KP318" s="5"/>
      <c r="KQ318" s="5"/>
      <c r="KR318" s="5"/>
      <c r="KS318" s="5"/>
      <c r="KT318" s="5"/>
      <c r="KU318" s="5"/>
      <c r="KV318" s="5"/>
      <c r="KW318" s="5"/>
      <c r="KX318" s="5"/>
      <c r="KY318" s="5"/>
      <c r="KZ318" s="5"/>
      <c r="LA318" s="5"/>
      <c r="LB318" s="5"/>
      <c r="LC318" s="5"/>
      <c r="LD318" s="5"/>
      <c r="LE318" s="5"/>
      <c r="LF318" s="5"/>
      <c r="LG318" s="5"/>
      <c r="LH318" s="5"/>
      <c r="LI318" s="5"/>
      <c r="LJ318" s="5"/>
      <c r="LK318" s="5"/>
      <c r="LL318" s="5"/>
      <c r="LM318" s="5"/>
      <c r="LN318" s="5"/>
      <c r="LO318" s="5"/>
      <c r="LP318" s="5"/>
      <c r="LQ318" s="5"/>
      <c r="LR318" s="5"/>
      <c r="LS318" s="5"/>
      <c r="LT318" s="5"/>
      <c r="LU318" s="5"/>
      <c r="LV318" s="5"/>
      <c r="LW318" s="5"/>
      <c r="LX318" s="5"/>
      <c r="LY318" s="5"/>
      <c r="LZ318" s="5"/>
      <c r="MA318" s="5"/>
      <c r="MB318" s="5"/>
      <c r="MC318" s="5"/>
      <c r="MD318" s="5"/>
      <c r="ME318" s="5"/>
      <c r="MF318" s="5"/>
      <c r="MG318" s="5"/>
      <c r="MH318" s="5"/>
      <c r="MI318" s="5"/>
      <c r="MJ318" s="5"/>
      <c r="MK318" s="5"/>
      <c r="ML318" s="5"/>
      <c r="MM318" s="5"/>
      <c r="MN318" s="5"/>
      <c r="MO318" s="5"/>
      <c r="MP318" s="5"/>
      <c r="MQ318" s="5"/>
      <c r="MR318" s="5"/>
      <c r="MS318" s="5"/>
      <c r="MT318" s="5"/>
      <c r="MU318" s="5"/>
      <c r="MV318" s="5"/>
      <c r="MW318" s="5"/>
      <c r="MX318" s="5"/>
      <c r="MY318" s="5"/>
      <c r="MZ318" s="5"/>
      <c r="NA318" s="5"/>
      <c r="NB318" s="5"/>
      <c r="NC318" s="5"/>
      <c r="ND318" s="5"/>
      <c r="NE318" s="5"/>
      <c r="NF318" s="5"/>
      <c r="NG318" s="5"/>
      <c r="NH318" s="5"/>
      <c r="NI318" s="5"/>
      <c r="NJ318" s="5"/>
      <c r="NK318" s="5"/>
      <c r="NL318" s="5"/>
      <c r="NM318" s="5"/>
      <c r="NN318" s="5"/>
      <c r="NO318" s="5"/>
      <c r="NP318" s="5"/>
      <c r="NQ318" s="5"/>
      <c r="NR318" s="5"/>
      <c r="NS318" s="5"/>
      <c r="NT318" s="5"/>
      <c r="NU318" s="5"/>
      <c r="NV318" s="5"/>
      <c r="NW318" s="5"/>
      <c r="NX318" s="5"/>
      <c r="NY318" s="5"/>
      <c r="NZ318" s="5"/>
      <c r="OA318" s="5"/>
      <c r="OB318" s="5"/>
      <c r="OC318" s="5"/>
      <c r="OD318" s="5"/>
      <c r="OE318" s="5"/>
      <c r="OF318" s="5"/>
      <c r="OG318" s="5"/>
      <c r="OH318" s="5"/>
      <c r="OI318" s="5"/>
      <c r="OJ318" s="5"/>
      <c r="OK318" s="5"/>
      <c r="OL318" s="5"/>
      <c r="OM318" s="5"/>
      <c r="ON318" s="5"/>
      <c r="OO318" s="5"/>
      <c r="OP318" s="5"/>
      <c r="OQ318" s="5"/>
      <c r="OR318" s="5"/>
      <c r="OS318" s="5"/>
      <c r="OT318" s="5"/>
      <c r="OU318" s="5"/>
      <c r="OV318" s="5"/>
      <c r="OW318" s="5"/>
      <c r="OX318" s="5"/>
      <c r="OY318" s="5"/>
      <c r="OZ318" s="5"/>
      <c r="PA318" s="5"/>
      <c r="PB318" s="5"/>
      <c r="PC318" s="5"/>
      <c r="PD318" s="5"/>
      <c r="PE318" s="5"/>
      <c r="PF318" s="5"/>
      <c r="PG318" s="5"/>
      <c r="PH318" s="5"/>
      <c r="PI318" s="5"/>
      <c r="PJ318" s="5"/>
      <c r="PK318" s="5"/>
      <c r="PL318" s="5"/>
      <c r="PM318" s="5"/>
      <c r="PN318" s="5"/>
      <c r="PO318" s="5"/>
      <c r="PP318" s="5"/>
    </row>
    <row r="319" spans="1:432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  <c r="IX319" s="5"/>
      <c r="IY319" s="5"/>
      <c r="IZ319" s="5"/>
      <c r="JA319" s="5"/>
      <c r="JB319" s="5"/>
      <c r="JC319" s="5"/>
      <c r="JD319" s="5"/>
      <c r="JE319" s="5"/>
      <c r="JF319" s="5"/>
      <c r="JG319" s="5"/>
      <c r="JH319" s="5"/>
      <c r="JI319" s="5"/>
      <c r="JJ319" s="5"/>
      <c r="JK319" s="5"/>
      <c r="JL319" s="5"/>
      <c r="JM319" s="5"/>
      <c r="JN319" s="5"/>
      <c r="JO319" s="5"/>
      <c r="JP319" s="5"/>
      <c r="JQ319" s="5"/>
      <c r="JR319" s="5"/>
      <c r="JS319" s="5"/>
      <c r="JT319" s="5"/>
      <c r="JU319" s="5"/>
      <c r="JV319" s="5"/>
      <c r="JW319" s="5"/>
      <c r="JX319" s="5"/>
      <c r="JY319" s="5"/>
      <c r="JZ319" s="5"/>
      <c r="KA319" s="5"/>
      <c r="KB319" s="5"/>
      <c r="KC319" s="5"/>
      <c r="KD319" s="5"/>
      <c r="KE319" s="5"/>
      <c r="KF319" s="5"/>
      <c r="KG319" s="5"/>
      <c r="KH319" s="5"/>
      <c r="KI319" s="5"/>
      <c r="KJ319" s="5"/>
      <c r="KK319" s="5"/>
      <c r="KL319" s="5"/>
      <c r="KM319" s="5"/>
      <c r="KN319" s="5"/>
      <c r="KO319" s="5"/>
      <c r="KP319" s="5"/>
      <c r="KQ319" s="5"/>
      <c r="KR319" s="5"/>
      <c r="KS319" s="5"/>
      <c r="KT319" s="5"/>
      <c r="KU319" s="5"/>
      <c r="KV319" s="5"/>
      <c r="KW319" s="5"/>
      <c r="KX319" s="5"/>
      <c r="KY319" s="5"/>
      <c r="KZ319" s="5"/>
      <c r="LA319" s="5"/>
      <c r="LB319" s="5"/>
      <c r="LC319" s="5"/>
      <c r="LD319" s="5"/>
      <c r="LE319" s="5"/>
      <c r="LF319" s="5"/>
      <c r="LG319" s="5"/>
      <c r="LH319" s="5"/>
      <c r="LI319" s="5"/>
      <c r="LJ319" s="5"/>
      <c r="LK319" s="5"/>
      <c r="LL319" s="5"/>
      <c r="LM319" s="5"/>
      <c r="LN319" s="5"/>
      <c r="LO319" s="5"/>
      <c r="LP319" s="5"/>
      <c r="LQ319" s="5"/>
      <c r="LR319" s="5"/>
      <c r="LS319" s="5"/>
      <c r="LT319" s="5"/>
      <c r="LU319" s="5"/>
      <c r="LV319" s="5"/>
      <c r="LW319" s="5"/>
      <c r="LX319" s="5"/>
      <c r="LY319" s="5"/>
      <c r="LZ319" s="5"/>
      <c r="MA319" s="5"/>
      <c r="MB319" s="5"/>
      <c r="MC319" s="5"/>
      <c r="MD319" s="5"/>
      <c r="ME319" s="5"/>
      <c r="MF319" s="5"/>
      <c r="MG319" s="5"/>
      <c r="MH319" s="5"/>
      <c r="MI319" s="5"/>
      <c r="MJ319" s="5"/>
      <c r="MK319" s="5"/>
      <c r="ML319" s="5"/>
      <c r="MM319" s="5"/>
      <c r="MN319" s="5"/>
      <c r="MO319" s="5"/>
      <c r="MP319" s="5"/>
      <c r="MQ319" s="5"/>
      <c r="MR319" s="5"/>
      <c r="MS319" s="5"/>
      <c r="MT319" s="5"/>
      <c r="MU319" s="5"/>
      <c r="MV319" s="5"/>
      <c r="MW319" s="5"/>
      <c r="MX319" s="5"/>
      <c r="MY319" s="5"/>
      <c r="MZ319" s="5"/>
      <c r="NA319" s="5"/>
      <c r="NB319" s="5"/>
      <c r="NC319" s="5"/>
      <c r="ND319" s="5"/>
      <c r="NE319" s="5"/>
      <c r="NF319" s="5"/>
      <c r="NG319" s="5"/>
      <c r="NH319" s="5"/>
      <c r="NI319" s="5"/>
      <c r="NJ319" s="5"/>
      <c r="NK319" s="5"/>
      <c r="NL319" s="5"/>
      <c r="NM319" s="5"/>
      <c r="NN319" s="5"/>
      <c r="NO319" s="5"/>
      <c r="NP319" s="5"/>
      <c r="NQ319" s="5"/>
      <c r="NR319" s="5"/>
      <c r="NS319" s="5"/>
      <c r="NT319" s="5"/>
      <c r="NU319" s="5"/>
      <c r="NV319" s="5"/>
      <c r="NW319" s="5"/>
      <c r="NX319" s="5"/>
      <c r="NY319" s="5"/>
      <c r="NZ319" s="5"/>
      <c r="OA319" s="5"/>
      <c r="OB319" s="5"/>
      <c r="OC319" s="5"/>
      <c r="OD319" s="5"/>
      <c r="OE319" s="5"/>
      <c r="OF319" s="5"/>
      <c r="OG319" s="5"/>
      <c r="OH319" s="5"/>
      <c r="OI319" s="5"/>
      <c r="OJ319" s="5"/>
      <c r="OK319" s="5"/>
      <c r="OL319" s="5"/>
      <c r="OM319" s="5"/>
      <c r="ON319" s="5"/>
      <c r="OO319" s="5"/>
      <c r="OP319" s="5"/>
      <c r="OQ319" s="5"/>
      <c r="OR319" s="5"/>
      <c r="OS319" s="5"/>
      <c r="OT319" s="5"/>
      <c r="OU319" s="5"/>
      <c r="OV319" s="5"/>
      <c r="OW319" s="5"/>
      <c r="OX319" s="5"/>
      <c r="OY319" s="5"/>
      <c r="OZ319" s="5"/>
      <c r="PA319" s="5"/>
      <c r="PB319" s="5"/>
      <c r="PC319" s="5"/>
      <c r="PD319" s="5"/>
      <c r="PE319" s="5"/>
      <c r="PF319" s="5"/>
      <c r="PG319" s="5"/>
      <c r="PH319" s="5"/>
      <c r="PI319" s="5"/>
      <c r="PJ319" s="5"/>
      <c r="PK319" s="5"/>
      <c r="PL319" s="5"/>
      <c r="PM319" s="5"/>
      <c r="PN319" s="5"/>
      <c r="PO319" s="5"/>
      <c r="PP319" s="5"/>
    </row>
    <row r="320" spans="1:432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  <c r="IX320" s="5"/>
      <c r="IY320" s="5"/>
      <c r="IZ320" s="5"/>
      <c r="JA320" s="5"/>
      <c r="JB320" s="5"/>
      <c r="JC320" s="5"/>
      <c r="JD320" s="5"/>
      <c r="JE320" s="5"/>
      <c r="JF320" s="5"/>
      <c r="JG320" s="5"/>
      <c r="JH320" s="5"/>
      <c r="JI320" s="5"/>
      <c r="JJ320" s="5"/>
      <c r="JK320" s="5"/>
      <c r="JL320" s="5"/>
      <c r="JM320" s="5"/>
      <c r="JN320" s="5"/>
      <c r="JO320" s="5"/>
      <c r="JP320" s="5"/>
      <c r="JQ320" s="5"/>
      <c r="JR320" s="5"/>
      <c r="JS320" s="5"/>
      <c r="JT320" s="5"/>
      <c r="JU320" s="5"/>
      <c r="JV320" s="5"/>
      <c r="JW320" s="5"/>
      <c r="JX320" s="5"/>
      <c r="JY320" s="5"/>
      <c r="JZ320" s="5"/>
      <c r="KA320" s="5"/>
      <c r="KB320" s="5"/>
      <c r="KC320" s="5"/>
      <c r="KD320" s="5"/>
      <c r="KE320" s="5"/>
      <c r="KF320" s="5"/>
      <c r="KG320" s="5"/>
      <c r="KH320" s="5"/>
      <c r="KI320" s="5"/>
      <c r="KJ320" s="5"/>
      <c r="KK320" s="5"/>
      <c r="KL320" s="5"/>
      <c r="KM320" s="5"/>
      <c r="KN320" s="5"/>
      <c r="KO320" s="5"/>
      <c r="KP320" s="5"/>
      <c r="KQ320" s="5"/>
      <c r="KR320" s="5"/>
      <c r="KS320" s="5"/>
      <c r="KT320" s="5"/>
      <c r="KU320" s="5"/>
      <c r="KV320" s="5"/>
      <c r="KW320" s="5"/>
      <c r="KX320" s="5"/>
      <c r="KY320" s="5"/>
      <c r="KZ320" s="5"/>
      <c r="LA320" s="5"/>
      <c r="LB320" s="5"/>
      <c r="LC320" s="5"/>
      <c r="LD320" s="5"/>
      <c r="LE320" s="5"/>
      <c r="LF320" s="5"/>
      <c r="LG320" s="5"/>
      <c r="LH320" s="5"/>
      <c r="LI320" s="5"/>
      <c r="LJ320" s="5"/>
      <c r="LK320" s="5"/>
      <c r="LL320" s="5"/>
      <c r="LM320" s="5"/>
      <c r="LN320" s="5"/>
      <c r="LO320" s="5"/>
      <c r="LP320" s="5"/>
      <c r="LQ320" s="5"/>
      <c r="LR320" s="5"/>
      <c r="LS320" s="5"/>
      <c r="LT320" s="5"/>
      <c r="LU320" s="5"/>
      <c r="LV320" s="5"/>
      <c r="LW320" s="5"/>
      <c r="LX320" s="5"/>
      <c r="LY320" s="5"/>
      <c r="LZ320" s="5"/>
      <c r="MA320" s="5"/>
      <c r="MB320" s="5"/>
      <c r="MC320" s="5"/>
      <c r="MD320" s="5"/>
      <c r="ME320" s="5"/>
      <c r="MF320" s="5"/>
      <c r="MG320" s="5"/>
      <c r="MH320" s="5"/>
      <c r="MI320" s="5"/>
      <c r="MJ320" s="5"/>
      <c r="MK320" s="5"/>
      <c r="ML320" s="5"/>
      <c r="MM320" s="5"/>
      <c r="MN320" s="5"/>
      <c r="MO320" s="5"/>
      <c r="MP320" s="5"/>
      <c r="MQ320" s="5"/>
      <c r="MR320" s="5"/>
      <c r="MS320" s="5"/>
      <c r="MT320" s="5"/>
      <c r="MU320" s="5"/>
      <c r="MV320" s="5"/>
      <c r="MW320" s="5"/>
      <c r="MX320" s="5"/>
      <c r="MY320" s="5"/>
      <c r="MZ320" s="5"/>
      <c r="NA320" s="5"/>
      <c r="NB320" s="5"/>
      <c r="NC320" s="5"/>
      <c r="ND320" s="5"/>
      <c r="NE320" s="5"/>
      <c r="NF320" s="5"/>
      <c r="NG320" s="5"/>
      <c r="NH320" s="5"/>
      <c r="NI320" s="5"/>
      <c r="NJ320" s="5"/>
      <c r="NK320" s="5"/>
      <c r="NL320" s="5"/>
      <c r="NM320" s="5"/>
      <c r="NN320" s="5"/>
      <c r="NO320" s="5"/>
      <c r="NP320" s="5"/>
      <c r="NQ320" s="5"/>
      <c r="NR320" s="5"/>
      <c r="NS320" s="5"/>
      <c r="NT320" s="5"/>
      <c r="NU320" s="5"/>
      <c r="NV320" s="5"/>
      <c r="NW320" s="5"/>
      <c r="NX320" s="5"/>
      <c r="NY320" s="5"/>
      <c r="NZ320" s="5"/>
      <c r="OA320" s="5"/>
      <c r="OB320" s="5"/>
      <c r="OC320" s="5"/>
      <c r="OD320" s="5"/>
      <c r="OE320" s="5"/>
      <c r="OF320" s="5"/>
      <c r="OG320" s="5"/>
      <c r="OH320" s="5"/>
      <c r="OI320" s="5"/>
      <c r="OJ320" s="5"/>
      <c r="OK320" s="5"/>
      <c r="OL320" s="5"/>
      <c r="OM320" s="5"/>
      <c r="ON320" s="5"/>
      <c r="OO320" s="5"/>
      <c r="OP320" s="5"/>
      <c r="OQ320" s="5"/>
      <c r="OR320" s="5"/>
      <c r="OS320" s="5"/>
      <c r="OT320" s="5"/>
      <c r="OU320" s="5"/>
      <c r="OV320" s="5"/>
      <c r="OW320" s="5"/>
      <c r="OX320" s="5"/>
      <c r="OY320" s="5"/>
      <c r="OZ320" s="5"/>
      <c r="PA320" s="5"/>
      <c r="PB320" s="5"/>
      <c r="PC320" s="5"/>
      <c r="PD320" s="5"/>
      <c r="PE320" s="5"/>
      <c r="PF320" s="5"/>
      <c r="PG320" s="5"/>
      <c r="PH320" s="5"/>
      <c r="PI320" s="5"/>
      <c r="PJ320" s="5"/>
      <c r="PK320" s="5"/>
      <c r="PL320" s="5"/>
      <c r="PM320" s="5"/>
      <c r="PN320" s="5"/>
      <c r="PO320" s="5"/>
      <c r="PP320" s="5"/>
    </row>
    <row r="321" spans="1:432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</row>
    <row r="322" spans="1:43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  <c r="IX322" s="5"/>
      <c r="IY322" s="5"/>
      <c r="IZ322" s="5"/>
      <c r="JA322" s="5"/>
      <c r="JB322" s="5"/>
      <c r="JC322" s="5"/>
      <c r="JD322" s="5"/>
      <c r="JE322" s="5"/>
      <c r="JF322" s="5"/>
      <c r="JG322" s="5"/>
      <c r="JH322" s="5"/>
      <c r="JI322" s="5"/>
      <c r="JJ322" s="5"/>
      <c r="JK322" s="5"/>
      <c r="JL322" s="5"/>
      <c r="JM322" s="5"/>
      <c r="JN322" s="5"/>
      <c r="JO322" s="5"/>
      <c r="JP322" s="5"/>
      <c r="JQ322" s="5"/>
      <c r="JR322" s="5"/>
      <c r="JS322" s="5"/>
      <c r="JT322" s="5"/>
      <c r="JU322" s="5"/>
      <c r="JV322" s="5"/>
      <c r="JW322" s="5"/>
      <c r="JX322" s="5"/>
      <c r="JY322" s="5"/>
      <c r="JZ322" s="5"/>
      <c r="KA322" s="5"/>
      <c r="KB322" s="5"/>
      <c r="KC322" s="5"/>
      <c r="KD322" s="5"/>
      <c r="KE322" s="5"/>
      <c r="KF322" s="5"/>
      <c r="KG322" s="5"/>
      <c r="KH322" s="5"/>
      <c r="KI322" s="5"/>
      <c r="KJ322" s="5"/>
      <c r="KK322" s="5"/>
      <c r="KL322" s="5"/>
      <c r="KM322" s="5"/>
      <c r="KN322" s="5"/>
      <c r="KO322" s="5"/>
      <c r="KP322" s="5"/>
      <c r="KQ322" s="5"/>
      <c r="KR322" s="5"/>
      <c r="KS322" s="5"/>
      <c r="KT322" s="5"/>
      <c r="KU322" s="5"/>
      <c r="KV322" s="5"/>
      <c r="KW322" s="5"/>
      <c r="KX322" s="5"/>
      <c r="KY322" s="5"/>
      <c r="KZ322" s="5"/>
      <c r="LA322" s="5"/>
      <c r="LB322" s="5"/>
      <c r="LC322" s="5"/>
      <c r="LD322" s="5"/>
      <c r="LE322" s="5"/>
      <c r="LF322" s="5"/>
      <c r="LG322" s="5"/>
      <c r="LH322" s="5"/>
      <c r="LI322" s="5"/>
      <c r="LJ322" s="5"/>
      <c r="LK322" s="5"/>
      <c r="LL322" s="5"/>
      <c r="LM322" s="5"/>
      <c r="LN322" s="5"/>
      <c r="LO322" s="5"/>
      <c r="LP322" s="5"/>
      <c r="LQ322" s="5"/>
      <c r="LR322" s="5"/>
      <c r="LS322" s="5"/>
      <c r="LT322" s="5"/>
      <c r="LU322" s="5"/>
      <c r="LV322" s="5"/>
      <c r="LW322" s="5"/>
      <c r="LX322" s="5"/>
      <c r="LY322" s="5"/>
      <c r="LZ322" s="5"/>
      <c r="MA322" s="5"/>
      <c r="MB322" s="5"/>
      <c r="MC322" s="5"/>
      <c r="MD322" s="5"/>
      <c r="ME322" s="5"/>
      <c r="MF322" s="5"/>
      <c r="MG322" s="5"/>
      <c r="MH322" s="5"/>
      <c r="MI322" s="5"/>
      <c r="MJ322" s="5"/>
      <c r="MK322" s="5"/>
      <c r="ML322" s="5"/>
      <c r="MM322" s="5"/>
      <c r="MN322" s="5"/>
      <c r="MO322" s="5"/>
      <c r="MP322" s="5"/>
      <c r="MQ322" s="5"/>
      <c r="MR322" s="5"/>
      <c r="MS322" s="5"/>
      <c r="MT322" s="5"/>
      <c r="MU322" s="5"/>
      <c r="MV322" s="5"/>
      <c r="MW322" s="5"/>
      <c r="MX322" s="5"/>
      <c r="MY322" s="5"/>
      <c r="MZ322" s="5"/>
      <c r="NA322" s="5"/>
      <c r="NB322" s="5"/>
      <c r="NC322" s="5"/>
      <c r="ND322" s="5"/>
      <c r="NE322" s="5"/>
      <c r="NF322" s="5"/>
      <c r="NG322" s="5"/>
      <c r="NH322" s="5"/>
      <c r="NI322" s="5"/>
      <c r="NJ322" s="5"/>
      <c r="NK322" s="5"/>
      <c r="NL322" s="5"/>
      <c r="NM322" s="5"/>
      <c r="NN322" s="5"/>
      <c r="NO322" s="5"/>
      <c r="NP322" s="5"/>
      <c r="NQ322" s="5"/>
      <c r="NR322" s="5"/>
      <c r="NS322" s="5"/>
      <c r="NT322" s="5"/>
      <c r="NU322" s="5"/>
      <c r="NV322" s="5"/>
      <c r="NW322" s="5"/>
      <c r="NX322" s="5"/>
      <c r="NY322" s="5"/>
      <c r="NZ322" s="5"/>
      <c r="OA322" s="5"/>
      <c r="OB322" s="5"/>
      <c r="OC322" s="5"/>
      <c r="OD322" s="5"/>
      <c r="OE322" s="5"/>
      <c r="OF322" s="5"/>
      <c r="OG322" s="5"/>
      <c r="OH322" s="5"/>
      <c r="OI322" s="5"/>
      <c r="OJ322" s="5"/>
      <c r="OK322" s="5"/>
      <c r="OL322" s="5"/>
      <c r="OM322" s="5"/>
      <c r="ON322" s="5"/>
      <c r="OO322" s="5"/>
      <c r="OP322" s="5"/>
      <c r="OQ322" s="5"/>
      <c r="OR322" s="5"/>
      <c r="OS322" s="5"/>
      <c r="OT322" s="5"/>
      <c r="OU322" s="5"/>
      <c r="OV322" s="5"/>
      <c r="OW322" s="5"/>
      <c r="OX322" s="5"/>
      <c r="OY322" s="5"/>
      <c r="OZ322" s="5"/>
      <c r="PA322" s="5"/>
      <c r="PB322" s="5"/>
      <c r="PC322" s="5"/>
      <c r="PD322" s="5"/>
      <c r="PE322" s="5"/>
      <c r="PF322" s="5"/>
      <c r="PG322" s="5"/>
      <c r="PH322" s="5"/>
      <c r="PI322" s="5"/>
      <c r="PJ322" s="5"/>
      <c r="PK322" s="5"/>
      <c r="PL322" s="5"/>
      <c r="PM322" s="5"/>
      <c r="PN322" s="5"/>
      <c r="PO322" s="5"/>
      <c r="PP322" s="5"/>
    </row>
    <row r="323" spans="1:432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  <c r="IX323" s="5"/>
      <c r="IY323" s="5"/>
      <c r="IZ323" s="5"/>
      <c r="JA323" s="5"/>
      <c r="JB323" s="5"/>
      <c r="JC323" s="5"/>
      <c r="JD323" s="5"/>
      <c r="JE323" s="5"/>
      <c r="JF323" s="5"/>
      <c r="JG323" s="5"/>
      <c r="JH323" s="5"/>
      <c r="JI323" s="5"/>
      <c r="JJ323" s="5"/>
      <c r="JK323" s="5"/>
      <c r="JL323" s="5"/>
      <c r="JM323" s="5"/>
      <c r="JN323" s="5"/>
      <c r="JO323" s="5"/>
      <c r="JP323" s="5"/>
      <c r="JQ323" s="5"/>
      <c r="JR323" s="5"/>
      <c r="JS323" s="5"/>
      <c r="JT323" s="5"/>
      <c r="JU323" s="5"/>
      <c r="JV323" s="5"/>
      <c r="JW323" s="5"/>
      <c r="JX323" s="5"/>
      <c r="JY323" s="5"/>
      <c r="JZ323" s="5"/>
      <c r="KA323" s="5"/>
      <c r="KB323" s="5"/>
      <c r="KC323" s="5"/>
      <c r="KD323" s="5"/>
      <c r="KE323" s="5"/>
      <c r="KF323" s="5"/>
      <c r="KG323" s="5"/>
      <c r="KH323" s="5"/>
      <c r="KI323" s="5"/>
      <c r="KJ323" s="5"/>
      <c r="KK323" s="5"/>
      <c r="KL323" s="5"/>
      <c r="KM323" s="5"/>
      <c r="KN323" s="5"/>
      <c r="KO323" s="5"/>
      <c r="KP323" s="5"/>
      <c r="KQ323" s="5"/>
      <c r="KR323" s="5"/>
      <c r="KS323" s="5"/>
      <c r="KT323" s="5"/>
      <c r="KU323" s="5"/>
      <c r="KV323" s="5"/>
      <c r="KW323" s="5"/>
      <c r="KX323" s="5"/>
      <c r="KY323" s="5"/>
      <c r="KZ323" s="5"/>
      <c r="LA323" s="5"/>
      <c r="LB323" s="5"/>
      <c r="LC323" s="5"/>
      <c r="LD323" s="5"/>
      <c r="LE323" s="5"/>
      <c r="LF323" s="5"/>
      <c r="LG323" s="5"/>
      <c r="LH323" s="5"/>
      <c r="LI323" s="5"/>
      <c r="LJ323" s="5"/>
      <c r="LK323" s="5"/>
      <c r="LL323" s="5"/>
      <c r="LM323" s="5"/>
      <c r="LN323" s="5"/>
      <c r="LO323" s="5"/>
      <c r="LP323" s="5"/>
      <c r="LQ323" s="5"/>
      <c r="LR323" s="5"/>
      <c r="LS323" s="5"/>
      <c r="LT323" s="5"/>
      <c r="LU323" s="5"/>
      <c r="LV323" s="5"/>
      <c r="LW323" s="5"/>
      <c r="LX323" s="5"/>
      <c r="LY323" s="5"/>
      <c r="LZ323" s="5"/>
      <c r="MA323" s="5"/>
      <c r="MB323" s="5"/>
      <c r="MC323" s="5"/>
      <c r="MD323" s="5"/>
      <c r="ME323" s="5"/>
      <c r="MF323" s="5"/>
      <c r="MG323" s="5"/>
      <c r="MH323" s="5"/>
      <c r="MI323" s="5"/>
      <c r="MJ323" s="5"/>
      <c r="MK323" s="5"/>
      <c r="ML323" s="5"/>
      <c r="MM323" s="5"/>
      <c r="MN323" s="5"/>
      <c r="MO323" s="5"/>
      <c r="MP323" s="5"/>
      <c r="MQ323" s="5"/>
      <c r="MR323" s="5"/>
      <c r="MS323" s="5"/>
      <c r="MT323" s="5"/>
      <c r="MU323" s="5"/>
      <c r="MV323" s="5"/>
      <c r="MW323" s="5"/>
      <c r="MX323" s="5"/>
      <c r="MY323" s="5"/>
      <c r="MZ323" s="5"/>
      <c r="NA323" s="5"/>
      <c r="NB323" s="5"/>
      <c r="NC323" s="5"/>
      <c r="ND323" s="5"/>
      <c r="NE323" s="5"/>
      <c r="NF323" s="5"/>
      <c r="NG323" s="5"/>
      <c r="NH323" s="5"/>
      <c r="NI323" s="5"/>
      <c r="NJ323" s="5"/>
      <c r="NK323" s="5"/>
      <c r="NL323" s="5"/>
      <c r="NM323" s="5"/>
      <c r="NN323" s="5"/>
      <c r="NO323" s="5"/>
      <c r="NP323" s="5"/>
      <c r="NQ323" s="5"/>
      <c r="NR323" s="5"/>
      <c r="NS323" s="5"/>
      <c r="NT323" s="5"/>
      <c r="NU323" s="5"/>
      <c r="NV323" s="5"/>
      <c r="NW323" s="5"/>
      <c r="NX323" s="5"/>
      <c r="NY323" s="5"/>
      <c r="NZ323" s="5"/>
      <c r="OA323" s="5"/>
      <c r="OB323" s="5"/>
      <c r="OC323" s="5"/>
      <c r="OD323" s="5"/>
      <c r="OE323" s="5"/>
      <c r="OF323" s="5"/>
      <c r="OG323" s="5"/>
      <c r="OH323" s="5"/>
      <c r="OI323" s="5"/>
      <c r="OJ323" s="5"/>
      <c r="OK323" s="5"/>
      <c r="OL323" s="5"/>
      <c r="OM323" s="5"/>
      <c r="ON323" s="5"/>
      <c r="OO323" s="5"/>
      <c r="OP323" s="5"/>
      <c r="OQ323" s="5"/>
      <c r="OR323" s="5"/>
      <c r="OS323" s="5"/>
      <c r="OT323" s="5"/>
      <c r="OU323" s="5"/>
      <c r="OV323" s="5"/>
      <c r="OW323" s="5"/>
      <c r="OX323" s="5"/>
      <c r="OY323" s="5"/>
      <c r="OZ323" s="5"/>
      <c r="PA323" s="5"/>
      <c r="PB323" s="5"/>
      <c r="PC323" s="5"/>
      <c r="PD323" s="5"/>
      <c r="PE323" s="5"/>
      <c r="PF323" s="5"/>
      <c r="PG323" s="5"/>
      <c r="PH323" s="5"/>
      <c r="PI323" s="5"/>
      <c r="PJ323" s="5"/>
      <c r="PK323" s="5"/>
      <c r="PL323" s="5"/>
      <c r="PM323" s="5"/>
      <c r="PN323" s="5"/>
      <c r="PO323" s="5"/>
      <c r="PP323" s="5"/>
    </row>
    <row r="324" spans="1:432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  <c r="IX324" s="5"/>
      <c r="IY324" s="5"/>
      <c r="IZ324" s="5"/>
      <c r="JA324" s="5"/>
      <c r="JB324" s="5"/>
      <c r="JC324" s="5"/>
      <c r="JD324" s="5"/>
      <c r="JE324" s="5"/>
      <c r="JF324" s="5"/>
      <c r="JG324" s="5"/>
      <c r="JH324" s="5"/>
      <c r="JI324" s="5"/>
      <c r="JJ324" s="5"/>
      <c r="JK324" s="5"/>
      <c r="JL324" s="5"/>
      <c r="JM324" s="5"/>
      <c r="JN324" s="5"/>
      <c r="JO324" s="5"/>
      <c r="JP324" s="5"/>
      <c r="JQ324" s="5"/>
      <c r="JR324" s="5"/>
      <c r="JS324" s="5"/>
      <c r="JT324" s="5"/>
      <c r="JU324" s="5"/>
      <c r="JV324" s="5"/>
      <c r="JW324" s="5"/>
      <c r="JX324" s="5"/>
      <c r="JY324" s="5"/>
      <c r="JZ324" s="5"/>
      <c r="KA324" s="5"/>
      <c r="KB324" s="5"/>
      <c r="KC324" s="5"/>
      <c r="KD324" s="5"/>
      <c r="KE324" s="5"/>
      <c r="KF324" s="5"/>
      <c r="KG324" s="5"/>
      <c r="KH324" s="5"/>
      <c r="KI324" s="5"/>
      <c r="KJ324" s="5"/>
      <c r="KK324" s="5"/>
      <c r="KL324" s="5"/>
      <c r="KM324" s="5"/>
      <c r="KN324" s="5"/>
      <c r="KO324" s="5"/>
      <c r="KP324" s="5"/>
      <c r="KQ324" s="5"/>
      <c r="KR324" s="5"/>
      <c r="KS324" s="5"/>
      <c r="KT324" s="5"/>
      <c r="KU324" s="5"/>
      <c r="KV324" s="5"/>
      <c r="KW324" s="5"/>
      <c r="KX324" s="5"/>
      <c r="KY324" s="5"/>
      <c r="KZ324" s="5"/>
      <c r="LA324" s="5"/>
      <c r="LB324" s="5"/>
      <c r="LC324" s="5"/>
      <c r="LD324" s="5"/>
      <c r="LE324" s="5"/>
      <c r="LF324" s="5"/>
      <c r="LG324" s="5"/>
      <c r="LH324" s="5"/>
      <c r="LI324" s="5"/>
      <c r="LJ324" s="5"/>
      <c r="LK324" s="5"/>
      <c r="LL324" s="5"/>
      <c r="LM324" s="5"/>
      <c r="LN324" s="5"/>
      <c r="LO324" s="5"/>
      <c r="LP324" s="5"/>
      <c r="LQ324" s="5"/>
      <c r="LR324" s="5"/>
      <c r="LS324" s="5"/>
      <c r="LT324" s="5"/>
      <c r="LU324" s="5"/>
      <c r="LV324" s="5"/>
      <c r="LW324" s="5"/>
      <c r="LX324" s="5"/>
      <c r="LY324" s="5"/>
      <c r="LZ324" s="5"/>
      <c r="MA324" s="5"/>
      <c r="MB324" s="5"/>
      <c r="MC324" s="5"/>
      <c r="MD324" s="5"/>
      <c r="ME324" s="5"/>
      <c r="MF324" s="5"/>
      <c r="MG324" s="5"/>
      <c r="MH324" s="5"/>
      <c r="MI324" s="5"/>
      <c r="MJ324" s="5"/>
      <c r="MK324" s="5"/>
      <c r="ML324" s="5"/>
      <c r="MM324" s="5"/>
      <c r="MN324" s="5"/>
      <c r="MO324" s="5"/>
      <c r="MP324" s="5"/>
      <c r="MQ324" s="5"/>
      <c r="MR324" s="5"/>
      <c r="MS324" s="5"/>
      <c r="MT324" s="5"/>
      <c r="MU324" s="5"/>
      <c r="MV324" s="5"/>
      <c r="MW324" s="5"/>
      <c r="MX324" s="5"/>
      <c r="MY324" s="5"/>
      <c r="MZ324" s="5"/>
      <c r="NA324" s="5"/>
      <c r="NB324" s="5"/>
      <c r="NC324" s="5"/>
      <c r="ND324" s="5"/>
      <c r="NE324" s="5"/>
      <c r="NF324" s="5"/>
      <c r="NG324" s="5"/>
      <c r="NH324" s="5"/>
      <c r="NI324" s="5"/>
      <c r="NJ324" s="5"/>
      <c r="NK324" s="5"/>
      <c r="NL324" s="5"/>
      <c r="NM324" s="5"/>
      <c r="NN324" s="5"/>
      <c r="NO324" s="5"/>
      <c r="NP324" s="5"/>
      <c r="NQ324" s="5"/>
      <c r="NR324" s="5"/>
      <c r="NS324" s="5"/>
      <c r="NT324" s="5"/>
      <c r="NU324" s="5"/>
      <c r="NV324" s="5"/>
      <c r="NW324" s="5"/>
      <c r="NX324" s="5"/>
      <c r="NY324" s="5"/>
      <c r="NZ324" s="5"/>
      <c r="OA324" s="5"/>
      <c r="OB324" s="5"/>
      <c r="OC324" s="5"/>
      <c r="OD324" s="5"/>
      <c r="OE324" s="5"/>
      <c r="OF324" s="5"/>
      <c r="OG324" s="5"/>
      <c r="OH324" s="5"/>
      <c r="OI324" s="5"/>
      <c r="OJ324" s="5"/>
      <c r="OK324" s="5"/>
      <c r="OL324" s="5"/>
      <c r="OM324" s="5"/>
      <c r="ON324" s="5"/>
      <c r="OO324" s="5"/>
      <c r="OP324" s="5"/>
      <c r="OQ324" s="5"/>
      <c r="OR324" s="5"/>
      <c r="OS324" s="5"/>
      <c r="OT324" s="5"/>
      <c r="OU324" s="5"/>
      <c r="OV324" s="5"/>
      <c r="OW324" s="5"/>
      <c r="OX324" s="5"/>
      <c r="OY324" s="5"/>
      <c r="OZ324" s="5"/>
      <c r="PA324" s="5"/>
      <c r="PB324" s="5"/>
      <c r="PC324" s="5"/>
      <c r="PD324" s="5"/>
      <c r="PE324" s="5"/>
      <c r="PF324" s="5"/>
      <c r="PG324" s="5"/>
      <c r="PH324" s="5"/>
      <c r="PI324" s="5"/>
      <c r="PJ324" s="5"/>
      <c r="PK324" s="5"/>
      <c r="PL324" s="5"/>
      <c r="PM324" s="5"/>
      <c r="PN324" s="5"/>
      <c r="PO324" s="5"/>
      <c r="PP324" s="5"/>
    </row>
    <row r="325" spans="1:432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  <c r="IX325" s="5"/>
      <c r="IY325" s="5"/>
      <c r="IZ325" s="5"/>
      <c r="JA325" s="5"/>
      <c r="JB325" s="5"/>
      <c r="JC325" s="5"/>
      <c r="JD325" s="5"/>
      <c r="JE325" s="5"/>
      <c r="JF325" s="5"/>
      <c r="JG325" s="5"/>
      <c r="JH325" s="5"/>
      <c r="JI325" s="5"/>
      <c r="JJ325" s="5"/>
      <c r="JK325" s="5"/>
      <c r="JL325" s="5"/>
      <c r="JM325" s="5"/>
      <c r="JN325" s="5"/>
      <c r="JO325" s="5"/>
      <c r="JP325" s="5"/>
      <c r="JQ325" s="5"/>
      <c r="JR325" s="5"/>
      <c r="JS325" s="5"/>
      <c r="JT325" s="5"/>
      <c r="JU325" s="5"/>
      <c r="JV325" s="5"/>
      <c r="JW325" s="5"/>
      <c r="JX325" s="5"/>
      <c r="JY325" s="5"/>
      <c r="JZ325" s="5"/>
      <c r="KA325" s="5"/>
      <c r="KB325" s="5"/>
      <c r="KC325" s="5"/>
      <c r="KD325" s="5"/>
      <c r="KE325" s="5"/>
      <c r="KF325" s="5"/>
      <c r="KG325" s="5"/>
      <c r="KH325" s="5"/>
      <c r="KI325" s="5"/>
      <c r="KJ325" s="5"/>
      <c r="KK325" s="5"/>
      <c r="KL325" s="5"/>
      <c r="KM325" s="5"/>
      <c r="KN325" s="5"/>
      <c r="KO325" s="5"/>
      <c r="KP325" s="5"/>
      <c r="KQ325" s="5"/>
      <c r="KR325" s="5"/>
      <c r="KS325" s="5"/>
      <c r="KT325" s="5"/>
      <c r="KU325" s="5"/>
      <c r="KV325" s="5"/>
      <c r="KW325" s="5"/>
      <c r="KX325" s="5"/>
      <c r="KY325" s="5"/>
      <c r="KZ325" s="5"/>
      <c r="LA325" s="5"/>
      <c r="LB325" s="5"/>
      <c r="LC325" s="5"/>
      <c r="LD325" s="5"/>
      <c r="LE325" s="5"/>
      <c r="LF325" s="5"/>
      <c r="LG325" s="5"/>
      <c r="LH325" s="5"/>
      <c r="LI325" s="5"/>
      <c r="LJ325" s="5"/>
      <c r="LK325" s="5"/>
      <c r="LL325" s="5"/>
      <c r="LM325" s="5"/>
      <c r="LN325" s="5"/>
      <c r="LO325" s="5"/>
      <c r="LP325" s="5"/>
      <c r="LQ325" s="5"/>
      <c r="LR325" s="5"/>
      <c r="LS325" s="5"/>
      <c r="LT325" s="5"/>
      <c r="LU325" s="5"/>
      <c r="LV325" s="5"/>
      <c r="LW325" s="5"/>
      <c r="LX325" s="5"/>
      <c r="LY325" s="5"/>
      <c r="LZ325" s="5"/>
      <c r="MA325" s="5"/>
      <c r="MB325" s="5"/>
      <c r="MC325" s="5"/>
      <c r="MD325" s="5"/>
      <c r="ME325" s="5"/>
      <c r="MF325" s="5"/>
      <c r="MG325" s="5"/>
      <c r="MH325" s="5"/>
      <c r="MI325" s="5"/>
      <c r="MJ325" s="5"/>
      <c r="MK325" s="5"/>
      <c r="ML325" s="5"/>
      <c r="MM325" s="5"/>
      <c r="MN325" s="5"/>
      <c r="MO325" s="5"/>
      <c r="MP325" s="5"/>
      <c r="MQ325" s="5"/>
      <c r="MR325" s="5"/>
      <c r="MS325" s="5"/>
      <c r="MT325" s="5"/>
      <c r="MU325" s="5"/>
      <c r="MV325" s="5"/>
      <c r="MW325" s="5"/>
      <c r="MX325" s="5"/>
      <c r="MY325" s="5"/>
      <c r="MZ325" s="5"/>
      <c r="NA325" s="5"/>
      <c r="NB325" s="5"/>
      <c r="NC325" s="5"/>
      <c r="ND325" s="5"/>
      <c r="NE325" s="5"/>
      <c r="NF325" s="5"/>
      <c r="NG325" s="5"/>
      <c r="NH325" s="5"/>
      <c r="NI325" s="5"/>
      <c r="NJ325" s="5"/>
      <c r="NK325" s="5"/>
      <c r="NL325" s="5"/>
      <c r="NM325" s="5"/>
      <c r="NN325" s="5"/>
      <c r="NO325" s="5"/>
      <c r="NP325" s="5"/>
      <c r="NQ325" s="5"/>
      <c r="NR325" s="5"/>
      <c r="NS325" s="5"/>
      <c r="NT325" s="5"/>
      <c r="NU325" s="5"/>
      <c r="NV325" s="5"/>
      <c r="NW325" s="5"/>
      <c r="NX325" s="5"/>
      <c r="NY325" s="5"/>
      <c r="NZ325" s="5"/>
      <c r="OA325" s="5"/>
      <c r="OB325" s="5"/>
      <c r="OC325" s="5"/>
      <c r="OD325" s="5"/>
      <c r="OE325" s="5"/>
      <c r="OF325" s="5"/>
      <c r="OG325" s="5"/>
      <c r="OH325" s="5"/>
      <c r="OI325" s="5"/>
      <c r="OJ325" s="5"/>
      <c r="OK325" s="5"/>
      <c r="OL325" s="5"/>
      <c r="OM325" s="5"/>
      <c r="ON325" s="5"/>
      <c r="OO325" s="5"/>
      <c r="OP325" s="5"/>
      <c r="OQ325" s="5"/>
      <c r="OR325" s="5"/>
      <c r="OS325" s="5"/>
      <c r="OT325" s="5"/>
      <c r="OU325" s="5"/>
      <c r="OV325" s="5"/>
      <c r="OW325" s="5"/>
      <c r="OX325" s="5"/>
      <c r="OY325" s="5"/>
      <c r="OZ325" s="5"/>
      <c r="PA325" s="5"/>
      <c r="PB325" s="5"/>
      <c r="PC325" s="5"/>
      <c r="PD325" s="5"/>
      <c r="PE325" s="5"/>
      <c r="PF325" s="5"/>
      <c r="PG325" s="5"/>
      <c r="PH325" s="5"/>
      <c r="PI325" s="5"/>
      <c r="PJ325" s="5"/>
      <c r="PK325" s="5"/>
      <c r="PL325" s="5"/>
      <c r="PM325" s="5"/>
      <c r="PN325" s="5"/>
      <c r="PO325" s="5"/>
      <c r="PP325" s="5"/>
    </row>
    <row r="326" spans="1:432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  <c r="IX326" s="5"/>
      <c r="IY326" s="5"/>
      <c r="IZ326" s="5"/>
      <c r="JA326" s="5"/>
      <c r="JB326" s="5"/>
      <c r="JC326" s="5"/>
      <c r="JD326" s="5"/>
      <c r="JE326" s="5"/>
      <c r="JF326" s="5"/>
      <c r="JG326" s="5"/>
      <c r="JH326" s="5"/>
      <c r="JI326" s="5"/>
      <c r="JJ326" s="5"/>
      <c r="JK326" s="5"/>
      <c r="JL326" s="5"/>
      <c r="JM326" s="5"/>
      <c r="JN326" s="5"/>
      <c r="JO326" s="5"/>
      <c r="JP326" s="5"/>
      <c r="JQ326" s="5"/>
      <c r="JR326" s="5"/>
      <c r="JS326" s="5"/>
      <c r="JT326" s="5"/>
      <c r="JU326" s="5"/>
      <c r="JV326" s="5"/>
      <c r="JW326" s="5"/>
      <c r="JX326" s="5"/>
      <c r="JY326" s="5"/>
      <c r="JZ326" s="5"/>
      <c r="KA326" s="5"/>
      <c r="KB326" s="5"/>
      <c r="KC326" s="5"/>
      <c r="KD326" s="5"/>
      <c r="KE326" s="5"/>
      <c r="KF326" s="5"/>
      <c r="KG326" s="5"/>
      <c r="KH326" s="5"/>
      <c r="KI326" s="5"/>
      <c r="KJ326" s="5"/>
      <c r="KK326" s="5"/>
      <c r="KL326" s="5"/>
      <c r="KM326" s="5"/>
      <c r="KN326" s="5"/>
      <c r="KO326" s="5"/>
      <c r="KP326" s="5"/>
      <c r="KQ326" s="5"/>
      <c r="KR326" s="5"/>
      <c r="KS326" s="5"/>
      <c r="KT326" s="5"/>
      <c r="KU326" s="5"/>
      <c r="KV326" s="5"/>
      <c r="KW326" s="5"/>
      <c r="KX326" s="5"/>
      <c r="KY326" s="5"/>
      <c r="KZ326" s="5"/>
      <c r="LA326" s="5"/>
      <c r="LB326" s="5"/>
      <c r="LC326" s="5"/>
      <c r="LD326" s="5"/>
      <c r="LE326" s="5"/>
      <c r="LF326" s="5"/>
      <c r="LG326" s="5"/>
      <c r="LH326" s="5"/>
      <c r="LI326" s="5"/>
      <c r="LJ326" s="5"/>
      <c r="LK326" s="5"/>
      <c r="LL326" s="5"/>
      <c r="LM326" s="5"/>
      <c r="LN326" s="5"/>
      <c r="LO326" s="5"/>
      <c r="LP326" s="5"/>
      <c r="LQ326" s="5"/>
      <c r="LR326" s="5"/>
      <c r="LS326" s="5"/>
      <c r="LT326" s="5"/>
      <c r="LU326" s="5"/>
      <c r="LV326" s="5"/>
      <c r="LW326" s="5"/>
      <c r="LX326" s="5"/>
      <c r="LY326" s="5"/>
      <c r="LZ326" s="5"/>
      <c r="MA326" s="5"/>
      <c r="MB326" s="5"/>
      <c r="MC326" s="5"/>
      <c r="MD326" s="5"/>
      <c r="ME326" s="5"/>
      <c r="MF326" s="5"/>
      <c r="MG326" s="5"/>
      <c r="MH326" s="5"/>
      <c r="MI326" s="5"/>
      <c r="MJ326" s="5"/>
      <c r="MK326" s="5"/>
      <c r="ML326" s="5"/>
      <c r="MM326" s="5"/>
      <c r="MN326" s="5"/>
      <c r="MO326" s="5"/>
      <c r="MP326" s="5"/>
      <c r="MQ326" s="5"/>
      <c r="MR326" s="5"/>
      <c r="MS326" s="5"/>
      <c r="MT326" s="5"/>
      <c r="MU326" s="5"/>
      <c r="MV326" s="5"/>
      <c r="MW326" s="5"/>
      <c r="MX326" s="5"/>
      <c r="MY326" s="5"/>
      <c r="MZ326" s="5"/>
      <c r="NA326" s="5"/>
      <c r="NB326" s="5"/>
      <c r="NC326" s="5"/>
      <c r="ND326" s="5"/>
      <c r="NE326" s="5"/>
      <c r="NF326" s="5"/>
      <c r="NG326" s="5"/>
      <c r="NH326" s="5"/>
      <c r="NI326" s="5"/>
      <c r="NJ326" s="5"/>
      <c r="NK326" s="5"/>
      <c r="NL326" s="5"/>
      <c r="NM326" s="5"/>
      <c r="NN326" s="5"/>
      <c r="NO326" s="5"/>
      <c r="NP326" s="5"/>
      <c r="NQ326" s="5"/>
      <c r="NR326" s="5"/>
      <c r="NS326" s="5"/>
      <c r="NT326" s="5"/>
      <c r="NU326" s="5"/>
      <c r="NV326" s="5"/>
      <c r="NW326" s="5"/>
      <c r="NX326" s="5"/>
      <c r="NY326" s="5"/>
      <c r="NZ326" s="5"/>
      <c r="OA326" s="5"/>
      <c r="OB326" s="5"/>
      <c r="OC326" s="5"/>
      <c r="OD326" s="5"/>
      <c r="OE326" s="5"/>
      <c r="OF326" s="5"/>
      <c r="OG326" s="5"/>
      <c r="OH326" s="5"/>
      <c r="OI326" s="5"/>
      <c r="OJ326" s="5"/>
      <c r="OK326" s="5"/>
      <c r="OL326" s="5"/>
      <c r="OM326" s="5"/>
      <c r="ON326" s="5"/>
      <c r="OO326" s="5"/>
      <c r="OP326" s="5"/>
      <c r="OQ326" s="5"/>
      <c r="OR326" s="5"/>
      <c r="OS326" s="5"/>
      <c r="OT326" s="5"/>
      <c r="OU326" s="5"/>
      <c r="OV326" s="5"/>
      <c r="OW326" s="5"/>
      <c r="OX326" s="5"/>
      <c r="OY326" s="5"/>
      <c r="OZ326" s="5"/>
      <c r="PA326" s="5"/>
      <c r="PB326" s="5"/>
      <c r="PC326" s="5"/>
      <c r="PD326" s="5"/>
      <c r="PE326" s="5"/>
      <c r="PF326" s="5"/>
      <c r="PG326" s="5"/>
      <c r="PH326" s="5"/>
      <c r="PI326" s="5"/>
      <c r="PJ326" s="5"/>
      <c r="PK326" s="5"/>
      <c r="PL326" s="5"/>
      <c r="PM326" s="5"/>
      <c r="PN326" s="5"/>
      <c r="PO326" s="5"/>
      <c r="PP326" s="5"/>
    </row>
    <row r="327" spans="1:432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  <c r="IX327" s="5"/>
      <c r="IY327" s="5"/>
      <c r="IZ327" s="5"/>
      <c r="JA327" s="5"/>
      <c r="JB327" s="5"/>
      <c r="JC327" s="5"/>
      <c r="JD327" s="5"/>
      <c r="JE327" s="5"/>
      <c r="JF327" s="5"/>
      <c r="JG327" s="5"/>
      <c r="JH327" s="5"/>
      <c r="JI327" s="5"/>
      <c r="JJ327" s="5"/>
      <c r="JK327" s="5"/>
      <c r="JL327" s="5"/>
      <c r="JM327" s="5"/>
      <c r="JN327" s="5"/>
      <c r="JO327" s="5"/>
      <c r="JP327" s="5"/>
      <c r="JQ327" s="5"/>
      <c r="JR327" s="5"/>
      <c r="JS327" s="5"/>
      <c r="JT327" s="5"/>
      <c r="JU327" s="5"/>
      <c r="JV327" s="5"/>
      <c r="JW327" s="5"/>
      <c r="JX327" s="5"/>
      <c r="JY327" s="5"/>
      <c r="JZ327" s="5"/>
      <c r="KA327" s="5"/>
      <c r="KB327" s="5"/>
      <c r="KC327" s="5"/>
      <c r="KD327" s="5"/>
      <c r="KE327" s="5"/>
      <c r="KF327" s="5"/>
      <c r="KG327" s="5"/>
      <c r="KH327" s="5"/>
      <c r="KI327" s="5"/>
      <c r="KJ327" s="5"/>
      <c r="KK327" s="5"/>
      <c r="KL327" s="5"/>
      <c r="KM327" s="5"/>
      <c r="KN327" s="5"/>
      <c r="KO327" s="5"/>
      <c r="KP327" s="5"/>
      <c r="KQ327" s="5"/>
      <c r="KR327" s="5"/>
      <c r="KS327" s="5"/>
      <c r="KT327" s="5"/>
      <c r="KU327" s="5"/>
      <c r="KV327" s="5"/>
      <c r="KW327" s="5"/>
      <c r="KX327" s="5"/>
      <c r="KY327" s="5"/>
      <c r="KZ327" s="5"/>
      <c r="LA327" s="5"/>
      <c r="LB327" s="5"/>
      <c r="LC327" s="5"/>
      <c r="LD327" s="5"/>
      <c r="LE327" s="5"/>
      <c r="LF327" s="5"/>
      <c r="LG327" s="5"/>
      <c r="LH327" s="5"/>
      <c r="LI327" s="5"/>
      <c r="LJ327" s="5"/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r="MY327" s="5"/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</row>
    <row r="328" spans="1:432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  <c r="IX328" s="5"/>
      <c r="IY328" s="5"/>
      <c r="IZ328" s="5"/>
      <c r="JA328" s="5"/>
      <c r="JB328" s="5"/>
      <c r="JC328" s="5"/>
      <c r="JD328" s="5"/>
      <c r="JE328" s="5"/>
      <c r="JF328" s="5"/>
      <c r="JG328" s="5"/>
      <c r="JH328" s="5"/>
      <c r="JI328" s="5"/>
      <c r="JJ328" s="5"/>
      <c r="JK328" s="5"/>
      <c r="JL328" s="5"/>
      <c r="JM328" s="5"/>
      <c r="JN328" s="5"/>
      <c r="JO328" s="5"/>
      <c r="JP328" s="5"/>
      <c r="JQ328" s="5"/>
      <c r="JR328" s="5"/>
      <c r="JS328" s="5"/>
      <c r="JT328" s="5"/>
      <c r="JU328" s="5"/>
      <c r="JV328" s="5"/>
      <c r="JW328" s="5"/>
      <c r="JX328" s="5"/>
      <c r="JY328" s="5"/>
      <c r="JZ328" s="5"/>
      <c r="KA328" s="5"/>
      <c r="KB328" s="5"/>
      <c r="KC328" s="5"/>
      <c r="KD328" s="5"/>
      <c r="KE328" s="5"/>
      <c r="KF328" s="5"/>
      <c r="KG328" s="5"/>
      <c r="KH328" s="5"/>
      <c r="KI328" s="5"/>
      <c r="KJ328" s="5"/>
      <c r="KK328" s="5"/>
      <c r="KL328" s="5"/>
      <c r="KM328" s="5"/>
      <c r="KN328" s="5"/>
      <c r="KO328" s="5"/>
      <c r="KP328" s="5"/>
      <c r="KQ328" s="5"/>
      <c r="KR328" s="5"/>
      <c r="KS328" s="5"/>
      <c r="KT328" s="5"/>
      <c r="KU328" s="5"/>
      <c r="KV328" s="5"/>
      <c r="KW328" s="5"/>
      <c r="KX328" s="5"/>
      <c r="KY328" s="5"/>
      <c r="KZ328" s="5"/>
      <c r="LA328" s="5"/>
      <c r="LB328" s="5"/>
      <c r="LC328" s="5"/>
      <c r="LD328" s="5"/>
      <c r="LE328" s="5"/>
      <c r="LF328" s="5"/>
      <c r="LG328" s="5"/>
      <c r="LH328" s="5"/>
      <c r="LI328" s="5"/>
      <c r="LJ328" s="5"/>
      <c r="LK328" s="5"/>
      <c r="LL328" s="5"/>
      <c r="LM328" s="5"/>
      <c r="LN328" s="5"/>
      <c r="LO328" s="5"/>
      <c r="LP328" s="5"/>
      <c r="LQ328" s="5"/>
      <c r="LR328" s="5"/>
      <c r="LS328" s="5"/>
      <c r="LT328" s="5"/>
      <c r="LU328" s="5"/>
      <c r="LV328" s="5"/>
      <c r="LW328" s="5"/>
      <c r="LX328" s="5"/>
      <c r="LY328" s="5"/>
      <c r="LZ328" s="5"/>
      <c r="MA328" s="5"/>
      <c r="MB328" s="5"/>
      <c r="MC328" s="5"/>
      <c r="MD328" s="5"/>
      <c r="ME328" s="5"/>
      <c r="MF328" s="5"/>
      <c r="MG328" s="5"/>
      <c r="MH328" s="5"/>
      <c r="MI328" s="5"/>
      <c r="MJ328" s="5"/>
      <c r="MK328" s="5"/>
      <c r="ML328" s="5"/>
      <c r="MM328" s="5"/>
      <c r="MN328" s="5"/>
      <c r="MO328" s="5"/>
      <c r="MP328" s="5"/>
      <c r="MQ328" s="5"/>
      <c r="MR328" s="5"/>
      <c r="MS328" s="5"/>
      <c r="MT328" s="5"/>
      <c r="MU328" s="5"/>
      <c r="MV328" s="5"/>
      <c r="MW328" s="5"/>
      <c r="MX328" s="5"/>
      <c r="MY328" s="5"/>
      <c r="MZ328" s="5"/>
      <c r="NA328" s="5"/>
      <c r="NB328" s="5"/>
      <c r="NC328" s="5"/>
      <c r="ND328" s="5"/>
      <c r="NE328" s="5"/>
      <c r="NF328" s="5"/>
      <c r="NG328" s="5"/>
      <c r="NH328" s="5"/>
      <c r="NI328" s="5"/>
      <c r="NJ328" s="5"/>
      <c r="NK328" s="5"/>
      <c r="NL328" s="5"/>
      <c r="NM328" s="5"/>
      <c r="NN328" s="5"/>
      <c r="NO328" s="5"/>
      <c r="NP328" s="5"/>
      <c r="NQ328" s="5"/>
      <c r="NR328" s="5"/>
      <c r="NS328" s="5"/>
      <c r="NT328" s="5"/>
      <c r="NU328" s="5"/>
      <c r="NV328" s="5"/>
      <c r="NW328" s="5"/>
      <c r="NX328" s="5"/>
      <c r="NY328" s="5"/>
      <c r="NZ328" s="5"/>
      <c r="OA328" s="5"/>
      <c r="OB328" s="5"/>
      <c r="OC328" s="5"/>
      <c r="OD328" s="5"/>
      <c r="OE328" s="5"/>
      <c r="OF328" s="5"/>
      <c r="OG328" s="5"/>
      <c r="OH328" s="5"/>
      <c r="OI328" s="5"/>
      <c r="OJ328" s="5"/>
      <c r="OK328" s="5"/>
      <c r="OL328" s="5"/>
      <c r="OM328" s="5"/>
      <c r="ON328" s="5"/>
      <c r="OO328" s="5"/>
      <c r="OP328" s="5"/>
      <c r="OQ328" s="5"/>
      <c r="OR328" s="5"/>
      <c r="OS328" s="5"/>
      <c r="OT328" s="5"/>
      <c r="OU328" s="5"/>
      <c r="OV328" s="5"/>
      <c r="OW328" s="5"/>
      <c r="OX328" s="5"/>
      <c r="OY328" s="5"/>
      <c r="OZ328" s="5"/>
      <c r="PA328" s="5"/>
      <c r="PB328" s="5"/>
      <c r="PC328" s="5"/>
      <c r="PD328" s="5"/>
      <c r="PE328" s="5"/>
      <c r="PF328" s="5"/>
      <c r="PG328" s="5"/>
      <c r="PH328" s="5"/>
      <c r="PI328" s="5"/>
      <c r="PJ328" s="5"/>
      <c r="PK328" s="5"/>
      <c r="PL328" s="5"/>
      <c r="PM328" s="5"/>
      <c r="PN328" s="5"/>
      <c r="PO328" s="5"/>
      <c r="PP328" s="5"/>
    </row>
    <row r="329" spans="1:432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  <c r="IX329" s="5"/>
      <c r="IY329" s="5"/>
      <c r="IZ329" s="5"/>
      <c r="JA329" s="5"/>
      <c r="JB329" s="5"/>
      <c r="JC329" s="5"/>
      <c r="JD329" s="5"/>
      <c r="JE329" s="5"/>
      <c r="JF329" s="5"/>
      <c r="JG329" s="5"/>
      <c r="JH329" s="5"/>
      <c r="JI329" s="5"/>
      <c r="JJ329" s="5"/>
      <c r="JK329" s="5"/>
      <c r="JL329" s="5"/>
      <c r="JM329" s="5"/>
      <c r="JN329" s="5"/>
      <c r="JO329" s="5"/>
      <c r="JP329" s="5"/>
      <c r="JQ329" s="5"/>
      <c r="JR329" s="5"/>
      <c r="JS329" s="5"/>
      <c r="JT329" s="5"/>
      <c r="JU329" s="5"/>
      <c r="JV329" s="5"/>
      <c r="JW329" s="5"/>
      <c r="JX329" s="5"/>
      <c r="JY329" s="5"/>
      <c r="JZ329" s="5"/>
      <c r="KA329" s="5"/>
      <c r="KB329" s="5"/>
      <c r="KC329" s="5"/>
      <c r="KD329" s="5"/>
      <c r="KE329" s="5"/>
      <c r="KF329" s="5"/>
      <c r="KG329" s="5"/>
      <c r="KH329" s="5"/>
      <c r="KI329" s="5"/>
      <c r="KJ329" s="5"/>
      <c r="KK329" s="5"/>
      <c r="KL329" s="5"/>
      <c r="KM329" s="5"/>
      <c r="KN329" s="5"/>
      <c r="KO329" s="5"/>
      <c r="KP329" s="5"/>
      <c r="KQ329" s="5"/>
      <c r="KR329" s="5"/>
      <c r="KS329" s="5"/>
      <c r="KT329" s="5"/>
      <c r="KU329" s="5"/>
      <c r="KV329" s="5"/>
      <c r="KW329" s="5"/>
      <c r="KX329" s="5"/>
      <c r="KY329" s="5"/>
      <c r="KZ329" s="5"/>
      <c r="LA329" s="5"/>
      <c r="LB329" s="5"/>
      <c r="LC329" s="5"/>
      <c r="LD329" s="5"/>
      <c r="LE329" s="5"/>
      <c r="LF329" s="5"/>
      <c r="LG329" s="5"/>
      <c r="LH329" s="5"/>
      <c r="LI329" s="5"/>
      <c r="LJ329" s="5"/>
      <c r="LK329" s="5"/>
      <c r="LL329" s="5"/>
      <c r="LM329" s="5"/>
      <c r="LN329" s="5"/>
      <c r="LO329" s="5"/>
      <c r="LP329" s="5"/>
      <c r="LQ329" s="5"/>
      <c r="LR329" s="5"/>
      <c r="LS329" s="5"/>
      <c r="LT329" s="5"/>
      <c r="LU329" s="5"/>
      <c r="LV329" s="5"/>
      <c r="LW329" s="5"/>
      <c r="LX329" s="5"/>
      <c r="LY329" s="5"/>
      <c r="LZ329" s="5"/>
      <c r="MA329" s="5"/>
      <c r="MB329" s="5"/>
      <c r="MC329" s="5"/>
      <c r="MD329" s="5"/>
      <c r="ME329" s="5"/>
      <c r="MF329" s="5"/>
      <c r="MG329" s="5"/>
      <c r="MH329" s="5"/>
      <c r="MI329" s="5"/>
      <c r="MJ329" s="5"/>
      <c r="MK329" s="5"/>
      <c r="ML329" s="5"/>
      <c r="MM329" s="5"/>
      <c r="MN329" s="5"/>
      <c r="MO329" s="5"/>
      <c r="MP329" s="5"/>
      <c r="MQ329" s="5"/>
      <c r="MR329" s="5"/>
      <c r="MS329" s="5"/>
      <c r="MT329" s="5"/>
      <c r="MU329" s="5"/>
      <c r="MV329" s="5"/>
      <c r="MW329" s="5"/>
      <c r="MX329" s="5"/>
      <c r="MY329" s="5"/>
      <c r="MZ329" s="5"/>
      <c r="NA329" s="5"/>
      <c r="NB329" s="5"/>
      <c r="NC329" s="5"/>
      <c r="ND329" s="5"/>
      <c r="NE329" s="5"/>
      <c r="NF329" s="5"/>
      <c r="NG329" s="5"/>
      <c r="NH329" s="5"/>
      <c r="NI329" s="5"/>
      <c r="NJ329" s="5"/>
      <c r="NK329" s="5"/>
      <c r="NL329" s="5"/>
      <c r="NM329" s="5"/>
      <c r="NN329" s="5"/>
      <c r="NO329" s="5"/>
      <c r="NP329" s="5"/>
      <c r="NQ329" s="5"/>
      <c r="NR329" s="5"/>
      <c r="NS329" s="5"/>
      <c r="NT329" s="5"/>
      <c r="NU329" s="5"/>
      <c r="NV329" s="5"/>
      <c r="NW329" s="5"/>
      <c r="NX329" s="5"/>
      <c r="NY329" s="5"/>
      <c r="NZ329" s="5"/>
      <c r="OA329" s="5"/>
      <c r="OB329" s="5"/>
      <c r="OC329" s="5"/>
      <c r="OD329" s="5"/>
      <c r="OE329" s="5"/>
      <c r="OF329" s="5"/>
      <c r="OG329" s="5"/>
      <c r="OH329" s="5"/>
      <c r="OI329" s="5"/>
      <c r="OJ329" s="5"/>
      <c r="OK329" s="5"/>
      <c r="OL329" s="5"/>
      <c r="OM329" s="5"/>
      <c r="ON329" s="5"/>
      <c r="OO329" s="5"/>
      <c r="OP329" s="5"/>
      <c r="OQ329" s="5"/>
      <c r="OR329" s="5"/>
      <c r="OS329" s="5"/>
      <c r="OT329" s="5"/>
      <c r="OU329" s="5"/>
      <c r="OV329" s="5"/>
      <c r="OW329" s="5"/>
      <c r="OX329" s="5"/>
      <c r="OY329" s="5"/>
      <c r="OZ329" s="5"/>
      <c r="PA329" s="5"/>
      <c r="PB329" s="5"/>
      <c r="PC329" s="5"/>
      <c r="PD329" s="5"/>
      <c r="PE329" s="5"/>
      <c r="PF329" s="5"/>
      <c r="PG329" s="5"/>
      <c r="PH329" s="5"/>
      <c r="PI329" s="5"/>
      <c r="PJ329" s="5"/>
      <c r="PK329" s="5"/>
      <c r="PL329" s="5"/>
      <c r="PM329" s="5"/>
      <c r="PN329" s="5"/>
      <c r="PO329" s="5"/>
      <c r="PP329" s="5"/>
    </row>
    <row r="330" spans="1:432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  <c r="IX330" s="5"/>
      <c r="IY330" s="5"/>
      <c r="IZ330" s="5"/>
      <c r="JA330" s="5"/>
      <c r="JB330" s="5"/>
      <c r="JC330" s="5"/>
      <c r="JD330" s="5"/>
      <c r="JE330" s="5"/>
      <c r="JF330" s="5"/>
      <c r="JG330" s="5"/>
      <c r="JH330" s="5"/>
      <c r="JI330" s="5"/>
      <c r="JJ330" s="5"/>
      <c r="JK330" s="5"/>
      <c r="JL330" s="5"/>
      <c r="JM330" s="5"/>
      <c r="JN330" s="5"/>
      <c r="JO330" s="5"/>
      <c r="JP330" s="5"/>
      <c r="JQ330" s="5"/>
      <c r="JR330" s="5"/>
      <c r="JS330" s="5"/>
      <c r="JT330" s="5"/>
      <c r="JU330" s="5"/>
      <c r="JV330" s="5"/>
      <c r="JW330" s="5"/>
      <c r="JX330" s="5"/>
      <c r="JY330" s="5"/>
      <c r="JZ330" s="5"/>
      <c r="KA330" s="5"/>
      <c r="KB330" s="5"/>
      <c r="KC330" s="5"/>
      <c r="KD330" s="5"/>
      <c r="KE330" s="5"/>
      <c r="KF330" s="5"/>
      <c r="KG330" s="5"/>
      <c r="KH330" s="5"/>
      <c r="KI330" s="5"/>
      <c r="KJ330" s="5"/>
      <c r="KK330" s="5"/>
      <c r="KL330" s="5"/>
      <c r="KM330" s="5"/>
      <c r="KN330" s="5"/>
      <c r="KO330" s="5"/>
      <c r="KP330" s="5"/>
      <c r="KQ330" s="5"/>
      <c r="KR330" s="5"/>
      <c r="KS330" s="5"/>
      <c r="KT330" s="5"/>
      <c r="KU330" s="5"/>
      <c r="KV330" s="5"/>
      <c r="KW330" s="5"/>
      <c r="KX330" s="5"/>
      <c r="KY330" s="5"/>
      <c r="KZ330" s="5"/>
      <c r="LA330" s="5"/>
      <c r="LB330" s="5"/>
      <c r="LC330" s="5"/>
      <c r="LD330" s="5"/>
      <c r="LE330" s="5"/>
      <c r="LF330" s="5"/>
      <c r="LG330" s="5"/>
      <c r="LH330" s="5"/>
      <c r="LI330" s="5"/>
      <c r="LJ330" s="5"/>
      <c r="LK330" s="5"/>
      <c r="LL330" s="5"/>
      <c r="LM330" s="5"/>
      <c r="LN330" s="5"/>
      <c r="LO330" s="5"/>
      <c r="LP330" s="5"/>
      <c r="LQ330" s="5"/>
      <c r="LR330" s="5"/>
      <c r="LS330" s="5"/>
      <c r="LT330" s="5"/>
      <c r="LU330" s="5"/>
      <c r="LV330" s="5"/>
      <c r="LW330" s="5"/>
      <c r="LX330" s="5"/>
      <c r="LY330" s="5"/>
      <c r="LZ330" s="5"/>
      <c r="MA330" s="5"/>
      <c r="MB330" s="5"/>
      <c r="MC330" s="5"/>
      <c r="MD330" s="5"/>
      <c r="ME330" s="5"/>
      <c r="MF330" s="5"/>
      <c r="MG330" s="5"/>
      <c r="MH330" s="5"/>
      <c r="MI330" s="5"/>
      <c r="MJ330" s="5"/>
      <c r="MK330" s="5"/>
      <c r="ML330" s="5"/>
      <c r="MM330" s="5"/>
      <c r="MN330" s="5"/>
      <c r="MO330" s="5"/>
      <c r="MP330" s="5"/>
      <c r="MQ330" s="5"/>
      <c r="MR330" s="5"/>
      <c r="MS330" s="5"/>
      <c r="MT330" s="5"/>
      <c r="MU330" s="5"/>
      <c r="MV330" s="5"/>
      <c r="MW330" s="5"/>
      <c r="MX330" s="5"/>
      <c r="MY330" s="5"/>
      <c r="MZ330" s="5"/>
      <c r="NA330" s="5"/>
      <c r="NB330" s="5"/>
      <c r="NC330" s="5"/>
      <c r="ND330" s="5"/>
      <c r="NE330" s="5"/>
      <c r="NF330" s="5"/>
      <c r="NG330" s="5"/>
      <c r="NH330" s="5"/>
      <c r="NI330" s="5"/>
      <c r="NJ330" s="5"/>
      <c r="NK330" s="5"/>
      <c r="NL330" s="5"/>
      <c r="NM330" s="5"/>
      <c r="NN330" s="5"/>
      <c r="NO330" s="5"/>
      <c r="NP330" s="5"/>
      <c r="NQ330" s="5"/>
      <c r="NR330" s="5"/>
      <c r="NS330" s="5"/>
      <c r="NT330" s="5"/>
      <c r="NU330" s="5"/>
      <c r="NV330" s="5"/>
      <c r="NW330" s="5"/>
      <c r="NX330" s="5"/>
      <c r="NY330" s="5"/>
      <c r="NZ330" s="5"/>
      <c r="OA330" s="5"/>
      <c r="OB330" s="5"/>
      <c r="OC330" s="5"/>
      <c r="OD330" s="5"/>
      <c r="OE330" s="5"/>
      <c r="OF330" s="5"/>
      <c r="OG330" s="5"/>
      <c r="OH330" s="5"/>
      <c r="OI330" s="5"/>
      <c r="OJ330" s="5"/>
      <c r="OK330" s="5"/>
      <c r="OL330" s="5"/>
      <c r="OM330" s="5"/>
      <c r="ON330" s="5"/>
      <c r="OO330" s="5"/>
      <c r="OP330" s="5"/>
      <c r="OQ330" s="5"/>
      <c r="OR330" s="5"/>
      <c r="OS330" s="5"/>
      <c r="OT330" s="5"/>
      <c r="OU330" s="5"/>
      <c r="OV330" s="5"/>
      <c r="OW330" s="5"/>
      <c r="OX330" s="5"/>
      <c r="OY330" s="5"/>
      <c r="OZ330" s="5"/>
      <c r="PA330" s="5"/>
      <c r="PB330" s="5"/>
      <c r="PC330" s="5"/>
      <c r="PD330" s="5"/>
      <c r="PE330" s="5"/>
      <c r="PF330" s="5"/>
      <c r="PG330" s="5"/>
      <c r="PH330" s="5"/>
      <c r="PI330" s="5"/>
      <c r="PJ330" s="5"/>
      <c r="PK330" s="5"/>
      <c r="PL330" s="5"/>
      <c r="PM330" s="5"/>
      <c r="PN330" s="5"/>
      <c r="PO330" s="5"/>
      <c r="PP330" s="5"/>
    </row>
    <row r="331" spans="1:432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  <c r="IX331" s="5"/>
      <c r="IY331" s="5"/>
      <c r="IZ331" s="5"/>
      <c r="JA331" s="5"/>
      <c r="JB331" s="5"/>
      <c r="JC331" s="5"/>
      <c r="JD331" s="5"/>
      <c r="JE331" s="5"/>
      <c r="JF331" s="5"/>
      <c r="JG331" s="5"/>
      <c r="JH331" s="5"/>
      <c r="JI331" s="5"/>
      <c r="JJ331" s="5"/>
      <c r="JK331" s="5"/>
      <c r="JL331" s="5"/>
      <c r="JM331" s="5"/>
      <c r="JN331" s="5"/>
      <c r="JO331" s="5"/>
      <c r="JP331" s="5"/>
      <c r="JQ331" s="5"/>
      <c r="JR331" s="5"/>
      <c r="JS331" s="5"/>
      <c r="JT331" s="5"/>
      <c r="JU331" s="5"/>
      <c r="JV331" s="5"/>
      <c r="JW331" s="5"/>
      <c r="JX331" s="5"/>
      <c r="JY331" s="5"/>
      <c r="JZ331" s="5"/>
      <c r="KA331" s="5"/>
      <c r="KB331" s="5"/>
      <c r="KC331" s="5"/>
      <c r="KD331" s="5"/>
      <c r="KE331" s="5"/>
      <c r="KF331" s="5"/>
      <c r="KG331" s="5"/>
      <c r="KH331" s="5"/>
      <c r="KI331" s="5"/>
      <c r="KJ331" s="5"/>
      <c r="KK331" s="5"/>
      <c r="KL331" s="5"/>
      <c r="KM331" s="5"/>
      <c r="KN331" s="5"/>
      <c r="KO331" s="5"/>
      <c r="KP331" s="5"/>
      <c r="KQ331" s="5"/>
      <c r="KR331" s="5"/>
      <c r="KS331" s="5"/>
      <c r="KT331" s="5"/>
      <c r="KU331" s="5"/>
      <c r="KV331" s="5"/>
      <c r="KW331" s="5"/>
      <c r="KX331" s="5"/>
      <c r="KY331" s="5"/>
      <c r="KZ331" s="5"/>
      <c r="LA331" s="5"/>
      <c r="LB331" s="5"/>
      <c r="LC331" s="5"/>
      <c r="LD331" s="5"/>
      <c r="LE331" s="5"/>
      <c r="LF331" s="5"/>
      <c r="LG331" s="5"/>
      <c r="LH331" s="5"/>
      <c r="LI331" s="5"/>
      <c r="LJ331" s="5"/>
      <c r="LK331" s="5"/>
      <c r="LL331" s="5"/>
      <c r="LM331" s="5"/>
      <c r="LN331" s="5"/>
      <c r="LO331" s="5"/>
      <c r="LP331" s="5"/>
      <c r="LQ331" s="5"/>
      <c r="LR331" s="5"/>
      <c r="LS331" s="5"/>
      <c r="LT331" s="5"/>
      <c r="LU331" s="5"/>
      <c r="LV331" s="5"/>
      <c r="LW331" s="5"/>
      <c r="LX331" s="5"/>
      <c r="LY331" s="5"/>
      <c r="LZ331" s="5"/>
      <c r="MA331" s="5"/>
      <c r="MB331" s="5"/>
      <c r="MC331" s="5"/>
      <c r="MD331" s="5"/>
      <c r="ME331" s="5"/>
      <c r="MF331" s="5"/>
      <c r="MG331" s="5"/>
      <c r="MH331" s="5"/>
      <c r="MI331" s="5"/>
      <c r="MJ331" s="5"/>
      <c r="MK331" s="5"/>
      <c r="ML331" s="5"/>
      <c r="MM331" s="5"/>
      <c r="MN331" s="5"/>
      <c r="MO331" s="5"/>
      <c r="MP331" s="5"/>
      <c r="MQ331" s="5"/>
      <c r="MR331" s="5"/>
      <c r="MS331" s="5"/>
      <c r="MT331" s="5"/>
      <c r="MU331" s="5"/>
      <c r="MV331" s="5"/>
      <c r="MW331" s="5"/>
      <c r="MX331" s="5"/>
      <c r="MY331" s="5"/>
      <c r="MZ331" s="5"/>
      <c r="NA331" s="5"/>
      <c r="NB331" s="5"/>
      <c r="NC331" s="5"/>
      <c r="ND331" s="5"/>
      <c r="NE331" s="5"/>
      <c r="NF331" s="5"/>
      <c r="NG331" s="5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</row>
    <row r="332" spans="1:4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</row>
    <row r="333" spans="1:432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  <c r="IX333" s="5"/>
      <c r="IY333" s="5"/>
      <c r="IZ333" s="5"/>
      <c r="JA333" s="5"/>
      <c r="JB333" s="5"/>
      <c r="JC333" s="5"/>
      <c r="JD333" s="5"/>
      <c r="JE333" s="5"/>
      <c r="JF333" s="5"/>
      <c r="JG333" s="5"/>
      <c r="JH333" s="5"/>
      <c r="JI333" s="5"/>
      <c r="JJ333" s="5"/>
      <c r="JK333" s="5"/>
      <c r="JL333" s="5"/>
      <c r="JM333" s="5"/>
      <c r="JN333" s="5"/>
      <c r="JO333" s="5"/>
      <c r="JP333" s="5"/>
      <c r="JQ333" s="5"/>
      <c r="JR333" s="5"/>
      <c r="JS333" s="5"/>
      <c r="JT333" s="5"/>
      <c r="JU333" s="5"/>
      <c r="JV333" s="5"/>
      <c r="JW333" s="5"/>
      <c r="JX333" s="5"/>
      <c r="JY333" s="5"/>
      <c r="JZ333" s="5"/>
      <c r="KA333" s="5"/>
      <c r="KB333" s="5"/>
      <c r="KC333" s="5"/>
      <c r="KD333" s="5"/>
      <c r="KE333" s="5"/>
      <c r="KF333" s="5"/>
      <c r="KG333" s="5"/>
      <c r="KH333" s="5"/>
      <c r="KI333" s="5"/>
      <c r="KJ333" s="5"/>
      <c r="KK333" s="5"/>
      <c r="KL333" s="5"/>
      <c r="KM333" s="5"/>
      <c r="KN333" s="5"/>
      <c r="KO333" s="5"/>
      <c r="KP333" s="5"/>
      <c r="KQ333" s="5"/>
      <c r="KR333" s="5"/>
      <c r="KS333" s="5"/>
      <c r="KT333" s="5"/>
      <c r="KU333" s="5"/>
      <c r="KV333" s="5"/>
      <c r="KW333" s="5"/>
      <c r="KX333" s="5"/>
      <c r="KY333" s="5"/>
      <c r="KZ333" s="5"/>
      <c r="LA333" s="5"/>
      <c r="LB333" s="5"/>
      <c r="LC333" s="5"/>
      <c r="LD333" s="5"/>
      <c r="LE333" s="5"/>
      <c r="LF333" s="5"/>
      <c r="LG333" s="5"/>
      <c r="LH333" s="5"/>
      <c r="LI333" s="5"/>
      <c r="LJ333" s="5"/>
      <c r="LK333" s="5"/>
      <c r="LL333" s="5"/>
      <c r="LM333" s="5"/>
      <c r="LN333" s="5"/>
      <c r="LO333" s="5"/>
      <c r="LP333" s="5"/>
      <c r="LQ333" s="5"/>
      <c r="LR333" s="5"/>
      <c r="LS333" s="5"/>
      <c r="LT333" s="5"/>
      <c r="LU333" s="5"/>
      <c r="LV333" s="5"/>
      <c r="LW333" s="5"/>
      <c r="LX333" s="5"/>
      <c r="LY333" s="5"/>
      <c r="LZ333" s="5"/>
      <c r="MA333" s="5"/>
      <c r="MB333" s="5"/>
      <c r="MC333" s="5"/>
      <c r="MD333" s="5"/>
      <c r="ME333" s="5"/>
      <c r="MF333" s="5"/>
      <c r="MG333" s="5"/>
      <c r="MH333" s="5"/>
      <c r="MI333" s="5"/>
      <c r="MJ333" s="5"/>
      <c r="MK333" s="5"/>
      <c r="ML333" s="5"/>
      <c r="MM333" s="5"/>
      <c r="MN333" s="5"/>
      <c r="MO333" s="5"/>
      <c r="MP333" s="5"/>
      <c r="MQ333" s="5"/>
      <c r="MR333" s="5"/>
      <c r="MS333" s="5"/>
      <c r="MT333" s="5"/>
      <c r="MU333" s="5"/>
      <c r="MV333" s="5"/>
      <c r="MW333" s="5"/>
      <c r="MX333" s="5"/>
      <c r="MY333" s="5"/>
      <c r="MZ333" s="5"/>
      <c r="NA333" s="5"/>
      <c r="NB333" s="5"/>
      <c r="NC333" s="5"/>
      <c r="ND333" s="5"/>
      <c r="NE333" s="5"/>
      <c r="NF333" s="5"/>
      <c r="NG333" s="5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</row>
    <row r="334" spans="1:432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  <c r="IX334" s="5"/>
      <c r="IY334" s="5"/>
      <c r="IZ334" s="5"/>
      <c r="JA334" s="5"/>
      <c r="JB334" s="5"/>
      <c r="JC334" s="5"/>
      <c r="JD334" s="5"/>
      <c r="JE334" s="5"/>
      <c r="JF334" s="5"/>
      <c r="JG334" s="5"/>
      <c r="JH334" s="5"/>
      <c r="JI334" s="5"/>
      <c r="JJ334" s="5"/>
      <c r="JK334" s="5"/>
      <c r="JL334" s="5"/>
      <c r="JM334" s="5"/>
      <c r="JN334" s="5"/>
      <c r="JO334" s="5"/>
      <c r="JP334" s="5"/>
      <c r="JQ334" s="5"/>
      <c r="JR334" s="5"/>
      <c r="JS334" s="5"/>
      <c r="JT334" s="5"/>
      <c r="JU334" s="5"/>
      <c r="JV334" s="5"/>
      <c r="JW334" s="5"/>
      <c r="JX334" s="5"/>
      <c r="JY334" s="5"/>
      <c r="JZ334" s="5"/>
      <c r="KA334" s="5"/>
      <c r="KB334" s="5"/>
      <c r="KC334" s="5"/>
      <c r="KD334" s="5"/>
      <c r="KE334" s="5"/>
      <c r="KF334" s="5"/>
      <c r="KG334" s="5"/>
      <c r="KH334" s="5"/>
      <c r="KI334" s="5"/>
      <c r="KJ334" s="5"/>
      <c r="KK334" s="5"/>
      <c r="KL334" s="5"/>
      <c r="KM334" s="5"/>
      <c r="KN334" s="5"/>
      <c r="KO334" s="5"/>
      <c r="KP334" s="5"/>
      <c r="KQ334" s="5"/>
      <c r="KR334" s="5"/>
      <c r="KS334" s="5"/>
      <c r="KT334" s="5"/>
      <c r="KU334" s="5"/>
      <c r="KV334" s="5"/>
      <c r="KW334" s="5"/>
      <c r="KX334" s="5"/>
      <c r="KY334" s="5"/>
      <c r="KZ334" s="5"/>
      <c r="LA334" s="5"/>
      <c r="LB334" s="5"/>
      <c r="LC334" s="5"/>
      <c r="LD334" s="5"/>
      <c r="LE334" s="5"/>
      <c r="LF334" s="5"/>
      <c r="LG334" s="5"/>
      <c r="LH334" s="5"/>
      <c r="LI334" s="5"/>
      <c r="LJ334" s="5"/>
      <c r="LK334" s="5"/>
      <c r="LL334" s="5"/>
      <c r="LM334" s="5"/>
      <c r="LN334" s="5"/>
      <c r="LO334" s="5"/>
      <c r="LP334" s="5"/>
      <c r="LQ334" s="5"/>
      <c r="LR334" s="5"/>
      <c r="LS334" s="5"/>
      <c r="LT334" s="5"/>
      <c r="LU334" s="5"/>
      <c r="LV334" s="5"/>
      <c r="LW334" s="5"/>
      <c r="LX334" s="5"/>
      <c r="LY334" s="5"/>
      <c r="LZ334" s="5"/>
      <c r="MA334" s="5"/>
      <c r="MB334" s="5"/>
      <c r="MC334" s="5"/>
      <c r="MD334" s="5"/>
      <c r="ME334" s="5"/>
      <c r="MF334" s="5"/>
      <c r="MG334" s="5"/>
      <c r="MH334" s="5"/>
      <c r="MI334" s="5"/>
      <c r="MJ334" s="5"/>
      <c r="MK334" s="5"/>
      <c r="ML334" s="5"/>
      <c r="MM334" s="5"/>
      <c r="MN334" s="5"/>
      <c r="MO334" s="5"/>
      <c r="MP334" s="5"/>
      <c r="MQ334" s="5"/>
      <c r="MR334" s="5"/>
      <c r="MS334" s="5"/>
      <c r="MT334" s="5"/>
      <c r="MU334" s="5"/>
      <c r="MV334" s="5"/>
      <c r="MW334" s="5"/>
      <c r="MX334" s="5"/>
      <c r="MY334" s="5"/>
      <c r="MZ334" s="5"/>
      <c r="NA334" s="5"/>
      <c r="NB334" s="5"/>
      <c r="NC334" s="5"/>
      <c r="ND334" s="5"/>
      <c r="NE334" s="5"/>
      <c r="NF334" s="5"/>
      <c r="NG334" s="5"/>
      <c r="NH334" s="5"/>
      <c r="NI334" s="5"/>
      <c r="NJ334" s="5"/>
      <c r="NK334" s="5"/>
      <c r="NL334" s="5"/>
      <c r="NM334" s="5"/>
      <c r="NN334" s="5"/>
      <c r="NO334" s="5"/>
      <c r="NP334" s="5"/>
      <c r="NQ334" s="5"/>
      <c r="NR334" s="5"/>
      <c r="NS334" s="5"/>
      <c r="NT334" s="5"/>
      <c r="NU334" s="5"/>
      <c r="NV334" s="5"/>
      <c r="NW334" s="5"/>
      <c r="NX334" s="5"/>
      <c r="NY334" s="5"/>
      <c r="NZ334" s="5"/>
      <c r="OA334" s="5"/>
      <c r="OB334" s="5"/>
      <c r="OC334" s="5"/>
      <c r="OD334" s="5"/>
      <c r="OE334" s="5"/>
      <c r="OF334" s="5"/>
      <c r="OG334" s="5"/>
      <c r="OH334" s="5"/>
      <c r="OI334" s="5"/>
      <c r="OJ334" s="5"/>
      <c r="OK334" s="5"/>
      <c r="OL334" s="5"/>
      <c r="OM334" s="5"/>
      <c r="ON334" s="5"/>
      <c r="OO334" s="5"/>
      <c r="OP334" s="5"/>
      <c r="OQ334" s="5"/>
      <c r="OR334" s="5"/>
      <c r="OS334" s="5"/>
      <c r="OT334" s="5"/>
      <c r="OU334" s="5"/>
      <c r="OV334" s="5"/>
      <c r="OW334" s="5"/>
      <c r="OX334" s="5"/>
      <c r="OY334" s="5"/>
      <c r="OZ334" s="5"/>
      <c r="PA334" s="5"/>
      <c r="PB334" s="5"/>
      <c r="PC334" s="5"/>
      <c r="PD334" s="5"/>
      <c r="PE334" s="5"/>
      <c r="PF334" s="5"/>
      <c r="PG334" s="5"/>
      <c r="PH334" s="5"/>
      <c r="PI334" s="5"/>
      <c r="PJ334" s="5"/>
      <c r="PK334" s="5"/>
      <c r="PL334" s="5"/>
      <c r="PM334" s="5"/>
      <c r="PN334" s="5"/>
      <c r="PO334" s="5"/>
      <c r="PP334" s="5"/>
    </row>
    <row r="335" spans="1:432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  <c r="IX335" s="5"/>
      <c r="IY335" s="5"/>
      <c r="IZ335" s="5"/>
      <c r="JA335" s="5"/>
      <c r="JB335" s="5"/>
      <c r="JC335" s="5"/>
      <c r="JD335" s="5"/>
      <c r="JE335" s="5"/>
      <c r="JF335" s="5"/>
      <c r="JG335" s="5"/>
      <c r="JH335" s="5"/>
      <c r="JI335" s="5"/>
      <c r="JJ335" s="5"/>
      <c r="JK335" s="5"/>
      <c r="JL335" s="5"/>
      <c r="JM335" s="5"/>
      <c r="JN335" s="5"/>
      <c r="JO335" s="5"/>
      <c r="JP335" s="5"/>
      <c r="JQ335" s="5"/>
      <c r="JR335" s="5"/>
      <c r="JS335" s="5"/>
      <c r="JT335" s="5"/>
      <c r="JU335" s="5"/>
      <c r="JV335" s="5"/>
      <c r="JW335" s="5"/>
      <c r="JX335" s="5"/>
      <c r="JY335" s="5"/>
      <c r="JZ335" s="5"/>
      <c r="KA335" s="5"/>
      <c r="KB335" s="5"/>
      <c r="KC335" s="5"/>
      <c r="KD335" s="5"/>
      <c r="KE335" s="5"/>
      <c r="KF335" s="5"/>
      <c r="KG335" s="5"/>
      <c r="KH335" s="5"/>
      <c r="KI335" s="5"/>
      <c r="KJ335" s="5"/>
      <c r="KK335" s="5"/>
      <c r="KL335" s="5"/>
      <c r="KM335" s="5"/>
      <c r="KN335" s="5"/>
      <c r="KO335" s="5"/>
      <c r="KP335" s="5"/>
      <c r="KQ335" s="5"/>
      <c r="KR335" s="5"/>
      <c r="KS335" s="5"/>
      <c r="KT335" s="5"/>
      <c r="KU335" s="5"/>
      <c r="KV335" s="5"/>
      <c r="KW335" s="5"/>
      <c r="KX335" s="5"/>
      <c r="KY335" s="5"/>
      <c r="KZ335" s="5"/>
      <c r="LA335" s="5"/>
      <c r="LB335" s="5"/>
      <c r="LC335" s="5"/>
      <c r="LD335" s="5"/>
      <c r="LE335" s="5"/>
      <c r="LF335" s="5"/>
      <c r="LG335" s="5"/>
      <c r="LH335" s="5"/>
      <c r="LI335" s="5"/>
      <c r="LJ335" s="5"/>
      <c r="LK335" s="5"/>
      <c r="LL335" s="5"/>
      <c r="LM335" s="5"/>
      <c r="LN335" s="5"/>
      <c r="LO335" s="5"/>
      <c r="LP335" s="5"/>
      <c r="LQ335" s="5"/>
      <c r="LR335" s="5"/>
      <c r="LS335" s="5"/>
      <c r="LT335" s="5"/>
      <c r="LU335" s="5"/>
      <c r="LV335" s="5"/>
      <c r="LW335" s="5"/>
      <c r="LX335" s="5"/>
      <c r="LY335" s="5"/>
      <c r="LZ335" s="5"/>
      <c r="MA335" s="5"/>
      <c r="MB335" s="5"/>
      <c r="MC335" s="5"/>
      <c r="MD335" s="5"/>
      <c r="ME335" s="5"/>
      <c r="MF335" s="5"/>
      <c r="MG335" s="5"/>
      <c r="MH335" s="5"/>
      <c r="MI335" s="5"/>
      <c r="MJ335" s="5"/>
      <c r="MK335" s="5"/>
      <c r="ML335" s="5"/>
      <c r="MM335" s="5"/>
      <c r="MN335" s="5"/>
      <c r="MO335" s="5"/>
      <c r="MP335" s="5"/>
      <c r="MQ335" s="5"/>
      <c r="MR335" s="5"/>
      <c r="MS335" s="5"/>
      <c r="MT335" s="5"/>
      <c r="MU335" s="5"/>
      <c r="MV335" s="5"/>
      <c r="MW335" s="5"/>
      <c r="MX335" s="5"/>
      <c r="MY335" s="5"/>
      <c r="MZ335" s="5"/>
      <c r="NA335" s="5"/>
      <c r="NB335" s="5"/>
      <c r="NC335" s="5"/>
      <c r="ND335" s="5"/>
      <c r="NE335" s="5"/>
      <c r="NF335" s="5"/>
      <c r="NG335" s="5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</row>
    <row r="336" spans="1:432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  <c r="IX336" s="5"/>
      <c r="IY336" s="5"/>
      <c r="IZ336" s="5"/>
      <c r="JA336" s="5"/>
      <c r="JB336" s="5"/>
      <c r="JC336" s="5"/>
      <c r="JD336" s="5"/>
      <c r="JE336" s="5"/>
      <c r="JF336" s="5"/>
      <c r="JG336" s="5"/>
      <c r="JH336" s="5"/>
      <c r="JI336" s="5"/>
      <c r="JJ336" s="5"/>
      <c r="JK336" s="5"/>
      <c r="JL336" s="5"/>
      <c r="JM336" s="5"/>
      <c r="JN336" s="5"/>
      <c r="JO336" s="5"/>
      <c r="JP336" s="5"/>
      <c r="JQ336" s="5"/>
      <c r="JR336" s="5"/>
      <c r="JS336" s="5"/>
      <c r="JT336" s="5"/>
      <c r="JU336" s="5"/>
      <c r="JV336" s="5"/>
      <c r="JW336" s="5"/>
      <c r="JX336" s="5"/>
      <c r="JY336" s="5"/>
      <c r="JZ336" s="5"/>
      <c r="KA336" s="5"/>
      <c r="KB336" s="5"/>
      <c r="KC336" s="5"/>
      <c r="KD336" s="5"/>
      <c r="KE336" s="5"/>
      <c r="KF336" s="5"/>
      <c r="KG336" s="5"/>
      <c r="KH336" s="5"/>
      <c r="KI336" s="5"/>
      <c r="KJ336" s="5"/>
      <c r="KK336" s="5"/>
      <c r="KL336" s="5"/>
      <c r="KM336" s="5"/>
      <c r="KN336" s="5"/>
      <c r="KO336" s="5"/>
      <c r="KP336" s="5"/>
      <c r="KQ336" s="5"/>
      <c r="KR336" s="5"/>
      <c r="KS336" s="5"/>
      <c r="KT336" s="5"/>
      <c r="KU336" s="5"/>
      <c r="KV336" s="5"/>
      <c r="KW336" s="5"/>
      <c r="KX336" s="5"/>
      <c r="KY336" s="5"/>
      <c r="KZ336" s="5"/>
      <c r="LA336" s="5"/>
      <c r="LB336" s="5"/>
      <c r="LC336" s="5"/>
      <c r="LD336" s="5"/>
      <c r="LE336" s="5"/>
      <c r="LF336" s="5"/>
      <c r="LG336" s="5"/>
      <c r="LH336" s="5"/>
      <c r="LI336" s="5"/>
      <c r="LJ336" s="5"/>
      <c r="LK336" s="5"/>
      <c r="LL336" s="5"/>
      <c r="LM336" s="5"/>
      <c r="LN336" s="5"/>
      <c r="LO336" s="5"/>
      <c r="LP336" s="5"/>
      <c r="LQ336" s="5"/>
      <c r="LR336" s="5"/>
      <c r="LS336" s="5"/>
      <c r="LT336" s="5"/>
      <c r="LU336" s="5"/>
      <c r="LV336" s="5"/>
      <c r="LW336" s="5"/>
      <c r="LX336" s="5"/>
      <c r="LY336" s="5"/>
      <c r="LZ336" s="5"/>
      <c r="MA336" s="5"/>
      <c r="MB336" s="5"/>
      <c r="MC336" s="5"/>
      <c r="MD336" s="5"/>
      <c r="ME336" s="5"/>
      <c r="MF336" s="5"/>
      <c r="MG336" s="5"/>
      <c r="MH336" s="5"/>
      <c r="MI336" s="5"/>
      <c r="MJ336" s="5"/>
      <c r="MK336" s="5"/>
      <c r="ML336" s="5"/>
      <c r="MM336" s="5"/>
      <c r="MN336" s="5"/>
      <c r="MO336" s="5"/>
      <c r="MP336" s="5"/>
      <c r="MQ336" s="5"/>
      <c r="MR336" s="5"/>
      <c r="MS336" s="5"/>
      <c r="MT336" s="5"/>
      <c r="MU336" s="5"/>
      <c r="MV336" s="5"/>
      <c r="MW336" s="5"/>
      <c r="MX336" s="5"/>
      <c r="MY336" s="5"/>
      <c r="MZ336" s="5"/>
      <c r="NA336" s="5"/>
      <c r="NB336" s="5"/>
      <c r="NC336" s="5"/>
      <c r="ND336" s="5"/>
      <c r="NE336" s="5"/>
      <c r="NF336" s="5"/>
      <c r="NG336" s="5"/>
      <c r="NH336" s="5"/>
      <c r="NI336" s="5"/>
      <c r="NJ336" s="5"/>
      <c r="NK336" s="5"/>
      <c r="NL336" s="5"/>
      <c r="NM336" s="5"/>
      <c r="NN336" s="5"/>
      <c r="NO336" s="5"/>
      <c r="NP336" s="5"/>
      <c r="NQ336" s="5"/>
      <c r="NR336" s="5"/>
      <c r="NS336" s="5"/>
      <c r="NT336" s="5"/>
      <c r="NU336" s="5"/>
      <c r="NV336" s="5"/>
      <c r="NW336" s="5"/>
      <c r="NX336" s="5"/>
      <c r="NY336" s="5"/>
      <c r="NZ336" s="5"/>
      <c r="OA336" s="5"/>
      <c r="OB336" s="5"/>
      <c r="OC336" s="5"/>
      <c r="OD336" s="5"/>
      <c r="OE336" s="5"/>
      <c r="OF336" s="5"/>
      <c r="OG336" s="5"/>
      <c r="OH336" s="5"/>
      <c r="OI336" s="5"/>
      <c r="OJ336" s="5"/>
      <c r="OK336" s="5"/>
      <c r="OL336" s="5"/>
      <c r="OM336" s="5"/>
      <c r="ON336" s="5"/>
      <c r="OO336" s="5"/>
      <c r="OP336" s="5"/>
      <c r="OQ336" s="5"/>
      <c r="OR336" s="5"/>
      <c r="OS336" s="5"/>
      <c r="OT336" s="5"/>
      <c r="OU336" s="5"/>
      <c r="OV336" s="5"/>
      <c r="OW336" s="5"/>
      <c r="OX336" s="5"/>
      <c r="OY336" s="5"/>
      <c r="OZ336" s="5"/>
      <c r="PA336" s="5"/>
      <c r="PB336" s="5"/>
      <c r="PC336" s="5"/>
      <c r="PD336" s="5"/>
      <c r="PE336" s="5"/>
      <c r="PF336" s="5"/>
      <c r="PG336" s="5"/>
      <c r="PH336" s="5"/>
      <c r="PI336" s="5"/>
      <c r="PJ336" s="5"/>
      <c r="PK336" s="5"/>
      <c r="PL336" s="5"/>
      <c r="PM336" s="5"/>
      <c r="PN336" s="5"/>
      <c r="PO336" s="5"/>
      <c r="PP336" s="5"/>
    </row>
    <row r="337" spans="1:432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  <c r="IX337" s="5"/>
      <c r="IY337" s="5"/>
      <c r="IZ337" s="5"/>
      <c r="JA337" s="5"/>
      <c r="JB337" s="5"/>
      <c r="JC337" s="5"/>
      <c r="JD337" s="5"/>
      <c r="JE337" s="5"/>
      <c r="JF337" s="5"/>
      <c r="JG337" s="5"/>
      <c r="JH337" s="5"/>
      <c r="JI337" s="5"/>
      <c r="JJ337" s="5"/>
      <c r="JK337" s="5"/>
      <c r="JL337" s="5"/>
      <c r="JM337" s="5"/>
      <c r="JN337" s="5"/>
      <c r="JO337" s="5"/>
      <c r="JP337" s="5"/>
      <c r="JQ337" s="5"/>
      <c r="JR337" s="5"/>
      <c r="JS337" s="5"/>
      <c r="JT337" s="5"/>
      <c r="JU337" s="5"/>
      <c r="JV337" s="5"/>
      <c r="JW337" s="5"/>
      <c r="JX337" s="5"/>
      <c r="JY337" s="5"/>
      <c r="JZ337" s="5"/>
      <c r="KA337" s="5"/>
      <c r="KB337" s="5"/>
      <c r="KC337" s="5"/>
      <c r="KD337" s="5"/>
      <c r="KE337" s="5"/>
      <c r="KF337" s="5"/>
      <c r="KG337" s="5"/>
      <c r="KH337" s="5"/>
      <c r="KI337" s="5"/>
      <c r="KJ337" s="5"/>
      <c r="KK337" s="5"/>
      <c r="KL337" s="5"/>
      <c r="KM337" s="5"/>
      <c r="KN337" s="5"/>
      <c r="KO337" s="5"/>
      <c r="KP337" s="5"/>
      <c r="KQ337" s="5"/>
      <c r="KR337" s="5"/>
      <c r="KS337" s="5"/>
      <c r="KT337" s="5"/>
      <c r="KU337" s="5"/>
      <c r="KV337" s="5"/>
      <c r="KW337" s="5"/>
      <c r="KX337" s="5"/>
      <c r="KY337" s="5"/>
      <c r="KZ337" s="5"/>
      <c r="LA337" s="5"/>
      <c r="LB337" s="5"/>
      <c r="LC337" s="5"/>
      <c r="LD337" s="5"/>
      <c r="LE337" s="5"/>
      <c r="LF337" s="5"/>
      <c r="LG337" s="5"/>
      <c r="LH337" s="5"/>
      <c r="LI337" s="5"/>
      <c r="LJ337" s="5"/>
      <c r="LK337" s="5"/>
      <c r="LL337" s="5"/>
      <c r="LM337" s="5"/>
      <c r="LN337" s="5"/>
      <c r="LO337" s="5"/>
      <c r="LP337" s="5"/>
      <c r="LQ337" s="5"/>
      <c r="LR337" s="5"/>
      <c r="LS337" s="5"/>
      <c r="LT337" s="5"/>
      <c r="LU337" s="5"/>
      <c r="LV337" s="5"/>
      <c r="LW337" s="5"/>
      <c r="LX337" s="5"/>
      <c r="LY337" s="5"/>
      <c r="LZ337" s="5"/>
      <c r="MA337" s="5"/>
      <c r="MB337" s="5"/>
      <c r="MC337" s="5"/>
      <c r="MD337" s="5"/>
      <c r="ME337" s="5"/>
      <c r="MF337" s="5"/>
      <c r="MG337" s="5"/>
      <c r="MH337" s="5"/>
      <c r="MI337" s="5"/>
      <c r="MJ337" s="5"/>
      <c r="MK337" s="5"/>
      <c r="ML337" s="5"/>
      <c r="MM337" s="5"/>
      <c r="MN337" s="5"/>
      <c r="MO337" s="5"/>
      <c r="MP337" s="5"/>
      <c r="MQ337" s="5"/>
      <c r="MR337" s="5"/>
      <c r="MS337" s="5"/>
      <c r="MT337" s="5"/>
      <c r="MU337" s="5"/>
      <c r="MV337" s="5"/>
      <c r="MW337" s="5"/>
      <c r="MX337" s="5"/>
      <c r="MY337" s="5"/>
      <c r="MZ337" s="5"/>
      <c r="NA337" s="5"/>
      <c r="NB337" s="5"/>
      <c r="NC337" s="5"/>
      <c r="ND337" s="5"/>
      <c r="NE337" s="5"/>
      <c r="NF337" s="5"/>
      <c r="NG337" s="5"/>
      <c r="NH337" s="5"/>
      <c r="NI337" s="5"/>
      <c r="NJ337" s="5"/>
      <c r="NK337" s="5"/>
      <c r="NL337" s="5"/>
      <c r="NM337" s="5"/>
      <c r="NN337" s="5"/>
      <c r="NO337" s="5"/>
      <c r="NP337" s="5"/>
      <c r="NQ337" s="5"/>
      <c r="NR337" s="5"/>
      <c r="NS337" s="5"/>
      <c r="NT337" s="5"/>
      <c r="NU337" s="5"/>
      <c r="NV337" s="5"/>
      <c r="NW337" s="5"/>
      <c r="NX337" s="5"/>
      <c r="NY337" s="5"/>
      <c r="NZ337" s="5"/>
      <c r="OA337" s="5"/>
      <c r="OB337" s="5"/>
      <c r="OC337" s="5"/>
      <c r="OD337" s="5"/>
      <c r="OE337" s="5"/>
      <c r="OF337" s="5"/>
      <c r="OG337" s="5"/>
      <c r="OH337" s="5"/>
      <c r="OI337" s="5"/>
      <c r="OJ337" s="5"/>
      <c r="OK337" s="5"/>
      <c r="OL337" s="5"/>
      <c r="OM337" s="5"/>
      <c r="ON337" s="5"/>
      <c r="OO337" s="5"/>
      <c r="OP337" s="5"/>
      <c r="OQ337" s="5"/>
      <c r="OR337" s="5"/>
      <c r="OS337" s="5"/>
      <c r="OT337" s="5"/>
      <c r="OU337" s="5"/>
      <c r="OV337" s="5"/>
      <c r="OW337" s="5"/>
      <c r="OX337" s="5"/>
      <c r="OY337" s="5"/>
      <c r="OZ337" s="5"/>
      <c r="PA337" s="5"/>
      <c r="PB337" s="5"/>
      <c r="PC337" s="5"/>
      <c r="PD337" s="5"/>
      <c r="PE337" s="5"/>
      <c r="PF337" s="5"/>
      <c r="PG337" s="5"/>
      <c r="PH337" s="5"/>
      <c r="PI337" s="5"/>
      <c r="PJ337" s="5"/>
      <c r="PK337" s="5"/>
      <c r="PL337" s="5"/>
      <c r="PM337" s="5"/>
      <c r="PN337" s="5"/>
      <c r="PO337" s="5"/>
      <c r="PP337" s="5"/>
    </row>
    <row r="338" spans="1:432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  <c r="IX338" s="5"/>
      <c r="IY338" s="5"/>
      <c r="IZ338" s="5"/>
      <c r="JA338" s="5"/>
      <c r="JB338" s="5"/>
      <c r="JC338" s="5"/>
      <c r="JD338" s="5"/>
      <c r="JE338" s="5"/>
      <c r="JF338" s="5"/>
      <c r="JG338" s="5"/>
      <c r="JH338" s="5"/>
      <c r="JI338" s="5"/>
      <c r="JJ338" s="5"/>
      <c r="JK338" s="5"/>
      <c r="JL338" s="5"/>
      <c r="JM338" s="5"/>
      <c r="JN338" s="5"/>
      <c r="JO338" s="5"/>
      <c r="JP338" s="5"/>
      <c r="JQ338" s="5"/>
      <c r="JR338" s="5"/>
      <c r="JS338" s="5"/>
      <c r="JT338" s="5"/>
      <c r="JU338" s="5"/>
      <c r="JV338" s="5"/>
      <c r="JW338" s="5"/>
      <c r="JX338" s="5"/>
      <c r="JY338" s="5"/>
      <c r="JZ338" s="5"/>
      <c r="KA338" s="5"/>
      <c r="KB338" s="5"/>
      <c r="KC338" s="5"/>
      <c r="KD338" s="5"/>
      <c r="KE338" s="5"/>
      <c r="KF338" s="5"/>
      <c r="KG338" s="5"/>
      <c r="KH338" s="5"/>
      <c r="KI338" s="5"/>
      <c r="KJ338" s="5"/>
      <c r="KK338" s="5"/>
      <c r="KL338" s="5"/>
      <c r="KM338" s="5"/>
      <c r="KN338" s="5"/>
      <c r="KO338" s="5"/>
      <c r="KP338" s="5"/>
      <c r="KQ338" s="5"/>
      <c r="KR338" s="5"/>
      <c r="KS338" s="5"/>
      <c r="KT338" s="5"/>
      <c r="KU338" s="5"/>
      <c r="KV338" s="5"/>
      <c r="KW338" s="5"/>
      <c r="KX338" s="5"/>
      <c r="KY338" s="5"/>
      <c r="KZ338" s="5"/>
      <c r="LA338" s="5"/>
      <c r="LB338" s="5"/>
      <c r="LC338" s="5"/>
      <c r="LD338" s="5"/>
      <c r="LE338" s="5"/>
      <c r="LF338" s="5"/>
      <c r="LG338" s="5"/>
      <c r="LH338" s="5"/>
      <c r="LI338" s="5"/>
      <c r="LJ338" s="5"/>
      <c r="LK338" s="5"/>
      <c r="LL338" s="5"/>
      <c r="LM338" s="5"/>
      <c r="LN338" s="5"/>
      <c r="LO338" s="5"/>
      <c r="LP338" s="5"/>
      <c r="LQ338" s="5"/>
      <c r="LR338" s="5"/>
      <c r="LS338" s="5"/>
      <c r="LT338" s="5"/>
      <c r="LU338" s="5"/>
      <c r="LV338" s="5"/>
      <c r="LW338" s="5"/>
      <c r="LX338" s="5"/>
      <c r="LY338" s="5"/>
      <c r="LZ338" s="5"/>
      <c r="MA338" s="5"/>
      <c r="MB338" s="5"/>
      <c r="MC338" s="5"/>
      <c r="MD338" s="5"/>
      <c r="ME338" s="5"/>
      <c r="MF338" s="5"/>
      <c r="MG338" s="5"/>
      <c r="MH338" s="5"/>
      <c r="MI338" s="5"/>
      <c r="MJ338" s="5"/>
      <c r="MK338" s="5"/>
      <c r="ML338" s="5"/>
      <c r="MM338" s="5"/>
      <c r="MN338" s="5"/>
      <c r="MO338" s="5"/>
      <c r="MP338" s="5"/>
      <c r="MQ338" s="5"/>
      <c r="MR338" s="5"/>
      <c r="MS338" s="5"/>
      <c r="MT338" s="5"/>
      <c r="MU338" s="5"/>
      <c r="MV338" s="5"/>
      <c r="MW338" s="5"/>
      <c r="MX338" s="5"/>
      <c r="MY338" s="5"/>
      <c r="MZ338" s="5"/>
      <c r="NA338" s="5"/>
      <c r="NB338" s="5"/>
      <c r="NC338" s="5"/>
      <c r="ND338" s="5"/>
      <c r="NE338" s="5"/>
      <c r="NF338" s="5"/>
      <c r="NG338" s="5"/>
      <c r="NH338" s="5"/>
      <c r="NI338" s="5"/>
      <c r="NJ338" s="5"/>
      <c r="NK338" s="5"/>
      <c r="NL338" s="5"/>
      <c r="NM338" s="5"/>
      <c r="NN338" s="5"/>
      <c r="NO338" s="5"/>
      <c r="NP338" s="5"/>
      <c r="NQ338" s="5"/>
      <c r="NR338" s="5"/>
      <c r="NS338" s="5"/>
      <c r="NT338" s="5"/>
      <c r="NU338" s="5"/>
      <c r="NV338" s="5"/>
      <c r="NW338" s="5"/>
      <c r="NX338" s="5"/>
      <c r="NY338" s="5"/>
      <c r="NZ338" s="5"/>
      <c r="OA338" s="5"/>
      <c r="OB338" s="5"/>
      <c r="OC338" s="5"/>
      <c r="OD338" s="5"/>
      <c r="OE338" s="5"/>
      <c r="OF338" s="5"/>
      <c r="OG338" s="5"/>
      <c r="OH338" s="5"/>
      <c r="OI338" s="5"/>
      <c r="OJ338" s="5"/>
      <c r="OK338" s="5"/>
      <c r="OL338" s="5"/>
      <c r="OM338" s="5"/>
      <c r="ON338" s="5"/>
      <c r="OO338" s="5"/>
      <c r="OP338" s="5"/>
      <c r="OQ338" s="5"/>
      <c r="OR338" s="5"/>
      <c r="OS338" s="5"/>
      <c r="OT338" s="5"/>
      <c r="OU338" s="5"/>
      <c r="OV338" s="5"/>
      <c r="OW338" s="5"/>
      <c r="OX338" s="5"/>
      <c r="OY338" s="5"/>
      <c r="OZ338" s="5"/>
      <c r="PA338" s="5"/>
      <c r="PB338" s="5"/>
      <c r="PC338" s="5"/>
      <c r="PD338" s="5"/>
      <c r="PE338" s="5"/>
      <c r="PF338" s="5"/>
      <c r="PG338" s="5"/>
      <c r="PH338" s="5"/>
      <c r="PI338" s="5"/>
      <c r="PJ338" s="5"/>
      <c r="PK338" s="5"/>
      <c r="PL338" s="5"/>
      <c r="PM338" s="5"/>
      <c r="PN338" s="5"/>
      <c r="PO338" s="5"/>
      <c r="PP338" s="5"/>
    </row>
    <row r="339" spans="1:432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  <c r="IX339" s="5"/>
      <c r="IY339" s="5"/>
      <c r="IZ339" s="5"/>
      <c r="JA339" s="5"/>
      <c r="JB339" s="5"/>
      <c r="JC339" s="5"/>
      <c r="JD339" s="5"/>
      <c r="JE339" s="5"/>
      <c r="JF339" s="5"/>
      <c r="JG339" s="5"/>
      <c r="JH339" s="5"/>
      <c r="JI339" s="5"/>
      <c r="JJ339" s="5"/>
      <c r="JK339" s="5"/>
      <c r="JL339" s="5"/>
      <c r="JM339" s="5"/>
      <c r="JN339" s="5"/>
      <c r="JO339" s="5"/>
      <c r="JP339" s="5"/>
      <c r="JQ339" s="5"/>
      <c r="JR339" s="5"/>
      <c r="JS339" s="5"/>
      <c r="JT339" s="5"/>
      <c r="JU339" s="5"/>
      <c r="JV339" s="5"/>
      <c r="JW339" s="5"/>
      <c r="JX339" s="5"/>
      <c r="JY339" s="5"/>
      <c r="JZ339" s="5"/>
      <c r="KA339" s="5"/>
      <c r="KB339" s="5"/>
      <c r="KC339" s="5"/>
      <c r="KD339" s="5"/>
      <c r="KE339" s="5"/>
      <c r="KF339" s="5"/>
      <c r="KG339" s="5"/>
      <c r="KH339" s="5"/>
      <c r="KI339" s="5"/>
      <c r="KJ339" s="5"/>
      <c r="KK339" s="5"/>
      <c r="KL339" s="5"/>
      <c r="KM339" s="5"/>
      <c r="KN339" s="5"/>
      <c r="KO339" s="5"/>
      <c r="KP339" s="5"/>
      <c r="KQ339" s="5"/>
      <c r="KR339" s="5"/>
      <c r="KS339" s="5"/>
      <c r="KT339" s="5"/>
      <c r="KU339" s="5"/>
      <c r="KV339" s="5"/>
      <c r="KW339" s="5"/>
      <c r="KX339" s="5"/>
      <c r="KY339" s="5"/>
      <c r="KZ339" s="5"/>
      <c r="LA339" s="5"/>
      <c r="LB339" s="5"/>
      <c r="LC339" s="5"/>
      <c r="LD339" s="5"/>
      <c r="LE339" s="5"/>
      <c r="LF339" s="5"/>
      <c r="LG339" s="5"/>
      <c r="LH339" s="5"/>
      <c r="LI339" s="5"/>
      <c r="LJ339" s="5"/>
      <c r="LK339" s="5"/>
      <c r="LL339" s="5"/>
      <c r="LM339" s="5"/>
      <c r="LN339" s="5"/>
      <c r="LO339" s="5"/>
      <c r="LP339" s="5"/>
      <c r="LQ339" s="5"/>
      <c r="LR339" s="5"/>
      <c r="LS339" s="5"/>
      <c r="LT339" s="5"/>
      <c r="LU339" s="5"/>
      <c r="LV339" s="5"/>
      <c r="LW339" s="5"/>
      <c r="LX339" s="5"/>
      <c r="LY339" s="5"/>
      <c r="LZ339" s="5"/>
      <c r="MA339" s="5"/>
      <c r="MB339" s="5"/>
      <c r="MC339" s="5"/>
      <c r="MD339" s="5"/>
      <c r="ME339" s="5"/>
      <c r="MF339" s="5"/>
      <c r="MG339" s="5"/>
      <c r="MH339" s="5"/>
      <c r="MI339" s="5"/>
      <c r="MJ339" s="5"/>
      <c r="MK339" s="5"/>
      <c r="ML339" s="5"/>
      <c r="MM339" s="5"/>
      <c r="MN339" s="5"/>
      <c r="MO339" s="5"/>
      <c r="MP339" s="5"/>
      <c r="MQ339" s="5"/>
      <c r="MR339" s="5"/>
      <c r="MS339" s="5"/>
      <c r="MT339" s="5"/>
      <c r="MU339" s="5"/>
      <c r="MV339" s="5"/>
      <c r="MW339" s="5"/>
      <c r="MX339" s="5"/>
      <c r="MY339" s="5"/>
      <c r="MZ339" s="5"/>
      <c r="NA339" s="5"/>
      <c r="NB339" s="5"/>
      <c r="NC339" s="5"/>
      <c r="ND339" s="5"/>
      <c r="NE339" s="5"/>
      <c r="NF339" s="5"/>
      <c r="NG339" s="5"/>
      <c r="NH339" s="5"/>
      <c r="NI339" s="5"/>
      <c r="NJ339" s="5"/>
      <c r="NK339" s="5"/>
      <c r="NL339" s="5"/>
      <c r="NM339" s="5"/>
      <c r="NN339" s="5"/>
      <c r="NO339" s="5"/>
      <c r="NP339" s="5"/>
      <c r="NQ339" s="5"/>
      <c r="NR339" s="5"/>
      <c r="NS339" s="5"/>
      <c r="NT339" s="5"/>
      <c r="NU339" s="5"/>
      <c r="NV339" s="5"/>
      <c r="NW339" s="5"/>
      <c r="NX339" s="5"/>
      <c r="NY339" s="5"/>
      <c r="NZ339" s="5"/>
      <c r="OA339" s="5"/>
      <c r="OB339" s="5"/>
      <c r="OC339" s="5"/>
      <c r="OD339" s="5"/>
      <c r="OE339" s="5"/>
      <c r="OF339" s="5"/>
      <c r="OG339" s="5"/>
      <c r="OH339" s="5"/>
      <c r="OI339" s="5"/>
      <c r="OJ339" s="5"/>
      <c r="OK339" s="5"/>
      <c r="OL339" s="5"/>
      <c r="OM339" s="5"/>
      <c r="ON339" s="5"/>
      <c r="OO339" s="5"/>
      <c r="OP339" s="5"/>
      <c r="OQ339" s="5"/>
      <c r="OR339" s="5"/>
      <c r="OS339" s="5"/>
      <c r="OT339" s="5"/>
      <c r="OU339" s="5"/>
      <c r="OV339" s="5"/>
      <c r="OW339" s="5"/>
      <c r="OX339" s="5"/>
      <c r="OY339" s="5"/>
      <c r="OZ339" s="5"/>
      <c r="PA339" s="5"/>
      <c r="PB339" s="5"/>
      <c r="PC339" s="5"/>
      <c r="PD339" s="5"/>
      <c r="PE339" s="5"/>
      <c r="PF339" s="5"/>
      <c r="PG339" s="5"/>
      <c r="PH339" s="5"/>
      <c r="PI339" s="5"/>
      <c r="PJ339" s="5"/>
      <c r="PK339" s="5"/>
      <c r="PL339" s="5"/>
      <c r="PM339" s="5"/>
      <c r="PN339" s="5"/>
      <c r="PO339" s="5"/>
      <c r="PP339" s="5"/>
    </row>
    <row r="340" spans="1:432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  <c r="IX340" s="5"/>
      <c r="IY340" s="5"/>
      <c r="IZ340" s="5"/>
      <c r="JA340" s="5"/>
      <c r="JB340" s="5"/>
      <c r="JC340" s="5"/>
      <c r="JD340" s="5"/>
      <c r="JE340" s="5"/>
      <c r="JF340" s="5"/>
      <c r="JG340" s="5"/>
      <c r="JH340" s="5"/>
      <c r="JI340" s="5"/>
      <c r="JJ340" s="5"/>
      <c r="JK340" s="5"/>
      <c r="JL340" s="5"/>
      <c r="JM340" s="5"/>
      <c r="JN340" s="5"/>
      <c r="JO340" s="5"/>
      <c r="JP340" s="5"/>
      <c r="JQ340" s="5"/>
      <c r="JR340" s="5"/>
      <c r="JS340" s="5"/>
      <c r="JT340" s="5"/>
      <c r="JU340" s="5"/>
      <c r="JV340" s="5"/>
      <c r="JW340" s="5"/>
      <c r="JX340" s="5"/>
      <c r="JY340" s="5"/>
      <c r="JZ340" s="5"/>
      <c r="KA340" s="5"/>
      <c r="KB340" s="5"/>
      <c r="KC340" s="5"/>
      <c r="KD340" s="5"/>
      <c r="KE340" s="5"/>
      <c r="KF340" s="5"/>
      <c r="KG340" s="5"/>
      <c r="KH340" s="5"/>
      <c r="KI340" s="5"/>
      <c r="KJ340" s="5"/>
      <c r="KK340" s="5"/>
      <c r="KL340" s="5"/>
      <c r="KM340" s="5"/>
      <c r="KN340" s="5"/>
      <c r="KO340" s="5"/>
      <c r="KP340" s="5"/>
      <c r="KQ340" s="5"/>
      <c r="KR340" s="5"/>
      <c r="KS340" s="5"/>
      <c r="KT340" s="5"/>
      <c r="KU340" s="5"/>
      <c r="KV340" s="5"/>
      <c r="KW340" s="5"/>
      <c r="KX340" s="5"/>
      <c r="KY340" s="5"/>
      <c r="KZ340" s="5"/>
      <c r="LA340" s="5"/>
      <c r="LB340" s="5"/>
      <c r="LC340" s="5"/>
      <c r="LD340" s="5"/>
      <c r="LE340" s="5"/>
      <c r="LF340" s="5"/>
      <c r="LG340" s="5"/>
      <c r="LH340" s="5"/>
      <c r="LI340" s="5"/>
      <c r="LJ340" s="5"/>
      <c r="LK340" s="5"/>
      <c r="LL340" s="5"/>
      <c r="LM340" s="5"/>
      <c r="LN340" s="5"/>
      <c r="LO340" s="5"/>
      <c r="LP340" s="5"/>
      <c r="LQ340" s="5"/>
      <c r="LR340" s="5"/>
      <c r="LS340" s="5"/>
      <c r="LT340" s="5"/>
      <c r="LU340" s="5"/>
      <c r="LV340" s="5"/>
      <c r="LW340" s="5"/>
      <c r="LX340" s="5"/>
      <c r="LY340" s="5"/>
      <c r="LZ340" s="5"/>
      <c r="MA340" s="5"/>
      <c r="MB340" s="5"/>
      <c r="MC340" s="5"/>
      <c r="MD340" s="5"/>
      <c r="ME340" s="5"/>
      <c r="MF340" s="5"/>
      <c r="MG340" s="5"/>
      <c r="MH340" s="5"/>
      <c r="MI340" s="5"/>
      <c r="MJ340" s="5"/>
      <c r="MK340" s="5"/>
      <c r="ML340" s="5"/>
      <c r="MM340" s="5"/>
      <c r="MN340" s="5"/>
      <c r="MO340" s="5"/>
      <c r="MP340" s="5"/>
      <c r="MQ340" s="5"/>
      <c r="MR340" s="5"/>
      <c r="MS340" s="5"/>
      <c r="MT340" s="5"/>
      <c r="MU340" s="5"/>
      <c r="MV340" s="5"/>
      <c r="MW340" s="5"/>
      <c r="MX340" s="5"/>
      <c r="MY340" s="5"/>
      <c r="MZ340" s="5"/>
      <c r="NA340" s="5"/>
      <c r="NB340" s="5"/>
      <c r="NC340" s="5"/>
      <c r="ND340" s="5"/>
      <c r="NE340" s="5"/>
      <c r="NF340" s="5"/>
      <c r="NG340" s="5"/>
      <c r="NH340" s="5"/>
      <c r="NI340" s="5"/>
      <c r="NJ340" s="5"/>
      <c r="NK340" s="5"/>
      <c r="NL340" s="5"/>
      <c r="NM340" s="5"/>
      <c r="NN340" s="5"/>
      <c r="NO340" s="5"/>
      <c r="NP340" s="5"/>
      <c r="NQ340" s="5"/>
      <c r="NR340" s="5"/>
      <c r="NS340" s="5"/>
      <c r="NT340" s="5"/>
      <c r="NU340" s="5"/>
      <c r="NV340" s="5"/>
      <c r="NW340" s="5"/>
      <c r="NX340" s="5"/>
      <c r="NY340" s="5"/>
      <c r="NZ340" s="5"/>
      <c r="OA340" s="5"/>
      <c r="OB340" s="5"/>
      <c r="OC340" s="5"/>
      <c r="OD340" s="5"/>
      <c r="OE340" s="5"/>
      <c r="OF340" s="5"/>
      <c r="OG340" s="5"/>
      <c r="OH340" s="5"/>
      <c r="OI340" s="5"/>
      <c r="OJ340" s="5"/>
      <c r="OK340" s="5"/>
      <c r="OL340" s="5"/>
      <c r="OM340" s="5"/>
      <c r="ON340" s="5"/>
      <c r="OO340" s="5"/>
      <c r="OP340" s="5"/>
      <c r="OQ340" s="5"/>
      <c r="OR340" s="5"/>
      <c r="OS340" s="5"/>
      <c r="OT340" s="5"/>
      <c r="OU340" s="5"/>
      <c r="OV340" s="5"/>
      <c r="OW340" s="5"/>
      <c r="OX340" s="5"/>
      <c r="OY340" s="5"/>
      <c r="OZ340" s="5"/>
      <c r="PA340" s="5"/>
      <c r="PB340" s="5"/>
      <c r="PC340" s="5"/>
      <c r="PD340" s="5"/>
      <c r="PE340" s="5"/>
      <c r="PF340" s="5"/>
      <c r="PG340" s="5"/>
      <c r="PH340" s="5"/>
      <c r="PI340" s="5"/>
      <c r="PJ340" s="5"/>
      <c r="PK340" s="5"/>
      <c r="PL340" s="5"/>
      <c r="PM340" s="5"/>
      <c r="PN340" s="5"/>
      <c r="PO340" s="5"/>
      <c r="PP340" s="5"/>
    </row>
    <row r="341" spans="1:432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  <c r="IX341" s="5"/>
      <c r="IY341" s="5"/>
      <c r="IZ341" s="5"/>
      <c r="JA341" s="5"/>
      <c r="JB341" s="5"/>
      <c r="JC341" s="5"/>
      <c r="JD341" s="5"/>
      <c r="JE341" s="5"/>
      <c r="JF341" s="5"/>
      <c r="JG341" s="5"/>
      <c r="JH341" s="5"/>
      <c r="JI341" s="5"/>
      <c r="JJ341" s="5"/>
      <c r="JK341" s="5"/>
      <c r="JL341" s="5"/>
      <c r="JM341" s="5"/>
      <c r="JN341" s="5"/>
      <c r="JO341" s="5"/>
      <c r="JP341" s="5"/>
      <c r="JQ341" s="5"/>
      <c r="JR341" s="5"/>
      <c r="JS341" s="5"/>
      <c r="JT341" s="5"/>
      <c r="JU341" s="5"/>
      <c r="JV341" s="5"/>
      <c r="JW341" s="5"/>
      <c r="JX341" s="5"/>
      <c r="JY341" s="5"/>
      <c r="JZ341" s="5"/>
      <c r="KA341" s="5"/>
      <c r="KB341" s="5"/>
      <c r="KC341" s="5"/>
      <c r="KD341" s="5"/>
      <c r="KE341" s="5"/>
      <c r="KF341" s="5"/>
      <c r="KG341" s="5"/>
      <c r="KH341" s="5"/>
      <c r="KI341" s="5"/>
      <c r="KJ341" s="5"/>
      <c r="KK341" s="5"/>
      <c r="KL341" s="5"/>
      <c r="KM341" s="5"/>
      <c r="KN341" s="5"/>
      <c r="KO341" s="5"/>
      <c r="KP341" s="5"/>
      <c r="KQ341" s="5"/>
      <c r="KR341" s="5"/>
      <c r="KS341" s="5"/>
      <c r="KT341" s="5"/>
      <c r="KU341" s="5"/>
      <c r="KV341" s="5"/>
      <c r="KW341" s="5"/>
      <c r="KX341" s="5"/>
      <c r="KY341" s="5"/>
      <c r="KZ341" s="5"/>
      <c r="LA341" s="5"/>
      <c r="LB341" s="5"/>
      <c r="LC341" s="5"/>
      <c r="LD341" s="5"/>
      <c r="LE341" s="5"/>
      <c r="LF341" s="5"/>
      <c r="LG341" s="5"/>
      <c r="LH341" s="5"/>
      <c r="LI341" s="5"/>
      <c r="LJ341" s="5"/>
      <c r="LK341" s="5"/>
      <c r="LL341" s="5"/>
      <c r="LM341" s="5"/>
      <c r="LN341" s="5"/>
      <c r="LO341" s="5"/>
      <c r="LP341" s="5"/>
      <c r="LQ341" s="5"/>
      <c r="LR341" s="5"/>
      <c r="LS341" s="5"/>
      <c r="LT341" s="5"/>
      <c r="LU341" s="5"/>
      <c r="LV341" s="5"/>
      <c r="LW341" s="5"/>
      <c r="LX341" s="5"/>
      <c r="LY341" s="5"/>
      <c r="LZ341" s="5"/>
      <c r="MA341" s="5"/>
      <c r="MB341" s="5"/>
      <c r="MC341" s="5"/>
      <c r="MD341" s="5"/>
      <c r="ME341" s="5"/>
      <c r="MF341" s="5"/>
      <c r="MG341" s="5"/>
      <c r="MH341" s="5"/>
      <c r="MI341" s="5"/>
      <c r="MJ341" s="5"/>
      <c r="MK341" s="5"/>
      <c r="ML341" s="5"/>
      <c r="MM341" s="5"/>
      <c r="MN341" s="5"/>
      <c r="MO341" s="5"/>
      <c r="MP341" s="5"/>
      <c r="MQ341" s="5"/>
      <c r="MR341" s="5"/>
      <c r="MS341" s="5"/>
      <c r="MT341" s="5"/>
      <c r="MU341" s="5"/>
      <c r="MV341" s="5"/>
      <c r="MW341" s="5"/>
      <c r="MX341" s="5"/>
      <c r="MY341" s="5"/>
      <c r="MZ341" s="5"/>
      <c r="NA341" s="5"/>
      <c r="NB341" s="5"/>
      <c r="NC341" s="5"/>
      <c r="ND341" s="5"/>
      <c r="NE341" s="5"/>
      <c r="NF341" s="5"/>
      <c r="NG341" s="5"/>
      <c r="NH341" s="5"/>
      <c r="NI341" s="5"/>
      <c r="NJ341" s="5"/>
      <c r="NK341" s="5"/>
      <c r="NL341" s="5"/>
      <c r="NM341" s="5"/>
      <c r="NN341" s="5"/>
      <c r="NO341" s="5"/>
      <c r="NP341" s="5"/>
      <c r="NQ341" s="5"/>
      <c r="NR341" s="5"/>
      <c r="NS341" s="5"/>
      <c r="NT341" s="5"/>
      <c r="NU341" s="5"/>
      <c r="NV341" s="5"/>
      <c r="NW341" s="5"/>
      <c r="NX341" s="5"/>
      <c r="NY341" s="5"/>
      <c r="NZ341" s="5"/>
      <c r="OA341" s="5"/>
      <c r="OB341" s="5"/>
      <c r="OC341" s="5"/>
      <c r="OD341" s="5"/>
      <c r="OE341" s="5"/>
      <c r="OF341" s="5"/>
      <c r="OG341" s="5"/>
      <c r="OH341" s="5"/>
      <c r="OI341" s="5"/>
      <c r="OJ341" s="5"/>
      <c r="OK341" s="5"/>
      <c r="OL341" s="5"/>
      <c r="OM341" s="5"/>
      <c r="ON341" s="5"/>
      <c r="OO341" s="5"/>
      <c r="OP341" s="5"/>
      <c r="OQ341" s="5"/>
      <c r="OR341" s="5"/>
      <c r="OS341" s="5"/>
      <c r="OT341" s="5"/>
      <c r="OU341" s="5"/>
      <c r="OV341" s="5"/>
      <c r="OW341" s="5"/>
      <c r="OX341" s="5"/>
      <c r="OY341" s="5"/>
      <c r="OZ341" s="5"/>
      <c r="PA341" s="5"/>
      <c r="PB341" s="5"/>
      <c r="PC341" s="5"/>
      <c r="PD341" s="5"/>
      <c r="PE341" s="5"/>
      <c r="PF341" s="5"/>
      <c r="PG341" s="5"/>
      <c r="PH341" s="5"/>
      <c r="PI341" s="5"/>
      <c r="PJ341" s="5"/>
      <c r="PK341" s="5"/>
      <c r="PL341" s="5"/>
      <c r="PM341" s="5"/>
      <c r="PN341" s="5"/>
      <c r="PO341" s="5"/>
      <c r="PP341" s="5"/>
    </row>
    <row r="342" spans="1:43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  <c r="IX342" s="5"/>
      <c r="IY342" s="5"/>
      <c r="IZ342" s="5"/>
      <c r="JA342" s="5"/>
      <c r="JB342" s="5"/>
      <c r="JC342" s="5"/>
      <c r="JD342" s="5"/>
      <c r="JE342" s="5"/>
      <c r="JF342" s="5"/>
      <c r="JG342" s="5"/>
      <c r="JH342" s="5"/>
      <c r="JI342" s="5"/>
      <c r="JJ342" s="5"/>
      <c r="JK342" s="5"/>
      <c r="JL342" s="5"/>
      <c r="JM342" s="5"/>
      <c r="JN342" s="5"/>
      <c r="JO342" s="5"/>
      <c r="JP342" s="5"/>
      <c r="JQ342" s="5"/>
      <c r="JR342" s="5"/>
      <c r="JS342" s="5"/>
      <c r="JT342" s="5"/>
      <c r="JU342" s="5"/>
      <c r="JV342" s="5"/>
      <c r="JW342" s="5"/>
      <c r="JX342" s="5"/>
      <c r="JY342" s="5"/>
      <c r="JZ342" s="5"/>
      <c r="KA342" s="5"/>
      <c r="KB342" s="5"/>
      <c r="KC342" s="5"/>
      <c r="KD342" s="5"/>
      <c r="KE342" s="5"/>
      <c r="KF342" s="5"/>
      <c r="KG342" s="5"/>
      <c r="KH342" s="5"/>
      <c r="KI342" s="5"/>
      <c r="KJ342" s="5"/>
      <c r="KK342" s="5"/>
      <c r="KL342" s="5"/>
      <c r="KM342" s="5"/>
      <c r="KN342" s="5"/>
      <c r="KO342" s="5"/>
      <c r="KP342" s="5"/>
      <c r="KQ342" s="5"/>
      <c r="KR342" s="5"/>
      <c r="KS342" s="5"/>
      <c r="KT342" s="5"/>
      <c r="KU342" s="5"/>
      <c r="KV342" s="5"/>
      <c r="KW342" s="5"/>
      <c r="KX342" s="5"/>
      <c r="KY342" s="5"/>
      <c r="KZ342" s="5"/>
      <c r="LA342" s="5"/>
      <c r="LB342" s="5"/>
      <c r="LC342" s="5"/>
      <c r="LD342" s="5"/>
      <c r="LE342" s="5"/>
      <c r="LF342" s="5"/>
      <c r="LG342" s="5"/>
      <c r="LH342" s="5"/>
      <c r="LI342" s="5"/>
      <c r="LJ342" s="5"/>
      <c r="LK342" s="5"/>
      <c r="LL342" s="5"/>
      <c r="LM342" s="5"/>
      <c r="LN342" s="5"/>
      <c r="LO342" s="5"/>
      <c r="LP342" s="5"/>
      <c r="LQ342" s="5"/>
      <c r="LR342" s="5"/>
      <c r="LS342" s="5"/>
      <c r="LT342" s="5"/>
      <c r="LU342" s="5"/>
      <c r="LV342" s="5"/>
      <c r="LW342" s="5"/>
      <c r="LX342" s="5"/>
      <c r="LY342" s="5"/>
      <c r="LZ342" s="5"/>
      <c r="MA342" s="5"/>
      <c r="MB342" s="5"/>
      <c r="MC342" s="5"/>
      <c r="MD342" s="5"/>
      <c r="ME342" s="5"/>
      <c r="MF342" s="5"/>
      <c r="MG342" s="5"/>
      <c r="MH342" s="5"/>
      <c r="MI342" s="5"/>
      <c r="MJ342" s="5"/>
      <c r="MK342" s="5"/>
      <c r="ML342" s="5"/>
      <c r="MM342" s="5"/>
      <c r="MN342" s="5"/>
      <c r="MO342" s="5"/>
      <c r="MP342" s="5"/>
      <c r="MQ342" s="5"/>
      <c r="MR342" s="5"/>
      <c r="MS342" s="5"/>
      <c r="MT342" s="5"/>
      <c r="MU342" s="5"/>
      <c r="MV342" s="5"/>
      <c r="MW342" s="5"/>
      <c r="MX342" s="5"/>
      <c r="MY342" s="5"/>
      <c r="MZ342" s="5"/>
      <c r="NA342" s="5"/>
      <c r="NB342" s="5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</row>
    <row r="343" spans="1:432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</row>
    <row r="344" spans="1:432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  <c r="IX344" s="5"/>
      <c r="IY344" s="5"/>
      <c r="IZ344" s="5"/>
      <c r="JA344" s="5"/>
      <c r="JB344" s="5"/>
      <c r="JC344" s="5"/>
      <c r="JD344" s="5"/>
      <c r="JE344" s="5"/>
      <c r="JF344" s="5"/>
      <c r="JG344" s="5"/>
      <c r="JH344" s="5"/>
      <c r="JI344" s="5"/>
      <c r="JJ344" s="5"/>
      <c r="JK344" s="5"/>
      <c r="JL344" s="5"/>
      <c r="JM344" s="5"/>
      <c r="JN344" s="5"/>
      <c r="JO344" s="5"/>
      <c r="JP344" s="5"/>
      <c r="JQ344" s="5"/>
      <c r="JR344" s="5"/>
      <c r="JS344" s="5"/>
      <c r="JT344" s="5"/>
      <c r="JU344" s="5"/>
      <c r="JV344" s="5"/>
      <c r="JW344" s="5"/>
      <c r="JX344" s="5"/>
      <c r="JY344" s="5"/>
      <c r="JZ344" s="5"/>
      <c r="KA344" s="5"/>
      <c r="KB344" s="5"/>
      <c r="KC344" s="5"/>
      <c r="KD344" s="5"/>
      <c r="KE344" s="5"/>
      <c r="KF344" s="5"/>
      <c r="KG344" s="5"/>
      <c r="KH344" s="5"/>
      <c r="KI344" s="5"/>
      <c r="KJ344" s="5"/>
      <c r="KK344" s="5"/>
      <c r="KL344" s="5"/>
      <c r="KM344" s="5"/>
      <c r="KN344" s="5"/>
      <c r="KO344" s="5"/>
      <c r="KP344" s="5"/>
      <c r="KQ344" s="5"/>
      <c r="KR344" s="5"/>
      <c r="KS344" s="5"/>
      <c r="KT344" s="5"/>
      <c r="KU344" s="5"/>
      <c r="KV344" s="5"/>
      <c r="KW344" s="5"/>
      <c r="KX344" s="5"/>
      <c r="KY344" s="5"/>
      <c r="KZ344" s="5"/>
      <c r="LA344" s="5"/>
      <c r="LB344" s="5"/>
      <c r="LC344" s="5"/>
      <c r="LD344" s="5"/>
      <c r="LE344" s="5"/>
      <c r="LF344" s="5"/>
      <c r="LG344" s="5"/>
      <c r="LH344" s="5"/>
      <c r="LI344" s="5"/>
      <c r="LJ344" s="5"/>
      <c r="LK344" s="5"/>
      <c r="LL344" s="5"/>
      <c r="LM344" s="5"/>
      <c r="LN344" s="5"/>
      <c r="LO344" s="5"/>
      <c r="LP344" s="5"/>
      <c r="LQ344" s="5"/>
      <c r="LR344" s="5"/>
      <c r="LS344" s="5"/>
      <c r="LT344" s="5"/>
      <c r="LU344" s="5"/>
      <c r="LV344" s="5"/>
      <c r="LW344" s="5"/>
      <c r="LX344" s="5"/>
      <c r="LY344" s="5"/>
      <c r="LZ344" s="5"/>
      <c r="MA344" s="5"/>
      <c r="MB344" s="5"/>
      <c r="MC344" s="5"/>
      <c r="MD344" s="5"/>
      <c r="ME344" s="5"/>
      <c r="MF344" s="5"/>
      <c r="MG344" s="5"/>
      <c r="MH344" s="5"/>
      <c r="MI344" s="5"/>
      <c r="MJ344" s="5"/>
      <c r="MK344" s="5"/>
      <c r="ML344" s="5"/>
      <c r="MM344" s="5"/>
      <c r="MN344" s="5"/>
      <c r="MO344" s="5"/>
      <c r="MP344" s="5"/>
      <c r="MQ344" s="5"/>
      <c r="MR344" s="5"/>
      <c r="MS344" s="5"/>
      <c r="MT344" s="5"/>
      <c r="MU344" s="5"/>
      <c r="MV344" s="5"/>
      <c r="MW344" s="5"/>
      <c r="MX344" s="5"/>
      <c r="MY344" s="5"/>
      <c r="MZ344" s="5"/>
      <c r="NA344" s="5"/>
      <c r="NB344" s="5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</row>
    <row r="345" spans="1:432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  <c r="IX345" s="5"/>
      <c r="IY345" s="5"/>
      <c r="IZ345" s="5"/>
      <c r="JA345" s="5"/>
      <c r="JB345" s="5"/>
      <c r="JC345" s="5"/>
      <c r="JD345" s="5"/>
      <c r="JE345" s="5"/>
      <c r="JF345" s="5"/>
      <c r="JG345" s="5"/>
      <c r="JH345" s="5"/>
      <c r="JI345" s="5"/>
      <c r="JJ345" s="5"/>
      <c r="JK345" s="5"/>
      <c r="JL345" s="5"/>
      <c r="JM345" s="5"/>
      <c r="JN345" s="5"/>
      <c r="JO345" s="5"/>
      <c r="JP345" s="5"/>
      <c r="JQ345" s="5"/>
      <c r="JR345" s="5"/>
      <c r="JS345" s="5"/>
      <c r="JT345" s="5"/>
      <c r="JU345" s="5"/>
      <c r="JV345" s="5"/>
      <c r="JW345" s="5"/>
      <c r="JX345" s="5"/>
      <c r="JY345" s="5"/>
      <c r="JZ345" s="5"/>
      <c r="KA345" s="5"/>
      <c r="KB345" s="5"/>
      <c r="KC345" s="5"/>
      <c r="KD345" s="5"/>
      <c r="KE345" s="5"/>
      <c r="KF345" s="5"/>
      <c r="KG345" s="5"/>
      <c r="KH345" s="5"/>
      <c r="KI345" s="5"/>
      <c r="KJ345" s="5"/>
      <c r="KK345" s="5"/>
      <c r="KL345" s="5"/>
      <c r="KM345" s="5"/>
      <c r="KN345" s="5"/>
      <c r="KO345" s="5"/>
      <c r="KP345" s="5"/>
      <c r="KQ345" s="5"/>
      <c r="KR345" s="5"/>
      <c r="KS345" s="5"/>
      <c r="KT345" s="5"/>
      <c r="KU345" s="5"/>
      <c r="KV345" s="5"/>
      <c r="KW345" s="5"/>
      <c r="KX345" s="5"/>
      <c r="KY345" s="5"/>
      <c r="KZ345" s="5"/>
      <c r="LA345" s="5"/>
      <c r="LB345" s="5"/>
      <c r="LC345" s="5"/>
      <c r="LD345" s="5"/>
      <c r="LE345" s="5"/>
      <c r="LF345" s="5"/>
      <c r="LG345" s="5"/>
      <c r="LH345" s="5"/>
      <c r="LI345" s="5"/>
      <c r="LJ345" s="5"/>
      <c r="LK345" s="5"/>
      <c r="LL345" s="5"/>
      <c r="LM345" s="5"/>
      <c r="LN345" s="5"/>
      <c r="LO345" s="5"/>
      <c r="LP345" s="5"/>
      <c r="LQ345" s="5"/>
      <c r="LR345" s="5"/>
      <c r="LS345" s="5"/>
      <c r="LT345" s="5"/>
      <c r="LU345" s="5"/>
      <c r="LV345" s="5"/>
      <c r="LW345" s="5"/>
      <c r="LX345" s="5"/>
      <c r="LY345" s="5"/>
      <c r="LZ345" s="5"/>
      <c r="MA345" s="5"/>
      <c r="MB345" s="5"/>
      <c r="MC345" s="5"/>
      <c r="MD345" s="5"/>
      <c r="ME345" s="5"/>
      <c r="MF345" s="5"/>
      <c r="MG345" s="5"/>
      <c r="MH345" s="5"/>
      <c r="MI345" s="5"/>
      <c r="MJ345" s="5"/>
      <c r="MK345" s="5"/>
      <c r="ML345" s="5"/>
      <c r="MM345" s="5"/>
      <c r="MN345" s="5"/>
      <c r="MO345" s="5"/>
      <c r="MP345" s="5"/>
      <c r="MQ345" s="5"/>
      <c r="MR345" s="5"/>
      <c r="MS345" s="5"/>
      <c r="MT345" s="5"/>
      <c r="MU345" s="5"/>
      <c r="MV345" s="5"/>
      <c r="MW345" s="5"/>
      <c r="MX345" s="5"/>
      <c r="MY345" s="5"/>
      <c r="MZ345" s="5"/>
      <c r="NA345" s="5"/>
      <c r="NB345" s="5"/>
      <c r="NC345" s="5"/>
      <c r="ND345" s="5"/>
      <c r="NE345" s="5"/>
      <c r="NF345" s="5"/>
      <c r="NG345" s="5"/>
      <c r="NH345" s="5"/>
      <c r="NI345" s="5"/>
      <c r="NJ345" s="5"/>
      <c r="NK345" s="5"/>
      <c r="NL345" s="5"/>
      <c r="NM345" s="5"/>
      <c r="NN345" s="5"/>
      <c r="NO345" s="5"/>
      <c r="NP345" s="5"/>
      <c r="NQ345" s="5"/>
      <c r="NR345" s="5"/>
      <c r="NS345" s="5"/>
      <c r="NT345" s="5"/>
      <c r="NU345" s="5"/>
      <c r="NV345" s="5"/>
      <c r="NW345" s="5"/>
      <c r="NX345" s="5"/>
      <c r="NY345" s="5"/>
      <c r="NZ345" s="5"/>
      <c r="OA345" s="5"/>
      <c r="OB345" s="5"/>
      <c r="OC345" s="5"/>
      <c r="OD345" s="5"/>
      <c r="OE345" s="5"/>
      <c r="OF345" s="5"/>
      <c r="OG345" s="5"/>
      <c r="OH345" s="5"/>
      <c r="OI345" s="5"/>
      <c r="OJ345" s="5"/>
      <c r="OK345" s="5"/>
      <c r="OL345" s="5"/>
      <c r="OM345" s="5"/>
      <c r="ON345" s="5"/>
      <c r="OO345" s="5"/>
      <c r="OP345" s="5"/>
      <c r="OQ345" s="5"/>
      <c r="OR345" s="5"/>
      <c r="OS345" s="5"/>
      <c r="OT345" s="5"/>
      <c r="OU345" s="5"/>
      <c r="OV345" s="5"/>
      <c r="OW345" s="5"/>
      <c r="OX345" s="5"/>
      <c r="OY345" s="5"/>
      <c r="OZ345" s="5"/>
      <c r="PA345" s="5"/>
      <c r="PB345" s="5"/>
      <c r="PC345" s="5"/>
      <c r="PD345" s="5"/>
      <c r="PE345" s="5"/>
      <c r="PF345" s="5"/>
      <c r="PG345" s="5"/>
      <c r="PH345" s="5"/>
      <c r="PI345" s="5"/>
      <c r="PJ345" s="5"/>
      <c r="PK345" s="5"/>
      <c r="PL345" s="5"/>
      <c r="PM345" s="5"/>
      <c r="PN345" s="5"/>
      <c r="PO345" s="5"/>
      <c r="PP345" s="5"/>
    </row>
    <row r="346" spans="1:432" ht="14.2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  <c r="IW346" s="5"/>
      <c r="IX346" s="5"/>
      <c r="IY346" s="5"/>
      <c r="IZ346" s="5"/>
      <c r="JA346" s="5"/>
      <c r="JB346" s="5"/>
      <c r="JC346" s="5"/>
      <c r="JD346" s="5"/>
      <c r="JE346" s="5"/>
      <c r="JF346" s="5"/>
      <c r="JG346" s="5"/>
      <c r="JH346" s="5"/>
      <c r="JI346" s="5"/>
      <c r="JJ346" s="5"/>
      <c r="JK346" s="5"/>
      <c r="JL346" s="5"/>
      <c r="JM346" s="5"/>
      <c r="JN346" s="5"/>
      <c r="JO346" s="5"/>
      <c r="JP346" s="5"/>
      <c r="JQ346" s="5"/>
      <c r="JR346" s="5"/>
      <c r="JS346" s="5"/>
      <c r="JT346" s="5"/>
      <c r="JU346" s="5"/>
      <c r="JV346" s="5"/>
      <c r="JW346" s="5"/>
      <c r="JX346" s="5"/>
      <c r="JY346" s="5"/>
      <c r="JZ346" s="5"/>
      <c r="KA346" s="5"/>
      <c r="KB346" s="5"/>
      <c r="KC346" s="5"/>
      <c r="KD346" s="5"/>
      <c r="KE346" s="5"/>
      <c r="KF346" s="5"/>
      <c r="KG346" s="5"/>
      <c r="KH346" s="5"/>
      <c r="KI346" s="5"/>
      <c r="KJ346" s="5"/>
      <c r="KK346" s="5"/>
      <c r="KL346" s="5"/>
      <c r="KM346" s="5"/>
      <c r="KN346" s="5"/>
      <c r="KO346" s="5"/>
      <c r="KP346" s="5"/>
      <c r="KQ346" s="5"/>
      <c r="KR346" s="5"/>
      <c r="KS346" s="5"/>
      <c r="KT346" s="5"/>
      <c r="KU346" s="5"/>
      <c r="KV346" s="5"/>
      <c r="KW346" s="5"/>
      <c r="KX346" s="5"/>
      <c r="KY346" s="5"/>
      <c r="KZ346" s="5"/>
      <c r="LA346" s="5"/>
      <c r="LB346" s="5"/>
      <c r="LC346" s="5"/>
      <c r="LD346" s="5"/>
      <c r="LE346" s="5"/>
      <c r="LF346" s="5"/>
      <c r="LG346" s="5"/>
      <c r="LH346" s="5"/>
      <c r="LI346" s="5"/>
      <c r="LJ346" s="5"/>
      <c r="LK346" s="5"/>
      <c r="LL346" s="5"/>
      <c r="LM346" s="5"/>
      <c r="LN346" s="5"/>
      <c r="LO346" s="5"/>
      <c r="LP346" s="5"/>
      <c r="LQ346" s="5"/>
      <c r="LR346" s="5"/>
      <c r="LS346" s="5"/>
      <c r="LT346" s="5"/>
      <c r="LU346" s="5"/>
      <c r="LV346" s="5"/>
      <c r="LW346" s="5"/>
      <c r="LX346" s="5"/>
      <c r="LY346" s="5"/>
      <c r="LZ346" s="5"/>
      <c r="MA346" s="5"/>
      <c r="MB346" s="5"/>
      <c r="MC346" s="5"/>
      <c r="MD346" s="5"/>
      <c r="ME346" s="5"/>
      <c r="MF346" s="5"/>
      <c r="MG346" s="5"/>
      <c r="MH346" s="5"/>
      <c r="MI346" s="5"/>
      <c r="MJ346" s="5"/>
      <c r="MK346" s="5"/>
      <c r="ML346" s="5"/>
      <c r="MM346" s="5"/>
      <c r="MN346" s="5"/>
      <c r="MO346" s="5"/>
      <c r="MP346" s="5"/>
      <c r="MQ346" s="5"/>
      <c r="MR346" s="5"/>
      <c r="MS346" s="5"/>
      <c r="MT346" s="5"/>
      <c r="MU346" s="5"/>
      <c r="MV346" s="5"/>
      <c r="MW346" s="5"/>
      <c r="MX346" s="5"/>
      <c r="MY346" s="5"/>
      <c r="MZ346" s="5"/>
      <c r="NA346" s="5"/>
      <c r="NB346" s="5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</row>
    <row r="347" spans="1:432" ht="14.2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  <c r="IW347" s="5"/>
      <c r="IX347" s="5"/>
      <c r="IY347" s="5"/>
      <c r="IZ347" s="5"/>
      <c r="JA347" s="5"/>
      <c r="JB347" s="5"/>
      <c r="JC347" s="5"/>
      <c r="JD347" s="5"/>
      <c r="JE347" s="5"/>
      <c r="JF347" s="5"/>
      <c r="JG347" s="5"/>
      <c r="JH347" s="5"/>
      <c r="JI347" s="5"/>
      <c r="JJ347" s="5"/>
      <c r="JK347" s="5"/>
      <c r="JL347" s="5"/>
      <c r="JM347" s="5"/>
      <c r="JN347" s="5"/>
      <c r="JO347" s="5"/>
      <c r="JP347" s="5"/>
      <c r="JQ347" s="5"/>
      <c r="JR347" s="5"/>
      <c r="JS347" s="5"/>
      <c r="JT347" s="5"/>
      <c r="JU347" s="5"/>
      <c r="JV347" s="5"/>
      <c r="JW347" s="5"/>
      <c r="JX347" s="5"/>
      <c r="JY347" s="5"/>
      <c r="JZ347" s="5"/>
      <c r="KA347" s="5"/>
      <c r="KB347" s="5"/>
      <c r="KC347" s="5"/>
      <c r="KD347" s="5"/>
      <c r="KE347" s="5"/>
      <c r="KF347" s="5"/>
      <c r="KG347" s="5"/>
      <c r="KH347" s="5"/>
      <c r="KI347" s="5"/>
      <c r="KJ347" s="5"/>
      <c r="KK347" s="5"/>
      <c r="KL347" s="5"/>
      <c r="KM347" s="5"/>
      <c r="KN347" s="5"/>
      <c r="KO347" s="5"/>
      <c r="KP347" s="5"/>
      <c r="KQ347" s="5"/>
      <c r="KR347" s="5"/>
      <c r="KS347" s="5"/>
      <c r="KT347" s="5"/>
      <c r="KU347" s="5"/>
      <c r="KV347" s="5"/>
      <c r="KW347" s="5"/>
      <c r="KX347" s="5"/>
      <c r="KY347" s="5"/>
      <c r="KZ347" s="5"/>
      <c r="LA347" s="5"/>
      <c r="LB347" s="5"/>
      <c r="LC347" s="5"/>
      <c r="LD347" s="5"/>
      <c r="LE347" s="5"/>
      <c r="LF347" s="5"/>
      <c r="LG347" s="5"/>
      <c r="LH347" s="5"/>
      <c r="LI347" s="5"/>
      <c r="LJ347" s="5"/>
      <c r="LK347" s="5"/>
      <c r="LL347" s="5"/>
      <c r="LM347" s="5"/>
      <c r="LN347" s="5"/>
      <c r="LO347" s="5"/>
      <c r="LP347" s="5"/>
      <c r="LQ347" s="5"/>
      <c r="LR347" s="5"/>
      <c r="LS347" s="5"/>
      <c r="LT347" s="5"/>
      <c r="LU347" s="5"/>
      <c r="LV347" s="5"/>
      <c r="LW347" s="5"/>
      <c r="LX347" s="5"/>
      <c r="LY347" s="5"/>
      <c r="LZ347" s="5"/>
      <c r="MA347" s="5"/>
      <c r="MB347" s="5"/>
      <c r="MC347" s="5"/>
      <c r="MD347" s="5"/>
      <c r="ME347" s="5"/>
      <c r="MF347" s="5"/>
      <c r="MG347" s="5"/>
      <c r="MH347" s="5"/>
      <c r="MI347" s="5"/>
      <c r="MJ347" s="5"/>
      <c r="MK347" s="5"/>
      <c r="ML347" s="5"/>
      <c r="MM347" s="5"/>
      <c r="MN347" s="5"/>
      <c r="MO347" s="5"/>
      <c r="MP347" s="5"/>
      <c r="MQ347" s="5"/>
      <c r="MR347" s="5"/>
      <c r="MS347" s="5"/>
      <c r="MT347" s="5"/>
      <c r="MU347" s="5"/>
      <c r="MV347" s="5"/>
      <c r="MW347" s="5"/>
      <c r="MX347" s="5"/>
      <c r="MY347" s="5"/>
      <c r="MZ347" s="5"/>
      <c r="NA347" s="5"/>
      <c r="NB347" s="5"/>
      <c r="NC347" s="5"/>
      <c r="ND347" s="5"/>
      <c r="NE347" s="5"/>
      <c r="NF347" s="5"/>
      <c r="NG347" s="5"/>
      <c r="NH347" s="5"/>
      <c r="NI347" s="5"/>
      <c r="NJ347" s="5"/>
      <c r="NK347" s="5"/>
      <c r="NL347" s="5"/>
      <c r="NM347" s="5"/>
      <c r="NN347" s="5"/>
      <c r="NO347" s="5"/>
      <c r="NP347" s="5"/>
      <c r="NQ347" s="5"/>
      <c r="NR347" s="5"/>
      <c r="NS347" s="5"/>
      <c r="NT347" s="5"/>
      <c r="NU347" s="5"/>
      <c r="NV347" s="5"/>
      <c r="NW347" s="5"/>
      <c r="NX347" s="5"/>
      <c r="NY347" s="5"/>
      <c r="NZ347" s="5"/>
      <c r="OA347" s="5"/>
      <c r="OB347" s="5"/>
      <c r="OC347" s="5"/>
      <c r="OD347" s="5"/>
      <c r="OE347" s="5"/>
      <c r="OF347" s="5"/>
      <c r="OG347" s="5"/>
      <c r="OH347" s="5"/>
      <c r="OI347" s="5"/>
      <c r="OJ347" s="5"/>
      <c r="OK347" s="5"/>
      <c r="OL347" s="5"/>
      <c r="OM347" s="5"/>
      <c r="ON347" s="5"/>
      <c r="OO347" s="5"/>
      <c r="OP347" s="5"/>
      <c r="OQ347" s="5"/>
      <c r="OR347" s="5"/>
      <c r="OS347" s="5"/>
      <c r="OT347" s="5"/>
      <c r="OU347" s="5"/>
      <c r="OV347" s="5"/>
      <c r="OW347" s="5"/>
      <c r="OX347" s="5"/>
      <c r="OY347" s="5"/>
      <c r="OZ347" s="5"/>
      <c r="PA347" s="5"/>
      <c r="PB347" s="5"/>
      <c r="PC347" s="5"/>
      <c r="PD347" s="5"/>
      <c r="PE347" s="5"/>
      <c r="PF347" s="5"/>
      <c r="PG347" s="5"/>
      <c r="PH347" s="5"/>
      <c r="PI347" s="5"/>
      <c r="PJ347" s="5"/>
      <c r="PK347" s="5"/>
      <c r="PL347" s="5"/>
      <c r="PM347" s="5"/>
      <c r="PN347" s="5"/>
      <c r="PO347" s="5"/>
      <c r="PP347" s="5"/>
    </row>
    <row r="348" spans="1:432" ht="14.2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  <c r="IW348" s="5"/>
      <c r="IX348" s="5"/>
      <c r="IY348" s="5"/>
      <c r="IZ348" s="5"/>
      <c r="JA348" s="5"/>
      <c r="JB348" s="5"/>
      <c r="JC348" s="5"/>
      <c r="JD348" s="5"/>
      <c r="JE348" s="5"/>
      <c r="JF348" s="5"/>
      <c r="JG348" s="5"/>
      <c r="JH348" s="5"/>
      <c r="JI348" s="5"/>
      <c r="JJ348" s="5"/>
      <c r="JK348" s="5"/>
      <c r="JL348" s="5"/>
      <c r="JM348" s="5"/>
      <c r="JN348" s="5"/>
      <c r="JO348" s="5"/>
      <c r="JP348" s="5"/>
      <c r="JQ348" s="5"/>
      <c r="JR348" s="5"/>
      <c r="JS348" s="5"/>
      <c r="JT348" s="5"/>
      <c r="JU348" s="5"/>
      <c r="JV348" s="5"/>
      <c r="JW348" s="5"/>
      <c r="JX348" s="5"/>
      <c r="JY348" s="5"/>
      <c r="JZ348" s="5"/>
      <c r="KA348" s="5"/>
      <c r="KB348" s="5"/>
      <c r="KC348" s="5"/>
      <c r="KD348" s="5"/>
      <c r="KE348" s="5"/>
      <c r="KF348" s="5"/>
      <c r="KG348" s="5"/>
      <c r="KH348" s="5"/>
      <c r="KI348" s="5"/>
      <c r="KJ348" s="5"/>
      <c r="KK348" s="5"/>
      <c r="KL348" s="5"/>
      <c r="KM348" s="5"/>
      <c r="KN348" s="5"/>
      <c r="KO348" s="5"/>
      <c r="KP348" s="5"/>
      <c r="KQ348" s="5"/>
      <c r="KR348" s="5"/>
      <c r="KS348" s="5"/>
      <c r="KT348" s="5"/>
      <c r="KU348" s="5"/>
      <c r="KV348" s="5"/>
      <c r="KW348" s="5"/>
      <c r="KX348" s="5"/>
      <c r="KY348" s="5"/>
      <c r="KZ348" s="5"/>
      <c r="LA348" s="5"/>
      <c r="LB348" s="5"/>
      <c r="LC348" s="5"/>
      <c r="LD348" s="5"/>
      <c r="LE348" s="5"/>
      <c r="LF348" s="5"/>
      <c r="LG348" s="5"/>
      <c r="LH348" s="5"/>
      <c r="LI348" s="5"/>
      <c r="LJ348" s="5"/>
      <c r="LK348" s="5"/>
      <c r="LL348" s="5"/>
      <c r="LM348" s="5"/>
      <c r="LN348" s="5"/>
      <c r="LO348" s="5"/>
      <c r="LP348" s="5"/>
      <c r="LQ348" s="5"/>
      <c r="LR348" s="5"/>
      <c r="LS348" s="5"/>
      <c r="LT348" s="5"/>
      <c r="LU348" s="5"/>
      <c r="LV348" s="5"/>
      <c r="LW348" s="5"/>
      <c r="LX348" s="5"/>
      <c r="LY348" s="5"/>
      <c r="LZ348" s="5"/>
      <c r="MA348" s="5"/>
      <c r="MB348" s="5"/>
      <c r="MC348" s="5"/>
      <c r="MD348" s="5"/>
      <c r="ME348" s="5"/>
      <c r="MF348" s="5"/>
      <c r="MG348" s="5"/>
      <c r="MH348" s="5"/>
      <c r="MI348" s="5"/>
      <c r="MJ348" s="5"/>
      <c r="MK348" s="5"/>
      <c r="ML348" s="5"/>
      <c r="MM348" s="5"/>
      <c r="MN348" s="5"/>
      <c r="MO348" s="5"/>
      <c r="MP348" s="5"/>
      <c r="MQ348" s="5"/>
      <c r="MR348" s="5"/>
      <c r="MS348" s="5"/>
      <c r="MT348" s="5"/>
      <c r="MU348" s="5"/>
      <c r="MV348" s="5"/>
      <c r="MW348" s="5"/>
      <c r="MX348" s="5"/>
      <c r="MY348" s="5"/>
      <c r="MZ348" s="5"/>
      <c r="NA348" s="5"/>
      <c r="NB348" s="5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</row>
    <row r="349" spans="1:432" ht="14.2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  <c r="IW349" s="5"/>
      <c r="IX349" s="5"/>
      <c r="IY349" s="5"/>
      <c r="IZ349" s="5"/>
      <c r="JA349" s="5"/>
      <c r="JB349" s="5"/>
      <c r="JC349" s="5"/>
      <c r="JD349" s="5"/>
      <c r="JE349" s="5"/>
      <c r="JF349" s="5"/>
      <c r="JG349" s="5"/>
      <c r="JH349" s="5"/>
      <c r="JI349" s="5"/>
      <c r="JJ349" s="5"/>
      <c r="JK349" s="5"/>
      <c r="JL349" s="5"/>
      <c r="JM349" s="5"/>
      <c r="JN349" s="5"/>
      <c r="JO349" s="5"/>
      <c r="JP349" s="5"/>
      <c r="JQ349" s="5"/>
      <c r="JR349" s="5"/>
      <c r="JS349" s="5"/>
      <c r="JT349" s="5"/>
      <c r="JU349" s="5"/>
      <c r="JV349" s="5"/>
      <c r="JW349" s="5"/>
      <c r="JX349" s="5"/>
      <c r="JY349" s="5"/>
      <c r="JZ349" s="5"/>
      <c r="KA349" s="5"/>
      <c r="KB349" s="5"/>
      <c r="KC349" s="5"/>
      <c r="KD349" s="5"/>
      <c r="KE349" s="5"/>
      <c r="KF349" s="5"/>
      <c r="KG349" s="5"/>
      <c r="KH349" s="5"/>
      <c r="KI349" s="5"/>
      <c r="KJ349" s="5"/>
      <c r="KK349" s="5"/>
      <c r="KL349" s="5"/>
      <c r="KM349" s="5"/>
      <c r="KN349" s="5"/>
      <c r="KO349" s="5"/>
      <c r="KP349" s="5"/>
      <c r="KQ349" s="5"/>
      <c r="KR349" s="5"/>
      <c r="KS349" s="5"/>
      <c r="KT349" s="5"/>
      <c r="KU349" s="5"/>
      <c r="KV349" s="5"/>
      <c r="KW349" s="5"/>
      <c r="KX349" s="5"/>
      <c r="KY349" s="5"/>
      <c r="KZ349" s="5"/>
      <c r="LA349" s="5"/>
      <c r="LB349" s="5"/>
      <c r="LC349" s="5"/>
      <c r="LD349" s="5"/>
      <c r="LE349" s="5"/>
      <c r="LF349" s="5"/>
      <c r="LG349" s="5"/>
      <c r="LH349" s="5"/>
      <c r="LI349" s="5"/>
      <c r="LJ349" s="5"/>
      <c r="LK349" s="5"/>
      <c r="LL349" s="5"/>
      <c r="LM349" s="5"/>
      <c r="LN349" s="5"/>
      <c r="LO349" s="5"/>
      <c r="LP349" s="5"/>
      <c r="LQ349" s="5"/>
      <c r="LR349" s="5"/>
      <c r="LS349" s="5"/>
      <c r="LT349" s="5"/>
      <c r="LU349" s="5"/>
      <c r="LV349" s="5"/>
      <c r="LW349" s="5"/>
      <c r="LX349" s="5"/>
      <c r="LY349" s="5"/>
      <c r="LZ349" s="5"/>
      <c r="MA349" s="5"/>
      <c r="MB349" s="5"/>
      <c r="MC349" s="5"/>
      <c r="MD349" s="5"/>
      <c r="ME349" s="5"/>
      <c r="MF349" s="5"/>
      <c r="MG349" s="5"/>
      <c r="MH349" s="5"/>
      <c r="MI349" s="5"/>
      <c r="MJ349" s="5"/>
      <c r="MK349" s="5"/>
      <c r="ML349" s="5"/>
      <c r="MM349" s="5"/>
      <c r="MN349" s="5"/>
      <c r="MO349" s="5"/>
      <c r="MP349" s="5"/>
      <c r="MQ349" s="5"/>
      <c r="MR349" s="5"/>
      <c r="MS349" s="5"/>
      <c r="MT349" s="5"/>
      <c r="MU349" s="5"/>
      <c r="MV349" s="5"/>
      <c r="MW349" s="5"/>
      <c r="MX349" s="5"/>
      <c r="MY349" s="5"/>
      <c r="MZ349" s="5"/>
      <c r="NA349" s="5"/>
      <c r="NB349" s="5"/>
      <c r="NC349" s="5"/>
      <c r="ND349" s="5"/>
      <c r="NE349" s="5"/>
      <c r="NF349" s="5"/>
      <c r="NG349" s="5"/>
      <c r="NH349" s="5"/>
      <c r="NI349" s="5"/>
      <c r="NJ349" s="5"/>
      <c r="NK349" s="5"/>
      <c r="NL349" s="5"/>
      <c r="NM349" s="5"/>
      <c r="NN349" s="5"/>
      <c r="NO349" s="5"/>
      <c r="NP349" s="5"/>
      <c r="NQ349" s="5"/>
      <c r="NR349" s="5"/>
      <c r="NS349" s="5"/>
      <c r="NT349" s="5"/>
      <c r="NU349" s="5"/>
      <c r="NV349" s="5"/>
      <c r="NW349" s="5"/>
      <c r="NX349" s="5"/>
      <c r="NY349" s="5"/>
      <c r="NZ349" s="5"/>
      <c r="OA349" s="5"/>
      <c r="OB349" s="5"/>
      <c r="OC349" s="5"/>
      <c r="OD349" s="5"/>
      <c r="OE349" s="5"/>
      <c r="OF349" s="5"/>
      <c r="OG349" s="5"/>
      <c r="OH349" s="5"/>
      <c r="OI349" s="5"/>
      <c r="OJ349" s="5"/>
      <c r="OK349" s="5"/>
      <c r="OL349" s="5"/>
      <c r="OM349" s="5"/>
      <c r="ON349" s="5"/>
      <c r="OO349" s="5"/>
      <c r="OP349" s="5"/>
      <c r="OQ349" s="5"/>
      <c r="OR349" s="5"/>
      <c r="OS349" s="5"/>
      <c r="OT349" s="5"/>
      <c r="OU349" s="5"/>
      <c r="OV349" s="5"/>
      <c r="OW349" s="5"/>
      <c r="OX349" s="5"/>
      <c r="OY349" s="5"/>
      <c r="OZ349" s="5"/>
      <c r="PA349" s="5"/>
      <c r="PB349" s="5"/>
      <c r="PC349" s="5"/>
      <c r="PD349" s="5"/>
      <c r="PE349" s="5"/>
      <c r="PF349" s="5"/>
      <c r="PG349" s="5"/>
      <c r="PH349" s="5"/>
      <c r="PI349" s="5"/>
      <c r="PJ349" s="5"/>
      <c r="PK349" s="5"/>
      <c r="PL349" s="5"/>
      <c r="PM349" s="5"/>
      <c r="PN349" s="5"/>
      <c r="PO349" s="5"/>
      <c r="PP349" s="5"/>
    </row>
    <row r="350" spans="1:432" ht="14.2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  <c r="IW350" s="5"/>
      <c r="IX350" s="5"/>
      <c r="IY350" s="5"/>
      <c r="IZ350" s="5"/>
      <c r="JA350" s="5"/>
      <c r="JB350" s="5"/>
      <c r="JC350" s="5"/>
      <c r="JD350" s="5"/>
      <c r="JE350" s="5"/>
      <c r="JF350" s="5"/>
      <c r="JG350" s="5"/>
      <c r="JH350" s="5"/>
      <c r="JI350" s="5"/>
      <c r="JJ350" s="5"/>
      <c r="JK350" s="5"/>
      <c r="JL350" s="5"/>
      <c r="JM350" s="5"/>
      <c r="JN350" s="5"/>
      <c r="JO350" s="5"/>
      <c r="JP350" s="5"/>
      <c r="JQ350" s="5"/>
      <c r="JR350" s="5"/>
      <c r="JS350" s="5"/>
      <c r="JT350" s="5"/>
      <c r="JU350" s="5"/>
      <c r="JV350" s="5"/>
      <c r="JW350" s="5"/>
      <c r="JX350" s="5"/>
      <c r="JY350" s="5"/>
      <c r="JZ350" s="5"/>
      <c r="KA350" s="5"/>
      <c r="KB350" s="5"/>
      <c r="KC350" s="5"/>
      <c r="KD350" s="5"/>
      <c r="KE350" s="5"/>
      <c r="KF350" s="5"/>
      <c r="KG350" s="5"/>
      <c r="KH350" s="5"/>
      <c r="KI350" s="5"/>
      <c r="KJ350" s="5"/>
      <c r="KK350" s="5"/>
      <c r="KL350" s="5"/>
      <c r="KM350" s="5"/>
      <c r="KN350" s="5"/>
      <c r="KO350" s="5"/>
      <c r="KP350" s="5"/>
      <c r="KQ350" s="5"/>
      <c r="KR350" s="5"/>
      <c r="KS350" s="5"/>
      <c r="KT350" s="5"/>
      <c r="KU350" s="5"/>
      <c r="KV350" s="5"/>
      <c r="KW350" s="5"/>
      <c r="KX350" s="5"/>
      <c r="KY350" s="5"/>
      <c r="KZ350" s="5"/>
      <c r="LA350" s="5"/>
      <c r="LB350" s="5"/>
      <c r="LC350" s="5"/>
      <c r="LD350" s="5"/>
      <c r="LE350" s="5"/>
      <c r="LF350" s="5"/>
      <c r="LG350" s="5"/>
      <c r="LH350" s="5"/>
      <c r="LI350" s="5"/>
      <c r="LJ350" s="5"/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r="MY350" s="5"/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</row>
    <row r="351" spans="1:432" ht="14.2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  <c r="IW351" s="5"/>
      <c r="IX351" s="5"/>
      <c r="IY351" s="5"/>
      <c r="IZ351" s="5"/>
      <c r="JA351" s="5"/>
      <c r="JB351" s="5"/>
      <c r="JC351" s="5"/>
      <c r="JD351" s="5"/>
      <c r="JE351" s="5"/>
      <c r="JF351" s="5"/>
      <c r="JG351" s="5"/>
      <c r="JH351" s="5"/>
      <c r="JI351" s="5"/>
      <c r="JJ351" s="5"/>
      <c r="JK351" s="5"/>
      <c r="JL351" s="5"/>
      <c r="JM351" s="5"/>
      <c r="JN351" s="5"/>
      <c r="JO351" s="5"/>
      <c r="JP351" s="5"/>
      <c r="JQ351" s="5"/>
      <c r="JR351" s="5"/>
      <c r="JS351" s="5"/>
      <c r="JT351" s="5"/>
      <c r="JU351" s="5"/>
      <c r="JV351" s="5"/>
      <c r="JW351" s="5"/>
      <c r="JX351" s="5"/>
      <c r="JY351" s="5"/>
      <c r="JZ351" s="5"/>
      <c r="KA351" s="5"/>
      <c r="KB351" s="5"/>
      <c r="KC351" s="5"/>
      <c r="KD351" s="5"/>
      <c r="KE351" s="5"/>
      <c r="KF351" s="5"/>
      <c r="KG351" s="5"/>
      <c r="KH351" s="5"/>
      <c r="KI351" s="5"/>
      <c r="KJ351" s="5"/>
      <c r="KK351" s="5"/>
      <c r="KL351" s="5"/>
      <c r="KM351" s="5"/>
      <c r="KN351" s="5"/>
      <c r="KO351" s="5"/>
      <c r="KP351" s="5"/>
      <c r="KQ351" s="5"/>
      <c r="KR351" s="5"/>
      <c r="KS351" s="5"/>
      <c r="KT351" s="5"/>
      <c r="KU351" s="5"/>
      <c r="KV351" s="5"/>
      <c r="KW351" s="5"/>
      <c r="KX351" s="5"/>
      <c r="KY351" s="5"/>
      <c r="KZ351" s="5"/>
      <c r="LA351" s="5"/>
      <c r="LB351" s="5"/>
      <c r="LC351" s="5"/>
      <c r="LD351" s="5"/>
      <c r="LE351" s="5"/>
      <c r="LF351" s="5"/>
      <c r="LG351" s="5"/>
      <c r="LH351" s="5"/>
      <c r="LI351" s="5"/>
      <c r="LJ351" s="5"/>
      <c r="LK351" s="5"/>
      <c r="LL351" s="5"/>
      <c r="LM351" s="5"/>
      <c r="LN351" s="5"/>
      <c r="LO351" s="5"/>
      <c r="LP351" s="5"/>
      <c r="LQ351" s="5"/>
      <c r="LR351" s="5"/>
      <c r="LS351" s="5"/>
      <c r="LT351" s="5"/>
      <c r="LU351" s="5"/>
      <c r="LV351" s="5"/>
      <c r="LW351" s="5"/>
      <c r="LX351" s="5"/>
      <c r="LY351" s="5"/>
      <c r="LZ351" s="5"/>
      <c r="MA351" s="5"/>
      <c r="MB351" s="5"/>
      <c r="MC351" s="5"/>
      <c r="MD351" s="5"/>
      <c r="ME351" s="5"/>
      <c r="MF351" s="5"/>
      <c r="MG351" s="5"/>
      <c r="MH351" s="5"/>
      <c r="MI351" s="5"/>
      <c r="MJ351" s="5"/>
      <c r="MK351" s="5"/>
      <c r="ML351" s="5"/>
      <c r="MM351" s="5"/>
      <c r="MN351" s="5"/>
      <c r="MO351" s="5"/>
      <c r="MP351" s="5"/>
      <c r="MQ351" s="5"/>
      <c r="MR351" s="5"/>
      <c r="MS351" s="5"/>
      <c r="MT351" s="5"/>
      <c r="MU351" s="5"/>
      <c r="MV351" s="5"/>
      <c r="MW351" s="5"/>
      <c r="MX351" s="5"/>
      <c r="MY351" s="5"/>
      <c r="MZ351" s="5"/>
      <c r="NA351" s="5"/>
      <c r="NB351" s="5"/>
      <c r="NC351" s="5"/>
      <c r="ND351" s="5"/>
      <c r="NE351" s="5"/>
      <c r="NF351" s="5"/>
      <c r="NG351" s="5"/>
      <c r="NH351" s="5"/>
      <c r="NI351" s="5"/>
      <c r="NJ351" s="5"/>
      <c r="NK351" s="5"/>
      <c r="NL351" s="5"/>
      <c r="NM351" s="5"/>
      <c r="NN351" s="5"/>
      <c r="NO351" s="5"/>
      <c r="NP351" s="5"/>
      <c r="NQ351" s="5"/>
      <c r="NR351" s="5"/>
      <c r="NS351" s="5"/>
      <c r="NT351" s="5"/>
      <c r="NU351" s="5"/>
      <c r="NV351" s="5"/>
      <c r="NW351" s="5"/>
      <c r="NX351" s="5"/>
      <c r="NY351" s="5"/>
      <c r="NZ351" s="5"/>
      <c r="OA351" s="5"/>
      <c r="OB351" s="5"/>
      <c r="OC351" s="5"/>
      <c r="OD351" s="5"/>
      <c r="OE351" s="5"/>
      <c r="OF351" s="5"/>
      <c r="OG351" s="5"/>
      <c r="OH351" s="5"/>
      <c r="OI351" s="5"/>
      <c r="OJ351" s="5"/>
      <c r="OK351" s="5"/>
      <c r="OL351" s="5"/>
      <c r="OM351" s="5"/>
      <c r="ON351" s="5"/>
      <c r="OO351" s="5"/>
      <c r="OP351" s="5"/>
      <c r="OQ351" s="5"/>
      <c r="OR351" s="5"/>
      <c r="OS351" s="5"/>
      <c r="OT351" s="5"/>
      <c r="OU351" s="5"/>
      <c r="OV351" s="5"/>
      <c r="OW351" s="5"/>
      <c r="OX351" s="5"/>
      <c r="OY351" s="5"/>
      <c r="OZ351" s="5"/>
      <c r="PA351" s="5"/>
      <c r="PB351" s="5"/>
      <c r="PC351" s="5"/>
      <c r="PD351" s="5"/>
      <c r="PE351" s="5"/>
      <c r="PF351" s="5"/>
      <c r="PG351" s="5"/>
      <c r="PH351" s="5"/>
      <c r="PI351" s="5"/>
      <c r="PJ351" s="5"/>
      <c r="PK351" s="5"/>
      <c r="PL351" s="5"/>
      <c r="PM351" s="5"/>
      <c r="PN351" s="5"/>
      <c r="PO351" s="5"/>
      <c r="PP351" s="5"/>
    </row>
    <row r="352" spans="1:432" ht="14.2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  <c r="IW352" s="5"/>
      <c r="IX352" s="5"/>
      <c r="IY352" s="5"/>
      <c r="IZ352" s="5"/>
      <c r="JA352" s="5"/>
      <c r="JB352" s="5"/>
      <c r="JC352" s="5"/>
      <c r="JD352" s="5"/>
      <c r="JE352" s="5"/>
      <c r="JF352" s="5"/>
      <c r="JG352" s="5"/>
      <c r="JH352" s="5"/>
      <c r="JI352" s="5"/>
      <c r="JJ352" s="5"/>
      <c r="JK352" s="5"/>
      <c r="JL352" s="5"/>
      <c r="JM352" s="5"/>
      <c r="JN352" s="5"/>
      <c r="JO352" s="5"/>
      <c r="JP352" s="5"/>
      <c r="JQ352" s="5"/>
      <c r="JR352" s="5"/>
      <c r="JS352" s="5"/>
      <c r="JT352" s="5"/>
      <c r="JU352" s="5"/>
      <c r="JV352" s="5"/>
      <c r="JW352" s="5"/>
      <c r="JX352" s="5"/>
      <c r="JY352" s="5"/>
      <c r="JZ352" s="5"/>
      <c r="KA352" s="5"/>
      <c r="KB352" s="5"/>
      <c r="KC352" s="5"/>
      <c r="KD352" s="5"/>
      <c r="KE352" s="5"/>
      <c r="KF352" s="5"/>
      <c r="KG352" s="5"/>
      <c r="KH352" s="5"/>
      <c r="KI352" s="5"/>
      <c r="KJ352" s="5"/>
      <c r="KK352" s="5"/>
      <c r="KL352" s="5"/>
      <c r="KM352" s="5"/>
      <c r="KN352" s="5"/>
      <c r="KO352" s="5"/>
      <c r="KP352" s="5"/>
      <c r="KQ352" s="5"/>
      <c r="KR352" s="5"/>
      <c r="KS352" s="5"/>
      <c r="KT352" s="5"/>
      <c r="KU352" s="5"/>
      <c r="KV352" s="5"/>
      <c r="KW352" s="5"/>
      <c r="KX352" s="5"/>
      <c r="KY352" s="5"/>
      <c r="KZ352" s="5"/>
      <c r="LA352" s="5"/>
      <c r="LB352" s="5"/>
      <c r="LC352" s="5"/>
      <c r="LD352" s="5"/>
      <c r="LE352" s="5"/>
      <c r="LF352" s="5"/>
      <c r="LG352" s="5"/>
      <c r="LH352" s="5"/>
      <c r="LI352" s="5"/>
      <c r="LJ352" s="5"/>
      <c r="LK352" s="5"/>
      <c r="LL352" s="5"/>
      <c r="LM352" s="5"/>
      <c r="LN352" s="5"/>
      <c r="LO352" s="5"/>
      <c r="LP352" s="5"/>
      <c r="LQ352" s="5"/>
      <c r="LR352" s="5"/>
      <c r="LS352" s="5"/>
      <c r="LT352" s="5"/>
      <c r="LU352" s="5"/>
      <c r="LV352" s="5"/>
      <c r="LW352" s="5"/>
      <c r="LX352" s="5"/>
      <c r="LY352" s="5"/>
      <c r="LZ352" s="5"/>
      <c r="MA352" s="5"/>
      <c r="MB352" s="5"/>
      <c r="MC352" s="5"/>
      <c r="MD352" s="5"/>
      <c r="ME352" s="5"/>
      <c r="MF352" s="5"/>
      <c r="MG352" s="5"/>
      <c r="MH352" s="5"/>
      <c r="MI352" s="5"/>
      <c r="MJ352" s="5"/>
      <c r="MK352" s="5"/>
      <c r="ML352" s="5"/>
      <c r="MM352" s="5"/>
      <c r="MN352" s="5"/>
      <c r="MO352" s="5"/>
      <c r="MP352" s="5"/>
      <c r="MQ352" s="5"/>
      <c r="MR352" s="5"/>
      <c r="MS352" s="5"/>
      <c r="MT352" s="5"/>
      <c r="MU352" s="5"/>
      <c r="MV352" s="5"/>
      <c r="MW352" s="5"/>
      <c r="MX352" s="5"/>
      <c r="MY352" s="5"/>
      <c r="MZ352" s="5"/>
      <c r="NA352" s="5"/>
      <c r="NB352" s="5"/>
      <c r="NC352" s="5"/>
      <c r="ND352" s="5"/>
      <c r="NE352" s="5"/>
      <c r="NF352" s="5"/>
      <c r="NG352" s="5"/>
      <c r="NH352" s="5"/>
      <c r="NI352" s="5"/>
      <c r="NJ352" s="5"/>
      <c r="NK352" s="5"/>
      <c r="NL352" s="5"/>
      <c r="NM352" s="5"/>
      <c r="NN352" s="5"/>
      <c r="NO352" s="5"/>
      <c r="NP352" s="5"/>
      <c r="NQ352" s="5"/>
      <c r="NR352" s="5"/>
      <c r="NS352" s="5"/>
      <c r="NT352" s="5"/>
      <c r="NU352" s="5"/>
      <c r="NV352" s="5"/>
      <c r="NW352" s="5"/>
      <c r="NX352" s="5"/>
      <c r="NY352" s="5"/>
      <c r="NZ352" s="5"/>
      <c r="OA352" s="5"/>
      <c r="OB352" s="5"/>
      <c r="OC352" s="5"/>
      <c r="OD352" s="5"/>
      <c r="OE352" s="5"/>
      <c r="OF352" s="5"/>
      <c r="OG352" s="5"/>
      <c r="OH352" s="5"/>
      <c r="OI352" s="5"/>
      <c r="OJ352" s="5"/>
      <c r="OK352" s="5"/>
      <c r="OL352" s="5"/>
      <c r="OM352" s="5"/>
      <c r="ON352" s="5"/>
      <c r="OO352" s="5"/>
      <c r="OP352" s="5"/>
      <c r="OQ352" s="5"/>
      <c r="OR352" s="5"/>
      <c r="OS352" s="5"/>
      <c r="OT352" s="5"/>
      <c r="OU352" s="5"/>
      <c r="OV352" s="5"/>
      <c r="OW352" s="5"/>
      <c r="OX352" s="5"/>
      <c r="OY352" s="5"/>
      <c r="OZ352" s="5"/>
      <c r="PA352" s="5"/>
      <c r="PB352" s="5"/>
      <c r="PC352" s="5"/>
      <c r="PD352" s="5"/>
      <c r="PE352" s="5"/>
      <c r="PF352" s="5"/>
      <c r="PG352" s="5"/>
      <c r="PH352" s="5"/>
      <c r="PI352" s="5"/>
      <c r="PJ352" s="5"/>
      <c r="PK352" s="5"/>
      <c r="PL352" s="5"/>
      <c r="PM352" s="5"/>
      <c r="PN352" s="5"/>
      <c r="PO352" s="5"/>
      <c r="PP352" s="5"/>
    </row>
    <row r="353" spans="1:432" ht="14.2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  <c r="IW353" s="5"/>
      <c r="IX353" s="5"/>
      <c r="IY353" s="5"/>
      <c r="IZ353" s="5"/>
      <c r="JA353" s="5"/>
      <c r="JB353" s="5"/>
      <c r="JC353" s="5"/>
      <c r="JD353" s="5"/>
      <c r="JE353" s="5"/>
      <c r="JF353" s="5"/>
      <c r="JG353" s="5"/>
      <c r="JH353" s="5"/>
      <c r="JI353" s="5"/>
      <c r="JJ353" s="5"/>
      <c r="JK353" s="5"/>
      <c r="JL353" s="5"/>
      <c r="JM353" s="5"/>
      <c r="JN353" s="5"/>
      <c r="JO353" s="5"/>
      <c r="JP353" s="5"/>
      <c r="JQ353" s="5"/>
      <c r="JR353" s="5"/>
      <c r="JS353" s="5"/>
      <c r="JT353" s="5"/>
      <c r="JU353" s="5"/>
      <c r="JV353" s="5"/>
      <c r="JW353" s="5"/>
      <c r="JX353" s="5"/>
      <c r="JY353" s="5"/>
      <c r="JZ353" s="5"/>
      <c r="KA353" s="5"/>
      <c r="KB353" s="5"/>
      <c r="KC353" s="5"/>
      <c r="KD353" s="5"/>
      <c r="KE353" s="5"/>
      <c r="KF353" s="5"/>
      <c r="KG353" s="5"/>
      <c r="KH353" s="5"/>
      <c r="KI353" s="5"/>
      <c r="KJ353" s="5"/>
      <c r="KK353" s="5"/>
      <c r="KL353" s="5"/>
      <c r="KM353" s="5"/>
      <c r="KN353" s="5"/>
      <c r="KO353" s="5"/>
      <c r="KP353" s="5"/>
      <c r="KQ353" s="5"/>
      <c r="KR353" s="5"/>
      <c r="KS353" s="5"/>
      <c r="KT353" s="5"/>
      <c r="KU353" s="5"/>
      <c r="KV353" s="5"/>
      <c r="KW353" s="5"/>
      <c r="KX353" s="5"/>
      <c r="KY353" s="5"/>
      <c r="KZ353" s="5"/>
      <c r="LA353" s="5"/>
      <c r="LB353" s="5"/>
      <c r="LC353" s="5"/>
      <c r="LD353" s="5"/>
      <c r="LE353" s="5"/>
      <c r="LF353" s="5"/>
      <c r="LG353" s="5"/>
      <c r="LH353" s="5"/>
      <c r="LI353" s="5"/>
      <c r="LJ353" s="5"/>
      <c r="LK353" s="5"/>
      <c r="LL353" s="5"/>
      <c r="LM353" s="5"/>
      <c r="LN353" s="5"/>
      <c r="LO353" s="5"/>
      <c r="LP353" s="5"/>
      <c r="LQ353" s="5"/>
      <c r="LR353" s="5"/>
      <c r="LS353" s="5"/>
      <c r="LT353" s="5"/>
      <c r="LU353" s="5"/>
      <c r="LV353" s="5"/>
      <c r="LW353" s="5"/>
      <c r="LX353" s="5"/>
      <c r="LY353" s="5"/>
      <c r="LZ353" s="5"/>
      <c r="MA353" s="5"/>
      <c r="MB353" s="5"/>
      <c r="MC353" s="5"/>
      <c r="MD353" s="5"/>
      <c r="ME353" s="5"/>
      <c r="MF353" s="5"/>
      <c r="MG353" s="5"/>
      <c r="MH353" s="5"/>
      <c r="MI353" s="5"/>
      <c r="MJ353" s="5"/>
      <c r="MK353" s="5"/>
      <c r="ML353" s="5"/>
      <c r="MM353" s="5"/>
      <c r="MN353" s="5"/>
      <c r="MO353" s="5"/>
      <c r="MP353" s="5"/>
      <c r="MQ353" s="5"/>
      <c r="MR353" s="5"/>
      <c r="MS353" s="5"/>
      <c r="MT353" s="5"/>
      <c r="MU353" s="5"/>
      <c r="MV353" s="5"/>
      <c r="MW353" s="5"/>
      <c r="MX353" s="5"/>
      <c r="MY353" s="5"/>
      <c r="MZ353" s="5"/>
      <c r="NA353" s="5"/>
      <c r="NB353" s="5"/>
      <c r="NC353" s="5"/>
      <c r="ND353" s="5"/>
      <c r="NE353" s="5"/>
      <c r="NF353" s="5"/>
      <c r="NG353" s="5"/>
      <c r="NH353" s="5"/>
      <c r="NI353" s="5"/>
      <c r="NJ353" s="5"/>
      <c r="NK353" s="5"/>
      <c r="NL353" s="5"/>
      <c r="NM353" s="5"/>
      <c r="NN353" s="5"/>
      <c r="NO353" s="5"/>
      <c r="NP353" s="5"/>
      <c r="NQ353" s="5"/>
      <c r="NR353" s="5"/>
      <c r="NS353" s="5"/>
      <c r="NT353" s="5"/>
      <c r="NU353" s="5"/>
      <c r="NV353" s="5"/>
      <c r="NW353" s="5"/>
      <c r="NX353" s="5"/>
      <c r="NY353" s="5"/>
      <c r="NZ353" s="5"/>
      <c r="OA353" s="5"/>
      <c r="OB353" s="5"/>
      <c r="OC353" s="5"/>
      <c r="OD353" s="5"/>
      <c r="OE353" s="5"/>
      <c r="OF353" s="5"/>
      <c r="OG353" s="5"/>
      <c r="OH353" s="5"/>
      <c r="OI353" s="5"/>
      <c r="OJ353" s="5"/>
      <c r="OK353" s="5"/>
      <c r="OL353" s="5"/>
      <c r="OM353" s="5"/>
      <c r="ON353" s="5"/>
      <c r="OO353" s="5"/>
      <c r="OP353" s="5"/>
      <c r="OQ353" s="5"/>
      <c r="OR353" s="5"/>
      <c r="OS353" s="5"/>
      <c r="OT353" s="5"/>
      <c r="OU353" s="5"/>
      <c r="OV353" s="5"/>
      <c r="OW353" s="5"/>
      <c r="OX353" s="5"/>
      <c r="OY353" s="5"/>
      <c r="OZ353" s="5"/>
      <c r="PA353" s="5"/>
      <c r="PB353" s="5"/>
      <c r="PC353" s="5"/>
      <c r="PD353" s="5"/>
      <c r="PE353" s="5"/>
      <c r="PF353" s="5"/>
      <c r="PG353" s="5"/>
      <c r="PH353" s="5"/>
      <c r="PI353" s="5"/>
      <c r="PJ353" s="5"/>
      <c r="PK353" s="5"/>
      <c r="PL353" s="5"/>
      <c r="PM353" s="5"/>
      <c r="PN353" s="5"/>
      <c r="PO353" s="5"/>
      <c r="PP353" s="5"/>
    </row>
    <row r="354" spans="1:432" ht="14.2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</row>
    <row r="355" spans="1:432" ht="14.2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  <c r="IW355" s="5"/>
      <c r="IX355" s="5"/>
      <c r="IY355" s="5"/>
      <c r="IZ355" s="5"/>
      <c r="JA355" s="5"/>
      <c r="JB355" s="5"/>
      <c r="JC355" s="5"/>
      <c r="JD355" s="5"/>
      <c r="JE355" s="5"/>
      <c r="JF355" s="5"/>
      <c r="JG355" s="5"/>
      <c r="JH355" s="5"/>
      <c r="JI355" s="5"/>
      <c r="JJ355" s="5"/>
      <c r="JK355" s="5"/>
      <c r="JL355" s="5"/>
      <c r="JM355" s="5"/>
      <c r="JN355" s="5"/>
      <c r="JO355" s="5"/>
      <c r="JP355" s="5"/>
      <c r="JQ355" s="5"/>
      <c r="JR355" s="5"/>
      <c r="JS355" s="5"/>
      <c r="JT355" s="5"/>
      <c r="JU355" s="5"/>
      <c r="JV355" s="5"/>
      <c r="JW355" s="5"/>
      <c r="JX355" s="5"/>
      <c r="JY355" s="5"/>
      <c r="JZ355" s="5"/>
      <c r="KA355" s="5"/>
      <c r="KB355" s="5"/>
      <c r="KC355" s="5"/>
      <c r="KD355" s="5"/>
      <c r="KE355" s="5"/>
      <c r="KF355" s="5"/>
      <c r="KG355" s="5"/>
      <c r="KH355" s="5"/>
      <c r="KI355" s="5"/>
      <c r="KJ355" s="5"/>
      <c r="KK355" s="5"/>
      <c r="KL355" s="5"/>
      <c r="KM355" s="5"/>
      <c r="KN355" s="5"/>
      <c r="KO355" s="5"/>
      <c r="KP355" s="5"/>
      <c r="KQ355" s="5"/>
      <c r="KR355" s="5"/>
      <c r="KS355" s="5"/>
      <c r="KT355" s="5"/>
      <c r="KU355" s="5"/>
      <c r="KV355" s="5"/>
      <c r="KW355" s="5"/>
      <c r="KX355" s="5"/>
      <c r="KY355" s="5"/>
      <c r="KZ355" s="5"/>
      <c r="LA355" s="5"/>
      <c r="LB355" s="5"/>
      <c r="LC355" s="5"/>
      <c r="LD355" s="5"/>
      <c r="LE355" s="5"/>
      <c r="LF355" s="5"/>
      <c r="LG355" s="5"/>
      <c r="LH355" s="5"/>
      <c r="LI355" s="5"/>
      <c r="LJ355" s="5"/>
      <c r="LK355" s="5"/>
      <c r="LL355" s="5"/>
      <c r="LM355" s="5"/>
      <c r="LN355" s="5"/>
      <c r="LO355" s="5"/>
      <c r="LP355" s="5"/>
      <c r="LQ355" s="5"/>
      <c r="LR355" s="5"/>
      <c r="LS355" s="5"/>
      <c r="LT355" s="5"/>
      <c r="LU355" s="5"/>
      <c r="LV355" s="5"/>
      <c r="LW355" s="5"/>
      <c r="LX355" s="5"/>
      <c r="LY355" s="5"/>
      <c r="LZ355" s="5"/>
      <c r="MA355" s="5"/>
      <c r="MB355" s="5"/>
      <c r="MC355" s="5"/>
      <c r="MD355" s="5"/>
      <c r="ME355" s="5"/>
      <c r="MF355" s="5"/>
      <c r="MG355" s="5"/>
      <c r="MH355" s="5"/>
      <c r="MI355" s="5"/>
      <c r="MJ355" s="5"/>
      <c r="MK355" s="5"/>
      <c r="ML355" s="5"/>
      <c r="MM355" s="5"/>
      <c r="MN355" s="5"/>
      <c r="MO355" s="5"/>
      <c r="MP355" s="5"/>
      <c r="MQ355" s="5"/>
      <c r="MR355" s="5"/>
      <c r="MS355" s="5"/>
      <c r="MT355" s="5"/>
      <c r="MU355" s="5"/>
      <c r="MV355" s="5"/>
      <c r="MW355" s="5"/>
      <c r="MX355" s="5"/>
      <c r="MY355" s="5"/>
      <c r="MZ355" s="5"/>
      <c r="NA355" s="5"/>
      <c r="NB355" s="5"/>
      <c r="NC355" s="5"/>
      <c r="ND355" s="5"/>
      <c r="NE355" s="5"/>
      <c r="NF355" s="5"/>
      <c r="NG355" s="5"/>
      <c r="NH355" s="5"/>
      <c r="NI355" s="5"/>
      <c r="NJ355" s="5"/>
      <c r="NK355" s="5"/>
      <c r="NL355" s="5"/>
      <c r="NM355" s="5"/>
      <c r="NN355" s="5"/>
      <c r="NO355" s="5"/>
      <c r="NP355" s="5"/>
      <c r="NQ355" s="5"/>
      <c r="NR355" s="5"/>
      <c r="NS355" s="5"/>
      <c r="NT355" s="5"/>
      <c r="NU355" s="5"/>
      <c r="NV355" s="5"/>
      <c r="NW355" s="5"/>
      <c r="NX355" s="5"/>
      <c r="NY355" s="5"/>
      <c r="NZ355" s="5"/>
      <c r="OA355" s="5"/>
      <c r="OB355" s="5"/>
      <c r="OC355" s="5"/>
      <c r="OD355" s="5"/>
      <c r="OE355" s="5"/>
      <c r="OF355" s="5"/>
      <c r="OG355" s="5"/>
      <c r="OH355" s="5"/>
      <c r="OI355" s="5"/>
      <c r="OJ355" s="5"/>
      <c r="OK355" s="5"/>
      <c r="OL355" s="5"/>
      <c r="OM355" s="5"/>
      <c r="ON355" s="5"/>
      <c r="OO355" s="5"/>
      <c r="OP355" s="5"/>
      <c r="OQ355" s="5"/>
      <c r="OR355" s="5"/>
      <c r="OS355" s="5"/>
      <c r="OT355" s="5"/>
      <c r="OU355" s="5"/>
      <c r="OV355" s="5"/>
      <c r="OW355" s="5"/>
      <c r="OX355" s="5"/>
      <c r="OY355" s="5"/>
      <c r="OZ355" s="5"/>
      <c r="PA355" s="5"/>
      <c r="PB355" s="5"/>
      <c r="PC355" s="5"/>
      <c r="PD355" s="5"/>
      <c r="PE355" s="5"/>
      <c r="PF355" s="5"/>
      <c r="PG355" s="5"/>
      <c r="PH355" s="5"/>
      <c r="PI355" s="5"/>
      <c r="PJ355" s="5"/>
      <c r="PK355" s="5"/>
      <c r="PL355" s="5"/>
      <c r="PM355" s="5"/>
      <c r="PN355" s="5"/>
      <c r="PO355" s="5"/>
      <c r="PP355" s="5"/>
    </row>
    <row r="356" spans="1:432" ht="14.2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  <c r="IW356" s="5"/>
      <c r="IX356" s="5"/>
      <c r="IY356" s="5"/>
      <c r="IZ356" s="5"/>
      <c r="JA356" s="5"/>
      <c r="JB356" s="5"/>
      <c r="JC356" s="5"/>
      <c r="JD356" s="5"/>
      <c r="JE356" s="5"/>
      <c r="JF356" s="5"/>
      <c r="JG356" s="5"/>
      <c r="JH356" s="5"/>
      <c r="JI356" s="5"/>
      <c r="JJ356" s="5"/>
      <c r="JK356" s="5"/>
      <c r="JL356" s="5"/>
      <c r="JM356" s="5"/>
      <c r="JN356" s="5"/>
      <c r="JO356" s="5"/>
      <c r="JP356" s="5"/>
      <c r="JQ356" s="5"/>
      <c r="JR356" s="5"/>
      <c r="JS356" s="5"/>
      <c r="JT356" s="5"/>
      <c r="JU356" s="5"/>
      <c r="JV356" s="5"/>
      <c r="JW356" s="5"/>
      <c r="JX356" s="5"/>
      <c r="JY356" s="5"/>
      <c r="JZ356" s="5"/>
      <c r="KA356" s="5"/>
      <c r="KB356" s="5"/>
      <c r="KC356" s="5"/>
      <c r="KD356" s="5"/>
      <c r="KE356" s="5"/>
      <c r="KF356" s="5"/>
      <c r="KG356" s="5"/>
      <c r="KH356" s="5"/>
      <c r="KI356" s="5"/>
      <c r="KJ356" s="5"/>
      <c r="KK356" s="5"/>
      <c r="KL356" s="5"/>
      <c r="KM356" s="5"/>
      <c r="KN356" s="5"/>
      <c r="KO356" s="5"/>
      <c r="KP356" s="5"/>
      <c r="KQ356" s="5"/>
      <c r="KR356" s="5"/>
      <c r="KS356" s="5"/>
      <c r="KT356" s="5"/>
      <c r="KU356" s="5"/>
      <c r="KV356" s="5"/>
      <c r="KW356" s="5"/>
      <c r="KX356" s="5"/>
      <c r="KY356" s="5"/>
      <c r="KZ356" s="5"/>
      <c r="LA356" s="5"/>
      <c r="LB356" s="5"/>
      <c r="LC356" s="5"/>
      <c r="LD356" s="5"/>
      <c r="LE356" s="5"/>
      <c r="LF356" s="5"/>
      <c r="LG356" s="5"/>
      <c r="LH356" s="5"/>
      <c r="LI356" s="5"/>
      <c r="LJ356" s="5"/>
      <c r="LK356" s="5"/>
      <c r="LL356" s="5"/>
      <c r="LM356" s="5"/>
      <c r="LN356" s="5"/>
      <c r="LO356" s="5"/>
      <c r="LP356" s="5"/>
      <c r="LQ356" s="5"/>
      <c r="LR356" s="5"/>
      <c r="LS356" s="5"/>
      <c r="LT356" s="5"/>
      <c r="LU356" s="5"/>
      <c r="LV356" s="5"/>
      <c r="LW356" s="5"/>
      <c r="LX356" s="5"/>
      <c r="LY356" s="5"/>
      <c r="LZ356" s="5"/>
      <c r="MA356" s="5"/>
      <c r="MB356" s="5"/>
      <c r="MC356" s="5"/>
      <c r="MD356" s="5"/>
      <c r="ME356" s="5"/>
      <c r="MF356" s="5"/>
      <c r="MG356" s="5"/>
      <c r="MH356" s="5"/>
      <c r="MI356" s="5"/>
      <c r="MJ356" s="5"/>
      <c r="MK356" s="5"/>
      <c r="ML356" s="5"/>
      <c r="MM356" s="5"/>
      <c r="MN356" s="5"/>
      <c r="MO356" s="5"/>
      <c r="MP356" s="5"/>
      <c r="MQ356" s="5"/>
      <c r="MR356" s="5"/>
      <c r="MS356" s="5"/>
      <c r="MT356" s="5"/>
      <c r="MU356" s="5"/>
      <c r="MV356" s="5"/>
      <c r="MW356" s="5"/>
      <c r="MX356" s="5"/>
      <c r="MY356" s="5"/>
      <c r="MZ356" s="5"/>
      <c r="NA356" s="5"/>
      <c r="NB356" s="5"/>
      <c r="NC356" s="5"/>
      <c r="ND356" s="5"/>
      <c r="NE356" s="5"/>
      <c r="NF356" s="5"/>
      <c r="NG356" s="5"/>
      <c r="NH356" s="5"/>
      <c r="NI356" s="5"/>
      <c r="NJ356" s="5"/>
      <c r="NK356" s="5"/>
      <c r="NL356" s="5"/>
      <c r="NM356" s="5"/>
      <c r="NN356" s="5"/>
      <c r="NO356" s="5"/>
      <c r="NP356" s="5"/>
      <c r="NQ356" s="5"/>
      <c r="NR356" s="5"/>
      <c r="NS356" s="5"/>
      <c r="NT356" s="5"/>
      <c r="NU356" s="5"/>
      <c r="NV356" s="5"/>
      <c r="NW356" s="5"/>
      <c r="NX356" s="5"/>
      <c r="NY356" s="5"/>
      <c r="NZ356" s="5"/>
      <c r="OA356" s="5"/>
      <c r="OB356" s="5"/>
      <c r="OC356" s="5"/>
      <c r="OD356" s="5"/>
      <c r="OE356" s="5"/>
      <c r="OF356" s="5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</row>
    <row r="357" spans="1:432" ht="14.2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  <c r="IW357" s="5"/>
      <c r="IX357" s="5"/>
      <c r="IY357" s="5"/>
      <c r="IZ357" s="5"/>
      <c r="JA357" s="5"/>
      <c r="JB357" s="5"/>
      <c r="JC357" s="5"/>
      <c r="JD357" s="5"/>
      <c r="JE357" s="5"/>
      <c r="JF357" s="5"/>
      <c r="JG357" s="5"/>
      <c r="JH357" s="5"/>
      <c r="JI357" s="5"/>
      <c r="JJ357" s="5"/>
      <c r="JK357" s="5"/>
      <c r="JL357" s="5"/>
      <c r="JM357" s="5"/>
      <c r="JN357" s="5"/>
      <c r="JO357" s="5"/>
      <c r="JP357" s="5"/>
      <c r="JQ357" s="5"/>
      <c r="JR357" s="5"/>
      <c r="JS357" s="5"/>
      <c r="JT357" s="5"/>
      <c r="JU357" s="5"/>
      <c r="JV357" s="5"/>
      <c r="JW357" s="5"/>
      <c r="JX357" s="5"/>
      <c r="JY357" s="5"/>
      <c r="JZ357" s="5"/>
      <c r="KA357" s="5"/>
      <c r="KB357" s="5"/>
      <c r="KC357" s="5"/>
      <c r="KD357" s="5"/>
      <c r="KE357" s="5"/>
      <c r="KF357" s="5"/>
      <c r="KG357" s="5"/>
      <c r="KH357" s="5"/>
      <c r="KI357" s="5"/>
      <c r="KJ357" s="5"/>
      <c r="KK357" s="5"/>
      <c r="KL357" s="5"/>
      <c r="KM357" s="5"/>
      <c r="KN357" s="5"/>
      <c r="KO357" s="5"/>
      <c r="KP357" s="5"/>
      <c r="KQ357" s="5"/>
      <c r="KR357" s="5"/>
      <c r="KS357" s="5"/>
      <c r="KT357" s="5"/>
      <c r="KU357" s="5"/>
      <c r="KV357" s="5"/>
      <c r="KW357" s="5"/>
      <c r="KX357" s="5"/>
      <c r="KY357" s="5"/>
      <c r="KZ357" s="5"/>
      <c r="LA357" s="5"/>
      <c r="LB357" s="5"/>
      <c r="LC357" s="5"/>
      <c r="LD357" s="5"/>
      <c r="LE357" s="5"/>
      <c r="LF357" s="5"/>
      <c r="LG357" s="5"/>
      <c r="LH357" s="5"/>
      <c r="LI357" s="5"/>
      <c r="LJ357" s="5"/>
      <c r="LK357" s="5"/>
      <c r="LL357" s="5"/>
      <c r="LM357" s="5"/>
      <c r="LN357" s="5"/>
      <c r="LO357" s="5"/>
      <c r="LP357" s="5"/>
      <c r="LQ357" s="5"/>
      <c r="LR357" s="5"/>
      <c r="LS357" s="5"/>
      <c r="LT357" s="5"/>
      <c r="LU357" s="5"/>
      <c r="LV357" s="5"/>
      <c r="LW357" s="5"/>
      <c r="LX357" s="5"/>
      <c r="LY357" s="5"/>
      <c r="LZ357" s="5"/>
      <c r="MA357" s="5"/>
      <c r="MB357" s="5"/>
      <c r="MC357" s="5"/>
      <c r="MD357" s="5"/>
      <c r="ME357" s="5"/>
      <c r="MF357" s="5"/>
      <c r="MG357" s="5"/>
      <c r="MH357" s="5"/>
      <c r="MI357" s="5"/>
      <c r="MJ357" s="5"/>
      <c r="MK357" s="5"/>
      <c r="ML357" s="5"/>
      <c r="MM357" s="5"/>
      <c r="MN357" s="5"/>
      <c r="MO357" s="5"/>
      <c r="MP357" s="5"/>
      <c r="MQ357" s="5"/>
      <c r="MR357" s="5"/>
      <c r="MS357" s="5"/>
      <c r="MT357" s="5"/>
      <c r="MU357" s="5"/>
      <c r="MV357" s="5"/>
      <c r="MW357" s="5"/>
      <c r="MX357" s="5"/>
      <c r="MY357" s="5"/>
      <c r="MZ357" s="5"/>
      <c r="NA357" s="5"/>
      <c r="NB357" s="5"/>
      <c r="NC357" s="5"/>
      <c r="ND357" s="5"/>
      <c r="NE357" s="5"/>
      <c r="NF357" s="5"/>
      <c r="NG357" s="5"/>
      <c r="NH357" s="5"/>
      <c r="NI357" s="5"/>
      <c r="NJ357" s="5"/>
      <c r="NK357" s="5"/>
      <c r="NL357" s="5"/>
      <c r="NM357" s="5"/>
      <c r="NN357" s="5"/>
      <c r="NO357" s="5"/>
      <c r="NP357" s="5"/>
      <c r="NQ357" s="5"/>
      <c r="NR357" s="5"/>
      <c r="NS357" s="5"/>
      <c r="NT357" s="5"/>
      <c r="NU357" s="5"/>
      <c r="NV357" s="5"/>
      <c r="NW357" s="5"/>
      <c r="NX357" s="5"/>
      <c r="NY357" s="5"/>
      <c r="NZ357" s="5"/>
      <c r="OA357" s="5"/>
      <c r="OB357" s="5"/>
      <c r="OC357" s="5"/>
      <c r="OD357" s="5"/>
      <c r="OE357" s="5"/>
      <c r="OF357" s="5"/>
      <c r="OG357" s="5"/>
      <c r="OH357" s="5"/>
      <c r="OI357" s="5"/>
      <c r="OJ357" s="5"/>
      <c r="OK357" s="5"/>
      <c r="OL357" s="5"/>
      <c r="OM357" s="5"/>
      <c r="ON357" s="5"/>
      <c r="OO357" s="5"/>
      <c r="OP357" s="5"/>
      <c r="OQ357" s="5"/>
      <c r="OR357" s="5"/>
      <c r="OS357" s="5"/>
      <c r="OT357" s="5"/>
      <c r="OU357" s="5"/>
      <c r="OV357" s="5"/>
      <c r="OW357" s="5"/>
      <c r="OX357" s="5"/>
      <c r="OY357" s="5"/>
      <c r="OZ357" s="5"/>
      <c r="PA357" s="5"/>
      <c r="PB357" s="5"/>
      <c r="PC357" s="5"/>
      <c r="PD357" s="5"/>
      <c r="PE357" s="5"/>
      <c r="PF357" s="5"/>
      <c r="PG357" s="5"/>
      <c r="PH357" s="5"/>
      <c r="PI357" s="5"/>
      <c r="PJ357" s="5"/>
      <c r="PK357" s="5"/>
      <c r="PL357" s="5"/>
      <c r="PM357" s="5"/>
      <c r="PN357" s="5"/>
      <c r="PO357" s="5"/>
      <c r="PP357" s="5"/>
    </row>
    <row r="358" spans="1:432" ht="14.2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  <c r="IW358" s="5"/>
      <c r="IX358" s="5"/>
      <c r="IY358" s="5"/>
      <c r="IZ358" s="5"/>
      <c r="JA358" s="5"/>
      <c r="JB358" s="5"/>
      <c r="JC358" s="5"/>
      <c r="JD358" s="5"/>
      <c r="JE358" s="5"/>
      <c r="JF358" s="5"/>
      <c r="JG358" s="5"/>
      <c r="JH358" s="5"/>
      <c r="JI358" s="5"/>
      <c r="JJ358" s="5"/>
      <c r="JK358" s="5"/>
      <c r="JL358" s="5"/>
      <c r="JM358" s="5"/>
      <c r="JN358" s="5"/>
      <c r="JO358" s="5"/>
      <c r="JP358" s="5"/>
      <c r="JQ358" s="5"/>
      <c r="JR358" s="5"/>
      <c r="JS358" s="5"/>
      <c r="JT358" s="5"/>
      <c r="JU358" s="5"/>
      <c r="JV358" s="5"/>
      <c r="JW358" s="5"/>
      <c r="JX358" s="5"/>
      <c r="JY358" s="5"/>
      <c r="JZ358" s="5"/>
      <c r="KA358" s="5"/>
      <c r="KB358" s="5"/>
      <c r="KC358" s="5"/>
      <c r="KD358" s="5"/>
      <c r="KE358" s="5"/>
      <c r="KF358" s="5"/>
      <c r="KG358" s="5"/>
      <c r="KH358" s="5"/>
      <c r="KI358" s="5"/>
      <c r="KJ358" s="5"/>
      <c r="KK358" s="5"/>
      <c r="KL358" s="5"/>
      <c r="KM358" s="5"/>
      <c r="KN358" s="5"/>
      <c r="KO358" s="5"/>
      <c r="KP358" s="5"/>
      <c r="KQ358" s="5"/>
      <c r="KR358" s="5"/>
      <c r="KS358" s="5"/>
      <c r="KT358" s="5"/>
      <c r="KU358" s="5"/>
      <c r="KV358" s="5"/>
      <c r="KW358" s="5"/>
      <c r="KX358" s="5"/>
      <c r="KY358" s="5"/>
      <c r="KZ358" s="5"/>
      <c r="LA358" s="5"/>
      <c r="LB358" s="5"/>
      <c r="LC358" s="5"/>
      <c r="LD358" s="5"/>
      <c r="LE358" s="5"/>
      <c r="LF358" s="5"/>
      <c r="LG358" s="5"/>
      <c r="LH358" s="5"/>
      <c r="LI358" s="5"/>
      <c r="LJ358" s="5"/>
      <c r="LK358" s="5"/>
      <c r="LL358" s="5"/>
      <c r="LM358" s="5"/>
      <c r="LN358" s="5"/>
      <c r="LO358" s="5"/>
      <c r="LP358" s="5"/>
      <c r="LQ358" s="5"/>
      <c r="LR358" s="5"/>
      <c r="LS358" s="5"/>
      <c r="LT358" s="5"/>
      <c r="LU358" s="5"/>
      <c r="LV358" s="5"/>
      <c r="LW358" s="5"/>
      <c r="LX358" s="5"/>
      <c r="LY358" s="5"/>
      <c r="LZ358" s="5"/>
      <c r="MA358" s="5"/>
      <c r="MB358" s="5"/>
      <c r="MC358" s="5"/>
      <c r="MD358" s="5"/>
      <c r="ME358" s="5"/>
      <c r="MF358" s="5"/>
      <c r="MG358" s="5"/>
      <c r="MH358" s="5"/>
      <c r="MI358" s="5"/>
      <c r="MJ358" s="5"/>
      <c r="MK358" s="5"/>
      <c r="ML358" s="5"/>
      <c r="MM358" s="5"/>
      <c r="MN358" s="5"/>
      <c r="MO358" s="5"/>
      <c r="MP358" s="5"/>
      <c r="MQ358" s="5"/>
      <c r="MR358" s="5"/>
      <c r="MS358" s="5"/>
      <c r="MT358" s="5"/>
      <c r="MU358" s="5"/>
      <c r="MV358" s="5"/>
      <c r="MW358" s="5"/>
      <c r="MX358" s="5"/>
      <c r="MY358" s="5"/>
      <c r="MZ358" s="5"/>
      <c r="NA358" s="5"/>
      <c r="NB358" s="5"/>
      <c r="NC358" s="5"/>
      <c r="ND358" s="5"/>
      <c r="NE358" s="5"/>
      <c r="NF358" s="5"/>
      <c r="NG358" s="5"/>
      <c r="NH358" s="5"/>
      <c r="NI358" s="5"/>
      <c r="NJ358" s="5"/>
      <c r="NK358" s="5"/>
      <c r="NL358" s="5"/>
      <c r="NM358" s="5"/>
      <c r="NN358" s="5"/>
      <c r="NO358" s="5"/>
      <c r="NP358" s="5"/>
      <c r="NQ358" s="5"/>
      <c r="NR358" s="5"/>
      <c r="NS358" s="5"/>
      <c r="NT358" s="5"/>
      <c r="NU358" s="5"/>
      <c r="NV358" s="5"/>
      <c r="NW358" s="5"/>
      <c r="NX358" s="5"/>
      <c r="NY358" s="5"/>
      <c r="NZ358" s="5"/>
      <c r="OA358" s="5"/>
      <c r="OB358" s="5"/>
      <c r="OC358" s="5"/>
      <c r="OD358" s="5"/>
      <c r="OE358" s="5"/>
      <c r="OF358" s="5"/>
      <c r="OG358" s="5"/>
      <c r="OH358" s="5"/>
      <c r="OI358" s="5"/>
      <c r="OJ358" s="5"/>
      <c r="OK358" s="5"/>
      <c r="OL358" s="5"/>
      <c r="OM358" s="5"/>
      <c r="ON358" s="5"/>
      <c r="OO358" s="5"/>
      <c r="OP358" s="5"/>
      <c r="OQ358" s="5"/>
      <c r="OR358" s="5"/>
      <c r="OS358" s="5"/>
      <c r="OT358" s="5"/>
      <c r="OU358" s="5"/>
      <c r="OV358" s="5"/>
      <c r="OW358" s="5"/>
      <c r="OX358" s="5"/>
      <c r="OY358" s="5"/>
      <c r="OZ358" s="5"/>
      <c r="PA358" s="5"/>
      <c r="PB358" s="5"/>
      <c r="PC358" s="5"/>
      <c r="PD358" s="5"/>
      <c r="PE358" s="5"/>
      <c r="PF358" s="5"/>
      <c r="PG358" s="5"/>
      <c r="PH358" s="5"/>
      <c r="PI358" s="5"/>
      <c r="PJ358" s="5"/>
      <c r="PK358" s="5"/>
      <c r="PL358" s="5"/>
      <c r="PM358" s="5"/>
      <c r="PN358" s="5"/>
      <c r="PO358" s="5"/>
      <c r="PP358" s="5"/>
    </row>
    <row r="359" spans="1:432" ht="14.2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  <c r="IW359" s="5"/>
      <c r="IX359" s="5"/>
      <c r="IY359" s="5"/>
      <c r="IZ359" s="5"/>
      <c r="JA359" s="5"/>
      <c r="JB359" s="5"/>
      <c r="JC359" s="5"/>
      <c r="JD359" s="5"/>
      <c r="JE359" s="5"/>
      <c r="JF359" s="5"/>
      <c r="JG359" s="5"/>
      <c r="JH359" s="5"/>
      <c r="JI359" s="5"/>
      <c r="JJ359" s="5"/>
      <c r="JK359" s="5"/>
      <c r="JL359" s="5"/>
      <c r="JM359" s="5"/>
      <c r="JN359" s="5"/>
      <c r="JO359" s="5"/>
      <c r="JP359" s="5"/>
      <c r="JQ359" s="5"/>
      <c r="JR359" s="5"/>
      <c r="JS359" s="5"/>
      <c r="JT359" s="5"/>
      <c r="JU359" s="5"/>
      <c r="JV359" s="5"/>
      <c r="JW359" s="5"/>
      <c r="JX359" s="5"/>
      <c r="JY359" s="5"/>
      <c r="JZ359" s="5"/>
      <c r="KA359" s="5"/>
      <c r="KB359" s="5"/>
      <c r="KC359" s="5"/>
      <c r="KD359" s="5"/>
      <c r="KE359" s="5"/>
      <c r="KF359" s="5"/>
      <c r="KG359" s="5"/>
      <c r="KH359" s="5"/>
      <c r="KI359" s="5"/>
      <c r="KJ359" s="5"/>
      <c r="KK359" s="5"/>
      <c r="KL359" s="5"/>
      <c r="KM359" s="5"/>
      <c r="KN359" s="5"/>
      <c r="KO359" s="5"/>
      <c r="KP359" s="5"/>
      <c r="KQ359" s="5"/>
      <c r="KR359" s="5"/>
      <c r="KS359" s="5"/>
      <c r="KT359" s="5"/>
      <c r="KU359" s="5"/>
      <c r="KV359" s="5"/>
      <c r="KW359" s="5"/>
      <c r="KX359" s="5"/>
      <c r="KY359" s="5"/>
      <c r="KZ359" s="5"/>
      <c r="LA359" s="5"/>
      <c r="LB359" s="5"/>
      <c r="LC359" s="5"/>
      <c r="LD359" s="5"/>
      <c r="LE359" s="5"/>
      <c r="LF359" s="5"/>
      <c r="LG359" s="5"/>
      <c r="LH359" s="5"/>
      <c r="LI359" s="5"/>
      <c r="LJ359" s="5"/>
      <c r="LK359" s="5"/>
      <c r="LL359" s="5"/>
      <c r="LM359" s="5"/>
      <c r="LN359" s="5"/>
      <c r="LO359" s="5"/>
      <c r="LP359" s="5"/>
      <c r="LQ359" s="5"/>
      <c r="LR359" s="5"/>
      <c r="LS359" s="5"/>
      <c r="LT359" s="5"/>
      <c r="LU359" s="5"/>
      <c r="LV359" s="5"/>
      <c r="LW359" s="5"/>
      <c r="LX359" s="5"/>
      <c r="LY359" s="5"/>
      <c r="LZ359" s="5"/>
      <c r="MA359" s="5"/>
      <c r="MB359" s="5"/>
      <c r="MC359" s="5"/>
      <c r="MD359" s="5"/>
      <c r="ME359" s="5"/>
      <c r="MF359" s="5"/>
      <c r="MG359" s="5"/>
      <c r="MH359" s="5"/>
      <c r="MI359" s="5"/>
      <c r="MJ359" s="5"/>
      <c r="MK359" s="5"/>
      <c r="ML359" s="5"/>
      <c r="MM359" s="5"/>
      <c r="MN359" s="5"/>
      <c r="MO359" s="5"/>
      <c r="MP359" s="5"/>
      <c r="MQ359" s="5"/>
      <c r="MR359" s="5"/>
      <c r="MS359" s="5"/>
      <c r="MT359" s="5"/>
      <c r="MU359" s="5"/>
      <c r="MV359" s="5"/>
      <c r="MW359" s="5"/>
      <c r="MX359" s="5"/>
      <c r="MY359" s="5"/>
      <c r="MZ359" s="5"/>
      <c r="NA359" s="5"/>
      <c r="NB359" s="5"/>
      <c r="NC359" s="5"/>
      <c r="ND359" s="5"/>
      <c r="NE359" s="5"/>
      <c r="NF359" s="5"/>
      <c r="NG359" s="5"/>
      <c r="NH359" s="5"/>
      <c r="NI359" s="5"/>
      <c r="NJ359" s="5"/>
      <c r="NK359" s="5"/>
      <c r="NL359" s="5"/>
      <c r="NM359" s="5"/>
      <c r="NN359" s="5"/>
      <c r="NO359" s="5"/>
      <c r="NP359" s="5"/>
      <c r="NQ359" s="5"/>
      <c r="NR359" s="5"/>
      <c r="NS359" s="5"/>
      <c r="NT359" s="5"/>
      <c r="NU359" s="5"/>
      <c r="NV359" s="5"/>
      <c r="NW359" s="5"/>
      <c r="NX359" s="5"/>
      <c r="NY359" s="5"/>
      <c r="NZ359" s="5"/>
      <c r="OA359" s="5"/>
      <c r="OB359" s="5"/>
      <c r="OC359" s="5"/>
      <c r="OD359" s="5"/>
      <c r="OE359" s="5"/>
      <c r="OF359" s="5"/>
      <c r="OG359" s="5"/>
      <c r="OH359" s="5"/>
      <c r="OI359" s="5"/>
      <c r="OJ359" s="5"/>
      <c r="OK359" s="5"/>
      <c r="OL359" s="5"/>
      <c r="OM359" s="5"/>
      <c r="ON359" s="5"/>
      <c r="OO359" s="5"/>
      <c r="OP359" s="5"/>
      <c r="OQ359" s="5"/>
      <c r="OR359" s="5"/>
      <c r="OS359" s="5"/>
      <c r="OT359" s="5"/>
      <c r="OU359" s="5"/>
      <c r="OV359" s="5"/>
      <c r="OW359" s="5"/>
      <c r="OX359" s="5"/>
      <c r="OY359" s="5"/>
      <c r="OZ359" s="5"/>
      <c r="PA359" s="5"/>
      <c r="PB359" s="5"/>
      <c r="PC359" s="5"/>
      <c r="PD359" s="5"/>
      <c r="PE359" s="5"/>
      <c r="PF359" s="5"/>
      <c r="PG359" s="5"/>
      <c r="PH359" s="5"/>
      <c r="PI359" s="5"/>
      <c r="PJ359" s="5"/>
      <c r="PK359" s="5"/>
      <c r="PL359" s="5"/>
      <c r="PM359" s="5"/>
      <c r="PN359" s="5"/>
      <c r="PO359" s="5"/>
      <c r="PP359" s="5"/>
    </row>
    <row r="360" spans="1:432" ht="14.2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  <c r="IW360" s="5"/>
      <c r="IX360" s="5"/>
      <c r="IY360" s="5"/>
      <c r="IZ360" s="5"/>
      <c r="JA360" s="5"/>
      <c r="JB360" s="5"/>
      <c r="JC360" s="5"/>
      <c r="JD360" s="5"/>
      <c r="JE360" s="5"/>
      <c r="JF360" s="5"/>
      <c r="JG360" s="5"/>
      <c r="JH360" s="5"/>
      <c r="JI360" s="5"/>
      <c r="JJ360" s="5"/>
      <c r="JK360" s="5"/>
      <c r="JL360" s="5"/>
      <c r="JM360" s="5"/>
      <c r="JN360" s="5"/>
      <c r="JO360" s="5"/>
      <c r="JP360" s="5"/>
      <c r="JQ360" s="5"/>
      <c r="JR360" s="5"/>
      <c r="JS360" s="5"/>
      <c r="JT360" s="5"/>
      <c r="JU360" s="5"/>
      <c r="JV360" s="5"/>
      <c r="JW360" s="5"/>
      <c r="JX360" s="5"/>
      <c r="JY360" s="5"/>
      <c r="JZ360" s="5"/>
      <c r="KA360" s="5"/>
      <c r="KB360" s="5"/>
      <c r="KC360" s="5"/>
      <c r="KD360" s="5"/>
      <c r="KE360" s="5"/>
      <c r="KF360" s="5"/>
      <c r="KG360" s="5"/>
      <c r="KH360" s="5"/>
      <c r="KI360" s="5"/>
      <c r="KJ360" s="5"/>
      <c r="KK360" s="5"/>
      <c r="KL360" s="5"/>
      <c r="KM360" s="5"/>
      <c r="KN360" s="5"/>
      <c r="KO360" s="5"/>
      <c r="KP360" s="5"/>
      <c r="KQ360" s="5"/>
      <c r="KR360" s="5"/>
      <c r="KS360" s="5"/>
      <c r="KT360" s="5"/>
      <c r="KU360" s="5"/>
      <c r="KV360" s="5"/>
      <c r="KW360" s="5"/>
      <c r="KX360" s="5"/>
      <c r="KY360" s="5"/>
      <c r="KZ360" s="5"/>
      <c r="LA360" s="5"/>
      <c r="LB360" s="5"/>
      <c r="LC360" s="5"/>
      <c r="LD360" s="5"/>
      <c r="LE360" s="5"/>
      <c r="LF360" s="5"/>
      <c r="LG360" s="5"/>
      <c r="LH360" s="5"/>
      <c r="LI360" s="5"/>
      <c r="LJ360" s="5"/>
      <c r="LK360" s="5"/>
      <c r="LL360" s="5"/>
      <c r="LM360" s="5"/>
      <c r="LN360" s="5"/>
      <c r="LO360" s="5"/>
      <c r="LP360" s="5"/>
      <c r="LQ360" s="5"/>
      <c r="LR360" s="5"/>
      <c r="LS360" s="5"/>
      <c r="LT360" s="5"/>
      <c r="LU360" s="5"/>
      <c r="LV360" s="5"/>
      <c r="LW360" s="5"/>
      <c r="LX360" s="5"/>
      <c r="LY360" s="5"/>
      <c r="LZ360" s="5"/>
      <c r="MA360" s="5"/>
      <c r="MB360" s="5"/>
      <c r="MC360" s="5"/>
      <c r="MD360" s="5"/>
      <c r="ME360" s="5"/>
      <c r="MF360" s="5"/>
      <c r="MG360" s="5"/>
      <c r="MH360" s="5"/>
      <c r="MI360" s="5"/>
      <c r="MJ360" s="5"/>
      <c r="MK360" s="5"/>
      <c r="ML360" s="5"/>
      <c r="MM360" s="5"/>
      <c r="MN360" s="5"/>
      <c r="MO360" s="5"/>
      <c r="MP360" s="5"/>
      <c r="MQ360" s="5"/>
      <c r="MR360" s="5"/>
      <c r="MS360" s="5"/>
      <c r="MT360" s="5"/>
      <c r="MU360" s="5"/>
      <c r="MV360" s="5"/>
      <c r="MW360" s="5"/>
      <c r="MX360" s="5"/>
      <c r="MY360" s="5"/>
      <c r="MZ360" s="5"/>
      <c r="NA360" s="5"/>
      <c r="NB360" s="5"/>
      <c r="NC360" s="5"/>
      <c r="ND360" s="5"/>
      <c r="NE360" s="5"/>
      <c r="NF360" s="5"/>
      <c r="NG360" s="5"/>
      <c r="NH360" s="5"/>
      <c r="NI360" s="5"/>
      <c r="NJ360" s="5"/>
      <c r="NK360" s="5"/>
      <c r="NL360" s="5"/>
      <c r="NM360" s="5"/>
      <c r="NN360" s="5"/>
      <c r="NO360" s="5"/>
      <c r="NP360" s="5"/>
      <c r="NQ360" s="5"/>
      <c r="NR360" s="5"/>
      <c r="NS360" s="5"/>
      <c r="NT360" s="5"/>
      <c r="NU360" s="5"/>
      <c r="NV360" s="5"/>
      <c r="NW360" s="5"/>
      <c r="NX360" s="5"/>
      <c r="NY360" s="5"/>
      <c r="NZ360" s="5"/>
      <c r="OA360" s="5"/>
      <c r="OB360" s="5"/>
      <c r="OC360" s="5"/>
      <c r="OD360" s="5"/>
      <c r="OE360" s="5"/>
      <c r="OF360" s="5"/>
      <c r="OG360" s="5"/>
      <c r="OH360" s="5"/>
      <c r="OI360" s="5"/>
      <c r="OJ360" s="5"/>
      <c r="OK360" s="5"/>
      <c r="OL360" s="5"/>
      <c r="OM360" s="5"/>
      <c r="ON360" s="5"/>
      <c r="OO360" s="5"/>
      <c r="OP360" s="5"/>
      <c r="OQ360" s="5"/>
      <c r="OR360" s="5"/>
      <c r="OS360" s="5"/>
      <c r="OT360" s="5"/>
      <c r="OU360" s="5"/>
      <c r="OV360" s="5"/>
      <c r="OW360" s="5"/>
      <c r="OX360" s="5"/>
      <c r="OY360" s="5"/>
      <c r="OZ360" s="5"/>
      <c r="PA360" s="5"/>
      <c r="PB360" s="5"/>
      <c r="PC360" s="5"/>
      <c r="PD360" s="5"/>
      <c r="PE360" s="5"/>
      <c r="PF360" s="5"/>
      <c r="PG360" s="5"/>
      <c r="PH360" s="5"/>
      <c r="PI360" s="5"/>
      <c r="PJ360" s="5"/>
      <c r="PK360" s="5"/>
      <c r="PL360" s="5"/>
      <c r="PM360" s="5"/>
      <c r="PN360" s="5"/>
      <c r="PO360" s="5"/>
      <c r="PP360" s="5"/>
    </row>
    <row r="361" spans="1:432" ht="14.2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</row>
    <row r="362" spans="1:432" ht="14.2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  <c r="IW362" s="5"/>
      <c r="IX362" s="5"/>
      <c r="IY362" s="5"/>
      <c r="IZ362" s="5"/>
      <c r="JA362" s="5"/>
      <c r="JB362" s="5"/>
      <c r="JC362" s="5"/>
      <c r="JD362" s="5"/>
      <c r="JE362" s="5"/>
      <c r="JF362" s="5"/>
      <c r="JG362" s="5"/>
      <c r="JH362" s="5"/>
      <c r="JI362" s="5"/>
      <c r="JJ362" s="5"/>
      <c r="JK362" s="5"/>
      <c r="JL362" s="5"/>
      <c r="JM362" s="5"/>
      <c r="JN362" s="5"/>
      <c r="JO362" s="5"/>
      <c r="JP362" s="5"/>
      <c r="JQ362" s="5"/>
      <c r="JR362" s="5"/>
      <c r="JS362" s="5"/>
      <c r="JT362" s="5"/>
      <c r="JU362" s="5"/>
      <c r="JV362" s="5"/>
      <c r="JW362" s="5"/>
      <c r="JX362" s="5"/>
      <c r="JY362" s="5"/>
      <c r="JZ362" s="5"/>
      <c r="KA362" s="5"/>
      <c r="KB362" s="5"/>
      <c r="KC362" s="5"/>
      <c r="KD362" s="5"/>
      <c r="KE362" s="5"/>
      <c r="KF362" s="5"/>
      <c r="KG362" s="5"/>
      <c r="KH362" s="5"/>
      <c r="KI362" s="5"/>
      <c r="KJ362" s="5"/>
      <c r="KK362" s="5"/>
      <c r="KL362" s="5"/>
      <c r="KM362" s="5"/>
      <c r="KN362" s="5"/>
      <c r="KO362" s="5"/>
      <c r="KP362" s="5"/>
      <c r="KQ362" s="5"/>
      <c r="KR362" s="5"/>
      <c r="KS362" s="5"/>
      <c r="KT362" s="5"/>
      <c r="KU362" s="5"/>
      <c r="KV362" s="5"/>
      <c r="KW362" s="5"/>
      <c r="KX362" s="5"/>
      <c r="KY362" s="5"/>
      <c r="KZ362" s="5"/>
      <c r="LA362" s="5"/>
      <c r="LB362" s="5"/>
      <c r="LC362" s="5"/>
      <c r="LD362" s="5"/>
      <c r="LE362" s="5"/>
      <c r="LF362" s="5"/>
      <c r="LG362" s="5"/>
      <c r="LH362" s="5"/>
      <c r="LI362" s="5"/>
      <c r="LJ362" s="5"/>
      <c r="LK362" s="5"/>
      <c r="LL362" s="5"/>
      <c r="LM362" s="5"/>
      <c r="LN362" s="5"/>
      <c r="LO362" s="5"/>
      <c r="LP362" s="5"/>
      <c r="LQ362" s="5"/>
      <c r="LR362" s="5"/>
      <c r="LS362" s="5"/>
      <c r="LT362" s="5"/>
      <c r="LU362" s="5"/>
      <c r="LV362" s="5"/>
      <c r="LW362" s="5"/>
      <c r="LX362" s="5"/>
      <c r="LY362" s="5"/>
      <c r="LZ362" s="5"/>
      <c r="MA362" s="5"/>
      <c r="MB362" s="5"/>
      <c r="MC362" s="5"/>
      <c r="MD362" s="5"/>
      <c r="ME362" s="5"/>
      <c r="MF362" s="5"/>
      <c r="MG362" s="5"/>
      <c r="MH362" s="5"/>
      <c r="MI362" s="5"/>
      <c r="MJ362" s="5"/>
      <c r="MK362" s="5"/>
      <c r="ML362" s="5"/>
      <c r="MM362" s="5"/>
      <c r="MN362" s="5"/>
      <c r="MO362" s="5"/>
      <c r="MP362" s="5"/>
      <c r="MQ362" s="5"/>
      <c r="MR362" s="5"/>
      <c r="MS362" s="5"/>
      <c r="MT362" s="5"/>
      <c r="MU362" s="5"/>
      <c r="MV362" s="5"/>
      <c r="MW362" s="5"/>
      <c r="MX362" s="5"/>
      <c r="MY362" s="5"/>
      <c r="MZ362" s="5"/>
      <c r="NA362" s="5"/>
      <c r="NB362" s="5"/>
      <c r="NC362" s="5"/>
      <c r="ND362" s="5"/>
      <c r="NE362" s="5"/>
      <c r="NF362" s="5"/>
      <c r="NG362" s="5"/>
      <c r="NH362" s="5"/>
      <c r="NI362" s="5"/>
      <c r="NJ362" s="5"/>
      <c r="NK362" s="5"/>
      <c r="NL362" s="5"/>
      <c r="NM362" s="5"/>
      <c r="NN362" s="5"/>
      <c r="NO362" s="5"/>
      <c r="NP362" s="5"/>
      <c r="NQ362" s="5"/>
      <c r="NR362" s="5"/>
      <c r="NS362" s="5"/>
      <c r="NT362" s="5"/>
      <c r="NU362" s="5"/>
      <c r="NV362" s="5"/>
      <c r="NW362" s="5"/>
      <c r="NX362" s="5"/>
      <c r="NY362" s="5"/>
      <c r="NZ362" s="5"/>
      <c r="OA362" s="5"/>
      <c r="OB362" s="5"/>
      <c r="OC362" s="5"/>
      <c r="OD362" s="5"/>
      <c r="OE362" s="5"/>
      <c r="OF362" s="5"/>
      <c r="OG362" s="5"/>
      <c r="OH362" s="5"/>
      <c r="OI362" s="5"/>
      <c r="OJ362" s="5"/>
      <c r="OK362" s="5"/>
      <c r="OL362" s="5"/>
      <c r="OM362" s="5"/>
      <c r="ON362" s="5"/>
      <c r="OO362" s="5"/>
      <c r="OP362" s="5"/>
      <c r="OQ362" s="5"/>
      <c r="OR362" s="5"/>
      <c r="OS362" s="5"/>
      <c r="OT362" s="5"/>
      <c r="OU362" s="5"/>
      <c r="OV362" s="5"/>
      <c r="OW362" s="5"/>
      <c r="OX362" s="5"/>
      <c r="OY362" s="5"/>
      <c r="OZ362" s="5"/>
      <c r="PA362" s="5"/>
      <c r="PB362" s="5"/>
      <c r="PC362" s="5"/>
      <c r="PD362" s="5"/>
      <c r="PE362" s="5"/>
      <c r="PF362" s="5"/>
      <c r="PG362" s="5"/>
      <c r="PH362" s="5"/>
      <c r="PI362" s="5"/>
      <c r="PJ362" s="5"/>
      <c r="PK362" s="5"/>
      <c r="PL362" s="5"/>
      <c r="PM362" s="5"/>
      <c r="PN362" s="5"/>
      <c r="PO362" s="5"/>
      <c r="PP362" s="5"/>
    </row>
    <row r="363" spans="1:432" ht="14.2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  <c r="JW363" s="5"/>
      <c r="JX363" s="5"/>
      <c r="JY363" s="5"/>
      <c r="JZ363" s="5"/>
      <c r="KA363" s="5"/>
      <c r="KB363" s="5"/>
      <c r="KC363" s="5"/>
      <c r="KD363" s="5"/>
      <c r="KE363" s="5"/>
      <c r="KF363" s="5"/>
      <c r="KG363" s="5"/>
      <c r="KH363" s="5"/>
      <c r="KI363" s="5"/>
      <c r="KJ363" s="5"/>
      <c r="KK363" s="5"/>
      <c r="KL363" s="5"/>
      <c r="KM363" s="5"/>
      <c r="KN363" s="5"/>
      <c r="KO363" s="5"/>
      <c r="KP363" s="5"/>
      <c r="KQ363" s="5"/>
      <c r="KR363" s="5"/>
      <c r="KS363" s="5"/>
      <c r="KT363" s="5"/>
      <c r="KU363" s="5"/>
      <c r="KV363" s="5"/>
      <c r="KW363" s="5"/>
      <c r="KX363" s="5"/>
      <c r="KY363" s="5"/>
      <c r="KZ363" s="5"/>
      <c r="LA363" s="5"/>
      <c r="LB363" s="5"/>
      <c r="LC363" s="5"/>
      <c r="LD363" s="5"/>
      <c r="LE363" s="5"/>
      <c r="LF363" s="5"/>
      <c r="LG363" s="5"/>
      <c r="LH363" s="5"/>
      <c r="LI363" s="5"/>
      <c r="LJ363" s="5"/>
      <c r="LK363" s="5"/>
      <c r="LL363" s="5"/>
      <c r="LM363" s="5"/>
      <c r="LN363" s="5"/>
      <c r="LO363" s="5"/>
      <c r="LP363" s="5"/>
      <c r="LQ363" s="5"/>
      <c r="LR363" s="5"/>
      <c r="LS363" s="5"/>
      <c r="LT363" s="5"/>
      <c r="LU363" s="5"/>
      <c r="LV363" s="5"/>
      <c r="LW363" s="5"/>
      <c r="LX363" s="5"/>
      <c r="LY363" s="5"/>
      <c r="LZ363" s="5"/>
      <c r="MA363" s="5"/>
      <c r="MB363" s="5"/>
      <c r="MC363" s="5"/>
      <c r="MD363" s="5"/>
      <c r="ME363" s="5"/>
      <c r="MF363" s="5"/>
      <c r="MG363" s="5"/>
      <c r="MH363" s="5"/>
      <c r="MI363" s="5"/>
      <c r="MJ363" s="5"/>
      <c r="MK363" s="5"/>
      <c r="ML363" s="5"/>
      <c r="MM363" s="5"/>
      <c r="MN363" s="5"/>
      <c r="MO363" s="5"/>
      <c r="MP363" s="5"/>
      <c r="MQ363" s="5"/>
      <c r="MR363" s="5"/>
      <c r="MS363" s="5"/>
      <c r="MT363" s="5"/>
      <c r="MU363" s="5"/>
      <c r="MV363" s="5"/>
      <c r="MW363" s="5"/>
      <c r="MX363" s="5"/>
      <c r="MY363" s="5"/>
      <c r="MZ363" s="5"/>
      <c r="NA363" s="5"/>
      <c r="NB363" s="5"/>
      <c r="NC363" s="5"/>
      <c r="ND363" s="5"/>
      <c r="NE363" s="5"/>
      <c r="NF363" s="5"/>
      <c r="NG363" s="5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</row>
    <row r="364" spans="1:432" ht="14.2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JW364" s="5"/>
      <c r="JX364" s="5"/>
      <c r="JY364" s="5"/>
      <c r="JZ364" s="5"/>
      <c r="KA364" s="5"/>
      <c r="KB364" s="5"/>
      <c r="KC364" s="5"/>
      <c r="KD364" s="5"/>
      <c r="KE364" s="5"/>
      <c r="KF364" s="5"/>
      <c r="KG364" s="5"/>
      <c r="KH364" s="5"/>
      <c r="KI364" s="5"/>
      <c r="KJ364" s="5"/>
      <c r="KK364" s="5"/>
      <c r="KL364" s="5"/>
      <c r="KM364" s="5"/>
      <c r="KN364" s="5"/>
      <c r="KO364" s="5"/>
      <c r="KP364" s="5"/>
      <c r="KQ364" s="5"/>
      <c r="KR364" s="5"/>
      <c r="KS364" s="5"/>
      <c r="KT364" s="5"/>
      <c r="KU364" s="5"/>
      <c r="KV364" s="5"/>
      <c r="KW364" s="5"/>
      <c r="KX364" s="5"/>
      <c r="KY364" s="5"/>
      <c r="KZ364" s="5"/>
      <c r="LA364" s="5"/>
      <c r="LB364" s="5"/>
      <c r="LC364" s="5"/>
      <c r="LD364" s="5"/>
      <c r="LE364" s="5"/>
      <c r="LF364" s="5"/>
      <c r="LG364" s="5"/>
      <c r="LH364" s="5"/>
      <c r="LI364" s="5"/>
      <c r="LJ364" s="5"/>
      <c r="LK364" s="5"/>
      <c r="LL364" s="5"/>
      <c r="LM364" s="5"/>
      <c r="LN364" s="5"/>
      <c r="LO364" s="5"/>
      <c r="LP364" s="5"/>
      <c r="LQ364" s="5"/>
      <c r="LR364" s="5"/>
      <c r="LS364" s="5"/>
      <c r="LT364" s="5"/>
      <c r="LU364" s="5"/>
      <c r="LV364" s="5"/>
      <c r="LW364" s="5"/>
      <c r="LX364" s="5"/>
      <c r="LY364" s="5"/>
      <c r="LZ364" s="5"/>
      <c r="MA364" s="5"/>
      <c r="MB364" s="5"/>
      <c r="MC364" s="5"/>
      <c r="MD364" s="5"/>
      <c r="ME364" s="5"/>
      <c r="MF364" s="5"/>
      <c r="MG364" s="5"/>
      <c r="MH364" s="5"/>
      <c r="MI364" s="5"/>
      <c r="MJ364" s="5"/>
      <c r="MK364" s="5"/>
      <c r="ML364" s="5"/>
      <c r="MM364" s="5"/>
      <c r="MN364" s="5"/>
      <c r="MO364" s="5"/>
      <c r="MP364" s="5"/>
      <c r="MQ364" s="5"/>
      <c r="MR364" s="5"/>
      <c r="MS364" s="5"/>
      <c r="MT364" s="5"/>
      <c r="MU364" s="5"/>
      <c r="MV364" s="5"/>
      <c r="MW364" s="5"/>
      <c r="MX364" s="5"/>
      <c r="MY364" s="5"/>
      <c r="MZ364" s="5"/>
      <c r="NA364" s="5"/>
      <c r="NB364" s="5"/>
      <c r="NC364" s="5"/>
      <c r="ND364" s="5"/>
      <c r="NE364" s="5"/>
      <c r="NF364" s="5"/>
      <c r="NG364" s="5"/>
      <c r="NH364" s="5"/>
      <c r="NI364" s="5"/>
      <c r="NJ364" s="5"/>
      <c r="NK364" s="5"/>
      <c r="NL364" s="5"/>
      <c r="NM364" s="5"/>
      <c r="NN364" s="5"/>
      <c r="NO364" s="5"/>
      <c r="NP364" s="5"/>
      <c r="NQ364" s="5"/>
      <c r="NR364" s="5"/>
      <c r="NS364" s="5"/>
      <c r="NT364" s="5"/>
      <c r="NU364" s="5"/>
      <c r="NV364" s="5"/>
      <c r="NW364" s="5"/>
      <c r="NX364" s="5"/>
      <c r="NY364" s="5"/>
      <c r="NZ364" s="5"/>
      <c r="OA364" s="5"/>
      <c r="OB364" s="5"/>
      <c r="OC364" s="5"/>
      <c r="OD364" s="5"/>
      <c r="OE364" s="5"/>
      <c r="OF364" s="5"/>
      <c r="OG364" s="5"/>
      <c r="OH364" s="5"/>
      <c r="OI364" s="5"/>
      <c r="OJ364" s="5"/>
      <c r="OK364" s="5"/>
      <c r="OL364" s="5"/>
      <c r="OM364" s="5"/>
      <c r="ON364" s="5"/>
      <c r="OO364" s="5"/>
      <c r="OP364" s="5"/>
      <c r="OQ364" s="5"/>
      <c r="OR364" s="5"/>
      <c r="OS364" s="5"/>
      <c r="OT364" s="5"/>
      <c r="OU364" s="5"/>
      <c r="OV364" s="5"/>
      <c r="OW364" s="5"/>
      <c r="OX364" s="5"/>
      <c r="OY364" s="5"/>
      <c r="OZ364" s="5"/>
      <c r="PA364" s="5"/>
      <c r="PB364" s="5"/>
      <c r="PC364" s="5"/>
      <c r="PD364" s="5"/>
      <c r="PE364" s="5"/>
      <c r="PF364" s="5"/>
      <c r="PG364" s="5"/>
      <c r="PH364" s="5"/>
      <c r="PI364" s="5"/>
      <c r="PJ364" s="5"/>
      <c r="PK364" s="5"/>
      <c r="PL364" s="5"/>
      <c r="PM364" s="5"/>
      <c r="PN364" s="5"/>
      <c r="PO364" s="5"/>
      <c r="PP364" s="5"/>
    </row>
    <row r="365" spans="1:432" ht="14.2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JW365" s="5"/>
      <c r="JX365" s="5"/>
      <c r="JY365" s="5"/>
      <c r="JZ365" s="5"/>
      <c r="KA365" s="5"/>
      <c r="KB365" s="5"/>
      <c r="KC365" s="5"/>
      <c r="KD365" s="5"/>
      <c r="KE365" s="5"/>
      <c r="KF365" s="5"/>
      <c r="KG365" s="5"/>
      <c r="KH365" s="5"/>
      <c r="KI365" s="5"/>
      <c r="KJ365" s="5"/>
      <c r="KK365" s="5"/>
      <c r="KL365" s="5"/>
      <c r="KM365" s="5"/>
      <c r="KN365" s="5"/>
      <c r="KO365" s="5"/>
      <c r="KP365" s="5"/>
      <c r="KQ365" s="5"/>
      <c r="KR365" s="5"/>
      <c r="KS365" s="5"/>
      <c r="KT365" s="5"/>
      <c r="KU365" s="5"/>
      <c r="KV365" s="5"/>
      <c r="KW365" s="5"/>
      <c r="KX365" s="5"/>
      <c r="KY365" s="5"/>
      <c r="KZ365" s="5"/>
      <c r="LA365" s="5"/>
      <c r="LB365" s="5"/>
      <c r="LC365" s="5"/>
      <c r="LD365" s="5"/>
      <c r="LE365" s="5"/>
      <c r="LF365" s="5"/>
      <c r="LG365" s="5"/>
      <c r="LH365" s="5"/>
      <c r="LI365" s="5"/>
      <c r="LJ365" s="5"/>
      <c r="LK365" s="5"/>
      <c r="LL365" s="5"/>
      <c r="LM365" s="5"/>
      <c r="LN365" s="5"/>
      <c r="LO365" s="5"/>
      <c r="LP365" s="5"/>
      <c r="LQ365" s="5"/>
      <c r="LR365" s="5"/>
      <c r="LS365" s="5"/>
      <c r="LT365" s="5"/>
      <c r="LU365" s="5"/>
      <c r="LV365" s="5"/>
      <c r="LW365" s="5"/>
      <c r="LX365" s="5"/>
      <c r="LY365" s="5"/>
      <c r="LZ365" s="5"/>
      <c r="MA365" s="5"/>
      <c r="MB365" s="5"/>
      <c r="MC365" s="5"/>
      <c r="MD365" s="5"/>
      <c r="ME365" s="5"/>
      <c r="MF365" s="5"/>
      <c r="MG365" s="5"/>
      <c r="MH365" s="5"/>
      <c r="MI365" s="5"/>
      <c r="MJ365" s="5"/>
      <c r="MK365" s="5"/>
      <c r="ML365" s="5"/>
      <c r="MM365" s="5"/>
      <c r="MN365" s="5"/>
      <c r="MO365" s="5"/>
      <c r="MP365" s="5"/>
      <c r="MQ365" s="5"/>
      <c r="MR365" s="5"/>
      <c r="MS365" s="5"/>
      <c r="MT365" s="5"/>
      <c r="MU365" s="5"/>
      <c r="MV365" s="5"/>
      <c r="MW365" s="5"/>
      <c r="MX365" s="5"/>
      <c r="MY365" s="5"/>
      <c r="MZ365" s="5"/>
      <c r="NA365" s="5"/>
      <c r="NB365" s="5"/>
      <c r="NC365" s="5"/>
      <c r="ND365" s="5"/>
      <c r="NE365" s="5"/>
      <c r="NF365" s="5"/>
      <c r="NG365" s="5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</row>
    <row r="366" spans="1:432" ht="14.2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  <c r="JW366" s="5"/>
      <c r="JX366" s="5"/>
      <c r="JY366" s="5"/>
      <c r="JZ366" s="5"/>
      <c r="KA366" s="5"/>
      <c r="KB366" s="5"/>
      <c r="KC366" s="5"/>
      <c r="KD366" s="5"/>
      <c r="KE366" s="5"/>
      <c r="KF366" s="5"/>
      <c r="KG366" s="5"/>
      <c r="KH366" s="5"/>
      <c r="KI366" s="5"/>
      <c r="KJ366" s="5"/>
      <c r="KK366" s="5"/>
      <c r="KL366" s="5"/>
      <c r="KM366" s="5"/>
      <c r="KN366" s="5"/>
      <c r="KO366" s="5"/>
      <c r="KP366" s="5"/>
      <c r="KQ366" s="5"/>
      <c r="KR366" s="5"/>
      <c r="KS366" s="5"/>
      <c r="KT366" s="5"/>
      <c r="KU366" s="5"/>
      <c r="KV366" s="5"/>
      <c r="KW366" s="5"/>
      <c r="KX366" s="5"/>
      <c r="KY366" s="5"/>
      <c r="KZ366" s="5"/>
      <c r="LA366" s="5"/>
      <c r="LB366" s="5"/>
      <c r="LC366" s="5"/>
      <c r="LD366" s="5"/>
      <c r="LE366" s="5"/>
      <c r="LF366" s="5"/>
      <c r="LG366" s="5"/>
      <c r="LH366" s="5"/>
      <c r="LI366" s="5"/>
      <c r="LJ366" s="5"/>
      <c r="LK366" s="5"/>
      <c r="LL366" s="5"/>
      <c r="LM366" s="5"/>
      <c r="LN366" s="5"/>
      <c r="LO366" s="5"/>
      <c r="LP366" s="5"/>
      <c r="LQ366" s="5"/>
      <c r="LR366" s="5"/>
      <c r="LS366" s="5"/>
      <c r="LT366" s="5"/>
      <c r="LU366" s="5"/>
      <c r="LV366" s="5"/>
      <c r="LW366" s="5"/>
      <c r="LX366" s="5"/>
      <c r="LY366" s="5"/>
      <c r="LZ366" s="5"/>
      <c r="MA366" s="5"/>
      <c r="MB366" s="5"/>
      <c r="MC366" s="5"/>
      <c r="MD366" s="5"/>
      <c r="ME366" s="5"/>
      <c r="MF366" s="5"/>
      <c r="MG366" s="5"/>
      <c r="MH366" s="5"/>
      <c r="MI366" s="5"/>
      <c r="MJ366" s="5"/>
      <c r="MK366" s="5"/>
      <c r="ML366" s="5"/>
      <c r="MM366" s="5"/>
      <c r="MN366" s="5"/>
      <c r="MO366" s="5"/>
      <c r="MP366" s="5"/>
      <c r="MQ366" s="5"/>
      <c r="MR366" s="5"/>
      <c r="MS366" s="5"/>
      <c r="MT366" s="5"/>
      <c r="MU366" s="5"/>
      <c r="MV366" s="5"/>
      <c r="MW366" s="5"/>
      <c r="MX366" s="5"/>
      <c r="MY366" s="5"/>
      <c r="MZ366" s="5"/>
      <c r="NA366" s="5"/>
      <c r="NB366" s="5"/>
      <c r="NC366" s="5"/>
      <c r="ND366" s="5"/>
      <c r="NE366" s="5"/>
      <c r="NF366" s="5"/>
      <c r="NG366" s="5"/>
      <c r="NH366" s="5"/>
      <c r="NI366" s="5"/>
      <c r="NJ366" s="5"/>
      <c r="NK366" s="5"/>
      <c r="NL366" s="5"/>
      <c r="NM366" s="5"/>
      <c r="NN366" s="5"/>
      <c r="NO366" s="5"/>
      <c r="NP366" s="5"/>
      <c r="NQ366" s="5"/>
      <c r="NR366" s="5"/>
      <c r="NS366" s="5"/>
      <c r="NT366" s="5"/>
      <c r="NU366" s="5"/>
      <c r="NV366" s="5"/>
      <c r="NW366" s="5"/>
      <c r="NX366" s="5"/>
      <c r="NY366" s="5"/>
      <c r="NZ366" s="5"/>
      <c r="OA366" s="5"/>
      <c r="OB366" s="5"/>
      <c r="OC366" s="5"/>
      <c r="OD366" s="5"/>
      <c r="OE366" s="5"/>
      <c r="OF366" s="5"/>
      <c r="OG366" s="5"/>
      <c r="OH366" s="5"/>
      <c r="OI366" s="5"/>
      <c r="OJ366" s="5"/>
      <c r="OK366" s="5"/>
      <c r="OL366" s="5"/>
      <c r="OM366" s="5"/>
      <c r="ON366" s="5"/>
      <c r="OO366" s="5"/>
      <c r="OP366" s="5"/>
      <c r="OQ366" s="5"/>
      <c r="OR366" s="5"/>
      <c r="OS366" s="5"/>
      <c r="OT366" s="5"/>
      <c r="OU366" s="5"/>
      <c r="OV366" s="5"/>
      <c r="OW366" s="5"/>
      <c r="OX366" s="5"/>
      <c r="OY366" s="5"/>
      <c r="OZ366" s="5"/>
      <c r="PA366" s="5"/>
      <c r="PB366" s="5"/>
      <c r="PC366" s="5"/>
      <c r="PD366" s="5"/>
      <c r="PE366" s="5"/>
      <c r="PF366" s="5"/>
      <c r="PG366" s="5"/>
      <c r="PH366" s="5"/>
      <c r="PI366" s="5"/>
      <c r="PJ366" s="5"/>
      <c r="PK366" s="5"/>
      <c r="PL366" s="5"/>
      <c r="PM366" s="5"/>
      <c r="PN366" s="5"/>
      <c r="PO366" s="5"/>
      <c r="PP366" s="5"/>
    </row>
    <row r="367" spans="1:432" ht="14.2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JW367" s="5"/>
      <c r="JX367" s="5"/>
      <c r="JY367" s="5"/>
      <c r="JZ367" s="5"/>
      <c r="KA367" s="5"/>
      <c r="KB367" s="5"/>
      <c r="KC367" s="5"/>
      <c r="KD367" s="5"/>
      <c r="KE367" s="5"/>
      <c r="KF367" s="5"/>
      <c r="KG367" s="5"/>
      <c r="KH367" s="5"/>
      <c r="KI367" s="5"/>
      <c r="KJ367" s="5"/>
      <c r="KK367" s="5"/>
      <c r="KL367" s="5"/>
      <c r="KM367" s="5"/>
      <c r="KN367" s="5"/>
      <c r="KO367" s="5"/>
      <c r="KP367" s="5"/>
      <c r="KQ367" s="5"/>
      <c r="KR367" s="5"/>
      <c r="KS367" s="5"/>
      <c r="KT367" s="5"/>
      <c r="KU367" s="5"/>
      <c r="KV367" s="5"/>
      <c r="KW367" s="5"/>
      <c r="KX367" s="5"/>
      <c r="KY367" s="5"/>
      <c r="KZ367" s="5"/>
      <c r="LA367" s="5"/>
      <c r="LB367" s="5"/>
      <c r="LC367" s="5"/>
      <c r="LD367" s="5"/>
      <c r="LE367" s="5"/>
      <c r="LF367" s="5"/>
      <c r="LG367" s="5"/>
      <c r="LH367" s="5"/>
      <c r="LI367" s="5"/>
      <c r="LJ367" s="5"/>
      <c r="LK367" s="5"/>
      <c r="LL367" s="5"/>
      <c r="LM367" s="5"/>
      <c r="LN367" s="5"/>
      <c r="LO367" s="5"/>
      <c r="LP367" s="5"/>
      <c r="LQ367" s="5"/>
      <c r="LR367" s="5"/>
      <c r="LS367" s="5"/>
      <c r="LT367" s="5"/>
      <c r="LU367" s="5"/>
      <c r="LV367" s="5"/>
      <c r="LW367" s="5"/>
      <c r="LX367" s="5"/>
      <c r="LY367" s="5"/>
      <c r="LZ367" s="5"/>
      <c r="MA367" s="5"/>
      <c r="MB367" s="5"/>
      <c r="MC367" s="5"/>
      <c r="MD367" s="5"/>
      <c r="ME367" s="5"/>
      <c r="MF367" s="5"/>
      <c r="MG367" s="5"/>
      <c r="MH367" s="5"/>
      <c r="MI367" s="5"/>
      <c r="MJ367" s="5"/>
      <c r="MK367" s="5"/>
      <c r="ML367" s="5"/>
      <c r="MM367" s="5"/>
      <c r="MN367" s="5"/>
      <c r="MO367" s="5"/>
      <c r="MP367" s="5"/>
      <c r="MQ367" s="5"/>
      <c r="MR367" s="5"/>
      <c r="MS367" s="5"/>
      <c r="MT367" s="5"/>
      <c r="MU367" s="5"/>
      <c r="MV367" s="5"/>
      <c r="MW367" s="5"/>
      <c r="MX367" s="5"/>
      <c r="MY367" s="5"/>
      <c r="MZ367" s="5"/>
      <c r="NA367" s="5"/>
      <c r="NB367" s="5"/>
      <c r="NC367" s="5"/>
      <c r="ND367" s="5"/>
      <c r="NE367" s="5"/>
      <c r="NF367" s="5"/>
      <c r="NG367" s="5"/>
      <c r="NH367" s="5"/>
      <c r="NI367" s="5"/>
      <c r="NJ367" s="5"/>
      <c r="NK367" s="5"/>
      <c r="NL367" s="5"/>
      <c r="NM367" s="5"/>
      <c r="NN367" s="5"/>
      <c r="NO367" s="5"/>
      <c r="NP367" s="5"/>
      <c r="NQ367" s="5"/>
      <c r="NR367" s="5"/>
      <c r="NS367" s="5"/>
      <c r="NT367" s="5"/>
      <c r="NU367" s="5"/>
      <c r="NV367" s="5"/>
      <c r="NW367" s="5"/>
      <c r="NX367" s="5"/>
      <c r="NY367" s="5"/>
      <c r="NZ367" s="5"/>
      <c r="OA367" s="5"/>
      <c r="OB367" s="5"/>
      <c r="OC367" s="5"/>
      <c r="OD367" s="5"/>
      <c r="OE367" s="5"/>
      <c r="OF367" s="5"/>
      <c r="OG367" s="5"/>
      <c r="OH367" s="5"/>
      <c r="OI367" s="5"/>
      <c r="OJ367" s="5"/>
      <c r="OK367" s="5"/>
      <c r="OL367" s="5"/>
      <c r="OM367" s="5"/>
      <c r="ON367" s="5"/>
      <c r="OO367" s="5"/>
      <c r="OP367" s="5"/>
      <c r="OQ367" s="5"/>
      <c r="OR367" s="5"/>
      <c r="OS367" s="5"/>
      <c r="OT367" s="5"/>
      <c r="OU367" s="5"/>
      <c r="OV367" s="5"/>
      <c r="OW367" s="5"/>
      <c r="OX367" s="5"/>
      <c r="OY367" s="5"/>
      <c r="OZ367" s="5"/>
      <c r="PA367" s="5"/>
      <c r="PB367" s="5"/>
      <c r="PC367" s="5"/>
      <c r="PD367" s="5"/>
      <c r="PE367" s="5"/>
      <c r="PF367" s="5"/>
      <c r="PG367" s="5"/>
      <c r="PH367" s="5"/>
      <c r="PI367" s="5"/>
      <c r="PJ367" s="5"/>
      <c r="PK367" s="5"/>
      <c r="PL367" s="5"/>
      <c r="PM367" s="5"/>
      <c r="PN367" s="5"/>
      <c r="PO367" s="5"/>
      <c r="PP367" s="5"/>
    </row>
    <row r="368" spans="1:432" ht="14.2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  <c r="JW368" s="5"/>
      <c r="JX368" s="5"/>
      <c r="JY368" s="5"/>
      <c r="JZ368" s="5"/>
      <c r="KA368" s="5"/>
      <c r="KB368" s="5"/>
      <c r="KC368" s="5"/>
      <c r="KD368" s="5"/>
      <c r="KE368" s="5"/>
      <c r="KF368" s="5"/>
      <c r="KG368" s="5"/>
      <c r="KH368" s="5"/>
      <c r="KI368" s="5"/>
      <c r="KJ368" s="5"/>
      <c r="KK368" s="5"/>
      <c r="KL368" s="5"/>
      <c r="KM368" s="5"/>
      <c r="KN368" s="5"/>
      <c r="KO368" s="5"/>
      <c r="KP368" s="5"/>
      <c r="KQ368" s="5"/>
      <c r="KR368" s="5"/>
      <c r="KS368" s="5"/>
      <c r="KT368" s="5"/>
      <c r="KU368" s="5"/>
      <c r="KV368" s="5"/>
      <c r="KW368" s="5"/>
      <c r="KX368" s="5"/>
      <c r="KY368" s="5"/>
      <c r="KZ368" s="5"/>
      <c r="LA368" s="5"/>
      <c r="LB368" s="5"/>
      <c r="LC368" s="5"/>
      <c r="LD368" s="5"/>
      <c r="LE368" s="5"/>
      <c r="LF368" s="5"/>
      <c r="LG368" s="5"/>
      <c r="LH368" s="5"/>
      <c r="LI368" s="5"/>
      <c r="LJ368" s="5"/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r="MY368" s="5"/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</row>
    <row r="369" spans="1:432" ht="14.2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</row>
    <row r="370" spans="1:432" ht="14.2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W370" s="5"/>
      <c r="JX370" s="5"/>
      <c r="JY370" s="5"/>
      <c r="JZ370" s="5"/>
      <c r="KA370" s="5"/>
      <c r="KB370" s="5"/>
      <c r="KC370" s="5"/>
      <c r="KD370" s="5"/>
      <c r="KE370" s="5"/>
      <c r="KF370" s="5"/>
      <c r="KG370" s="5"/>
      <c r="KH370" s="5"/>
      <c r="KI370" s="5"/>
      <c r="KJ370" s="5"/>
      <c r="KK370" s="5"/>
      <c r="KL370" s="5"/>
      <c r="KM370" s="5"/>
      <c r="KN370" s="5"/>
      <c r="KO370" s="5"/>
      <c r="KP370" s="5"/>
      <c r="KQ370" s="5"/>
      <c r="KR370" s="5"/>
      <c r="KS370" s="5"/>
      <c r="KT370" s="5"/>
      <c r="KU370" s="5"/>
      <c r="KV370" s="5"/>
      <c r="KW370" s="5"/>
      <c r="KX370" s="5"/>
      <c r="KY370" s="5"/>
      <c r="KZ370" s="5"/>
      <c r="LA370" s="5"/>
      <c r="LB370" s="5"/>
      <c r="LC370" s="5"/>
      <c r="LD370" s="5"/>
      <c r="LE370" s="5"/>
      <c r="LF370" s="5"/>
      <c r="LG370" s="5"/>
      <c r="LH370" s="5"/>
      <c r="LI370" s="5"/>
      <c r="LJ370" s="5"/>
      <c r="LK370" s="5"/>
      <c r="LL370" s="5"/>
      <c r="LM370" s="5"/>
      <c r="LN370" s="5"/>
      <c r="LO370" s="5"/>
      <c r="LP370" s="5"/>
      <c r="LQ370" s="5"/>
      <c r="LR370" s="5"/>
      <c r="LS370" s="5"/>
      <c r="LT370" s="5"/>
      <c r="LU370" s="5"/>
      <c r="LV370" s="5"/>
      <c r="LW370" s="5"/>
      <c r="LX370" s="5"/>
      <c r="LY370" s="5"/>
      <c r="LZ370" s="5"/>
      <c r="MA370" s="5"/>
      <c r="MB370" s="5"/>
      <c r="MC370" s="5"/>
      <c r="MD370" s="5"/>
      <c r="ME370" s="5"/>
      <c r="MF370" s="5"/>
      <c r="MG370" s="5"/>
      <c r="MH370" s="5"/>
      <c r="MI370" s="5"/>
      <c r="MJ370" s="5"/>
      <c r="MK370" s="5"/>
      <c r="ML370" s="5"/>
      <c r="MM370" s="5"/>
      <c r="MN370" s="5"/>
      <c r="MO370" s="5"/>
      <c r="MP370" s="5"/>
      <c r="MQ370" s="5"/>
      <c r="MR370" s="5"/>
      <c r="MS370" s="5"/>
      <c r="MT370" s="5"/>
      <c r="MU370" s="5"/>
      <c r="MV370" s="5"/>
      <c r="MW370" s="5"/>
      <c r="MX370" s="5"/>
      <c r="MY370" s="5"/>
      <c r="MZ370" s="5"/>
      <c r="NA370" s="5"/>
      <c r="NB370" s="5"/>
      <c r="NC370" s="5"/>
      <c r="ND370" s="5"/>
      <c r="NE370" s="5"/>
      <c r="NF370" s="5"/>
      <c r="NG370" s="5"/>
      <c r="NH370" s="5"/>
      <c r="NI370" s="5"/>
      <c r="NJ370" s="5"/>
      <c r="NK370" s="5"/>
      <c r="NL370" s="5"/>
      <c r="NM370" s="5"/>
      <c r="NN370" s="5"/>
      <c r="NO370" s="5"/>
      <c r="NP370" s="5"/>
      <c r="NQ370" s="5"/>
      <c r="NR370" s="5"/>
      <c r="NS370" s="5"/>
      <c r="NT370" s="5"/>
      <c r="NU370" s="5"/>
      <c r="NV370" s="5"/>
      <c r="NW370" s="5"/>
      <c r="NX370" s="5"/>
      <c r="NY370" s="5"/>
      <c r="NZ370" s="5"/>
      <c r="OA370" s="5"/>
      <c r="OB370" s="5"/>
      <c r="OC370" s="5"/>
      <c r="OD370" s="5"/>
      <c r="OE370" s="5"/>
      <c r="OF370" s="5"/>
      <c r="OG370" s="5"/>
      <c r="OH370" s="5"/>
      <c r="OI370" s="5"/>
      <c r="OJ370" s="5"/>
      <c r="OK370" s="5"/>
      <c r="OL370" s="5"/>
      <c r="OM370" s="5"/>
      <c r="ON370" s="5"/>
      <c r="OO370" s="5"/>
      <c r="OP370" s="5"/>
      <c r="OQ370" s="5"/>
      <c r="OR370" s="5"/>
      <c r="OS370" s="5"/>
      <c r="OT370" s="5"/>
      <c r="OU370" s="5"/>
      <c r="OV370" s="5"/>
      <c r="OW370" s="5"/>
      <c r="OX370" s="5"/>
      <c r="OY370" s="5"/>
      <c r="OZ370" s="5"/>
      <c r="PA370" s="5"/>
      <c r="PB370" s="5"/>
      <c r="PC370" s="5"/>
      <c r="PD370" s="5"/>
      <c r="PE370" s="5"/>
      <c r="PF370" s="5"/>
      <c r="PG370" s="5"/>
      <c r="PH370" s="5"/>
      <c r="PI370" s="5"/>
      <c r="PJ370" s="5"/>
      <c r="PK370" s="5"/>
      <c r="PL370" s="5"/>
      <c r="PM370" s="5"/>
      <c r="PN370" s="5"/>
      <c r="PO370" s="5"/>
      <c r="PP370" s="5"/>
    </row>
    <row r="371" spans="1:432" ht="14.2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JW371" s="5"/>
      <c r="JX371" s="5"/>
      <c r="JY371" s="5"/>
      <c r="JZ371" s="5"/>
      <c r="KA371" s="5"/>
      <c r="KB371" s="5"/>
      <c r="KC371" s="5"/>
      <c r="KD371" s="5"/>
      <c r="KE371" s="5"/>
      <c r="KF371" s="5"/>
      <c r="KG371" s="5"/>
      <c r="KH371" s="5"/>
      <c r="KI371" s="5"/>
      <c r="KJ371" s="5"/>
      <c r="KK371" s="5"/>
      <c r="KL371" s="5"/>
      <c r="KM371" s="5"/>
      <c r="KN371" s="5"/>
      <c r="KO371" s="5"/>
      <c r="KP371" s="5"/>
      <c r="KQ371" s="5"/>
      <c r="KR371" s="5"/>
      <c r="KS371" s="5"/>
      <c r="KT371" s="5"/>
      <c r="KU371" s="5"/>
      <c r="KV371" s="5"/>
      <c r="KW371" s="5"/>
      <c r="KX371" s="5"/>
      <c r="KY371" s="5"/>
      <c r="KZ371" s="5"/>
      <c r="LA371" s="5"/>
      <c r="LB371" s="5"/>
      <c r="LC371" s="5"/>
      <c r="LD371" s="5"/>
      <c r="LE371" s="5"/>
      <c r="LF371" s="5"/>
      <c r="LG371" s="5"/>
      <c r="LH371" s="5"/>
      <c r="LI371" s="5"/>
      <c r="LJ371" s="5"/>
      <c r="LK371" s="5"/>
      <c r="LL371" s="5"/>
      <c r="LM371" s="5"/>
      <c r="LN371" s="5"/>
      <c r="LO371" s="5"/>
      <c r="LP371" s="5"/>
      <c r="LQ371" s="5"/>
      <c r="LR371" s="5"/>
      <c r="LS371" s="5"/>
      <c r="LT371" s="5"/>
      <c r="LU371" s="5"/>
      <c r="LV371" s="5"/>
      <c r="LW371" s="5"/>
      <c r="LX371" s="5"/>
      <c r="LY371" s="5"/>
      <c r="LZ371" s="5"/>
      <c r="MA371" s="5"/>
      <c r="MB371" s="5"/>
      <c r="MC371" s="5"/>
      <c r="MD371" s="5"/>
      <c r="ME371" s="5"/>
      <c r="MF371" s="5"/>
      <c r="MG371" s="5"/>
      <c r="MH371" s="5"/>
      <c r="MI371" s="5"/>
      <c r="MJ371" s="5"/>
      <c r="MK371" s="5"/>
      <c r="ML371" s="5"/>
      <c r="MM371" s="5"/>
      <c r="MN371" s="5"/>
      <c r="MO371" s="5"/>
      <c r="MP371" s="5"/>
      <c r="MQ371" s="5"/>
      <c r="MR371" s="5"/>
      <c r="MS371" s="5"/>
      <c r="MT371" s="5"/>
      <c r="MU371" s="5"/>
      <c r="MV371" s="5"/>
      <c r="MW371" s="5"/>
      <c r="MX371" s="5"/>
      <c r="MY371" s="5"/>
      <c r="MZ371" s="5"/>
      <c r="NA371" s="5"/>
      <c r="NB371" s="5"/>
      <c r="NC371" s="5"/>
      <c r="ND371" s="5"/>
      <c r="NE371" s="5"/>
      <c r="NF371" s="5"/>
      <c r="NG371" s="5"/>
      <c r="NH371" s="5"/>
      <c r="NI371" s="5"/>
      <c r="NJ371" s="5"/>
      <c r="NK371" s="5"/>
      <c r="NL371" s="5"/>
      <c r="NM371" s="5"/>
      <c r="NN371" s="5"/>
      <c r="NO371" s="5"/>
      <c r="NP371" s="5"/>
      <c r="NQ371" s="5"/>
      <c r="NR371" s="5"/>
      <c r="NS371" s="5"/>
      <c r="NT371" s="5"/>
      <c r="NU371" s="5"/>
      <c r="NV371" s="5"/>
      <c r="NW371" s="5"/>
      <c r="NX371" s="5"/>
      <c r="NY371" s="5"/>
      <c r="NZ371" s="5"/>
      <c r="OA371" s="5"/>
      <c r="OB371" s="5"/>
      <c r="OC371" s="5"/>
      <c r="OD371" s="5"/>
      <c r="OE371" s="5"/>
      <c r="OF371" s="5"/>
      <c r="OG371" s="5"/>
      <c r="OH371" s="5"/>
      <c r="OI371" s="5"/>
      <c r="OJ371" s="5"/>
      <c r="OK371" s="5"/>
      <c r="OL371" s="5"/>
      <c r="OM371" s="5"/>
      <c r="ON371" s="5"/>
      <c r="OO371" s="5"/>
      <c r="OP371" s="5"/>
      <c r="OQ371" s="5"/>
      <c r="OR371" s="5"/>
      <c r="OS371" s="5"/>
      <c r="OT371" s="5"/>
      <c r="OU371" s="5"/>
      <c r="OV371" s="5"/>
      <c r="OW371" s="5"/>
      <c r="OX371" s="5"/>
      <c r="OY371" s="5"/>
      <c r="OZ371" s="5"/>
      <c r="PA371" s="5"/>
      <c r="PB371" s="5"/>
      <c r="PC371" s="5"/>
      <c r="PD371" s="5"/>
      <c r="PE371" s="5"/>
      <c r="PF371" s="5"/>
      <c r="PG371" s="5"/>
      <c r="PH371" s="5"/>
      <c r="PI371" s="5"/>
      <c r="PJ371" s="5"/>
      <c r="PK371" s="5"/>
      <c r="PL371" s="5"/>
      <c r="PM371" s="5"/>
      <c r="PN371" s="5"/>
      <c r="PO371" s="5"/>
      <c r="PP371" s="5"/>
    </row>
    <row r="372" spans="1:432" ht="14.2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JW372" s="5"/>
      <c r="JX372" s="5"/>
      <c r="JY372" s="5"/>
      <c r="JZ372" s="5"/>
      <c r="KA372" s="5"/>
      <c r="KB372" s="5"/>
      <c r="KC372" s="5"/>
      <c r="KD372" s="5"/>
      <c r="KE372" s="5"/>
      <c r="KF372" s="5"/>
      <c r="KG372" s="5"/>
      <c r="KH372" s="5"/>
      <c r="KI372" s="5"/>
      <c r="KJ372" s="5"/>
      <c r="KK372" s="5"/>
      <c r="KL372" s="5"/>
      <c r="KM372" s="5"/>
      <c r="KN372" s="5"/>
      <c r="KO372" s="5"/>
      <c r="KP372" s="5"/>
      <c r="KQ372" s="5"/>
      <c r="KR372" s="5"/>
      <c r="KS372" s="5"/>
      <c r="KT372" s="5"/>
      <c r="KU372" s="5"/>
      <c r="KV372" s="5"/>
      <c r="KW372" s="5"/>
      <c r="KX372" s="5"/>
      <c r="KY372" s="5"/>
      <c r="KZ372" s="5"/>
      <c r="LA372" s="5"/>
      <c r="LB372" s="5"/>
      <c r="LC372" s="5"/>
      <c r="LD372" s="5"/>
      <c r="LE372" s="5"/>
      <c r="LF372" s="5"/>
      <c r="LG372" s="5"/>
      <c r="LH372" s="5"/>
      <c r="LI372" s="5"/>
      <c r="LJ372" s="5"/>
      <c r="LK372" s="5"/>
      <c r="LL372" s="5"/>
      <c r="LM372" s="5"/>
      <c r="LN372" s="5"/>
      <c r="LO372" s="5"/>
      <c r="LP372" s="5"/>
      <c r="LQ372" s="5"/>
      <c r="LR372" s="5"/>
      <c r="LS372" s="5"/>
      <c r="LT372" s="5"/>
      <c r="LU372" s="5"/>
      <c r="LV372" s="5"/>
      <c r="LW372" s="5"/>
      <c r="LX372" s="5"/>
      <c r="LY372" s="5"/>
      <c r="LZ372" s="5"/>
      <c r="MA372" s="5"/>
      <c r="MB372" s="5"/>
      <c r="MC372" s="5"/>
      <c r="MD372" s="5"/>
      <c r="ME372" s="5"/>
      <c r="MF372" s="5"/>
      <c r="MG372" s="5"/>
      <c r="MH372" s="5"/>
      <c r="MI372" s="5"/>
      <c r="MJ372" s="5"/>
      <c r="MK372" s="5"/>
      <c r="ML372" s="5"/>
      <c r="MM372" s="5"/>
      <c r="MN372" s="5"/>
      <c r="MO372" s="5"/>
      <c r="MP372" s="5"/>
      <c r="MQ372" s="5"/>
      <c r="MR372" s="5"/>
      <c r="MS372" s="5"/>
      <c r="MT372" s="5"/>
      <c r="MU372" s="5"/>
      <c r="MV372" s="5"/>
      <c r="MW372" s="5"/>
      <c r="MX372" s="5"/>
      <c r="MY372" s="5"/>
      <c r="MZ372" s="5"/>
      <c r="NA372" s="5"/>
      <c r="NB372" s="5"/>
      <c r="NC372" s="5"/>
      <c r="ND372" s="5"/>
      <c r="NE372" s="5"/>
      <c r="NF372" s="5"/>
      <c r="NG372" s="5"/>
      <c r="NH372" s="5"/>
      <c r="NI372" s="5"/>
      <c r="NJ372" s="5"/>
      <c r="NK372" s="5"/>
      <c r="NL372" s="5"/>
      <c r="NM372" s="5"/>
      <c r="NN372" s="5"/>
      <c r="NO372" s="5"/>
      <c r="NP372" s="5"/>
      <c r="NQ372" s="5"/>
      <c r="NR372" s="5"/>
      <c r="NS372" s="5"/>
      <c r="NT372" s="5"/>
      <c r="NU372" s="5"/>
      <c r="NV372" s="5"/>
      <c r="NW372" s="5"/>
      <c r="NX372" s="5"/>
      <c r="NY372" s="5"/>
      <c r="NZ372" s="5"/>
      <c r="OA372" s="5"/>
      <c r="OB372" s="5"/>
      <c r="OC372" s="5"/>
      <c r="OD372" s="5"/>
      <c r="OE372" s="5"/>
      <c r="OF372" s="5"/>
      <c r="OG372" s="5"/>
      <c r="OH372" s="5"/>
      <c r="OI372" s="5"/>
      <c r="OJ372" s="5"/>
      <c r="OK372" s="5"/>
      <c r="OL372" s="5"/>
      <c r="OM372" s="5"/>
      <c r="ON372" s="5"/>
      <c r="OO372" s="5"/>
      <c r="OP372" s="5"/>
      <c r="OQ372" s="5"/>
      <c r="OR372" s="5"/>
      <c r="OS372" s="5"/>
      <c r="OT372" s="5"/>
      <c r="OU372" s="5"/>
      <c r="OV372" s="5"/>
      <c r="OW372" s="5"/>
      <c r="OX372" s="5"/>
      <c r="OY372" s="5"/>
      <c r="OZ372" s="5"/>
      <c r="PA372" s="5"/>
      <c r="PB372" s="5"/>
      <c r="PC372" s="5"/>
      <c r="PD372" s="5"/>
      <c r="PE372" s="5"/>
      <c r="PF372" s="5"/>
      <c r="PG372" s="5"/>
      <c r="PH372" s="5"/>
      <c r="PI372" s="5"/>
      <c r="PJ372" s="5"/>
      <c r="PK372" s="5"/>
      <c r="PL372" s="5"/>
      <c r="PM372" s="5"/>
      <c r="PN372" s="5"/>
      <c r="PO372" s="5"/>
      <c r="PP372" s="5"/>
    </row>
    <row r="373" spans="1:432" ht="14.2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5"/>
      <c r="JX373" s="5"/>
      <c r="JY373" s="5"/>
      <c r="JZ373" s="5"/>
      <c r="KA373" s="5"/>
      <c r="KB373" s="5"/>
      <c r="KC373" s="5"/>
      <c r="KD373" s="5"/>
      <c r="KE373" s="5"/>
      <c r="KF373" s="5"/>
      <c r="KG373" s="5"/>
      <c r="KH373" s="5"/>
      <c r="KI373" s="5"/>
      <c r="KJ373" s="5"/>
      <c r="KK373" s="5"/>
      <c r="KL373" s="5"/>
      <c r="KM373" s="5"/>
      <c r="KN373" s="5"/>
      <c r="KO373" s="5"/>
      <c r="KP373" s="5"/>
      <c r="KQ373" s="5"/>
      <c r="KR373" s="5"/>
      <c r="KS373" s="5"/>
      <c r="KT373" s="5"/>
      <c r="KU373" s="5"/>
      <c r="KV373" s="5"/>
      <c r="KW373" s="5"/>
      <c r="KX373" s="5"/>
      <c r="KY373" s="5"/>
      <c r="KZ373" s="5"/>
      <c r="LA373" s="5"/>
      <c r="LB373" s="5"/>
      <c r="LC373" s="5"/>
      <c r="LD373" s="5"/>
      <c r="LE373" s="5"/>
      <c r="LF373" s="5"/>
      <c r="LG373" s="5"/>
      <c r="LH373" s="5"/>
      <c r="LI373" s="5"/>
      <c r="LJ373" s="5"/>
      <c r="LK373" s="5"/>
      <c r="LL373" s="5"/>
      <c r="LM373" s="5"/>
      <c r="LN373" s="5"/>
      <c r="LO373" s="5"/>
      <c r="LP373" s="5"/>
      <c r="LQ373" s="5"/>
      <c r="LR373" s="5"/>
      <c r="LS373" s="5"/>
      <c r="LT373" s="5"/>
      <c r="LU373" s="5"/>
      <c r="LV373" s="5"/>
      <c r="LW373" s="5"/>
      <c r="LX373" s="5"/>
      <c r="LY373" s="5"/>
      <c r="LZ373" s="5"/>
      <c r="MA373" s="5"/>
      <c r="MB373" s="5"/>
      <c r="MC373" s="5"/>
      <c r="MD373" s="5"/>
      <c r="ME373" s="5"/>
      <c r="MF373" s="5"/>
      <c r="MG373" s="5"/>
      <c r="MH373" s="5"/>
      <c r="MI373" s="5"/>
      <c r="MJ373" s="5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r="PC373" s="5"/>
      <c r="PD373" s="5"/>
      <c r="PE373" s="5"/>
      <c r="PF373" s="5"/>
      <c r="PG373" s="5"/>
      <c r="PH373" s="5"/>
      <c r="PI373" s="5"/>
      <c r="PJ373" s="5"/>
      <c r="PK373" s="5"/>
      <c r="PL373" s="5"/>
      <c r="PM373" s="5"/>
      <c r="PN373" s="5"/>
      <c r="PO373" s="5"/>
      <c r="PP373" s="5"/>
    </row>
    <row r="374" spans="1:432" ht="14.2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5"/>
      <c r="JX374" s="5"/>
      <c r="JY374" s="5"/>
      <c r="JZ374" s="5"/>
      <c r="KA374" s="5"/>
      <c r="KB374" s="5"/>
      <c r="KC374" s="5"/>
      <c r="KD374" s="5"/>
      <c r="KE374" s="5"/>
      <c r="KF374" s="5"/>
      <c r="KG374" s="5"/>
      <c r="KH374" s="5"/>
      <c r="KI374" s="5"/>
      <c r="KJ374" s="5"/>
      <c r="KK374" s="5"/>
      <c r="KL374" s="5"/>
      <c r="KM374" s="5"/>
      <c r="KN374" s="5"/>
      <c r="KO374" s="5"/>
      <c r="KP374" s="5"/>
      <c r="KQ374" s="5"/>
      <c r="KR374" s="5"/>
      <c r="KS374" s="5"/>
      <c r="KT374" s="5"/>
      <c r="KU374" s="5"/>
      <c r="KV374" s="5"/>
      <c r="KW374" s="5"/>
      <c r="KX374" s="5"/>
      <c r="KY374" s="5"/>
      <c r="KZ374" s="5"/>
      <c r="LA374" s="5"/>
      <c r="LB374" s="5"/>
      <c r="LC374" s="5"/>
      <c r="LD374" s="5"/>
      <c r="LE374" s="5"/>
      <c r="LF374" s="5"/>
      <c r="LG374" s="5"/>
      <c r="LH374" s="5"/>
      <c r="LI374" s="5"/>
      <c r="LJ374" s="5"/>
      <c r="LK374" s="5"/>
      <c r="LL374" s="5"/>
      <c r="LM374" s="5"/>
      <c r="LN374" s="5"/>
      <c r="LO374" s="5"/>
      <c r="LP374" s="5"/>
      <c r="LQ374" s="5"/>
      <c r="LR374" s="5"/>
      <c r="LS374" s="5"/>
      <c r="LT374" s="5"/>
      <c r="LU374" s="5"/>
      <c r="LV374" s="5"/>
      <c r="LW374" s="5"/>
      <c r="LX374" s="5"/>
      <c r="LY374" s="5"/>
      <c r="LZ374" s="5"/>
      <c r="MA374" s="5"/>
      <c r="MB374" s="5"/>
      <c r="MC374" s="5"/>
      <c r="MD374" s="5"/>
      <c r="ME374" s="5"/>
      <c r="MF374" s="5"/>
      <c r="MG374" s="5"/>
      <c r="MH374" s="5"/>
      <c r="MI374" s="5"/>
      <c r="MJ374" s="5"/>
      <c r="MK374" s="5"/>
      <c r="ML374" s="5"/>
      <c r="MM374" s="5"/>
      <c r="MN374" s="5"/>
      <c r="MO374" s="5"/>
      <c r="MP374" s="5"/>
      <c r="MQ374" s="5"/>
      <c r="MR374" s="5"/>
      <c r="MS374" s="5"/>
      <c r="MT374" s="5"/>
      <c r="MU374" s="5"/>
      <c r="MV374" s="5"/>
      <c r="MW374" s="5"/>
      <c r="MX374" s="5"/>
      <c r="MY374" s="5"/>
      <c r="MZ374" s="5"/>
      <c r="NA374" s="5"/>
      <c r="NB374" s="5"/>
      <c r="NC374" s="5"/>
      <c r="ND374" s="5"/>
      <c r="NE374" s="5"/>
      <c r="NF374" s="5"/>
      <c r="NG374" s="5"/>
      <c r="NH374" s="5"/>
      <c r="NI374" s="5"/>
      <c r="NJ374" s="5"/>
      <c r="NK374" s="5"/>
      <c r="NL374" s="5"/>
      <c r="NM374" s="5"/>
      <c r="NN374" s="5"/>
      <c r="NO374" s="5"/>
      <c r="NP374" s="5"/>
      <c r="NQ374" s="5"/>
      <c r="NR374" s="5"/>
      <c r="NS374" s="5"/>
      <c r="NT374" s="5"/>
      <c r="NU374" s="5"/>
      <c r="NV374" s="5"/>
      <c r="NW374" s="5"/>
      <c r="NX374" s="5"/>
      <c r="NY374" s="5"/>
      <c r="NZ374" s="5"/>
      <c r="OA374" s="5"/>
      <c r="OB374" s="5"/>
      <c r="OC374" s="5"/>
      <c r="OD374" s="5"/>
      <c r="OE374" s="5"/>
      <c r="OF374" s="5"/>
      <c r="OG374" s="5"/>
      <c r="OH374" s="5"/>
      <c r="OI374" s="5"/>
      <c r="OJ374" s="5"/>
      <c r="OK374" s="5"/>
      <c r="OL374" s="5"/>
      <c r="OM374" s="5"/>
      <c r="ON374" s="5"/>
      <c r="OO374" s="5"/>
      <c r="OP374" s="5"/>
      <c r="OQ374" s="5"/>
      <c r="OR374" s="5"/>
      <c r="OS374" s="5"/>
      <c r="OT374" s="5"/>
      <c r="OU374" s="5"/>
      <c r="OV374" s="5"/>
      <c r="OW374" s="5"/>
      <c r="OX374" s="5"/>
      <c r="OY374" s="5"/>
      <c r="OZ374" s="5"/>
      <c r="PA374" s="5"/>
      <c r="PB374" s="5"/>
      <c r="PC374" s="5"/>
      <c r="PD374" s="5"/>
      <c r="PE374" s="5"/>
      <c r="PF374" s="5"/>
      <c r="PG374" s="5"/>
      <c r="PH374" s="5"/>
      <c r="PI374" s="5"/>
      <c r="PJ374" s="5"/>
      <c r="PK374" s="5"/>
      <c r="PL374" s="5"/>
      <c r="PM374" s="5"/>
      <c r="PN374" s="5"/>
      <c r="PO374" s="5"/>
      <c r="PP374" s="5"/>
    </row>
    <row r="375" spans="1:432" ht="14.2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JW375" s="5"/>
      <c r="JX375" s="5"/>
      <c r="JY375" s="5"/>
      <c r="JZ375" s="5"/>
      <c r="KA375" s="5"/>
      <c r="KB375" s="5"/>
      <c r="KC375" s="5"/>
      <c r="KD375" s="5"/>
      <c r="KE375" s="5"/>
      <c r="KF375" s="5"/>
      <c r="KG375" s="5"/>
      <c r="KH375" s="5"/>
      <c r="KI375" s="5"/>
      <c r="KJ375" s="5"/>
      <c r="KK375" s="5"/>
      <c r="KL375" s="5"/>
      <c r="KM375" s="5"/>
      <c r="KN375" s="5"/>
      <c r="KO375" s="5"/>
      <c r="KP375" s="5"/>
      <c r="KQ375" s="5"/>
      <c r="KR375" s="5"/>
      <c r="KS375" s="5"/>
      <c r="KT375" s="5"/>
      <c r="KU375" s="5"/>
      <c r="KV375" s="5"/>
      <c r="KW375" s="5"/>
      <c r="KX375" s="5"/>
      <c r="KY375" s="5"/>
      <c r="KZ375" s="5"/>
      <c r="LA375" s="5"/>
      <c r="LB375" s="5"/>
      <c r="LC375" s="5"/>
      <c r="LD375" s="5"/>
      <c r="LE375" s="5"/>
      <c r="LF375" s="5"/>
      <c r="LG375" s="5"/>
      <c r="LH375" s="5"/>
      <c r="LI375" s="5"/>
      <c r="LJ375" s="5"/>
      <c r="LK375" s="5"/>
      <c r="LL375" s="5"/>
      <c r="LM375" s="5"/>
      <c r="LN375" s="5"/>
      <c r="LO375" s="5"/>
      <c r="LP375" s="5"/>
      <c r="LQ375" s="5"/>
      <c r="LR375" s="5"/>
      <c r="LS375" s="5"/>
      <c r="LT375" s="5"/>
      <c r="LU375" s="5"/>
      <c r="LV375" s="5"/>
      <c r="LW375" s="5"/>
      <c r="LX375" s="5"/>
      <c r="LY375" s="5"/>
      <c r="LZ375" s="5"/>
      <c r="MA375" s="5"/>
      <c r="MB375" s="5"/>
      <c r="MC375" s="5"/>
      <c r="MD375" s="5"/>
      <c r="ME375" s="5"/>
      <c r="MF375" s="5"/>
      <c r="MG375" s="5"/>
      <c r="MH375" s="5"/>
      <c r="MI375" s="5"/>
      <c r="MJ375" s="5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r="PC375" s="5"/>
      <c r="PD375" s="5"/>
      <c r="PE375" s="5"/>
      <c r="PF375" s="5"/>
      <c r="PG375" s="5"/>
      <c r="PH375" s="5"/>
      <c r="PI375" s="5"/>
      <c r="PJ375" s="5"/>
      <c r="PK375" s="5"/>
      <c r="PL375" s="5"/>
      <c r="PM375" s="5"/>
      <c r="PN375" s="5"/>
      <c r="PO375" s="5"/>
      <c r="PP375" s="5"/>
    </row>
    <row r="376" spans="1:432" ht="14.2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JW376" s="5"/>
      <c r="JX376" s="5"/>
      <c r="JY376" s="5"/>
      <c r="JZ376" s="5"/>
      <c r="KA376" s="5"/>
      <c r="KB376" s="5"/>
      <c r="KC376" s="5"/>
      <c r="KD376" s="5"/>
      <c r="KE376" s="5"/>
      <c r="KF376" s="5"/>
      <c r="KG376" s="5"/>
      <c r="KH376" s="5"/>
      <c r="KI376" s="5"/>
      <c r="KJ376" s="5"/>
      <c r="KK376" s="5"/>
      <c r="KL376" s="5"/>
      <c r="KM376" s="5"/>
      <c r="KN376" s="5"/>
      <c r="KO376" s="5"/>
      <c r="KP376" s="5"/>
      <c r="KQ376" s="5"/>
      <c r="KR376" s="5"/>
      <c r="KS376" s="5"/>
      <c r="KT376" s="5"/>
      <c r="KU376" s="5"/>
      <c r="KV376" s="5"/>
      <c r="KW376" s="5"/>
      <c r="KX376" s="5"/>
      <c r="KY376" s="5"/>
      <c r="KZ376" s="5"/>
      <c r="LA376" s="5"/>
      <c r="LB376" s="5"/>
      <c r="LC376" s="5"/>
      <c r="LD376" s="5"/>
      <c r="LE376" s="5"/>
      <c r="LF376" s="5"/>
      <c r="LG376" s="5"/>
      <c r="LH376" s="5"/>
      <c r="LI376" s="5"/>
      <c r="LJ376" s="5"/>
      <c r="LK376" s="5"/>
      <c r="LL376" s="5"/>
      <c r="LM376" s="5"/>
      <c r="LN376" s="5"/>
      <c r="LO376" s="5"/>
      <c r="LP376" s="5"/>
      <c r="LQ376" s="5"/>
      <c r="LR376" s="5"/>
      <c r="LS376" s="5"/>
      <c r="LT376" s="5"/>
      <c r="LU376" s="5"/>
      <c r="LV376" s="5"/>
      <c r="LW376" s="5"/>
      <c r="LX376" s="5"/>
      <c r="LY376" s="5"/>
      <c r="LZ376" s="5"/>
      <c r="MA376" s="5"/>
      <c r="MB376" s="5"/>
      <c r="MC376" s="5"/>
      <c r="MD376" s="5"/>
      <c r="ME376" s="5"/>
      <c r="MF376" s="5"/>
      <c r="MG376" s="5"/>
      <c r="MH376" s="5"/>
      <c r="MI376" s="5"/>
      <c r="MJ376" s="5"/>
      <c r="MK376" s="5"/>
      <c r="ML376" s="5"/>
      <c r="MM376" s="5"/>
      <c r="MN376" s="5"/>
      <c r="MO376" s="5"/>
      <c r="MP376" s="5"/>
      <c r="MQ376" s="5"/>
      <c r="MR376" s="5"/>
      <c r="MS376" s="5"/>
      <c r="MT376" s="5"/>
      <c r="MU376" s="5"/>
      <c r="MV376" s="5"/>
      <c r="MW376" s="5"/>
      <c r="MX376" s="5"/>
      <c r="MY376" s="5"/>
      <c r="MZ376" s="5"/>
      <c r="NA376" s="5"/>
      <c r="NB376" s="5"/>
      <c r="NC376" s="5"/>
      <c r="ND376" s="5"/>
      <c r="NE376" s="5"/>
      <c r="NF376" s="5"/>
      <c r="NG376" s="5"/>
      <c r="NH376" s="5"/>
      <c r="NI376" s="5"/>
      <c r="NJ376" s="5"/>
      <c r="NK376" s="5"/>
      <c r="NL376" s="5"/>
      <c r="NM376" s="5"/>
      <c r="NN376" s="5"/>
      <c r="NO376" s="5"/>
      <c r="NP376" s="5"/>
      <c r="NQ376" s="5"/>
      <c r="NR376" s="5"/>
      <c r="NS376" s="5"/>
      <c r="NT376" s="5"/>
      <c r="NU376" s="5"/>
      <c r="NV376" s="5"/>
      <c r="NW376" s="5"/>
      <c r="NX376" s="5"/>
      <c r="NY376" s="5"/>
      <c r="NZ376" s="5"/>
      <c r="OA376" s="5"/>
      <c r="OB376" s="5"/>
      <c r="OC376" s="5"/>
      <c r="OD376" s="5"/>
      <c r="OE376" s="5"/>
      <c r="OF376" s="5"/>
      <c r="OG376" s="5"/>
      <c r="OH376" s="5"/>
      <c r="OI376" s="5"/>
      <c r="OJ376" s="5"/>
      <c r="OK376" s="5"/>
      <c r="OL376" s="5"/>
      <c r="OM376" s="5"/>
      <c r="ON376" s="5"/>
      <c r="OO376" s="5"/>
      <c r="OP376" s="5"/>
      <c r="OQ376" s="5"/>
      <c r="OR376" s="5"/>
      <c r="OS376" s="5"/>
      <c r="OT376" s="5"/>
      <c r="OU376" s="5"/>
      <c r="OV376" s="5"/>
      <c r="OW376" s="5"/>
      <c r="OX376" s="5"/>
      <c r="OY376" s="5"/>
      <c r="OZ376" s="5"/>
      <c r="PA376" s="5"/>
      <c r="PB376" s="5"/>
      <c r="PC376" s="5"/>
      <c r="PD376" s="5"/>
      <c r="PE376" s="5"/>
      <c r="PF376" s="5"/>
      <c r="PG376" s="5"/>
      <c r="PH376" s="5"/>
      <c r="PI376" s="5"/>
      <c r="PJ376" s="5"/>
      <c r="PK376" s="5"/>
      <c r="PL376" s="5"/>
      <c r="PM376" s="5"/>
      <c r="PN376" s="5"/>
      <c r="PO376" s="5"/>
      <c r="PP376" s="5"/>
    </row>
    <row r="377" spans="1:432" ht="14.2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</row>
    <row r="378" spans="1:432" ht="14.2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JW378" s="5"/>
      <c r="JX378" s="5"/>
      <c r="JY378" s="5"/>
      <c r="JZ378" s="5"/>
      <c r="KA378" s="5"/>
      <c r="KB378" s="5"/>
      <c r="KC378" s="5"/>
      <c r="KD378" s="5"/>
      <c r="KE378" s="5"/>
      <c r="KF378" s="5"/>
      <c r="KG378" s="5"/>
      <c r="KH378" s="5"/>
      <c r="KI378" s="5"/>
      <c r="KJ378" s="5"/>
      <c r="KK378" s="5"/>
      <c r="KL378" s="5"/>
      <c r="KM378" s="5"/>
      <c r="KN378" s="5"/>
      <c r="KO378" s="5"/>
      <c r="KP378" s="5"/>
      <c r="KQ378" s="5"/>
      <c r="KR378" s="5"/>
      <c r="KS378" s="5"/>
      <c r="KT378" s="5"/>
      <c r="KU378" s="5"/>
      <c r="KV378" s="5"/>
      <c r="KW378" s="5"/>
      <c r="KX378" s="5"/>
      <c r="KY378" s="5"/>
      <c r="KZ378" s="5"/>
      <c r="LA378" s="5"/>
      <c r="LB378" s="5"/>
      <c r="LC378" s="5"/>
      <c r="LD378" s="5"/>
      <c r="LE378" s="5"/>
      <c r="LF378" s="5"/>
      <c r="LG378" s="5"/>
      <c r="LH378" s="5"/>
      <c r="LI378" s="5"/>
      <c r="LJ378" s="5"/>
      <c r="LK378" s="5"/>
      <c r="LL378" s="5"/>
      <c r="LM378" s="5"/>
      <c r="LN378" s="5"/>
      <c r="LO378" s="5"/>
      <c r="LP378" s="5"/>
      <c r="LQ378" s="5"/>
      <c r="LR378" s="5"/>
      <c r="LS378" s="5"/>
      <c r="LT378" s="5"/>
      <c r="LU378" s="5"/>
      <c r="LV378" s="5"/>
      <c r="LW378" s="5"/>
      <c r="LX378" s="5"/>
      <c r="LY378" s="5"/>
      <c r="LZ378" s="5"/>
      <c r="MA378" s="5"/>
      <c r="MB378" s="5"/>
      <c r="MC378" s="5"/>
      <c r="MD378" s="5"/>
      <c r="ME378" s="5"/>
      <c r="MF378" s="5"/>
      <c r="MG378" s="5"/>
      <c r="MH378" s="5"/>
      <c r="MI378" s="5"/>
      <c r="MJ378" s="5"/>
      <c r="MK378" s="5"/>
      <c r="ML378" s="5"/>
      <c r="MM378" s="5"/>
      <c r="MN378" s="5"/>
      <c r="MO378" s="5"/>
      <c r="MP378" s="5"/>
      <c r="MQ378" s="5"/>
      <c r="MR378" s="5"/>
      <c r="MS378" s="5"/>
      <c r="MT378" s="5"/>
      <c r="MU378" s="5"/>
      <c r="MV378" s="5"/>
      <c r="MW378" s="5"/>
      <c r="MX378" s="5"/>
      <c r="MY378" s="5"/>
      <c r="MZ378" s="5"/>
      <c r="NA378" s="5"/>
      <c r="NB378" s="5"/>
      <c r="NC378" s="5"/>
      <c r="ND378" s="5"/>
      <c r="NE378" s="5"/>
      <c r="NF378" s="5"/>
      <c r="NG378" s="5"/>
      <c r="NH378" s="5"/>
      <c r="NI378" s="5"/>
      <c r="NJ378" s="5"/>
      <c r="NK378" s="5"/>
      <c r="NL378" s="5"/>
      <c r="NM378" s="5"/>
      <c r="NN378" s="5"/>
      <c r="NO378" s="5"/>
      <c r="NP378" s="5"/>
      <c r="NQ378" s="5"/>
      <c r="NR378" s="5"/>
      <c r="NS378" s="5"/>
      <c r="NT378" s="5"/>
      <c r="NU378" s="5"/>
      <c r="NV378" s="5"/>
      <c r="NW378" s="5"/>
      <c r="NX378" s="5"/>
      <c r="NY378" s="5"/>
      <c r="NZ378" s="5"/>
      <c r="OA378" s="5"/>
      <c r="OB378" s="5"/>
      <c r="OC378" s="5"/>
      <c r="OD378" s="5"/>
      <c r="OE378" s="5"/>
      <c r="OF378" s="5"/>
      <c r="OG378" s="5"/>
      <c r="OH378" s="5"/>
      <c r="OI378" s="5"/>
      <c r="OJ378" s="5"/>
      <c r="OK378" s="5"/>
      <c r="OL378" s="5"/>
      <c r="OM378" s="5"/>
      <c r="ON378" s="5"/>
      <c r="OO378" s="5"/>
      <c r="OP378" s="5"/>
      <c r="OQ378" s="5"/>
      <c r="OR378" s="5"/>
      <c r="OS378" s="5"/>
      <c r="OT378" s="5"/>
      <c r="OU378" s="5"/>
      <c r="OV378" s="5"/>
      <c r="OW378" s="5"/>
      <c r="OX378" s="5"/>
      <c r="OY378" s="5"/>
      <c r="OZ378" s="5"/>
      <c r="PA378" s="5"/>
      <c r="PB378" s="5"/>
      <c r="PC378" s="5"/>
      <c r="PD378" s="5"/>
      <c r="PE378" s="5"/>
      <c r="PF378" s="5"/>
      <c r="PG378" s="5"/>
      <c r="PH378" s="5"/>
      <c r="PI378" s="5"/>
      <c r="PJ378" s="5"/>
      <c r="PK378" s="5"/>
      <c r="PL378" s="5"/>
      <c r="PM378" s="5"/>
      <c r="PN378" s="5"/>
      <c r="PO378" s="5"/>
      <c r="PP378" s="5"/>
    </row>
    <row r="379" spans="1:432" ht="14.2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JW379" s="5"/>
      <c r="JX379" s="5"/>
      <c r="JY379" s="5"/>
      <c r="JZ379" s="5"/>
      <c r="KA379" s="5"/>
      <c r="KB379" s="5"/>
      <c r="KC379" s="5"/>
      <c r="KD379" s="5"/>
      <c r="KE379" s="5"/>
      <c r="KF379" s="5"/>
      <c r="KG379" s="5"/>
      <c r="KH379" s="5"/>
      <c r="KI379" s="5"/>
      <c r="KJ379" s="5"/>
      <c r="KK379" s="5"/>
      <c r="KL379" s="5"/>
      <c r="KM379" s="5"/>
      <c r="KN379" s="5"/>
      <c r="KO379" s="5"/>
      <c r="KP379" s="5"/>
      <c r="KQ379" s="5"/>
      <c r="KR379" s="5"/>
      <c r="KS379" s="5"/>
      <c r="KT379" s="5"/>
      <c r="KU379" s="5"/>
      <c r="KV379" s="5"/>
      <c r="KW379" s="5"/>
      <c r="KX379" s="5"/>
      <c r="KY379" s="5"/>
      <c r="KZ379" s="5"/>
      <c r="LA379" s="5"/>
      <c r="LB379" s="5"/>
      <c r="LC379" s="5"/>
      <c r="LD379" s="5"/>
      <c r="LE379" s="5"/>
      <c r="LF379" s="5"/>
      <c r="LG379" s="5"/>
      <c r="LH379" s="5"/>
      <c r="LI379" s="5"/>
      <c r="LJ379" s="5"/>
      <c r="LK379" s="5"/>
      <c r="LL379" s="5"/>
      <c r="LM379" s="5"/>
      <c r="LN379" s="5"/>
      <c r="LO379" s="5"/>
      <c r="LP379" s="5"/>
      <c r="LQ379" s="5"/>
      <c r="LR379" s="5"/>
      <c r="LS379" s="5"/>
      <c r="LT379" s="5"/>
      <c r="LU379" s="5"/>
      <c r="LV379" s="5"/>
      <c r="LW379" s="5"/>
      <c r="LX379" s="5"/>
      <c r="LY379" s="5"/>
      <c r="LZ379" s="5"/>
      <c r="MA379" s="5"/>
      <c r="MB379" s="5"/>
      <c r="MC379" s="5"/>
      <c r="MD379" s="5"/>
      <c r="ME379" s="5"/>
      <c r="MF379" s="5"/>
      <c r="MG379" s="5"/>
      <c r="MH379" s="5"/>
      <c r="MI379" s="5"/>
      <c r="MJ379" s="5"/>
      <c r="MK379" s="5"/>
      <c r="ML379" s="5"/>
      <c r="MM379" s="5"/>
      <c r="MN379" s="5"/>
      <c r="MO379" s="5"/>
      <c r="MP379" s="5"/>
      <c r="MQ379" s="5"/>
      <c r="MR379" s="5"/>
      <c r="MS379" s="5"/>
      <c r="MT379" s="5"/>
      <c r="MU379" s="5"/>
      <c r="MV379" s="5"/>
      <c r="MW379" s="5"/>
      <c r="MX379" s="5"/>
      <c r="MY379" s="5"/>
      <c r="MZ379" s="5"/>
      <c r="NA379" s="5"/>
      <c r="NB379" s="5"/>
      <c r="NC379" s="5"/>
      <c r="ND379" s="5"/>
      <c r="NE379" s="5"/>
      <c r="NF379" s="5"/>
      <c r="NG379" s="5"/>
      <c r="NH379" s="5"/>
      <c r="NI379" s="5"/>
      <c r="NJ379" s="5"/>
      <c r="NK379" s="5"/>
      <c r="NL379" s="5"/>
      <c r="NM379" s="5"/>
      <c r="NN379" s="5"/>
      <c r="NO379" s="5"/>
      <c r="NP379" s="5"/>
      <c r="NQ379" s="5"/>
      <c r="NR379" s="5"/>
      <c r="NS379" s="5"/>
      <c r="NT379" s="5"/>
      <c r="NU379" s="5"/>
      <c r="NV379" s="5"/>
      <c r="NW379" s="5"/>
      <c r="NX379" s="5"/>
      <c r="NY379" s="5"/>
      <c r="NZ379" s="5"/>
      <c r="OA379" s="5"/>
      <c r="OB379" s="5"/>
      <c r="OC379" s="5"/>
      <c r="OD379" s="5"/>
      <c r="OE379" s="5"/>
      <c r="OF379" s="5"/>
      <c r="OG379" s="5"/>
      <c r="OH379" s="5"/>
      <c r="OI379" s="5"/>
      <c r="OJ379" s="5"/>
      <c r="OK379" s="5"/>
      <c r="OL379" s="5"/>
      <c r="OM379" s="5"/>
      <c r="ON379" s="5"/>
      <c r="OO379" s="5"/>
      <c r="OP379" s="5"/>
      <c r="OQ379" s="5"/>
      <c r="OR379" s="5"/>
      <c r="OS379" s="5"/>
      <c r="OT379" s="5"/>
      <c r="OU379" s="5"/>
      <c r="OV379" s="5"/>
      <c r="OW379" s="5"/>
      <c r="OX379" s="5"/>
      <c r="OY379" s="5"/>
      <c r="OZ379" s="5"/>
      <c r="PA379" s="5"/>
      <c r="PB379" s="5"/>
      <c r="PC379" s="5"/>
      <c r="PD379" s="5"/>
      <c r="PE379" s="5"/>
      <c r="PF379" s="5"/>
      <c r="PG379" s="5"/>
      <c r="PH379" s="5"/>
      <c r="PI379" s="5"/>
      <c r="PJ379" s="5"/>
      <c r="PK379" s="5"/>
      <c r="PL379" s="5"/>
      <c r="PM379" s="5"/>
      <c r="PN379" s="5"/>
      <c r="PO379" s="5"/>
      <c r="PP379" s="5"/>
    </row>
    <row r="380" spans="1:432" ht="14.2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JW380" s="5"/>
      <c r="JX380" s="5"/>
      <c r="JY380" s="5"/>
      <c r="JZ380" s="5"/>
      <c r="KA380" s="5"/>
      <c r="KB380" s="5"/>
      <c r="KC380" s="5"/>
      <c r="KD380" s="5"/>
      <c r="KE380" s="5"/>
      <c r="KF380" s="5"/>
      <c r="KG380" s="5"/>
      <c r="KH380" s="5"/>
      <c r="KI380" s="5"/>
      <c r="KJ380" s="5"/>
      <c r="KK380" s="5"/>
      <c r="KL380" s="5"/>
      <c r="KM380" s="5"/>
      <c r="KN380" s="5"/>
      <c r="KO380" s="5"/>
      <c r="KP380" s="5"/>
      <c r="KQ380" s="5"/>
      <c r="KR380" s="5"/>
      <c r="KS380" s="5"/>
      <c r="KT380" s="5"/>
      <c r="KU380" s="5"/>
      <c r="KV380" s="5"/>
      <c r="KW380" s="5"/>
      <c r="KX380" s="5"/>
      <c r="KY380" s="5"/>
      <c r="KZ380" s="5"/>
      <c r="LA380" s="5"/>
      <c r="LB380" s="5"/>
      <c r="LC380" s="5"/>
      <c r="LD380" s="5"/>
      <c r="LE380" s="5"/>
      <c r="LF380" s="5"/>
      <c r="LG380" s="5"/>
      <c r="LH380" s="5"/>
      <c r="LI380" s="5"/>
      <c r="LJ380" s="5"/>
      <c r="LK380" s="5"/>
      <c r="LL380" s="5"/>
      <c r="LM380" s="5"/>
      <c r="LN380" s="5"/>
      <c r="LO380" s="5"/>
      <c r="LP380" s="5"/>
      <c r="LQ380" s="5"/>
      <c r="LR380" s="5"/>
      <c r="LS380" s="5"/>
      <c r="LT380" s="5"/>
      <c r="LU380" s="5"/>
      <c r="LV380" s="5"/>
      <c r="LW380" s="5"/>
      <c r="LX380" s="5"/>
      <c r="LY380" s="5"/>
      <c r="LZ380" s="5"/>
      <c r="MA380" s="5"/>
      <c r="MB380" s="5"/>
      <c r="MC380" s="5"/>
      <c r="MD380" s="5"/>
      <c r="ME380" s="5"/>
      <c r="MF380" s="5"/>
      <c r="MG380" s="5"/>
      <c r="MH380" s="5"/>
      <c r="MI380" s="5"/>
      <c r="MJ380" s="5"/>
      <c r="MK380" s="5"/>
      <c r="ML380" s="5"/>
      <c r="MM380" s="5"/>
      <c r="MN380" s="5"/>
      <c r="MO380" s="5"/>
      <c r="MP380" s="5"/>
      <c r="MQ380" s="5"/>
      <c r="MR380" s="5"/>
      <c r="MS380" s="5"/>
      <c r="MT380" s="5"/>
      <c r="MU380" s="5"/>
      <c r="MV380" s="5"/>
      <c r="MW380" s="5"/>
      <c r="MX380" s="5"/>
      <c r="MY380" s="5"/>
      <c r="MZ380" s="5"/>
      <c r="NA380" s="5"/>
      <c r="NB380" s="5"/>
      <c r="NC380" s="5"/>
      <c r="ND380" s="5"/>
      <c r="NE380" s="5"/>
      <c r="NF380" s="5"/>
      <c r="NG380" s="5"/>
      <c r="NH380" s="5"/>
      <c r="NI380" s="5"/>
      <c r="NJ380" s="5"/>
      <c r="NK380" s="5"/>
      <c r="NL380" s="5"/>
      <c r="NM380" s="5"/>
      <c r="NN380" s="5"/>
      <c r="NO380" s="5"/>
      <c r="NP380" s="5"/>
      <c r="NQ380" s="5"/>
      <c r="NR380" s="5"/>
      <c r="NS380" s="5"/>
      <c r="NT380" s="5"/>
      <c r="NU380" s="5"/>
      <c r="NV380" s="5"/>
      <c r="NW380" s="5"/>
      <c r="NX380" s="5"/>
      <c r="NY380" s="5"/>
      <c r="NZ380" s="5"/>
      <c r="OA380" s="5"/>
      <c r="OB380" s="5"/>
      <c r="OC380" s="5"/>
      <c r="OD380" s="5"/>
      <c r="OE380" s="5"/>
      <c r="OF380" s="5"/>
      <c r="OG380" s="5"/>
      <c r="OH380" s="5"/>
      <c r="OI380" s="5"/>
      <c r="OJ380" s="5"/>
      <c r="OK380" s="5"/>
      <c r="OL380" s="5"/>
      <c r="OM380" s="5"/>
      <c r="ON380" s="5"/>
      <c r="OO380" s="5"/>
      <c r="OP380" s="5"/>
      <c r="OQ380" s="5"/>
      <c r="OR380" s="5"/>
      <c r="OS380" s="5"/>
      <c r="OT380" s="5"/>
      <c r="OU380" s="5"/>
      <c r="OV380" s="5"/>
      <c r="OW380" s="5"/>
      <c r="OX380" s="5"/>
      <c r="OY380" s="5"/>
      <c r="OZ380" s="5"/>
      <c r="PA380" s="5"/>
      <c r="PB380" s="5"/>
      <c r="PC380" s="5"/>
      <c r="PD380" s="5"/>
      <c r="PE380" s="5"/>
      <c r="PF380" s="5"/>
      <c r="PG380" s="5"/>
      <c r="PH380" s="5"/>
      <c r="PI380" s="5"/>
      <c r="PJ380" s="5"/>
      <c r="PK380" s="5"/>
      <c r="PL380" s="5"/>
      <c r="PM380" s="5"/>
      <c r="PN380" s="5"/>
      <c r="PO380" s="5"/>
      <c r="PP380" s="5"/>
    </row>
    <row r="381" spans="1:432" ht="14.2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</row>
    <row r="382" spans="1:432" ht="14.2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JW382" s="5"/>
      <c r="JX382" s="5"/>
      <c r="JY382" s="5"/>
      <c r="JZ382" s="5"/>
      <c r="KA382" s="5"/>
      <c r="KB382" s="5"/>
      <c r="KC382" s="5"/>
      <c r="KD382" s="5"/>
      <c r="KE382" s="5"/>
      <c r="KF382" s="5"/>
      <c r="KG382" s="5"/>
      <c r="KH382" s="5"/>
      <c r="KI382" s="5"/>
      <c r="KJ382" s="5"/>
      <c r="KK382" s="5"/>
      <c r="KL382" s="5"/>
      <c r="KM382" s="5"/>
      <c r="KN382" s="5"/>
      <c r="KO382" s="5"/>
      <c r="KP382" s="5"/>
      <c r="KQ382" s="5"/>
      <c r="KR382" s="5"/>
      <c r="KS382" s="5"/>
      <c r="KT382" s="5"/>
      <c r="KU382" s="5"/>
      <c r="KV382" s="5"/>
      <c r="KW382" s="5"/>
      <c r="KX382" s="5"/>
      <c r="KY382" s="5"/>
      <c r="KZ382" s="5"/>
      <c r="LA382" s="5"/>
      <c r="LB382" s="5"/>
      <c r="LC382" s="5"/>
      <c r="LD382" s="5"/>
      <c r="LE382" s="5"/>
      <c r="LF382" s="5"/>
      <c r="LG382" s="5"/>
      <c r="LH382" s="5"/>
      <c r="LI382" s="5"/>
      <c r="LJ382" s="5"/>
      <c r="LK382" s="5"/>
      <c r="LL382" s="5"/>
      <c r="LM382" s="5"/>
      <c r="LN382" s="5"/>
      <c r="LO382" s="5"/>
      <c r="LP382" s="5"/>
      <c r="LQ382" s="5"/>
      <c r="LR382" s="5"/>
      <c r="LS382" s="5"/>
      <c r="LT382" s="5"/>
      <c r="LU382" s="5"/>
      <c r="LV382" s="5"/>
      <c r="LW382" s="5"/>
      <c r="LX382" s="5"/>
      <c r="LY382" s="5"/>
      <c r="LZ382" s="5"/>
      <c r="MA382" s="5"/>
      <c r="MB382" s="5"/>
      <c r="MC382" s="5"/>
      <c r="MD382" s="5"/>
      <c r="ME382" s="5"/>
      <c r="MF382" s="5"/>
      <c r="MG382" s="5"/>
      <c r="MH382" s="5"/>
      <c r="MI382" s="5"/>
      <c r="MJ382" s="5"/>
      <c r="MK382" s="5"/>
      <c r="ML382" s="5"/>
      <c r="MM382" s="5"/>
      <c r="MN382" s="5"/>
      <c r="MO382" s="5"/>
      <c r="MP382" s="5"/>
      <c r="MQ382" s="5"/>
      <c r="MR382" s="5"/>
      <c r="MS382" s="5"/>
      <c r="MT382" s="5"/>
      <c r="MU382" s="5"/>
      <c r="MV382" s="5"/>
      <c r="MW382" s="5"/>
      <c r="MX382" s="5"/>
      <c r="MY382" s="5"/>
      <c r="MZ382" s="5"/>
      <c r="NA382" s="5"/>
      <c r="NB382" s="5"/>
      <c r="NC382" s="5"/>
      <c r="ND382" s="5"/>
      <c r="NE382" s="5"/>
      <c r="NF382" s="5"/>
      <c r="NG382" s="5"/>
      <c r="NH382" s="5"/>
      <c r="NI382" s="5"/>
      <c r="NJ382" s="5"/>
      <c r="NK382" s="5"/>
      <c r="NL382" s="5"/>
      <c r="NM382" s="5"/>
      <c r="NN382" s="5"/>
      <c r="NO382" s="5"/>
      <c r="NP382" s="5"/>
      <c r="NQ382" s="5"/>
      <c r="NR382" s="5"/>
      <c r="NS382" s="5"/>
      <c r="NT382" s="5"/>
      <c r="NU382" s="5"/>
      <c r="NV382" s="5"/>
      <c r="NW382" s="5"/>
      <c r="NX382" s="5"/>
      <c r="NY382" s="5"/>
      <c r="NZ382" s="5"/>
      <c r="OA382" s="5"/>
      <c r="OB382" s="5"/>
      <c r="OC382" s="5"/>
      <c r="OD382" s="5"/>
      <c r="OE382" s="5"/>
      <c r="OF382" s="5"/>
      <c r="OG382" s="5"/>
      <c r="OH382" s="5"/>
      <c r="OI382" s="5"/>
      <c r="OJ382" s="5"/>
      <c r="OK382" s="5"/>
      <c r="OL382" s="5"/>
      <c r="OM382" s="5"/>
      <c r="ON382" s="5"/>
      <c r="OO382" s="5"/>
      <c r="OP382" s="5"/>
      <c r="OQ382" s="5"/>
      <c r="OR382" s="5"/>
      <c r="OS382" s="5"/>
      <c r="OT382" s="5"/>
      <c r="OU382" s="5"/>
      <c r="OV382" s="5"/>
      <c r="OW382" s="5"/>
      <c r="OX382" s="5"/>
      <c r="OY382" s="5"/>
      <c r="OZ382" s="5"/>
      <c r="PA382" s="5"/>
      <c r="PB382" s="5"/>
      <c r="PC382" s="5"/>
      <c r="PD382" s="5"/>
      <c r="PE382" s="5"/>
      <c r="PF382" s="5"/>
      <c r="PG382" s="5"/>
      <c r="PH382" s="5"/>
      <c r="PI382" s="5"/>
      <c r="PJ382" s="5"/>
      <c r="PK382" s="5"/>
      <c r="PL382" s="5"/>
      <c r="PM382" s="5"/>
      <c r="PN382" s="5"/>
      <c r="PO382" s="5"/>
      <c r="PP382" s="5"/>
    </row>
    <row r="383" spans="1:432" ht="14.2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5"/>
      <c r="JU383" s="5"/>
      <c r="JV383" s="5"/>
      <c r="JW383" s="5"/>
      <c r="JX383" s="5"/>
      <c r="JY383" s="5"/>
      <c r="JZ383" s="5"/>
      <c r="KA383" s="5"/>
      <c r="KB383" s="5"/>
      <c r="KC383" s="5"/>
      <c r="KD383" s="5"/>
      <c r="KE383" s="5"/>
      <c r="KF383" s="5"/>
      <c r="KG383" s="5"/>
      <c r="KH383" s="5"/>
      <c r="KI383" s="5"/>
      <c r="KJ383" s="5"/>
      <c r="KK383" s="5"/>
      <c r="KL383" s="5"/>
      <c r="KM383" s="5"/>
      <c r="KN383" s="5"/>
      <c r="KO383" s="5"/>
      <c r="KP383" s="5"/>
      <c r="KQ383" s="5"/>
      <c r="KR383" s="5"/>
      <c r="KS383" s="5"/>
      <c r="KT383" s="5"/>
      <c r="KU383" s="5"/>
      <c r="KV383" s="5"/>
      <c r="KW383" s="5"/>
      <c r="KX383" s="5"/>
      <c r="KY383" s="5"/>
      <c r="KZ383" s="5"/>
      <c r="LA383" s="5"/>
      <c r="LB383" s="5"/>
      <c r="LC383" s="5"/>
      <c r="LD383" s="5"/>
      <c r="LE383" s="5"/>
      <c r="LF383" s="5"/>
      <c r="LG383" s="5"/>
      <c r="LH383" s="5"/>
      <c r="LI383" s="5"/>
      <c r="LJ383" s="5"/>
      <c r="LK383" s="5"/>
      <c r="LL383" s="5"/>
      <c r="LM383" s="5"/>
      <c r="LN383" s="5"/>
      <c r="LO383" s="5"/>
      <c r="LP383" s="5"/>
      <c r="LQ383" s="5"/>
      <c r="LR383" s="5"/>
      <c r="LS383" s="5"/>
      <c r="LT383" s="5"/>
      <c r="LU383" s="5"/>
      <c r="LV383" s="5"/>
      <c r="LW383" s="5"/>
      <c r="LX383" s="5"/>
      <c r="LY383" s="5"/>
      <c r="LZ383" s="5"/>
      <c r="MA383" s="5"/>
      <c r="MB383" s="5"/>
      <c r="MC383" s="5"/>
      <c r="MD383" s="5"/>
      <c r="ME383" s="5"/>
      <c r="MF383" s="5"/>
      <c r="MG383" s="5"/>
      <c r="MH383" s="5"/>
      <c r="MI383" s="5"/>
      <c r="MJ383" s="5"/>
      <c r="MK383" s="5"/>
      <c r="ML383" s="5"/>
      <c r="MM383" s="5"/>
      <c r="MN383" s="5"/>
      <c r="MO383" s="5"/>
      <c r="MP383" s="5"/>
      <c r="MQ383" s="5"/>
      <c r="MR383" s="5"/>
      <c r="MS383" s="5"/>
      <c r="MT383" s="5"/>
      <c r="MU383" s="5"/>
      <c r="MV383" s="5"/>
      <c r="MW383" s="5"/>
      <c r="MX383" s="5"/>
      <c r="MY383" s="5"/>
      <c r="MZ383" s="5"/>
      <c r="NA383" s="5"/>
      <c r="NB383" s="5"/>
      <c r="NC383" s="5"/>
      <c r="ND383" s="5"/>
      <c r="NE383" s="5"/>
      <c r="NF383" s="5"/>
      <c r="NG383" s="5"/>
      <c r="NH383" s="5"/>
      <c r="NI383" s="5"/>
      <c r="NJ383" s="5"/>
      <c r="NK383" s="5"/>
      <c r="NL383" s="5"/>
      <c r="NM383" s="5"/>
      <c r="NN383" s="5"/>
      <c r="NO383" s="5"/>
      <c r="NP383" s="5"/>
      <c r="NQ383" s="5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</row>
    <row r="384" spans="1:432" ht="14.2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JW384" s="5"/>
      <c r="JX384" s="5"/>
      <c r="JY384" s="5"/>
      <c r="JZ384" s="5"/>
      <c r="KA384" s="5"/>
      <c r="KB384" s="5"/>
      <c r="KC384" s="5"/>
      <c r="KD384" s="5"/>
      <c r="KE384" s="5"/>
      <c r="KF384" s="5"/>
      <c r="KG384" s="5"/>
      <c r="KH384" s="5"/>
      <c r="KI384" s="5"/>
      <c r="KJ384" s="5"/>
      <c r="KK384" s="5"/>
      <c r="KL384" s="5"/>
      <c r="KM384" s="5"/>
      <c r="KN384" s="5"/>
      <c r="KO384" s="5"/>
      <c r="KP384" s="5"/>
      <c r="KQ384" s="5"/>
      <c r="KR384" s="5"/>
      <c r="KS384" s="5"/>
      <c r="KT384" s="5"/>
      <c r="KU384" s="5"/>
      <c r="KV384" s="5"/>
      <c r="KW384" s="5"/>
      <c r="KX384" s="5"/>
      <c r="KY384" s="5"/>
      <c r="KZ384" s="5"/>
      <c r="LA384" s="5"/>
      <c r="LB384" s="5"/>
      <c r="LC384" s="5"/>
      <c r="LD384" s="5"/>
      <c r="LE384" s="5"/>
      <c r="LF384" s="5"/>
      <c r="LG384" s="5"/>
      <c r="LH384" s="5"/>
      <c r="LI384" s="5"/>
      <c r="LJ384" s="5"/>
      <c r="LK384" s="5"/>
      <c r="LL384" s="5"/>
      <c r="LM384" s="5"/>
      <c r="LN384" s="5"/>
      <c r="LO384" s="5"/>
      <c r="LP384" s="5"/>
      <c r="LQ384" s="5"/>
      <c r="LR384" s="5"/>
      <c r="LS384" s="5"/>
      <c r="LT384" s="5"/>
      <c r="LU384" s="5"/>
      <c r="LV384" s="5"/>
      <c r="LW384" s="5"/>
      <c r="LX384" s="5"/>
      <c r="LY384" s="5"/>
      <c r="LZ384" s="5"/>
      <c r="MA384" s="5"/>
      <c r="MB384" s="5"/>
      <c r="MC384" s="5"/>
      <c r="MD384" s="5"/>
      <c r="ME384" s="5"/>
      <c r="MF384" s="5"/>
      <c r="MG384" s="5"/>
      <c r="MH384" s="5"/>
      <c r="MI384" s="5"/>
      <c r="MJ384" s="5"/>
      <c r="MK384" s="5"/>
      <c r="ML384" s="5"/>
      <c r="MM384" s="5"/>
      <c r="MN384" s="5"/>
      <c r="MO384" s="5"/>
      <c r="MP384" s="5"/>
      <c r="MQ384" s="5"/>
      <c r="MR384" s="5"/>
      <c r="MS384" s="5"/>
      <c r="MT384" s="5"/>
      <c r="MU384" s="5"/>
      <c r="MV384" s="5"/>
      <c r="MW384" s="5"/>
      <c r="MX384" s="5"/>
      <c r="MY384" s="5"/>
      <c r="MZ384" s="5"/>
      <c r="NA384" s="5"/>
      <c r="NB384" s="5"/>
      <c r="NC384" s="5"/>
      <c r="ND384" s="5"/>
      <c r="NE384" s="5"/>
      <c r="NF384" s="5"/>
      <c r="NG384" s="5"/>
      <c r="NH384" s="5"/>
      <c r="NI384" s="5"/>
      <c r="NJ384" s="5"/>
      <c r="NK384" s="5"/>
      <c r="NL384" s="5"/>
      <c r="NM384" s="5"/>
      <c r="NN384" s="5"/>
      <c r="NO384" s="5"/>
      <c r="NP384" s="5"/>
      <c r="NQ384" s="5"/>
      <c r="NR384" s="5"/>
      <c r="NS384" s="5"/>
      <c r="NT384" s="5"/>
      <c r="NU384" s="5"/>
      <c r="NV384" s="5"/>
      <c r="NW384" s="5"/>
      <c r="NX384" s="5"/>
      <c r="NY384" s="5"/>
      <c r="NZ384" s="5"/>
      <c r="OA384" s="5"/>
      <c r="OB384" s="5"/>
      <c r="OC384" s="5"/>
      <c r="OD384" s="5"/>
      <c r="OE384" s="5"/>
      <c r="OF384" s="5"/>
      <c r="OG384" s="5"/>
      <c r="OH384" s="5"/>
      <c r="OI384" s="5"/>
      <c r="OJ384" s="5"/>
      <c r="OK384" s="5"/>
      <c r="OL384" s="5"/>
      <c r="OM384" s="5"/>
      <c r="ON384" s="5"/>
      <c r="OO384" s="5"/>
      <c r="OP384" s="5"/>
      <c r="OQ384" s="5"/>
      <c r="OR384" s="5"/>
      <c r="OS384" s="5"/>
      <c r="OT384" s="5"/>
      <c r="OU384" s="5"/>
      <c r="OV384" s="5"/>
      <c r="OW384" s="5"/>
      <c r="OX384" s="5"/>
      <c r="OY384" s="5"/>
      <c r="OZ384" s="5"/>
      <c r="PA384" s="5"/>
      <c r="PB384" s="5"/>
      <c r="PC384" s="5"/>
      <c r="PD384" s="5"/>
      <c r="PE384" s="5"/>
      <c r="PF384" s="5"/>
      <c r="PG384" s="5"/>
      <c r="PH384" s="5"/>
      <c r="PI384" s="5"/>
      <c r="PJ384" s="5"/>
      <c r="PK384" s="5"/>
      <c r="PL384" s="5"/>
      <c r="PM384" s="5"/>
      <c r="PN384" s="5"/>
      <c r="PO384" s="5"/>
      <c r="PP384" s="5"/>
    </row>
    <row r="385" spans="1:432" ht="14.2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</row>
    <row r="386" spans="1:432" ht="14.2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  <c r="JW386" s="5"/>
      <c r="JX386" s="5"/>
      <c r="JY386" s="5"/>
      <c r="JZ386" s="5"/>
      <c r="KA386" s="5"/>
      <c r="KB386" s="5"/>
      <c r="KC386" s="5"/>
      <c r="KD386" s="5"/>
      <c r="KE386" s="5"/>
      <c r="KF386" s="5"/>
      <c r="KG386" s="5"/>
      <c r="KH386" s="5"/>
      <c r="KI386" s="5"/>
      <c r="KJ386" s="5"/>
      <c r="KK386" s="5"/>
      <c r="KL386" s="5"/>
      <c r="KM386" s="5"/>
      <c r="KN386" s="5"/>
      <c r="KO386" s="5"/>
      <c r="KP386" s="5"/>
      <c r="KQ386" s="5"/>
      <c r="KR386" s="5"/>
      <c r="KS386" s="5"/>
      <c r="KT386" s="5"/>
      <c r="KU386" s="5"/>
      <c r="KV386" s="5"/>
      <c r="KW386" s="5"/>
      <c r="KX386" s="5"/>
      <c r="KY386" s="5"/>
      <c r="KZ386" s="5"/>
      <c r="LA386" s="5"/>
      <c r="LB386" s="5"/>
      <c r="LC386" s="5"/>
      <c r="LD386" s="5"/>
      <c r="LE386" s="5"/>
      <c r="LF386" s="5"/>
      <c r="LG386" s="5"/>
      <c r="LH386" s="5"/>
      <c r="LI386" s="5"/>
      <c r="LJ386" s="5"/>
      <c r="LK386" s="5"/>
      <c r="LL386" s="5"/>
      <c r="LM386" s="5"/>
      <c r="LN386" s="5"/>
      <c r="LO386" s="5"/>
      <c r="LP386" s="5"/>
      <c r="LQ386" s="5"/>
      <c r="LR386" s="5"/>
      <c r="LS386" s="5"/>
      <c r="LT386" s="5"/>
      <c r="LU386" s="5"/>
      <c r="LV386" s="5"/>
      <c r="LW386" s="5"/>
      <c r="LX386" s="5"/>
      <c r="LY386" s="5"/>
      <c r="LZ386" s="5"/>
      <c r="MA386" s="5"/>
      <c r="MB386" s="5"/>
      <c r="MC386" s="5"/>
      <c r="MD386" s="5"/>
      <c r="ME386" s="5"/>
      <c r="MF386" s="5"/>
      <c r="MG386" s="5"/>
      <c r="MH386" s="5"/>
      <c r="MI386" s="5"/>
      <c r="MJ386" s="5"/>
      <c r="MK386" s="5"/>
      <c r="ML386" s="5"/>
      <c r="MM386" s="5"/>
      <c r="MN386" s="5"/>
      <c r="MO386" s="5"/>
      <c r="MP386" s="5"/>
      <c r="MQ386" s="5"/>
      <c r="MR386" s="5"/>
      <c r="MS386" s="5"/>
      <c r="MT386" s="5"/>
      <c r="MU386" s="5"/>
      <c r="MV386" s="5"/>
      <c r="MW386" s="5"/>
      <c r="MX386" s="5"/>
      <c r="MY386" s="5"/>
      <c r="MZ386" s="5"/>
      <c r="NA386" s="5"/>
      <c r="NB386" s="5"/>
      <c r="NC386" s="5"/>
      <c r="ND386" s="5"/>
      <c r="NE386" s="5"/>
      <c r="NF386" s="5"/>
      <c r="NG386" s="5"/>
      <c r="NH386" s="5"/>
      <c r="NI386" s="5"/>
      <c r="NJ386" s="5"/>
      <c r="NK386" s="5"/>
      <c r="NL386" s="5"/>
      <c r="NM386" s="5"/>
      <c r="NN386" s="5"/>
      <c r="NO386" s="5"/>
      <c r="NP386" s="5"/>
      <c r="NQ386" s="5"/>
      <c r="NR386" s="5"/>
      <c r="NS386" s="5"/>
      <c r="NT386" s="5"/>
      <c r="NU386" s="5"/>
      <c r="NV386" s="5"/>
      <c r="NW386" s="5"/>
      <c r="NX386" s="5"/>
      <c r="NY386" s="5"/>
      <c r="NZ386" s="5"/>
      <c r="OA386" s="5"/>
      <c r="OB386" s="5"/>
      <c r="OC386" s="5"/>
      <c r="OD386" s="5"/>
      <c r="OE386" s="5"/>
      <c r="OF386" s="5"/>
      <c r="OG386" s="5"/>
      <c r="OH386" s="5"/>
      <c r="OI386" s="5"/>
      <c r="OJ386" s="5"/>
      <c r="OK386" s="5"/>
      <c r="OL386" s="5"/>
      <c r="OM386" s="5"/>
      <c r="ON386" s="5"/>
      <c r="OO386" s="5"/>
      <c r="OP386" s="5"/>
      <c r="OQ386" s="5"/>
      <c r="OR386" s="5"/>
      <c r="OS386" s="5"/>
      <c r="OT386" s="5"/>
      <c r="OU386" s="5"/>
      <c r="OV386" s="5"/>
      <c r="OW386" s="5"/>
      <c r="OX386" s="5"/>
      <c r="OY386" s="5"/>
      <c r="OZ386" s="5"/>
      <c r="PA386" s="5"/>
      <c r="PB386" s="5"/>
      <c r="PC386" s="5"/>
      <c r="PD386" s="5"/>
      <c r="PE386" s="5"/>
      <c r="PF386" s="5"/>
      <c r="PG386" s="5"/>
      <c r="PH386" s="5"/>
      <c r="PI386" s="5"/>
      <c r="PJ386" s="5"/>
      <c r="PK386" s="5"/>
      <c r="PL386" s="5"/>
      <c r="PM386" s="5"/>
      <c r="PN386" s="5"/>
      <c r="PO386" s="5"/>
      <c r="PP386" s="5"/>
    </row>
    <row r="387" spans="1:432" ht="14.2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  <c r="JW387" s="5"/>
      <c r="JX387" s="5"/>
      <c r="JY387" s="5"/>
      <c r="JZ387" s="5"/>
      <c r="KA387" s="5"/>
      <c r="KB387" s="5"/>
      <c r="KC387" s="5"/>
      <c r="KD387" s="5"/>
      <c r="KE387" s="5"/>
      <c r="KF387" s="5"/>
      <c r="KG387" s="5"/>
      <c r="KH387" s="5"/>
      <c r="KI387" s="5"/>
      <c r="KJ387" s="5"/>
      <c r="KK387" s="5"/>
      <c r="KL387" s="5"/>
      <c r="KM387" s="5"/>
      <c r="KN387" s="5"/>
      <c r="KO387" s="5"/>
      <c r="KP387" s="5"/>
      <c r="KQ387" s="5"/>
      <c r="KR387" s="5"/>
      <c r="KS387" s="5"/>
      <c r="KT387" s="5"/>
      <c r="KU387" s="5"/>
      <c r="KV387" s="5"/>
      <c r="KW387" s="5"/>
      <c r="KX387" s="5"/>
      <c r="KY387" s="5"/>
      <c r="KZ387" s="5"/>
      <c r="LA387" s="5"/>
      <c r="LB387" s="5"/>
      <c r="LC387" s="5"/>
      <c r="LD387" s="5"/>
      <c r="LE387" s="5"/>
      <c r="LF387" s="5"/>
      <c r="LG387" s="5"/>
      <c r="LH387" s="5"/>
      <c r="LI387" s="5"/>
      <c r="LJ387" s="5"/>
      <c r="LK387" s="5"/>
      <c r="LL387" s="5"/>
      <c r="LM387" s="5"/>
      <c r="LN387" s="5"/>
      <c r="LO387" s="5"/>
      <c r="LP387" s="5"/>
      <c r="LQ387" s="5"/>
      <c r="LR387" s="5"/>
      <c r="LS387" s="5"/>
      <c r="LT387" s="5"/>
      <c r="LU387" s="5"/>
      <c r="LV387" s="5"/>
      <c r="LW387" s="5"/>
      <c r="LX387" s="5"/>
      <c r="LY387" s="5"/>
      <c r="LZ387" s="5"/>
      <c r="MA387" s="5"/>
      <c r="MB387" s="5"/>
      <c r="MC387" s="5"/>
      <c r="MD387" s="5"/>
      <c r="ME387" s="5"/>
      <c r="MF387" s="5"/>
      <c r="MG387" s="5"/>
      <c r="MH387" s="5"/>
      <c r="MI387" s="5"/>
      <c r="MJ387" s="5"/>
      <c r="MK387" s="5"/>
      <c r="ML387" s="5"/>
      <c r="MM387" s="5"/>
      <c r="MN387" s="5"/>
      <c r="MO387" s="5"/>
      <c r="MP387" s="5"/>
      <c r="MQ387" s="5"/>
      <c r="MR387" s="5"/>
      <c r="MS387" s="5"/>
      <c r="MT387" s="5"/>
      <c r="MU387" s="5"/>
      <c r="MV387" s="5"/>
      <c r="MW387" s="5"/>
      <c r="MX387" s="5"/>
      <c r="MY387" s="5"/>
      <c r="MZ387" s="5"/>
      <c r="NA387" s="5"/>
      <c r="NB387" s="5"/>
      <c r="NC387" s="5"/>
      <c r="ND387" s="5"/>
      <c r="NE387" s="5"/>
      <c r="NF387" s="5"/>
      <c r="NG387" s="5"/>
      <c r="NH387" s="5"/>
      <c r="NI387" s="5"/>
      <c r="NJ387" s="5"/>
      <c r="NK387" s="5"/>
      <c r="NL387" s="5"/>
      <c r="NM387" s="5"/>
      <c r="NN387" s="5"/>
      <c r="NO387" s="5"/>
      <c r="NP387" s="5"/>
      <c r="NQ387" s="5"/>
      <c r="NR387" s="5"/>
      <c r="NS387" s="5"/>
      <c r="NT387" s="5"/>
      <c r="NU387" s="5"/>
      <c r="NV387" s="5"/>
      <c r="NW387" s="5"/>
      <c r="NX387" s="5"/>
      <c r="NY387" s="5"/>
      <c r="NZ387" s="5"/>
      <c r="OA387" s="5"/>
      <c r="OB387" s="5"/>
      <c r="OC387" s="5"/>
      <c r="OD387" s="5"/>
      <c r="OE387" s="5"/>
      <c r="OF387" s="5"/>
      <c r="OG387" s="5"/>
      <c r="OH387" s="5"/>
      <c r="OI387" s="5"/>
      <c r="OJ387" s="5"/>
      <c r="OK387" s="5"/>
      <c r="OL387" s="5"/>
      <c r="OM387" s="5"/>
      <c r="ON387" s="5"/>
      <c r="OO387" s="5"/>
      <c r="OP387" s="5"/>
      <c r="OQ387" s="5"/>
      <c r="OR387" s="5"/>
      <c r="OS387" s="5"/>
      <c r="OT387" s="5"/>
      <c r="OU387" s="5"/>
      <c r="OV387" s="5"/>
      <c r="OW387" s="5"/>
      <c r="OX387" s="5"/>
      <c r="OY387" s="5"/>
      <c r="OZ387" s="5"/>
      <c r="PA387" s="5"/>
      <c r="PB387" s="5"/>
      <c r="PC387" s="5"/>
      <c r="PD387" s="5"/>
      <c r="PE387" s="5"/>
      <c r="PF387" s="5"/>
      <c r="PG387" s="5"/>
      <c r="PH387" s="5"/>
      <c r="PI387" s="5"/>
      <c r="PJ387" s="5"/>
      <c r="PK387" s="5"/>
      <c r="PL387" s="5"/>
      <c r="PM387" s="5"/>
      <c r="PN387" s="5"/>
      <c r="PO387" s="5"/>
      <c r="PP387" s="5"/>
    </row>
    <row r="388" spans="1:432" ht="14.2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  <c r="JW388" s="5"/>
      <c r="JX388" s="5"/>
      <c r="JY388" s="5"/>
      <c r="JZ388" s="5"/>
      <c r="KA388" s="5"/>
      <c r="KB388" s="5"/>
      <c r="KC388" s="5"/>
      <c r="KD388" s="5"/>
      <c r="KE388" s="5"/>
      <c r="KF388" s="5"/>
      <c r="KG388" s="5"/>
      <c r="KH388" s="5"/>
      <c r="KI388" s="5"/>
      <c r="KJ388" s="5"/>
      <c r="KK388" s="5"/>
      <c r="KL388" s="5"/>
      <c r="KM388" s="5"/>
      <c r="KN388" s="5"/>
      <c r="KO388" s="5"/>
      <c r="KP388" s="5"/>
      <c r="KQ388" s="5"/>
      <c r="KR388" s="5"/>
      <c r="KS388" s="5"/>
      <c r="KT388" s="5"/>
      <c r="KU388" s="5"/>
      <c r="KV388" s="5"/>
      <c r="KW388" s="5"/>
      <c r="KX388" s="5"/>
      <c r="KY388" s="5"/>
      <c r="KZ388" s="5"/>
      <c r="LA388" s="5"/>
      <c r="LB388" s="5"/>
      <c r="LC388" s="5"/>
      <c r="LD388" s="5"/>
      <c r="LE388" s="5"/>
      <c r="LF388" s="5"/>
      <c r="LG388" s="5"/>
      <c r="LH388" s="5"/>
      <c r="LI388" s="5"/>
      <c r="LJ388" s="5"/>
      <c r="LK388" s="5"/>
      <c r="LL388" s="5"/>
      <c r="LM388" s="5"/>
      <c r="LN388" s="5"/>
      <c r="LO388" s="5"/>
      <c r="LP388" s="5"/>
      <c r="LQ388" s="5"/>
      <c r="LR388" s="5"/>
      <c r="LS388" s="5"/>
      <c r="LT388" s="5"/>
      <c r="LU388" s="5"/>
      <c r="LV388" s="5"/>
      <c r="LW388" s="5"/>
      <c r="LX388" s="5"/>
      <c r="LY388" s="5"/>
      <c r="LZ388" s="5"/>
      <c r="MA388" s="5"/>
      <c r="MB388" s="5"/>
      <c r="MC388" s="5"/>
      <c r="MD388" s="5"/>
      <c r="ME388" s="5"/>
      <c r="MF388" s="5"/>
      <c r="MG388" s="5"/>
      <c r="MH388" s="5"/>
      <c r="MI388" s="5"/>
      <c r="MJ388" s="5"/>
      <c r="MK388" s="5"/>
      <c r="ML388" s="5"/>
      <c r="MM388" s="5"/>
      <c r="MN388" s="5"/>
      <c r="MO388" s="5"/>
      <c r="MP388" s="5"/>
      <c r="MQ388" s="5"/>
      <c r="MR388" s="5"/>
      <c r="MS388" s="5"/>
      <c r="MT388" s="5"/>
      <c r="MU388" s="5"/>
      <c r="MV388" s="5"/>
      <c r="MW388" s="5"/>
      <c r="MX388" s="5"/>
      <c r="MY388" s="5"/>
      <c r="MZ388" s="5"/>
      <c r="NA388" s="5"/>
      <c r="NB388" s="5"/>
      <c r="NC388" s="5"/>
      <c r="ND388" s="5"/>
      <c r="NE388" s="5"/>
      <c r="NF388" s="5"/>
      <c r="NG388" s="5"/>
      <c r="NH388" s="5"/>
      <c r="NI388" s="5"/>
      <c r="NJ388" s="5"/>
      <c r="NK388" s="5"/>
      <c r="NL388" s="5"/>
      <c r="NM388" s="5"/>
      <c r="NN388" s="5"/>
      <c r="NO388" s="5"/>
      <c r="NP388" s="5"/>
      <c r="NQ388" s="5"/>
      <c r="NR388" s="5"/>
      <c r="NS388" s="5"/>
      <c r="NT388" s="5"/>
      <c r="NU388" s="5"/>
      <c r="NV388" s="5"/>
      <c r="NW388" s="5"/>
      <c r="NX388" s="5"/>
      <c r="NY388" s="5"/>
      <c r="NZ388" s="5"/>
      <c r="OA388" s="5"/>
      <c r="OB388" s="5"/>
      <c r="OC388" s="5"/>
      <c r="OD388" s="5"/>
      <c r="OE388" s="5"/>
      <c r="OF388" s="5"/>
      <c r="OG388" s="5"/>
      <c r="OH388" s="5"/>
      <c r="OI388" s="5"/>
      <c r="OJ388" s="5"/>
      <c r="OK388" s="5"/>
      <c r="OL388" s="5"/>
      <c r="OM388" s="5"/>
      <c r="ON388" s="5"/>
      <c r="OO388" s="5"/>
      <c r="OP388" s="5"/>
      <c r="OQ388" s="5"/>
      <c r="OR388" s="5"/>
      <c r="OS388" s="5"/>
      <c r="OT388" s="5"/>
      <c r="OU388" s="5"/>
      <c r="OV388" s="5"/>
      <c r="OW388" s="5"/>
      <c r="OX388" s="5"/>
      <c r="OY388" s="5"/>
      <c r="OZ388" s="5"/>
      <c r="PA388" s="5"/>
      <c r="PB388" s="5"/>
      <c r="PC388" s="5"/>
      <c r="PD388" s="5"/>
      <c r="PE388" s="5"/>
      <c r="PF388" s="5"/>
      <c r="PG388" s="5"/>
      <c r="PH388" s="5"/>
      <c r="PI388" s="5"/>
      <c r="PJ388" s="5"/>
      <c r="PK388" s="5"/>
      <c r="PL388" s="5"/>
      <c r="PM388" s="5"/>
      <c r="PN388" s="5"/>
      <c r="PO388" s="5"/>
      <c r="PP388" s="5"/>
    </row>
    <row r="389" spans="1:432" ht="14.2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</row>
    <row r="390" spans="1:432" ht="14.2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  <c r="IW390" s="5"/>
      <c r="IX390" s="5"/>
      <c r="IY390" s="5"/>
      <c r="IZ390" s="5"/>
      <c r="JA390" s="5"/>
      <c r="JB390" s="5"/>
      <c r="JC390" s="5"/>
      <c r="JD390" s="5"/>
      <c r="JE390" s="5"/>
      <c r="JF390" s="5"/>
      <c r="JG390" s="5"/>
      <c r="JH390" s="5"/>
      <c r="JI390" s="5"/>
      <c r="JJ390" s="5"/>
      <c r="JK390" s="5"/>
      <c r="JL390" s="5"/>
      <c r="JM390" s="5"/>
      <c r="JN390" s="5"/>
      <c r="JO390" s="5"/>
      <c r="JP390" s="5"/>
      <c r="JQ390" s="5"/>
      <c r="JR390" s="5"/>
      <c r="JS390" s="5"/>
      <c r="JT390" s="5"/>
      <c r="JU390" s="5"/>
      <c r="JV390" s="5"/>
      <c r="JW390" s="5"/>
      <c r="JX390" s="5"/>
      <c r="JY390" s="5"/>
      <c r="JZ390" s="5"/>
      <c r="KA390" s="5"/>
      <c r="KB390" s="5"/>
      <c r="KC390" s="5"/>
      <c r="KD390" s="5"/>
      <c r="KE390" s="5"/>
      <c r="KF390" s="5"/>
      <c r="KG390" s="5"/>
      <c r="KH390" s="5"/>
      <c r="KI390" s="5"/>
      <c r="KJ390" s="5"/>
      <c r="KK390" s="5"/>
      <c r="KL390" s="5"/>
      <c r="KM390" s="5"/>
      <c r="KN390" s="5"/>
      <c r="KO390" s="5"/>
      <c r="KP390" s="5"/>
      <c r="KQ390" s="5"/>
      <c r="KR390" s="5"/>
      <c r="KS390" s="5"/>
      <c r="KT390" s="5"/>
      <c r="KU390" s="5"/>
      <c r="KV390" s="5"/>
      <c r="KW390" s="5"/>
      <c r="KX390" s="5"/>
      <c r="KY390" s="5"/>
      <c r="KZ390" s="5"/>
      <c r="LA390" s="5"/>
      <c r="LB390" s="5"/>
      <c r="LC390" s="5"/>
      <c r="LD390" s="5"/>
      <c r="LE390" s="5"/>
      <c r="LF390" s="5"/>
      <c r="LG390" s="5"/>
      <c r="LH390" s="5"/>
      <c r="LI390" s="5"/>
      <c r="LJ390" s="5"/>
      <c r="LK390" s="5"/>
      <c r="LL390" s="5"/>
      <c r="LM390" s="5"/>
      <c r="LN390" s="5"/>
      <c r="LO390" s="5"/>
      <c r="LP390" s="5"/>
      <c r="LQ390" s="5"/>
      <c r="LR390" s="5"/>
      <c r="LS390" s="5"/>
      <c r="LT390" s="5"/>
      <c r="LU390" s="5"/>
      <c r="LV390" s="5"/>
      <c r="LW390" s="5"/>
      <c r="LX390" s="5"/>
      <c r="LY390" s="5"/>
      <c r="LZ390" s="5"/>
      <c r="MA390" s="5"/>
      <c r="MB390" s="5"/>
      <c r="MC390" s="5"/>
      <c r="MD390" s="5"/>
      <c r="ME390" s="5"/>
      <c r="MF390" s="5"/>
      <c r="MG390" s="5"/>
      <c r="MH390" s="5"/>
      <c r="MI390" s="5"/>
      <c r="MJ390" s="5"/>
      <c r="MK390" s="5"/>
      <c r="ML390" s="5"/>
      <c r="MM390" s="5"/>
      <c r="MN390" s="5"/>
      <c r="MO390" s="5"/>
      <c r="MP390" s="5"/>
      <c r="MQ390" s="5"/>
      <c r="MR390" s="5"/>
      <c r="MS390" s="5"/>
      <c r="MT390" s="5"/>
      <c r="MU390" s="5"/>
      <c r="MV390" s="5"/>
      <c r="MW390" s="5"/>
      <c r="MX390" s="5"/>
      <c r="MY390" s="5"/>
      <c r="MZ390" s="5"/>
      <c r="NA390" s="5"/>
      <c r="NB390" s="5"/>
      <c r="NC390" s="5"/>
      <c r="ND390" s="5"/>
      <c r="NE390" s="5"/>
      <c r="NF390" s="5"/>
      <c r="NG390" s="5"/>
      <c r="NH390" s="5"/>
      <c r="NI390" s="5"/>
      <c r="NJ390" s="5"/>
      <c r="NK390" s="5"/>
      <c r="NL390" s="5"/>
      <c r="NM390" s="5"/>
      <c r="NN390" s="5"/>
      <c r="NO390" s="5"/>
      <c r="NP390" s="5"/>
      <c r="NQ390" s="5"/>
      <c r="NR390" s="5"/>
      <c r="NS390" s="5"/>
      <c r="NT390" s="5"/>
      <c r="NU390" s="5"/>
      <c r="NV390" s="5"/>
      <c r="NW390" s="5"/>
      <c r="NX390" s="5"/>
      <c r="NY390" s="5"/>
      <c r="NZ390" s="5"/>
      <c r="OA390" s="5"/>
      <c r="OB390" s="5"/>
      <c r="OC390" s="5"/>
      <c r="OD390" s="5"/>
      <c r="OE390" s="5"/>
      <c r="OF390" s="5"/>
      <c r="OG390" s="5"/>
      <c r="OH390" s="5"/>
      <c r="OI390" s="5"/>
      <c r="OJ390" s="5"/>
      <c r="OK390" s="5"/>
      <c r="OL390" s="5"/>
      <c r="OM390" s="5"/>
      <c r="ON390" s="5"/>
      <c r="OO390" s="5"/>
      <c r="OP390" s="5"/>
      <c r="OQ390" s="5"/>
      <c r="OR390" s="5"/>
      <c r="OS390" s="5"/>
      <c r="OT390" s="5"/>
      <c r="OU390" s="5"/>
      <c r="OV390" s="5"/>
      <c r="OW390" s="5"/>
      <c r="OX390" s="5"/>
      <c r="OY390" s="5"/>
      <c r="OZ390" s="5"/>
      <c r="PA390" s="5"/>
      <c r="PB390" s="5"/>
      <c r="PC390" s="5"/>
      <c r="PD390" s="5"/>
      <c r="PE390" s="5"/>
      <c r="PF390" s="5"/>
      <c r="PG390" s="5"/>
      <c r="PH390" s="5"/>
      <c r="PI390" s="5"/>
      <c r="PJ390" s="5"/>
      <c r="PK390" s="5"/>
      <c r="PL390" s="5"/>
      <c r="PM390" s="5"/>
      <c r="PN390" s="5"/>
      <c r="PO390" s="5"/>
      <c r="PP390" s="5"/>
    </row>
    <row r="391" spans="1:432" ht="14.2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  <c r="JW391" s="5"/>
      <c r="JX391" s="5"/>
      <c r="JY391" s="5"/>
      <c r="JZ391" s="5"/>
      <c r="KA391" s="5"/>
      <c r="KB391" s="5"/>
      <c r="KC391" s="5"/>
      <c r="KD391" s="5"/>
      <c r="KE391" s="5"/>
      <c r="KF391" s="5"/>
      <c r="KG391" s="5"/>
      <c r="KH391" s="5"/>
      <c r="KI391" s="5"/>
      <c r="KJ391" s="5"/>
      <c r="KK391" s="5"/>
      <c r="KL391" s="5"/>
      <c r="KM391" s="5"/>
      <c r="KN391" s="5"/>
      <c r="KO391" s="5"/>
      <c r="KP391" s="5"/>
      <c r="KQ391" s="5"/>
      <c r="KR391" s="5"/>
      <c r="KS391" s="5"/>
      <c r="KT391" s="5"/>
      <c r="KU391" s="5"/>
      <c r="KV391" s="5"/>
      <c r="KW391" s="5"/>
      <c r="KX391" s="5"/>
      <c r="KY391" s="5"/>
      <c r="KZ391" s="5"/>
      <c r="LA391" s="5"/>
      <c r="LB391" s="5"/>
      <c r="LC391" s="5"/>
      <c r="LD391" s="5"/>
      <c r="LE391" s="5"/>
      <c r="LF391" s="5"/>
      <c r="LG391" s="5"/>
      <c r="LH391" s="5"/>
      <c r="LI391" s="5"/>
      <c r="LJ391" s="5"/>
      <c r="LK391" s="5"/>
      <c r="LL391" s="5"/>
      <c r="LM391" s="5"/>
      <c r="LN391" s="5"/>
      <c r="LO391" s="5"/>
      <c r="LP391" s="5"/>
      <c r="LQ391" s="5"/>
      <c r="LR391" s="5"/>
      <c r="LS391" s="5"/>
      <c r="LT391" s="5"/>
      <c r="LU391" s="5"/>
      <c r="LV391" s="5"/>
      <c r="LW391" s="5"/>
      <c r="LX391" s="5"/>
      <c r="LY391" s="5"/>
      <c r="LZ391" s="5"/>
      <c r="MA391" s="5"/>
      <c r="MB391" s="5"/>
      <c r="MC391" s="5"/>
      <c r="MD391" s="5"/>
      <c r="ME391" s="5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r="OW391" s="5"/>
      <c r="OX391" s="5"/>
      <c r="OY391" s="5"/>
      <c r="OZ391" s="5"/>
      <c r="PA391" s="5"/>
      <c r="PB391" s="5"/>
      <c r="PC391" s="5"/>
      <c r="PD391" s="5"/>
      <c r="PE391" s="5"/>
      <c r="PF391" s="5"/>
      <c r="PG391" s="5"/>
      <c r="PH391" s="5"/>
      <c r="PI391" s="5"/>
      <c r="PJ391" s="5"/>
      <c r="PK391" s="5"/>
      <c r="PL391" s="5"/>
      <c r="PM391" s="5"/>
      <c r="PN391" s="5"/>
      <c r="PO391" s="5"/>
      <c r="PP391" s="5"/>
    </row>
    <row r="392" spans="1:432" ht="14.2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JW392" s="5"/>
      <c r="JX392" s="5"/>
      <c r="JY392" s="5"/>
      <c r="JZ392" s="5"/>
      <c r="KA392" s="5"/>
      <c r="KB392" s="5"/>
      <c r="KC392" s="5"/>
      <c r="KD392" s="5"/>
      <c r="KE392" s="5"/>
      <c r="KF392" s="5"/>
      <c r="KG392" s="5"/>
      <c r="KH392" s="5"/>
      <c r="KI392" s="5"/>
      <c r="KJ392" s="5"/>
      <c r="KK392" s="5"/>
      <c r="KL392" s="5"/>
      <c r="KM392" s="5"/>
      <c r="KN392" s="5"/>
      <c r="KO392" s="5"/>
      <c r="KP392" s="5"/>
      <c r="KQ392" s="5"/>
      <c r="KR392" s="5"/>
      <c r="KS392" s="5"/>
      <c r="KT392" s="5"/>
      <c r="KU392" s="5"/>
      <c r="KV392" s="5"/>
      <c r="KW392" s="5"/>
      <c r="KX392" s="5"/>
      <c r="KY392" s="5"/>
      <c r="KZ392" s="5"/>
      <c r="LA392" s="5"/>
      <c r="LB392" s="5"/>
      <c r="LC392" s="5"/>
      <c r="LD392" s="5"/>
      <c r="LE392" s="5"/>
      <c r="LF392" s="5"/>
      <c r="LG392" s="5"/>
      <c r="LH392" s="5"/>
      <c r="LI392" s="5"/>
      <c r="LJ392" s="5"/>
      <c r="LK392" s="5"/>
      <c r="LL392" s="5"/>
      <c r="LM392" s="5"/>
      <c r="LN392" s="5"/>
      <c r="LO392" s="5"/>
      <c r="LP392" s="5"/>
      <c r="LQ392" s="5"/>
      <c r="LR392" s="5"/>
      <c r="LS392" s="5"/>
      <c r="LT392" s="5"/>
      <c r="LU392" s="5"/>
      <c r="LV392" s="5"/>
      <c r="LW392" s="5"/>
      <c r="LX392" s="5"/>
      <c r="LY392" s="5"/>
      <c r="LZ392" s="5"/>
      <c r="MA392" s="5"/>
      <c r="MB392" s="5"/>
      <c r="MC392" s="5"/>
      <c r="MD392" s="5"/>
      <c r="ME392" s="5"/>
      <c r="MF392" s="5"/>
      <c r="MG392" s="5"/>
      <c r="MH392" s="5"/>
      <c r="MI392" s="5"/>
      <c r="MJ392" s="5"/>
      <c r="MK392" s="5"/>
      <c r="ML392" s="5"/>
      <c r="MM392" s="5"/>
      <c r="MN392" s="5"/>
      <c r="MO392" s="5"/>
      <c r="MP392" s="5"/>
      <c r="MQ392" s="5"/>
      <c r="MR392" s="5"/>
      <c r="MS392" s="5"/>
      <c r="MT392" s="5"/>
      <c r="MU392" s="5"/>
      <c r="MV392" s="5"/>
      <c r="MW392" s="5"/>
      <c r="MX392" s="5"/>
      <c r="MY392" s="5"/>
      <c r="MZ392" s="5"/>
      <c r="NA392" s="5"/>
      <c r="NB392" s="5"/>
      <c r="NC392" s="5"/>
      <c r="ND392" s="5"/>
      <c r="NE392" s="5"/>
      <c r="NF392" s="5"/>
      <c r="NG392" s="5"/>
      <c r="NH392" s="5"/>
      <c r="NI392" s="5"/>
      <c r="NJ392" s="5"/>
      <c r="NK392" s="5"/>
      <c r="NL392" s="5"/>
      <c r="NM392" s="5"/>
      <c r="NN392" s="5"/>
      <c r="NO392" s="5"/>
      <c r="NP392" s="5"/>
      <c r="NQ392" s="5"/>
      <c r="NR392" s="5"/>
      <c r="NS392" s="5"/>
      <c r="NT392" s="5"/>
      <c r="NU392" s="5"/>
      <c r="NV392" s="5"/>
      <c r="NW392" s="5"/>
      <c r="NX392" s="5"/>
      <c r="NY392" s="5"/>
      <c r="NZ392" s="5"/>
      <c r="OA392" s="5"/>
      <c r="OB392" s="5"/>
      <c r="OC392" s="5"/>
      <c r="OD392" s="5"/>
      <c r="OE392" s="5"/>
      <c r="OF392" s="5"/>
      <c r="OG392" s="5"/>
      <c r="OH392" s="5"/>
      <c r="OI392" s="5"/>
      <c r="OJ392" s="5"/>
      <c r="OK392" s="5"/>
      <c r="OL392" s="5"/>
      <c r="OM392" s="5"/>
      <c r="ON392" s="5"/>
      <c r="OO392" s="5"/>
      <c r="OP392" s="5"/>
      <c r="OQ392" s="5"/>
      <c r="OR392" s="5"/>
      <c r="OS392" s="5"/>
      <c r="OT392" s="5"/>
      <c r="OU392" s="5"/>
      <c r="OV392" s="5"/>
      <c r="OW392" s="5"/>
      <c r="OX392" s="5"/>
      <c r="OY392" s="5"/>
      <c r="OZ392" s="5"/>
      <c r="PA392" s="5"/>
      <c r="PB392" s="5"/>
      <c r="PC392" s="5"/>
      <c r="PD392" s="5"/>
      <c r="PE392" s="5"/>
      <c r="PF392" s="5"/>
      <c r="PG392" s="5"/>
      <c r="PH392" s="5"/>
      <c r="PI392" s="5"/>
      <c r="PJ392" s="5"/>
      <c r="PK392" s="5"/>
      <c r="PL392" s="5"/>
      <c r="PM392" s="5"/>
      <c r="PN392" s="5"/>
      <c r="PO392" s="5"/>
      <c r="PP392" s="5"/>
    </row>
    <row r="393" spans="1:432" ht="14.2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</row>
    <row r="394" spans="1:432" ht="14.2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  <c r="JW394" s="5"/>
      <c r="JX394" s="5"/>
      <c r="JY394" s="5"/>
      <c r="JZ394" s="5"/>
      <c r="KA394" s="5"/>
      <c r="KB394" s="5"/>
      <c r="KC394" s="5"/>
      <c r="KD394" s="5"/>
      <c r="KE394" s="5"/>
      <c r="KF394" s="5"/>
      <c r="KG394" s="5"/>
      <c r="KH394" s="5"/>
      <c r="KI394" s="5"/>
      <c r="KJ394" s="5"/>
      <c r="KK394" s="5"/>
      <c r="KL394" s="5"/>
      <c r="KM394" s="5"/>
      <c r="KN394" s="5"/>
      <c r="KO394" s="5"/>
      <c r="KP394" s="5"/>
      <c r="KQ394" s="5"/>
      <c r="KR394" s="5"/>
      <c r="KS394" s="5"/>
      <c r="KT394" s="5"/>
      <c r="KU394" s="5"/>
      <c r="KV394" s="5"/>
      <c r="KW394" s="5"/>
      <c r="KX394" s="5"/>
      <c r="KY394" s="5"/>
      <c r="KZ394" s="5"/>
      <c r="LA394" s="5"/>
      <c r="LB394" s="5"/>
      <c r="LC394" s="5"/>
      <c r="LD394" s="5"/>
      <c r="LE394" s="5"/>
      <c r="LF394" s="5"/>
      <c r="LG394" s="5"/>
      <c r="LH394" s="5"/>
      <c r="LI394" s="5"/>
      <c r="LJ394" s="5"/>
      <c r="LK394" s="5"/>
      <c r="LL394" s="5"/>
      <c r="LM394" s="5"/>
      <c r="LN394" s="5"/>
      <c r="LO394" s="5"/>
      <c r="LP394" s="5"/>
      <c r="LQ394" s="5"/>
      <c r="LR394" s="5"/>
      <c r="LS394" s="5"/>
      <c r="LT394" s="5"/>
      <c r="LU394" s="5"/>
      <c r="LV394" s="5"/>
      <c r="LW394" s="5"/>
      <c r="LX394" s="5"/>
      <c r="LY394" s="5"/>
      <c r="LZ394" s="5"/>
      <c r="MA394" s="5"/>
      <c r="MB394" s="5"/>
      <c r="MC394" s="5"/>
      <c r="MD394" s="5"/>
      <c r="ME394" s="5"/>
      <c r="MF394" s="5"/>
      <c r="MG394" s="5"/>
      <c r="MH394" s="5"/>
      <c r="MI394" s="5"/>
      <c r="MJ394" s="5"/>
      <c r="MK394" s="5"/>
      <c r="ML394" s="5"/>
      <c r="MM394" s="5"/>
      <c r="MN394" s="5"/>
      <c r="MO394" s="5"/>
      <c r="MP394" s="5"/>
      <c r="MQ394" s="5"/>
      <c r="MR394" s="5"/>
      <c r="MS394" s="5"/>
      <c r="MT394" s="5"/>
      <c r="MU394" s="5"/>
      <c r="MV394" s="5"/>
      <c r="MW394" s="5"/>
      <c r="MX394" s="5"/>
      <c r="MY394" s="5"/>
      <c r="MZ394" s="5"/>
      <c r="NA394" s="5"/>
      <c r="NB394" s="5"/>
      <c r="NC394" s="5"/>
      <c r="ND394" s="5"/>
      <c r="NE394" s="5"/>
      <c r="NF394" s="5"/>
      <c r="NG394" s="5"/>
      <c r="NH394" s="5"/>
      <c r="NI394" s="5"/>
      <c r="NJ394" s="5"/>
      <c r="NK394" s="5"/>
      <c r="NL394" s="5"/>
      <c r="NM394" s="5"/>
      <c r="NN394" s="5"/>
      <c r="NO394" s="5"/>
      <c r="NP394" s="5"/>
      <c r="NQ394" s="5"/>
      <c r="NR394" s="5"/>
      <c r="NS394" s="5"/>
      <c r="NT394" s="5"/>
      <c r="NU394" s="5"/>
      <c r="NV394" s="5"/>
      <c r="NW394" s="5"/>
      <c r="NX394" s="5"/>
      <c r="NY394" s="5"/>
      <c r="NZ394" s="5"/>
      <c r="OA394" s="5"/>
      <c r="OB394" s="5"/>
      <c r="OC394" s="5"/>
      <c r="OD394" s="5"/>
      <c r="OE394" s="5"/>
      <c r="OF394" s="5"/>
      <c r="OG394" s="5"/>
      <c r="OH394" s="5"/>
      <c r="OI394" s="5"/>
      <c r="OJ394" s="5"/>
      <c r="OK394" s="5"/>
      <c r="OL394" s="5"/>
      <c r="OM394" s="5"/>
      <c r="ON394" s="5"/>
      <c r="OO394" s="5"/>
      <c r="OP394" s="5"/>
      <c r="OQ394" s="5"/>
      <c r="OR394" s="5"/>
      <c r="OS394" s="5"/>
      <c r="OT394" s="5"/>
      <c r="OU394" s="5"/>
      <c r="OV394" s="5"/>
      <c r="OW394" s="5"/>
      <c r="OX394" s="5"/>
      <c r="OY394" s="5"/>
      <c r="OZ394" s="5"/>
      <c r="PA394" s="5"/>
      <c r="PB394" s="5"/>
      <c r="PC394" s="5"/>
      <c r="PD394" s="5"/>
      <c r="PE394" s="5"/>
      <c r="PF394" s="5"/>
      <c r="PG394" s="5"/>
      <c r="PH394" s="5"/>
      <c r="PI394" s="5"/>
      <c r="PJ394" s="5"/>
      <c r="PK394" s="5"/>
      <c r="PL394" s="5"/>
      <c r="PM394" s="5"/>
      <c r="PN394" s="5"/>
      <c r="PO394" s="5"/>
      <c r="PP394" s="5"/>
    </row>
    <row r="395" spans="1:432" ht="14.2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JW395" s="5"/>
      <c r="JX395" s="5"/>
      <c r="JY395" s="5"/>
      <c r="JZ395" s="5"/>
      <c r="KA395" s="5"/>
      <c r="KB395" s="5"/>
      <c r="KC395" s="5"/>
      <c r="KD395" s="5"/>
      <c r="KE395" s="5"/>
      <c r="KF395" s="5"/>
      <c r="KG395" s="5"/>
      <c r="KH395" s="5"/>
      <c r="KI395" s="5"/>
      <c r="KJ395" s="5"/>
      <c r="KK395" s="5"/>
      <c r="KL395" s="5"/>
      <c r="KM395" s="5"/>
      <c r="KN395" s="5"/>
      <c r="KO395" s="5"/>
      <c r="KP395" s="5"/>
      <c r="KQ395" s="5"/>
      <c r="KR395" s="5"/>
      <c r="KS395" s="5"/>
      <c r="KT395" s="5"/>
      <c r="KU395" s="5"/>
      <c r="KV395" s="5"/>
      <c r="KW395" s="5"/>
      <c r="KX395" s="5"/>
      <c r="KY395" s="5"/>
      <c r="KZ395" s="5"/>
      <c r="LA395" s="5"/>
      <c r="LB395" s="5"/>
      <c r="LC395" s="5"/>
      <c r="LD395" s="5"/>
      <c r="LE395" s="5"/>
      <c r="LF395" s="5"/>
      <c r="LG395" s="5"/>
      <c r="LH395" s="5"/>
      <c r="LI395" s="5"/>
      <c r="LJ395" s="5"/>
      <c r="LK395" s="5"/>
      <c r="LL395" s="5"/>
      <c r="LM395" s="5"/>
      <c r="LN395" s="5"/>
      <c r="LO395" s="5"/>
      <c r="LP395" s="5"/>
      <c r="LQ395" s="5"/>
      <c r="LR395" s="5"/>
      <c r="LS395" s="5"/>
      <c r="LT395" s="5"/>
      <c r="LU395" s="5"/>
      <c r="LV395" s="5"/>
      <c r="LW395" s="5"/>
      <c r="LX395" s="5"/>
      <c r="LY395" s="5"/>
      <c r="LZ395" s="5"/>
      <c r="MA395" s="5"/>
      <c r="MB395" s="5"/>
      <c r="MC395" s="5"/>
      <c r="MD395" s="5"/>
      <c r="ME395" s="5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r="OW395" s="5"/>
      <c r="OX395" s="5"/>
      <c r="OY395" s="5"/>
      <c r="OZ395" s="5"/>
      <c r="PA395" s="5"/>
      <c r="PB395" s="5"/>
      <c r="PC395" s="5"/>
      <c r="PD395" s="5"/>
      <c r="PE395" s="5"/>
      <c r="PF395" s="5"/>
      <c r="PG395" s="5"/>
      <c r="PH395" s="5"/>
      <c r="PI395" s="5"/>
      <c r="PJ395" s="5"/>
      <c r="PK395" s="5"/>
      <c r="PL395" s="5"/>
      <c r="PM395" s="5"/>
      <c r="PN395" s="5"/>
      <c r="PO395" s="5"/>
      <c r="PP395" s="5"/>
    </row>
    <row r="396" spans="1:432" ht="14.2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  <c r="JW396" s="5"/>
      <c r="JX396" s="5"/>
      <c r="JY396" s="5"/>
      <c r="JZ396" s="5"/>
      <c r="KA396" s="5"/>
      <c r="KB396" s="5"/>
      <c r="KC396" s="5"/>
      <c r="KD396" s="5"/>
      <c r="KE396" s="5"/>
      <c r="KF396" s="5"/>
      <c r="KG396" s="5"/>
      <c r="KH396" s="5"/>
      <c r="KI396" s="5"/>
      <c r="KJ396" s="5"/>
      <c r="KK396" s="5"/>
      <c r="KL396" s="5"/>
      <c r="KM396" s="5"/>
      <c r="KN396" s="5"/>
      <c r="KO396" s="5"/>
      <c r="KP396" s="5"/>
      <c r="KQ396" s="5"/>
      <c r="KR396" s="5"/>
      <c r="KS396" s="5"/>
      <c r="KT396" s="5"/>
      <c r="KU396" s="5"/>
      <c r="KV396" s="5"/>
      <c r="KW396" s="5"/>
      <c r="KX396" s="5"/>
      <c r="KY396" s="5"/>
      <c r="KZ396" s="5"/>
      <c r="LA396" s="5"/>
      <c r="LB396" s="5"/>
      <c r="LC396" s="5"/>
      <c r="LD396" s="5"/>
      <c r="LE396" s="5"/>
      <c r="LF396" s="5"/>
      <c r="LG396" s="5"/>
      <c r="LH396" s="5"/>
      <c r="LI396" s="5"/>
      <c r="LJ396" s="5"/>
      <c r="LK396" s="5"/>
      <c r="LL396" s="5"/>
      <c r="LM396" s="5"/>
      <c r="LN396" s="5"/>
      <c r="LO396" s="5"/>
      <c r="LP396" s="5"/>
      <c r="LQ396" s="5"/>
      <c r="LR396" s="5"/>
      <c r="LS396" s="5"/>
      <c r="LT396" s="5"/>
      <c r="LU396" s="5"/>
      <c r="LV396" s="5"/>
      <c r="LW396" s="5"/>
      <c r="LX396" s="5"/>
      <c r="LY396" s="5"/>
      <c r="LZ396" s="5"/>
      <c r="MA396" s="5"/>
      <c r="MB396" s="5"/>
      <c r="MC396" s="5"/>
      <c r="MD396" s="5"/>
      <c r="ME396" s="5"/>
      <c r="MF396" s="5"/>
      <c r="MG396" s="5"/>
      <c r="MH396" s="5"/>
      <c r="MI396" s="5"/>
      <c r="MJ396" s="5"/>
      <c r="MK396" s="5"/>
      <c r="ML396" s="5"/>
      <c r="MM396" s="5"/>
      <c r="MN396" s="5"/>
      <c r="MO396" s="5"/>
      <c r="MP396" s="5"/>
      <c r="MQ396" s="5"/>
      <c r="MR396" s="5"/>
      <c r="MS396" s="5"/>
      <c r="MT396" s="5"/>
      <c r="MU396" s="5"/>
      <c r="MV396" s="5"/>
      <c r="MW396" s="5"/>
      <c r="MX396" s="5"/>
      <c r="MY396" s="5"/>
      <c r="MZ396" s="5"/>
      <c r="NA396" s="5"/>
      <c r="NB396" s="5"/>
      <c r="NC396" s="5"/>
      <c r="ND396" s="5"/>
      <c r="NE396" s="5"/>
      <c r="NF396" s="5"/>
      <c r="NG396" s="5"/>
      <c r="NH396" s="5"/>
      <c r="NI396" s="5"/>
      <c r="NJ396" s="5"/>
      <c r="NK396" s="5"/>
      <c r="NL396" s="5"/>
      <c r="NM396" s="5"/>
      <c r="NN396" s="5"/>
      <c r="NO396" s="5"/>
      <c r="NP396" s="5"/>
      <c r="NQ396" s="5"/>
      <c r="NR396" s="5"/>
      <c r="NS396" s="5"/>
      <c r="NT396" s="5"/>
      <c r="NU396" s="5"/>
      <c r="NV396" s="5"/>
      <c r="NW396" s="5"/>
      <c r="NX396" s="5"/>
      <c r="NY396" s="5"/>
      <c r="NZ396" s="5"/>
      <c r="OA396" s="5"/>
      <c r="OB396" s="5"/>
      <c r="OC396" s="5"/>
      <c r="OD396" s="5"/>
      <c r="OE396" s="5"/>
      <c r="OF396" s="5"/>
      <c r="OG396" s="5"/>
      <c r="OH396" s="5"/>
      <c r="OI396" s="5"/>
      <c r="OJ396" s="5"/>
      <c r="OK396" s="5"/>
      <c r="OL396" s="5"/>
      <c r="OM396" s="5"/>
      <c r="ON396" s="5"/>
      <c r="OO396" s="5"/>
      <c r="OP396" s="5"/>
      <c r="OQ396" s="5"/>
      <c r="OR396" s="5"/>
      <c r="OS396" s="5"/>
      <c r="OT396" s="5"/>
      <c r="OU396" s="5"/>
      <c r="OV396" s="5"/>
      <c r="OW396" s="5"/>
      <c r="OX396" s="5"/>
      <c r="OY396" s="5"/>
      <c r="OZ396" s="5"/>
      <c r="PA396" s="5"/>
      <c r="PB396" s="5"/>
      <c r="PC396" s="5"/>
      <c r="PD396" s="5"/>
      <c r="PE396" s="5"/>
      <c r="PF396" s="5"/>
      <c r="PG396" s="5"/>
      <c r="PH396" s="5"/>
      <c r="PI396" s="5"/>
      <c r="PJ396" s="5"/>
      <c r="PK396" s="5"/>
      <c r="PL396" s="5"/>
      <c r="PM396" s="5"/>
      <c r="PN396" s="5"/>
      <c r="PO396" s="5"/>
      <c r="PP396" s="5"/>
    </row>
    <row r="397" spans="1:432" ht="14.2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</row>
    <row r="398" spans="1:432" ht="14.2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W398" s="5"/>
      <c r="JX398" s="5"/>
      <c r="JY398" s="5"/>
      <c r="JZ398" s="5"/>
      <c r="KA398" s="5"/>
      <c r="KB398" s="5"/>
      <c r="KC398" s="5"/>
      <c r="KD398" s="5"/>
      <c r="KE398" s="5"/>
      <c r="KF398" s="5"/>
      <c r="KG398" s="5"/>
      <c r="KH398" s="5"/>
      <c r="KI398" s="5"/>
      <c r="KJ398" s="5"/>
      <c r="KK398" s="5"/>
      <c r="KL398" s="5"/>
      <c r="KM398" s="5"/>
      <c r="KN398" s="5"/>
      <c r="KO398" s="5"/>
      <c r="KP398" s="5"/>
      <c r="KQ398" s="5"/>
      <c r="KR398" s="5"/>
      <c r="KS398" s="5"/>
      <c r="KT398" s="5"/>
      <c r="KU398" s="5"/>
      <c r="KV398" s="5"/>
      <c r="KW398" s="5"/>
      <c r="KX398" s="5"/>
      <c r="KY398" s="5"/>
      <c r="KZ398" s="5"/>
      <c r="LA398" s="5"/>
      <c r="LB398" s="5"/>
      <c r="LC398" s="5"/>
      <c r="LD398" s="5"/>
      <c r="LE398" s="5"/>
      <c r="LF398" s="5"/>
      <c r="LG398" s="5"/>
      <c r="LH398" s="5"/>
      <c r="LI398" s="5"/>
      <c r="LJ398" s="5"/>
      <c r="LK398" s="5"/>
      <c r="LL398" s="5"/>
      <c r="LM398" s="5"/>
      <c r="LN398" s="5"/>
      <c r="LO398" s="5"/>
      <c r="LP398" s="5"/>
      <c r="LQ398" s="5"/>
      <c r="LR398" s="5"/>
      <c r="LS398" s="5"/>
      <c r="LT398" s="5"/>
      <c r="LU398" s="5"/>
      <c r="LV398" s="5"/>
      <c r="LW398" s="5"/>
      <c r="LX398" s="5"/>
      <c r="LY398" s="5"/>
      <c r="LZ398" s="5"/>
      <c r="MA398" s="5"/>
      <c r="MB398" s="5"/>
      <c r="MC398" s="5"/>
      <c r="MD398" s="5"/>
      <c r="ME398" s="5"/>
      <c r="MF398" s="5"/>
      <c r="MG398" s="5"/>
      <c r="MH398" s="5"/>
      <c r="MI398" s="5"/>
      <c r="MJ398" s="5"/>
      <c r="MK398" s="5"/>
      <c r="ML398" s="5"/>
      <c r="MM398" s="5"/>
      <c r="MN398" s="5"/>
      <c r="MO398" s="5"/>
      <c r="MP398" s="5"/>
      <c r="MQ398" s="5"/>
      <c r="MR398" s="5"/>
      <c r="MS398" s="5"/>
      <c r="MT398" s="5"/>
      <c r="MU398" s="5"/>
      <c r="MV398" s="5"/>
      <c r="MW398" s="5"/>
      <c r="MX398" s="5"/>
      <c r="MY398" s="5"/>
      <c r="MZ398" s="5"/>
      <c r="NA398" s="5"/>
      <c r="NB398" s="5"/>
      <c r="NC398" s="5"/>
      <c r="ND398" s="5"/>
      <c r="NE398" s="5"/>
      <c r="NF398" s="5"/>
      <c r="NG398" s="5"/>
      <c r="NH398" s="5"/>
      <c r="NI398" s="5"/>
      <c r="NJ398" s="5"/>
      <c r="NK398" s="5"/>
      <c r="NL398" s="5"/>
      <c r="NM398" s="5"/>
      <c r="NN398" s="5"/>
      <c r="NO398" s="5"/>
      <c r="NP398" s="5"/>
      <c r="NQ398" s="5"/>
      <c r="NR398" s="5"/>
      <c r="NS398" s="5"/>
      <c r="NT398" s="5"/>
      <c r="NU398" s="5"/>
      <c r="NV398" s="5"/>
      <c r="NW398" s="5"/>
      <c r="NX398" s="5"/>
      <c r="NY398" s="5"/>
      <c r="NZ398" s="5"/>
      <c r="OA398" s="5"/>
      <c r="OB398" s="5"/>
      <c r="OC398" s="5"/>
      <c r="OD398" s="5"/>
      <c r="OE398" s="5"/>
      <c r="OF398" s="5"/>
      <c r="OG398" s="5"/>
      <c r="OH398" s="5"/>
      <c r="OI398" s="5"/>
      <c r="OJ398" s="5"/>
      <c r="OK398" s="5"/>
      <c r="OL398" s="5"/>
      <c r="OM398" s="5"/>
      <c r="ON398" s="5"/>
      <c r="OO398" s="5"/>
      <c r="OP398" s="5"/>
      <c r="OQ398" s="5"/>
      <c r="OR398" s="5"/>
      <c r="OS398" s="5"/>
      <c r="OT398" s="5"/>
      <c r="OU398" s="5"/>
      <c r="OV398" s="5"/>
      <c r="OW398" s="5"/>
      <c r="OX398" s="5"/>
      <c r="OY398" s="5"/>
      <c r="OZ398" s="5"/>
      <c r="PA398" s="5"/>
      <c r="PB398" s="5"/>
      <c r="PC398" s="5"/>
      <c r="PD398" s="5"/>
      <c r="PE398" s="5"/>
      <c r="PF398" s="5"/>
      <c r="PG398" s="5"/>
      <c r="PH398" s="5"/>
      <c r="PI398" s="5"/>
      <c r="PJ398" s="5"/>
      <c r="PK398" s="5"/>
      <c r="PL398" s="5"/>
      <c r="PM398" s="5"/>
      <c r="PN398" s="5"/>
      <c r="PO398" s="5"/>
      <c r="PP398" s="5"/>
    </row>
    <row r="399" spans="1:432" ht="14.2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JW399" s="5"/>
      <c r="JX399" s="5"/>
      <c r="JY399" s="5"/>
      <c r="JZ399" s="5"/>
      <c r="KA399" s="5"/>
      <c r="KB399" s="5"/>
      <c r="KC399" s="5"/>
      <c r="KD399" s="5"/>
      <c r="KE399" s="5"/>
      <c r="KF399" s="5"/>
      <c r="KG399" s="5"/>
      <c r="KH399" s="5"/>
      <c r="KI399" s="5"/>
      <c r="KJ399" s="5"/>
      <c r="KK399" s="5"/>
      <c r="KL399" s="5"/>
      <c r="KM399" s="5"/>
      <c r="KN399" s="5"/>
      <c r="KO399" s="5"/>
      <c r="KP399" s="5"/>
      <c r="KQ399" s="5"/>
      <c r="KR399" s="5"/>
      <c r="KS399" s="5"/>
      <c r="KT399" s="5"/>
      <c r="KU399" s="5"/>
      <c r="KV399" s="5"/>
      <c r="KW399" s="5"/>
      <c r="KX399" s="5"/>
      <c r="KY399" s="5"/>
      <c r="KZ399" s="5"/>
      <c r="LA399" s="5"/>
      <c r="LB399" s="5"/>
      <c r="LC399" s="5"/>
      <c r="LD399" s="5"/>
      <c r="LE399" s="5"/>
      <c r="LF399" s="5"/>
      <c r="LG399" s="5"/>
      <c r="LH399" s="5"/>
      <c r="LI399" s="5"/>
      <c r="LJ399" s="5"/>
      <c r="LK399" s="5"/>
      <c r="LL399" s="5"/>
      <c r="LM399" s="5"/>
      <c r="LN399" s="5"/>
      <c r="LO399" s="5"/>
      <c r="LP399" s="5"/>
      <c r="LQ399" s="5"/>
      <c r="LR399" s="5"/>
      <c r="LS399" s="5"/>
      <c r="LT399" s="5"/>
      <c r="LU399" s="5"/>
      <c r="LV399" s="5"/>
      <c r="LW399" s="5"/>
      <c r="LX399" s="5"/>
      <c r="LY399" s="5"/>
      <c r="LZ399" s="5"/>
      <c r="MA399" s="5"/>
      <c r="MB399" s="5"/>
      <c r="MC399" s="5"/>
      <c r="MD399" s="5"/>
      <c r="ME399" s="5"/>
      <c r="MF399" s="5"/>
      <c r="MG399" s="5"/>
      <c r="MH399" s="5"/>
      <c r="MI399" s="5"/>
      <c r="MJ399" s="5"/>
      <c r="MK399" s="5"/>
      <c r="ML399" s="5"/>
      <c r="MM399" s="5"/>
      <c r="MN399" s="5"/>
      <c r="MO399" s="5"/>
      <c r="MP399" s="5"/>
      <c r="MQ399" s="5"/>
      <c r="MR399" s="5"/>
      <c r="MS399" s="5"/>
      <c r="MT399" s="5"/>
      <c r="MU399" s="5"/>
      <c r="MV399" s="5"/>
      <c r="MW399" s="5"/>
      <c r="MX399" s="5"/>
      <c r="MY399" s="5"/>
      <c r="MZ399" s="5"/>
      <c r="NA399" s="5"/>
      <c r="NB399" s="5"/>
      <c r="NC399" s="5"/>
      <c r="ND399" s="5"/>
      <c r="NE399" s="5"/>
      <c r="NF399" s="5"/>
      <c r="NG399" s="5"/>
      <c r="NH399" s="5"/>
      <c r="NI399" s="5"/>
      <c r="NJ399" s="5"/>
      <c r="NK399" s="5"/>
      <c r="NL399" s="5"/>
      <c r="NM399" s="5"/>
      <c r="NN399" s="5"/>
      <c r="NO399" s="5"/>
      <c r="NP399" s="5"/>
      <c r="NQ399" s="5"/>
      <c r="NR399" s="5"/>
      <c r="NS399" s="5"/>
      <c r="NT399" s="5"/>
      <c r="NU399" s="5"/>
      <c r="NV399" s="5"/>
      <c r="NW399" s="5"/>
      <c r="NX399" s="5"/>
      <c r="NY399" s="5"/>
      <c r="NZ399" s="5"/>
      <c r="OA399" s="5"/>
      <c r="OB399" s="5"/>
      <c r="OC399" s="5"/>
      <c r="OD399" s="5"/>
      <c r="OE399" s="5"/>
      <c r="OF399" s="5"/>
      <c r="OG399" s="5"/>
      <c r="OH399" s="5"/>
      <c r="OI399" s="5"/>
      <c r="OJ399" s="5"/>
      <c r="OK399" s="5"/>
      <c r="OL399" s="5"/>
      <c r="OM399" s="5"/>
      <c r="ON399" s="5"/>
      <c r="OO399" s="5"/>
      <c r="OP399" s="5"/>
      <c r="OQ399" s="5"/>
      <c r="OR399" s="5"/>
      <c r="OS399" s="5"/>
      <c r="OT399" s="5"/>
      <c r="OU399" s="5"/>
      <c r="OV399" s="5"/>
      <c r="OW399" s="5"/>
      <c r="OX399" s="5"/>
      <c r="OY399" s="5"/>
      <c r="OZ399" s="5"/>
      <c r="PA399" s="5"/>
      <c r="PB399" s="5"/>
      <c r="PC399" s="5"/>
      <c r="PD399" s="5"/>
      <c r="PE399" s="5"/>
      <c r="PF399" s="5"/>
      <c r="PG399" s="5"/>
      <c r="PH399" s="5"/>
      <c r="PI399" s="5"/>
      <c r="PJ399" s="5"/>
      <c r="PK399" s="5"/>
      <c r="PL399" s="5"/>
      <c r="PM399" s="5"/>
      <c r="PN399" s="5"/>
      <c r="PO399" s="5"/>
      <c r="PP399" s="5"/>
    </row>
    <row r="400" spans="1:432" ht="14.2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JW400" s="5"/>
      <c r="JX400" s="5"/>
      <c r="JY400" s="5"/>
      <c r="JZ400" s="5"/>
      <c r="KA400" s="5"/>
      <c r="KB400" s="5"/>
      <c r="KC400" s="5"/>
      <c r="KD400" s="5"/>
      <c r="KE400" s="5"/>
      <c r="KF400" s="5"/>
      <c r="KG400" s="5"/>
      <c r="KH400" s="5"/>
      <c r="KI400" s="5"/>
      <c r="KJ400" s="5"/>
      <c r="KK400" s="5"/>
      <c r="KL400" s="5"/>
      <c r="KM400" s="5"/>
      <c r="KN400" s="5"/>
      <c r="KO400" s="5"/>
      <c r="KP400" s="5"/>
      <c r="KQ400" s="5"/>
      <c r="KR400" s="5"/>
      <c r="KS400" s="5"/>
      <c r="KT400" s="5"/>
      <c r="KU400" s="5"/>
      <c r="KV400" s="5"/>
      <c r="KW400" s="5"/>
      <c r="KX400" s="5"/>
      <c r="KY400" s="5"/>
      <c r="KZ400" s="5"/>
      <c r="LA400" s="5"/>
      <c r="LB400" s="5"/>
      <c r="LC400" s="5"/>
      <c r="LD400" s="5"/>
      <c r="LE400" s="5"/>
      <c r="LF400" s="5"/>
      <c r="LG400" s="5"/>
      <c r="LH400" s="5"/>
      <c r="LI400" s="5"/>
      <c r="LJ400" s="5"/>
      <c r="LK400" s="5"/>
      <c r="LL400" s="5"/>
      <c r="LM400" s="5"/>
      <c r="LN400" s="5"/>
      <c r="LO400" s="5"/>
      <c r="LP400" s="5"/>
      <c r="LQ400" s="5"/>
      <c r="LR400" s="5"/>
      <c r="LS400" s="5"/>
      <c r="LT400" s="5"/>
      <c r="LU400" s="5"/>
      <c r="LV400" s="5"/>
      <c r="LW400" s="5"/>
      <c r="LX400" s="5"/>
      <c r="LY400" s="5"/>
      <c r="LZ400" s="5"/>
      <c r="MA400" s="5"/>
      <c r="MB400" s="5"/>
      <c r="MC400" s="5"/>
      <c r="MD400" s="5"/>
      <c r="ME400" s="5"/>
      <c r="MF400" s="5"/>
      <c r="MG400" s="5"/>
      <c r="MH400" s="5"/>
      <c r="MI400" s="5"/>
      <c r="MJ400" s="5"/>
      <c r="MK400" s="5"/>
      <c r="ML400" s="5"/>
      <c r="MM400" s="5"/>
      <c r="MN400" s="5"/>
      <c r="MO400" s="5"/>
      <c r="MP400" s="5"/>
      <c r="MQ400" s="5"/>
      <c r="MR400" s="5"/>
      <c r="MS400" s="5"/>
      <c r="MT400" s="5"/>
      <c r="MU400" s="5"/>
      <c r="MV400" s="5"/>
      <c r="MW400" s="5"/>
      <c r="MX400" s="5"/>
      <c r="MY400" s="5"/>
      <c r="MZ400" s="5"/>
      <c r="NA400" s="5"/>
      <c r="NB400" s="5"/>
      <c r="NC400" s="5"/>
      <c r="ND400" s="5"/>
      <c r="NE400" s="5"/>
      <c r="NF400" s="5"/>
      <c r="NG400" s="5"/>
      <c r="NH400" s="5"/>
      <c r="NI400" s="5"/>
      <c r="NJ400" s="5"/>
      <c r="NK400" s="5"/>
      <c r="NL400" s="5"/>
      <c r="NM400" s="5"/>
      <c r="NN400" s="5"/>
      <c r="NO400" s="5"/>
      <c r="NP400" s="5"/>
      <c r="NQ400" s="5"/>
      <c r="NR400" s="5"/>
      <c r="NS400" s="5"/>
      <c r="NT400" s="5"/>
      <c r="NU400" s="5"/>
      <c r="NV400" s="5"/>
      <c r="NW400" s="5"/>
      <c r="NX400" s="5"/>
      <c r="NY400" s="5"/>
      <c r="NZ400" s="5"/>
      <c r="OA400" s="5"/>
      <c r="OB400" s="5"/>
      <c r="OC400" s="5"/>
      <c r="OD400" s="5"/>
      <c r="OE400" s="5"/>
      <c r="OF400" s="5"/>
      <c r="OG400" s="5"/>
      <c r="OH400" s="5"/>
      <c r="OI400" s="5"/>
      <c r="OJ400" s="5"/>
      <c r="OK400" s="5"/>
      <c r="OL400" s="5"/>
      <c r="OM400" s="5"/>
      <c r="ON400" s="5"/>
      <c r="OO400" s="5"/>
      <c r="OP400" s="5"/>
      <c r="OQ400" s="5"/>
      <c r="OR400" s="5"/>
      <c r="OS400" s="5"/>
      <c r="OT400" s="5"/>
      <c r="OU400" s="5"/>
      <c r="OV400" s="5"/>
      <c r="OW400" s="5"/>
      <c r="OX400" s="5"/>
      <c r="OY400" s="5"/>
      <c r="OZ400" s="5"/>
      <c r="PA400" s="5"/>
      <c r="PB400" s="5"/>
      <c r="PC400" s="5"/>
      <c r="PD400" s="5"/>
      <c r="PE400" s="5"/>
      <c r="PF400" s="5"/>
      <c r="PG400" s="5"/>
      <c r="PH400" s="5"/>
      <c r="PI400" s="5"/>
      <c r="PJ400" s="5"/>
      <c r="PK400" s="5"/>
      <c r="PL400" s="5"/>
      <c r="PM400" s="5"/>
      <c r="PN400" s="5"/>
      <c r="PO400" s="5"/>
      <c r="PP400" s="5"/>
    </row>
    <row r="401" spans="1:432" ht="14.2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</row>
    <row r="402" spans="1:432" ht="14.2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5"/>
      <c r="JX402" s="5"/>
      <c r="JY402" s="5"/>
      <c r="JZ402" s="5"/>
      <c r="KA402" s="5"/>
      <c r="KB402" s="5"/>
      <c r="KC402" s="5"/>
      <c r="KD402" s="5"/>
      <c r="KE402" s="5"/>
      <c r="KF402" s="5"/>
      <c r="KG402" s="5"/>
      <c r="KH402" s="5"/>
      <c r="KI402" s="5"/>
      <c r="KJ402" s="5"/>
      <c r="KK402" s="5"/>
      <c r="KL402" s="5"/>
      <c r="KM402" s="5"/>
      <c r="KN402" s="5"/>
      <c r="KO402" s="5"/>
      <c r="KP402" s="5"/>
      <c r="KQ402" s="5"/>
      <c r="KR402" s="5"/>
      <c r="KS402" s="5"/>
      <c r="KT402" s="5"/>
      <c r="KU402" s="5"/>
      <c r="KV402" s="5"/>
      <c r="KW402" s="5"/>
      <c r="KX402" s="5"/>
      <c r="KY402" s="5"/>
      <c r="KZ402" s="5"/>
      <c r="LA402" s="5"/>
      <c r="LB402" s="5"/>
      <c r="LC402" s="5"/>
      <c r="LD402" s="5"/>
      <c r="LE402" s="5"/>
      <c r="LF402" s="5"/>
      <c r="LG402" s="5"/>
      <c r="LH402" s="5"/>
      <c r="LI402" s="5"/>
      <c r="LJ402" s="5"/>
      <c r="LK402" s="5"/>
      <c r="LL402" s="5"/>
      <c r="LM402" s="5"/>
      <c r="LN402" s="5"/>
      <c r="LO402" s="5"/>
      <c r="LP402" s="5"/>
      <c r="LQ402" s="5"/>
      <c r="LR402" s="5"/>
      <c r="LS402" s="5"/>
      <c r="LT402" s="5"/>
      <c r="LU402" s="5"/>
      <c r="LV402" s="5"/>
      <c r="LW402" s="5"/>
      <c r="LX402" s="5"/>
      <c r="LY402" s="5"/>
      <c r="LZ402" s="5"/>
      <c r="MA402" s="5"/>
      <c r="MB402" s="5"/>
      <c r="MC402" s="5"/>
      <c r="MD402" s="5"/>
      <c r="ME402" s="5"/>
      <c r="MF402" s="5"/>
      <c r="MG402" s="5"/>
      <c r="MH402" s="5"/>
      <c r="MI402" s="5"/>
      <c r="MJ402" s="5"/>
      <c r="MK402" s="5"/>
      <c r="ML402" s="5"/>
      <c r="MM402" s="5"/>
      <c r="MN402" s="5"/>
      <c r="MO402" s="5"/>
      <c r="MP402" s="5"/>
      <c r="MQ402" s="5"/>
      <c r="MR402" s="5"/>
      <c r="MS402" s="5"/>
      <c r="MT402" s="5"/>
      <c r="MU402" s="5"/>
      <c r="MV402" s="5"/>
      <c r="MW402" s="5"/>
      <c r="MX402" s="5"/>
      <c r="MY402" s="5"/>
      <c r="MZ402" s="5"/>
      <c r="NA402" s="5"/>
      <c r="NB402" s="5"/>
      <c r="NC402" s="5"/>
      <c r="ND402" s="5"/>
      <c r="NE402" s="5"/>
      <c r="NF402" s="5"/>
      <c r="NG402" s="5"/>
      <c r="NH402" s="5"/>
      <c r="NI402" s="5"/>
      <c r="NJ402" s="5"/>
      <c r="NK402" s="5"/>
      <c r="NL402" s="5"/>
      <c r="NM402" s="5"/>
      <c r="NN402" s="5"/>
      <c r="NO402" s="5"/>
      <c r="NP402" s="5"/>
      <c r="NQ402" s="5"/>
      <c r="NR402" s="5"/>
      <c r="NS402" s="5"/>
      <c r="NT402" s="5"/>
      <c r="NU402" s="5"/>
      <c r="NV402" s="5"/>
      <c r="NW402" s="5"/>
      <c r="NX402" s="5"/>
      <c r="NY402" s="5"/>
      <c r="NZ402" s="5"/>
      <c r="OA402" s="5"/>
      <c r="OB402" s="5"/>
      <c r="OC402" s="5"/>
      <c r="OD402" s="5"/>
      <c r="OE402" s="5"/>
      <c r="OF402" s="5"/>
      <c r="OG402" s="5"/>
      <c r="OH402" s="5"/>
      <c r="OI402" s="5"/>
      <c r="OJ402" s="5"/>
      <c r="OK402" s="5"/>
      <c r="OL402" s="5"/>
      <c r="OM402" s="5"/>
      <c r="ON402" s="5"/>
      <c r="OO402" s="5"/>
      <c r="OP402" s="5"/>
      <c r="OQ402" s="5"/>
      <c r="OR402" s="5"/>
      <c r="OS402" s="5"/>
      <c r="OT402" s="5"/>
      <c r="OU402" s="5"/>
      <c r="OV402" s="5"/>
      <c r="OW402" s="5"/>
      <c r="OX402" s="5"/>
      <c r="OY402" s="5"/>
      <c r="OZ402" s="5"/>
      <c r="PA402" s="5"/>
      <c r="PB402" s="5"/>
      <c r="PC402" s="5"/>
      <c r="PD402" s="5"/>
      <c r="PE402" s="5"/>
      <c r="PF402" s="5"/>
      <c r="PG402" s="5"/>
      <c r="PH402" s="5"/>
      <c r="PI402" s="5"/>
      <c r="PJ402" s="5"/>
      <c r="PK402" s="5"/>
      <c r="PL402" s="5"/>
      <c r="PM402" s="5"/>
      <c r="PN402" s="5"/>
      <c r="PO402" s="5"/>
      <c r="PP402" s="5"/>
    </row>
    <row r="403" spans="1:432" ht="14.2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JW403" s="5"/>
      <c r="JX403" s="5"/>
      <c r="JY403" s="5"/>
      <c r="JZ403" s="5"/>
      <c r="KA403" s="5"/>
      <c r="KB403" s="5"/>
      <c r="KC403" s="5"/>
      <c r="KD403" s="5"/>
      <c r="KE403" s="5"/>
      <c r="KF403" s="5"/>
      <c r="KG403" s="5"/>
      <c r="KH403" s="5"/>
      <c r="KI403" s="5"/>
      <c r="KJ403" s="5"/>
      <c r="KK403" s="5"/>
      <c r="KL403" s="5"/>
      <c r="KM403" s="5"/>
      <c r="KN403" s="5"/>
      <c r="KO403" s="5"/>
      <c r="KP403" s="5"/>
      <c r="KQ403" s="5"/>
      <c r="KR403" s="5"/>
      <c r="KS403" s="5"/>
      <c r="KT403" s="5"/>
      <c r="KU403" s="5"/>
      <c r="KV403" s="5"/>
      <c r="KW403" s="5"/>
      <c r="KX403" s="5"/>
      <c r="KY403" s="5"/>
      <c r="KZ403" s="5"/>
      <c r="LA403" s="5"/>
      <c r="LB403" s="5"/>
      <c r="LC403" s="5"/>
      <c r="LD403" s="5"/>
      <c r="LE403" s="5"/>
      <c r="LF403" s="5"/>
      <c r="LG403" s="5"/>
      <c r="LH403" s="5"/>
      <c r="LI403" s="5"/>
      <c r="LJ403" s="5"/>
      <c r="LK403" s="5"/>
      <c r="LL403" s="5"/>
      <c r="LM403" s="5"/>
      <c r="LN403" s="5"/>
      <c r="LO403" s="5"/>
      <c r="LP403" s="5"/>
      <c r="LQ403" s="5"/>
      <c r="LR403" s="5"/>
      <c r="LS403" s="5"/>
      <c r="LT403" s="5"/>
      <c r="LU403" s="5"/>
      <c r="LV403" s="5"/>
      <c r="LW403" s="5"/>
      <c r="LX403" s="5"/>
      <c r="LY403" s="5"/>
      <c r="LZ403" s="5"/>
      <c r="MA403" s="5"/>
      <c r="MB403" s="5"/>
      <c r="MC403" s="5"/>
      <c r="MD403" s="5"/>
      <c r="ME403" s="5"/>
      <c r="MF403" s="5"/>
      <c r="MG403" s="5"/>
      <c r="MH403" s="5"/>
      <c r="MI403" s="5"/>
      <c r="MJ403" s="5"/>
      <c r="MK403" s="5"/>
      <c r="ML403" s="5"/>
      <c r="MM403" s="5"/>
      <c r="MN403" s="5"/>
      <c r="MO403" s="5"/>
      <c r="MP403" s="5"/>
      <c r="MQ403" s="5"/>
      <c r="MR403" s="5"/>
      <c r="MS403" s="5"/>
      <c r="MT403" s="5"/>
      <c r="MU403" s="5"/>
      <c r="MV403" s="5"/>
      <c r="MW403" s="5"/>
      <c r="MX403" s="5"/>
      <c r="MY403" s="5"/>
      <c r="MZ403" s="5"/>
      <c r="NA403" s="5"/>
      <c r="NB403" s="5"/>
      <c r="NC403" s="5"/>
      <c r="ND403" s="5"/>
      <c r="NE403" s="5"/>
      <c r="NF403" s="5"/>
      <c r="NG403" s="5"/>
      <c r="NH403" s="5"/>
      <c r="NI403" s="5"/>
      <c r="NJ403" s="5"/>
      <c r="NK403" s="5"/>
      <c r="NL403" s="5"/>
      <c r="NM403" s="5"/>
      <c r="NN403" s="5"/>
      <c r="NO403" s="5"/>
      <c r="NP403" s="5"/>
      <c r="NQ403" s="5"/>
      <c r="NR403" s="5"/>
      <c r="NS403" s="5"/>
      <c r="NT403" s="5"/>
      <c r="NU403" s="5"/>
      <c r="NV403" s="5"/>
      <c r="NW403" s="5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</row>
    <row r="404" spans="1:432" ht="14.2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JW404" s="5"/>
      <c r="JX404" s="5"/>
      <c r="JY404" s="5"/>
      <c r="JZ404" s="5"/>
      <c r="KA404" s="5"/>
      <c r="KB404" s="5"/>
      <c r="KC404" s="5"/>
      <c r="KD404" s="5"/>
      <c r="KE404" s="5"/>
      <c r="KF404" s="5"/>
      <c r="KG404" s="5"/>
      <c r="KH404" s="5"/>
      <c r="KI404" s="5"/>
      <c r="KJ404" s="5"/>
      <c r="KK404" s="5"/>
      <c r="KL404" s="5"/>
      <c r="KM404" s="5"/>
      <c r="KN404" s="5"/>
      <c r="KO404" s="5"/>
      <c r="KP404" s="5"/>
      <c r="KQ404" s="5"/>
      <c r="KR404" s="5"/>
      <c r="KS404" s="5"/>
      <c r="KT404" s="5"/>
      <c r="KU404" s="5"/>
      <c r="KV404" s="5"/>
      <c r="KW404" s="5"/>
      <c r="KX404" s="5"/>
      <c r="KY404" s="5"/>
      <c r="KZ404" s="5"/>
      <c r="LA404" s="5"/>
      <c r="LB404" s="5"/>
      <c r="LC404" s="5"/>
      <c r="LD404" s="5"/>
      <c r="LE404" s="5"/>
      <c r="LF404" s="5"/>
      <c r="LG404" s="5"/>
      <c r="LH404" s="5"/>
      <c r="LI404" s="5"/>
      <c r="LJ404" s="5"/>
      <c r="LK404" s="5"/>
      <c r="LL404" s="5"/>
      <c r="LM404" s="5"/>
      <c r="LN404" s="5"/>
      <c r="LO404" s="5"/>
      <c r="LP404" s="5"/>
      <c r="LQ404" s="5"/>
      <c r="LR404" s="5"/>
      <c r="LS404" s="5"/>
      <c r="LT404" s="5"/>
      <c r="LU404" s="5"/>
      <c r="LV404" s="5"/>
      <c r="LW404" s="5"/>
      <c r="LX404" s="5"/>
      <c r="LY404" s="5"/>
      <c r="LZ404" s="5"/>
      <c r="MA404" s="5"/>
      <c r="MB404" s="5"/>
      <c r="MC404" s="5"/>
      <c r="MD404" s="5"/>
      <c r="ME404" s="5"/>
      <c r="MF404" s="5"/>
      <c r="MG404" s="5"/>
      <c r="MH404" s="5"/>
      <c r="MI404" s="5"/>
      <c r="MJ404" s="5"/>
      <c r="MK404" s="5"/>
      <c r="ML404" s="5"/>
      <c r="MM404" s="5"/>
      <c r="MN404" s="5"/>
      <c r="MO404" s="5"/>
      <c r="MP404" s="5"/>
      <c r="MQ404" s="5"/>
      <c r="MR404" s="5"/>
      <c r="MS404" s="5"/>
      <c r="MT404" s="5"/>
      <c r="MU404" s="5"/>
      <c r="MV404" s="5"/>
      <c r="MW404" s="5"/>
      <c r="MX404" s="5"/>
      <c r="MY404" s="5"/>
      <c r="MZ404" s="5"/>
      <c r="NA404" s="5"/>
      <c r="NB404" s="5"/>
      <c r="NC404" s="5"/>
      <c r="ND404" s="5"/>
      <c r="NE404" s="5"/>
      <c r="NF404" s="5"/>
      <c r="NG404" s="5"/>
      <c r="NH404" s="5"/>
      <c r="NI404" s="5"/>
      <c r="NJ404" s="5"/>
      <c r="NK404" s="5"/>
      <c r="NL404" s="5"/>
      <c r="NM404" s="5"/>
      <c r="NN404" s="5"/>
      <c r="NO404" s="5"/>
      <c r="NP404" s="5"/>
      <c r="NQ404" s="5"/>
      <c r="NR404" s="5"/>
      <c r="NS404" s="5"/>
      <c r="NT404" s="5"/>
      <c r="NU404" s="5"/>
      <c r="NV404" s="5"/>
      <c r="NW404" s="5"/>
      <c r="NX404" s="5"/>
      <c r="NY404" s="5"/>
      <c r="NZ404" s="5"/>
      <c r="OA404" s="5"/>
      <c r="OB404" s="5"/>
      <c r="OC404" s="5"/>
      <c r="OD404" s="5"/>
      <c r="OE404" s="5"/>
      <c r="OF404" s="5"/>
      <c r="OG404" s="5"/>
      <c r="OH404" s="5"/>
      <c r="OI404" s="5"/>
      <c r="OJ404" s="5"/>
      <c r="OK404" s="5"/>
      <c r="OL404" s="5"/>
      <c r="OM404" s="5"/>
      <c r="ON404" s="5"/>
      <c r="OO404" s="5"/>
      <c r="OP404" s="5"/>
      <c r="OQ404" s="5"/>
      <c r="OR404" s="5"/>
      <c r="OS404" s="5"/>
      <c r="OT404" s="5"/>
      <c r="OU404" s="5"/>
      <c r="OV404" s="5"/>
      <c r="OW404" s="5"/>
      <c r="OX404" s="5"/>
      <c r="OY404" s="5"/>
      <c r="OZ404" s="5"/>
      <c r="PA404" s="5"/>
      <c r="PB404" s="5"/>
      <c r="PC404" s="5"/>
      <c r="PD404" s="5"/>
      <c r="PE404" s="5"/>
      <c r="PF404" s="5"/>
      <c r="PG404" s="5"/>
      <c r="PH404" s="5"/>
      <c r="PI404" s="5"/>
      <c r="PJ404" s="5"/>
      <c r="PK404" s="5"/>
      <c r="PL404" s="5"/>
      <c r="PM404" s="5"/>
      <c r="PN404" s="5"/>
      <c r="PO404" s="5"/>
      <c r="PP404" s="5"/>
    </row>
    <row r="405" spans="1:432" ht="14.2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JW405" s="5"/>
      <c r="JX405" s="5"/>
      <c r="JY405" s="5"/>
      <c r="JZ405" s="5"/>
      <c r="KA405" s="5"/>
      <c r="KB405" s="5"/>
      <c r="KC405" s="5"/>
      <c r="KD405" s="5"/>
      <c r="KE405" s="5"/>
      <c r="KF405" s="5"/>
      <c r="KG405" s="5"/>
      <c r="KH405" s="5"/>
      <c r="KI405" s="5"/>
      <c r="KJ405" s="5"/>
      <c r="KK405" s="5"/>
      <c r="KL405" s="5"/>
      <c r="KM405" s="5"/>
      <c r="KN405" s="5"/>
      <c r="KO405" s="5"/>
      <c r="KP405" s="5"/>
      <c r="KQ405" s="5"/>
      <c r="KR405" s="5"/>
      <c r="KS405" s="5"/>
      <c r="KT405" s="5"/>
      <c r="KU405" s="5"/>
      <c r="KV405" s="5"/>
      <c r="KW405" s="5"/>
      <c r="KX405" s="5"/>
      <c r="KY405" s="5"/>
      <c r="KZ405" s="5"/>
      <c r="LA405" s="5"/>
      <c r="LB405" s="5"/>
      <c r="LC405" s="5"/>
      <c r="LD405" s="5"/>
      <c r="LE405" s="5"/>
      <c r="LF405" s="5"/>
      <c r="LG405" s="5"/>
      <c r="LH405" s="5"/>
      <c r="LI405" s="5"/>
      <c r="LJ405" s="5"/>
      <c r="LK405" s="5"/>
      <c r="LL405" s="5"/>
      <c r="LM405" s="5"/>
      <c r="LN405" s="5"/>
      <c r="LO405" s="5"/>
      <c r="LP405" s="5"/>
      <c r="LQ405" s="5"/>
      <c r="LR405" s="5"/>
      <c r="LS405" s="5"/>
      <c r="LT405" s="5"/>
      <c r="LU405" s="5"/>
      <c r="LV405" s="5"/>
      <c r="LW405" s="5"/>
      <c r="LX405" s="5"/>
      <c r="LY405" s="5"/>
      <c r="LZ405" s="5"/>
      <c r="MA405" s="5"/>
      <c r="MB405" s="5"/>
      <c r="MC405" s="5"/>
      <c r="MD405" s="5"/>
      <c r="ME405" s="5"/>
      <c r="MF405" s="5"/>
      <c r="MG405" s="5"/>
      <c r="MH405" s="5"/>
      <c r="MI405" s="5"/>
      <c r="MJ405" s="5"/>
      <c r="MK405" s="5"/>
      <c r="ML405" s="5"/>
      <c r="MM405" s="5"/>
      <c r="MN405" s="5"/>
      <c r="MO405" s="5"/>
      <c r="MP405" s="5"/>
      <c r="MQ405" s="5"/>
      <c r="MR405" s="5"/>
      <c r="MS405" s="5"/>
      <c r="MT405" s="5"/>
      <c r="MU405" s="5"/>
      <c r="MV405" s="5"/>
      <c r="MW405" s="5"/>
      <c r="MX405" s="5"/>
      <c r="MY405" s="5"/>
      <c r="MZ405" s="5"/>
      <c r="NA405" s="5"/>
      <c r="NB405" s="5"/>
      <c r="NC405" s="5"/>
      <c r="ND405" s="5"/>
      <c r="NE405" s="5"/>
      <c r="NF405" s="5"/>
      <c r="NG405" s="5"/>
      <c r="NH405" s="5"/>
      <c r="NI405" s="5"/>
      <c r="NJ405" s="5"/>
      <c r="NK405" s="5"/>
      <c r="NL405" s="5"/>
      <c r="NM405" s="5"/>
      <c r="NN405" s="5"/>
      <c r="NO405" s="5"/>
      <c r="NP405" s="5"/>
      <c r="NQ405" s="5"/>
      <c r="NR405" s="5"/>
      <c r="NS405" s="5"/>
      <c r="NT405" s="5"/>
      <c r="NU405" s="5"/>
      <c r="NV405" s="5"/>
      <c r="NW405" s="5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</row>
    <row r="406" spans="1:432" ht="14.2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JW406" s="5"/>
      <c r="JX406" s="5"/>
      <c r="JY406" s="5"/>
      <c r="JZ406" s="5"/>
      <c r="KA406" s="5"/>
      <c r="KB406" s="5"/>
      <c r="KC406" s="5"/>
      <c r="KD406" s="5"/>
      <c r="KE406" s="5"/>
      <c r="KF406" s="5"/>
      <c r="KG406" s="5"/>
      <c r="KH406" s="5"/>
      <c r="KI406" s="5"/>
      <c r="KJ406" s="5"/>
      <c r="KK406" s="5"/>
      <c r="KL406" s="5"/>
      <c r="KM406" s="5"/>
      <c r="KN406" s="5"/>
      <c r="KO406" s="5"/>
      <c r="KP406" s="5"/>
      <c r="KQ406" s="5"/>
      <c r="KR406" s="5"/>
      <c r="KS406" s="5"/>
      <c r="KT406" s="5"/>
      <c r="KU406" s="5"/>
      <c r="KV406" s="5"/>
      <c r="KW406" s="5"/>
      <c r="KX406" s="5"/>
      <c r="KY406" s="5"/>
      <c r="KZ406" s="5"/>
      <c r="LA406" s="5"/>
      <c r="LB406" s="5"/>
      <c r="LC406" s="5"/>
      <c r="LD406" s="5"/>
      <c r="LE406" s="5"/>
      <c r="LF406" s="5"/>
      <c r="LG406" s="5"/>
      <c r="LH406" s="5"/>
      <c r="LI406" s="5"/>
      <c r="LJ406" s="5"/>
      <c r="LK406" s="5"/>
      <c r="LL406" s="5"/>
      <c r="LM406" s="5"/>
      <c r="LN406" s="5"/>
      <c r="LO406" s="5"/>
      <c r="LP406" s="5"/>
      <c r="LQ406" s="5"/>
      <c r="LR406" s="5"/>
      <c r="LS406" s="5"/>
      <c r="LT406" s="5"/>
      <c r="LU406" s="5"/>
      <c r="LV406" s="5"/>
      <c r="LW406" s="5"/>
      <c r="LX406" s="5"/>
      <c r="LY406" s="5"/>
      <c r="LZ406" s="5"/>
      <c r="MA406" s="5"/>
      <c r="MB406" s="5"/>
      <c r="MC406" s="5"/>
      <c r="MD406" s="5"/>
      <c r="ME406" s="5"/>
      <c r="MF406" s="5"/>
      <c r="MG406" s="5"/>
      <c r="MH406" s="5"/>
      <c r="MI406" s="5"/>
      <c r="MJ406" s="5"/>
      <c r="MK406" s="5"/>
      <c r="ML406" s="5"/>
      <c r="MM406" s="5"/>
      <c r="MN406" s="5"/>
      <c r="MO406" s="5"/>
      <c r="MP406" s="5"/>
      <c r="MQ406" s="5"/>
      <c r="MR406" s="5"/>
      <c r="MS406" s="5"/>
      <c r="MT406" s="5"/>
      <c r="MU406" s="5"/>
      <c r="MV406" s="5"/>
      <c r="MW406" s="5"/>
      <c r="MX406" s="5"/>
      <c r="MY406" s="5"/>
      <c r="MZ406" s="5"/>
      <c r="NA406" s="5"/>
      <c r="NB406" s="5"/>
      <c r="NC406" s="5"/>
      <c r="ND406" s="5"/>
      <c r="NE406" s="5"/>
      <c r="NF406" s="5"/>
      <c r="NG406" s="5"/>
      <c r="NH406" s="5"/>
      <c r="NI406" s="5"/>
      <c r="NJ406" s="5"/>
      <c r="NK406" s="5"/>
      <c r="NL406" s="5"/>
      <c r="NM406" s="5"/>
      <c r="NN406" s="5"/>
      <c r="NO406" s="5"/>
      <c r="NP406" s="5"/>
      <c r="NQ406" s="5"/>
      <c r="NR406" s="5"/>
      <c r="NS406" s="5"/>
      <c r="NT406" s="5"/>
      <c r="NU406" s="5"/>
      <c r="NV406" s="5"/>
      <c r="NW406" s="5"/>
      <c r="NX406" s="5"/>
      <c r="NY406" s="5"/>
      <c r="NZ406" s="5"/>
      <c r="OA406" s="5"/>
      <c r="OB406" s="5"/>
      <c r="OC406" s="5"/>
      <c r="OD406" s="5"/>
      <c r="OE406" s="5"/>
      <c r="OF406" s="5"/>
      <c r="OG406" s="5"/>
      <c r="OH406" s="5"/>
      <c r="OI406" s="5"/>
      <c r="OJ406" s="5"/>
      <c r="OK406" s="5"/>
      <c r="OL406" s="5"/>
      <c r="OM406" s="5"/>
      <c r="ON406" s="5"/>
      <c r="OO406" s="5"/>
      <c r="OP406" s="5"/>
      <c r="OQ406" s="5"/>
      <c r="OR406" s="5"/>
      <c r="OS406" s="5"/>
      <c r="OT406" s="5"/>
      <c r="OU406" s="5"/>
      <c r="OV406" s="5"/>
      <c r="OW406" s="5"/>
      <c r="OX406" s="5"/>
      <c r="OY406" s="5"/>
      <c r="OZ406" s="5"/>
      <c r="PA406" s="5"/>
      <c r="PB406" s="5"/>
      <c r="PC406" s="5"/>
      <c r="PD406" s="5"/>
      <c r="PE406" s="5"/>
      <c r="PF406" s="5"/>
      <c r="PG406" s="5"/>
      <c r="PH406" s="5"/>
      <c r="PI406" s="5"/>
      <c r="PJ406" s="5"/>
      <c r="PK406" s="5"/>
      <c r="PL406" s="5"/>
      <c r="PM406" s="5"/>
      <c r="PN406" s="5"/>
      <c r="PO406" s="5"/>
      <c r="PP406" s="5"/>
    </row>
    <row r="407" spans="1:432" ht="14.2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JW407" s="5"/>
      <c r="JX407" s="5"/>
      <c r="JY407" s="5"/>
      <c r="JZ407" s="5"/>
      <c r="KA407" s="5"/>
      <c r="KB407" s="5"/>
      <c r="KC407" s="5"/>
      <c r="KD407" s="5"/>
      <c r="KE407" s="5"/>
      <c r="KF407" s="5"/>
      <c r="KG407" s="5"/>
      <c r="KH407" s="5"/>
      <c r="KI407" s="5"/>
      <c r="KJ407" s="5"/>
      <c r="KK407" s="5"/>
      <c r="KL407" s="5"/>
      <c r="KM407" s="5"/>
      <c r="KN407" s="5"/>
      <c r="KO407" s="5"/>
      <c r="KP407" s="5"/>
      <c r="KQ407" s="5"/>
      <c r="KR407" s="5"/>
      <c r="KS407" s="5"/>
      <c r="KT407" s="5"/>
      <c r="KU407" s="5"/>
      <c r="KV407" s="5"/>
      <c r="KW407" s="5"/>
      <c r="KX407" s="5"/>
      <c r="KY407" s="5"/>
      <c r="KZ407" s="5"/>
      <c r="LA407" s="5"/>
      <c r="LB407" s="5"/>
      <c r="LC407" s="5"/>
      <c r="LD407" s="5"/>
      <c r="LE407" s="5"/>
      <c r="LF407" s="5"/>
      <c r="LG407" s="5"/>
      <c r="LH407" s="5"/>
      <c r="LI407" s="5"/>
      <c r="LJ407" s="5"/>
      <c r="LK407" s="5"/>
      <c r="LL407" s="5"/>
      <c r="LM407" s="5"/>
      <c r="LN407" s="5"/>
      <c r="LO407" s="5"/>
      <c r="LP407" s="5"/>
      <c r="LQ407" s="5"/>
      <c r="LR407" s="5"/>
      <c r="LS407" s="5"/>
      <c r="LT407" s="5"/>
      <c r="LU407" s="5"/>
      <c r="LV407" s="5"/>
      <c r="LW407" s="5"/>
      <c r="LX407" s="5"/>
      <c r="LY407" s="5"/>
      <c r="LZ407" s="5"/>
      <c r="MA407" s="5"/>
      <c r="MB407" s="5"/>
      <c r="MC407" s="5"/>
      <c r="MD407" s="5"/>
      <c r="ME407" s="5"/>
      <c r="MF407" s="5"/>
      <c r="MG407" s="5"/>
      <c r="MH407" s="5"/>
      <c r="MI407" s="5"/>
      <c r="MJ407" s="5"/>
      <c r="MK407" s="5"/>
      <c r="ML407" s="5"/>
      <c r="MM407" s="5"/>
      <c r="MN407" s="5"/>
      <c r="MO407" s="5"/>
      <c r="MP407" s="5"/>
      <c r="MQ407" s="5"/>
      <c r="MR407" s="5"/>
      <c r="MS407" s="5"/>
      <c r="MT407" s="5"/>
      <c r="MU407" s="5"/>
      <c r="MV407" s="5"/>
      <c r="MW407" s="5"/>
      <c r="MX407" s="5"/>
      <c r="MY407" s="5"/>
      <c r="MZ407" s="5"/>
      <c r="NA407" s="5"/>
      <c r="NB407" s="5"/>
      <c r="NC407" s="5"/>
      <c r="ND407" s="5"/>
      <c r="NE407" s="5"/>
      <c r="NF407" s="5"/>
      <c r="NG407" s="5"/>
      <c r="NH407" s="5"/>
      <c r="NI407" s="5"/>
      <c r="NJ407" s="5"/>
      <c r="NK407" s="5"/>
      <c r="NL407" s="5"/>
      <c r="NM407" s="5"/>
      <c r="NN407" s="5"/>
      <c r="NO407" s="5"/>
      <c r="NP407" s="5"/>
      <c r="NQ407" s="5"/>
      <c r="NR407" s="5"/>
      <c r="NS407" s="5"/>
      <c r="NT407" s="5"/>
      <c r="NU407" s="5"/>
      <c r="NV407" s="5"/>
      <c r="NW407" s="5"/>
      <c r="NX407" s="5"/>
      <c r="NY407" s="5"/>
      <c r="NZ407" s="5"/>
      <c r="OA407" s="5"/>
      <c r="OB407" s="5"/>
      <c r="OC407" s="5"/>
      <c r="OD407" s="5"/>
      <c r="OE407" s="5"/>
      <c r="OF407" s="5"/>
      <c r="OG407" s="5"/>
      <c r="OH407" s="5"/>
      <c r="OI407" s="5"/>
      <c r="OJ407" s="5"/>
      <c r="OK407" s="5"/>
      <c r="OL407" s="5"/>
      <c r="OM407" s="5"/>
      <c r="ON407" s="5"/>
      <c r="OO407" s="5"/>
      <c r="OP407" s="5"/>
      <c r="OQ407" s="5"/>
      <c r="OR407" s="5"/>
      <c r="OS407" s="5"/>
      <c r="OT407" s="5"/>
      <c r="OU407" s="5"/>
      <c r="OV407" s="5"/>
      <c r="OW407" s="5"/>
      <c r="OX407" s="5"/>
      <c r="OY407" s="5"/>
      <c r="OZ407" s="5"/>
      <c r="PA407" s="5"/>
      <c r="PB407" s="5"/>
      <c r="PC407" s="5"/>
      <c r="PD407" s="5"/>
      <c r="PE407" s="5"/>
      <c r="PF407" s="5"/>
      <c r="PG407" s="5"/>
      <c r="PH407" s="5"/>
      <c r="PI407" s="5"/>
      <c r="PJ407" s="5"/>
      <c r="PK407" s="5"/>
      <c r="PL407" s="5"/>
      <c r="PM407" s="5"/>
      <c r="PN407" s="5"/>
      <c r="PO407" s="5"/>
      <c r="PP407" s="5"/>
    </row>
    <row r="408" spans="1:432" ht="14.2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JW408" s="5"/>
      <c r="JX408" s="5"/>
      <c r="JY408" s="5"/>
      <c r="JZ408" s="5"/>
      <c r="KA408" s="5"/>
      <c r="KB408" s="5"/>
      <c r="KC408" s="5"/>
      <c r="KD408" s="5"/>
      <c r="KE408" s="5"/>
      <c r="KF408" s="5"/>
      <c r="KG408" s="5"/>
      <c r="KH408" s="5"/>
      <c r="KI408" s="5"/>
      <c r="KJ408" s="5"/>
      <c r="KK408" s="5"/>
      <c r="KL408" s="5"/>
      <c r="KM408" s="5"/>
      <c r="KN408" s="5"/>
      <c r="KO408" s="5"/>
      <c r="KP408" s="5"/>
      <c r="KQ408" s="5"/>
      <c r="KR408" s="5"/>
      <c r="KS408" s="5"/>
      <c r="KT408" s="5"/>
      <c r="KU408" s="5"/>
      <c r="KV408" s="5"/>
      <c r="KW408" s="5"/>
      <c r="KX408" s="5"/>
      <c r="KY408" s="5"/>
      <c r="KZ408" s="5"/>
      <c r="LA408" s="5"/>
      <c r="LB408" s="5"/>
      <c r="LC408" s="5"/>
      <c r="LD408" s="5"/>
      <c r="LE408" s="5"/>
      <c r="LF408" s="5"/>
      <c r="LG408" s="5"/>
      <c r="LH408" s="5"/>
      <c r="LI408" s="5"/>
      <c r="LJ408" s="5"/>
      <c r="LK408" s="5"/>
      <c r="LL408" s="5"/>
      <c r="LM408" s="5"/>
      <c r="LN408" s="5"/>
      <c r="LO408" s="5"/>
      <c r="LP408" s="5"/>
      <c r="LQ408" s="5"/>
      <c r="LR408" s="5"/>
      <c r="LS408" s="5"/>
      <c r="LT408" s="5"/>
      <c r="LU408" s="5"/>
      <c r="LV408" s="5"/>
      <c r="LW408" s="5"/>
      <c r="LX408" s="5"/>
      <c r="LY408" s="5"/>
      <c r="LZ408" s="5"/>
      <c r="MA408" s="5"/>
      <c r="MB408" s="5"/>
      <c r="MC408" s="5"/>
      <c r="MD408" s="5"/>
      <c r="ME408" s="5"/>
      <c r="MF408" s="5"/>
      <c r="MG408" s="5"/>
      <c r="MH408" s="5"/>
      <c r="MI408" s="5"/>
      <c r="MJ408" s="5"/>
      <c r="MK408" s="5"/>
      <c r="ML408" s="5"/>
      <c r="MM408" s="5"/>
      <c r="MN408" s="5"/>
      <c r="MO408" s="5"/>
      <c r="MP408" s="5"/>
      <c r="MQ408" s="5"/>
      <c r="MR408" s="5"/>
      <c r="MS408" s="5"/>
      <c r="MT408" s="5"/>
      <c r="MU408" s="5"/>
      <c r="MV408" s="5"/>
      <c r="MW408" s="5"/>
      <c r="MX408" s="5"/>
      <c r="MY408" s="5"/>
      <c r="MZ408" s="5"/>
      <c r="NA408" s="5"/>
      <c r="NB408" s="5"/>
      <c r="NC408" s="5"/>
      <c r="ND408" s="5"/>
      <c r="NE408" s="5"/>
      <c r="NF408" s="5"/>
      <c r="NG408" s="5"/>
      <c r="NH408" s="5"/>
      <c r="NI408" s="5"/>
      <c r="NJ408" s="5"/>
      <c r="NK408" s="5"/>
      <c r="NL408" s="5"/>
      <c r="NM408" s="5"/>
      <c r="NN408" s="5"/>
      <c r="NO408" s="5"/>
      <c r="NP408" s="5"/>
      <c r="NQ408" s="5"/>
      <c r="NR408" s="5"/>
      <c r="NS408" s="5"/>
      <c r="NT408" s="5"/>
      <c r="NU408" s="5"/>
      <c r="NV408" s="5"/>
      <c r="NW408" s="5"/>
      <c r="NX408" s="5"/>
      <c r="NY408" s="5"/>
      <c r="NZ408" s="5"/>
      <c r="OA408" s="5"/>
      <c r="OB408" s="5"/>
      <c r="OC408" s="5"/>
      <c r="OD408" s="5"/>
      <c r="OE408" s="5"/>
      <c r="OF408" s="5"/>
      <c r="OG408" s="5"/>
      <c r="OH408" s="5"/>
      <c r="OI408" s="5"/>
      <c r="OJ408" s="5"/>
      <c r="OK408" s="5"/>
      <c r="OL408" s="5"/>
      <c r="OM408" s="5"/>
      <c r="ON408" s="5"/>
      <c r="OO408" s="5"/>
      <c r="OP408" s="5"/>
      <c r="OQ408" s="5"/>
      <c r="OR408" s="5"/>
      <c r="OS408" s="5"/>
      <c r="OT408" s="5"/>
      <c r="OU408" s="5"/>
      <c r="OV408" s="5"/>
      <c r="OW408" s="5"/>
      <c r="OX408" s="5"/>
      <c r="OY408" s="5"/>
      <c r="OZ408" s="5"/>
      <c r="PA408" s="5"/>
      <c r="PB408" s="5"/>
      <c r="PC408" s="5"/>
      <c r="PD408" s="5"/>
      <c r="PE408" s="5"/>
      <c r="PF408" s="5"/>
      <c r="PG408" s="5"/>
      <c r="PH408" s="5"/>
      <c r="PI408" s="5"/>
      <c r="PJ408" s="5"/>
      <c r="PK408" s="5"/>
      <c r="PL408" s="5"/>
      <c r="PM408" s="5"/>
      <c r="PN408" s="5"/>
      <c r="PO408" s="5"/>
      <c r="PP408" s="5"/>
    </row>
    <row r="409" spans="1:432" ht="14.2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JW409" s="5"/>
      <c r="JX409" s="5"/>
      <c r="JY409" s="5"/>
      <c r="JZ409" s="5"/>
      <c r="KA409" s="5"/>
      <c r="KB409" s="5"/>
      <c r="KC409" s="5"/>
      <c r="KD409" s="5"/>
      <c r="KE409" s="5"/>
      <c r="KF409" s="5"/>
      <c r="KG409" s="5"/>
      <c r="KH409" s="5"/>
      <c r="KI409" s="5"/>
      <c r="KJ409" s="5"/>
      <c r="KK409" s="5"/>
      <c r="KL409" s="5"/>
      <c r="KM409" s="5"/>
      <c r="KN409" s="5"/>
      <c r="KO409" s="5"/>
      <c r="KP409" s="5"/>
      <c r="KQ409" s="5"/>
      <c r="KR409" s="5"/>
      <c r="KS409" s="5"/>
      <c r="KT409" s="5"/>
      <c r="KU409" s="5"/>
      <c r="KV409" s="5"/>
      <c r="KW409" s="5"/>
      <c r="KX409" s="5"/>
      <c r="KY409" s="5"/>
      <c r="KZ409" s="5"/>
      <c r="LA409" s="5"/>
      <c r="LB409" s="5"/>
      <c r="LC409" s="5"/>
      <c r="LD409" s="5"/>
      <c r="LE409" s="5"/>
      <c r="LF409" s="5"/>
      <c r="LG409" s="5"/>
      <c r="LH409" s="5"/>
      <c r="LI409" s="5"/>
      <c r="LJ409" s="5"/>
      <c r="LK409" s="5"/>
      <c r="LL409" s="5"/>
      <c r="LM409" s="5"/>
      <c r="LN409" s="5"/>
      <c r="LO409" s="5"/>
      <c r="LP409" s="5"/>
      <c r="LQ409" s="5"/>
      <c r="LR409" s="5"/>
      <c r="LS409" s="5"/>
      <c r="LT409" s="5"/>
      <c r="LU409" s="5"/>
      <c r="LV409" s="5"/>
      <c r="LW409" s="5"/>
      <c r="LX409" s="5"/>
      <c r="LY409" s="5"/>
      <c r="LZ409" s="5"/>
      <c r="MA409" s="5"/>
      <c r="MB409" s="5"/>
      <c r="MC409" s="5"/>
      <c r="MD409" s="5"/>
      <c r="ME409" s="5"/>
      <c r="MF409" s="5"/>
      <c r="MG409" s="5"/>
      <c r="MH409" s="5"/>
      <c r="MI409" s="5"/>
      <c r="MJ409" s="5"/>
      <c r="MK409" s="5"/>
      <c r="ML409" s="5"/>
      <c r="MM409" s="5"/>
      <c r="MN409" s="5"/>
      <c r="MO409" s="5"/>
      <c r="MP409" s="5"/>
      <c r="MQ409" s="5"/>
      <c r="MR409" s="5"/>
      <c r="MS409" s="5"/>
      <c r="MT409" s="5"/>
      <c r="MU409" s="5"/>
      <c r="MV409" s="5"/>
      <c r="MW409" s="5"/>
      <c r="MX409" s="5"/>
      <c r="MY409" s="5"/>
      <c r="MZ409" s="5"/>
      <c r="NA409" s="5"/>
      <c r="NB409" s="5"/>
      <c r="NC409" s="5"/>
      <c r="ND409" s="5"/>
      <c r="NE409" s="5"/>
      <c r="NF409" s="5"/>
      <c r="NG409" s="5"/>
      <c r="NH409" s="5"/>
      <c r="NI409" s="5"/>
      <c r="NJ409" s="5"/>
      <c r="NK409" s="5"/>
      <c r="NL409" s="5"/>
      <c r="NM409" s="5"/>
      <c r="NN409" s="5"/>
      <c r="NO409" s="5"/>
      <c r="NP409" s="5"/>
      <c r="NQ409" s="5"/>
      <c r="NR409" s="5"/>
      <c r="NS409" s="5"/>
      <c r="NT409" s="5"/>
      <c r="NU409" s="5"/>
      <c r="NV409" s="5"/>
      <c r="NW409" s="5"/>
      <c r="NX409" s="5"/>
      <c r="NY409" s="5"/>
      <c r="NZ409" s="5"/>
      <c r="OA409" s="5"/>
      <c r="OB409" s="5"/>
      <c r="OC409" s="5"/>
      <c r="OD409" s="5"/>
      <c r="OE409" s="5"/>
      <c r="OF409" s="5"/>
      <c r="OG409" s="5"/>
      <c r="OH409" s="5"/>
      <c r="OI409" s="5"/>
      <c r="OJ409" s="5"/>
      <c r="OK409" s="5"/>
      <c r="OL409" s="5"/>
      <c r="OM409" s="5"/>
      <c r="ON409" s="5"/>
      <c r="OO409" s="5"/>
      <c r="OP409" s="5"/>
      <c r="OQ409" s="5"/>
      <c r="OR409" s="5"/>
      <c r="OS409" s="5"/>
      <c r="OT409" s="5"/>
      <c r="OU409" s="5"/>
      <c r="OV409" s="5"/>
      <c r="OW409" s="5"/>
      <c r="OX409" s="5"/>
      <c r="OY409" s="5"/>
      <c r="OZ409" s="5"/>
      <c r="PA409" s="5"/>
      <c r="PB409" s="5"/>
      <c r="PC409" s="5"/>
      <c r="PD409" s="5"/>
      <c r="PE409" s="5"/>
      <c r="PF409" s="5"/>
      <c r="PG409" s="5"/>
      <c r="PH409" s="5"/>
      <c r="PI409" s="5"/>
      <c r="PJ409" s="5"/>
      <c r="PK409" s="5"/>
      <c r="PL409" s="5"/>
      <c r="PM409" s="5"/>
      <c r="PN409" s="5"/>
      <c r="PO409" s="5"/>
      <c r="PP409" s="5"/>
    </row>
    <row r="410" spans="1:432" ht="14.2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</row>
    <row r="411" spans="1:432" ht="14.2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5"/>
      <c r="JU411" s="5"/>
      <c r="JV411" s="5"/>
      <c r="JW411" s="5"/>
      <c r="JX411" s="5"/>
      <c r="JY411" s="5"/>
      <c r="JZ411" s="5"/>
      <c r="KA411" s="5"/>
      <c r="KB411" s="5"/>
      <c r="KC411" s="5"/>
      <c r="KD411" s="5"/>
      <c r="KE411" s="5"/>
      <c r="KF411" s="5"/>
      <c r="KG411" s="5"/>
      <c r="KH411" s="5"/>
      <c r="KI411" s="5"/>
      <c r="KJ411" s="5"/>
      <c r="KK411" s="5"/>
      <c r="KL411" s="5"/>
      <c r="KM411" s="5"/>
      <c r="KN411" s="5"/>
      <c r="KO411" s="5"/>
      <c r="KP411" s="5"/>
      <c r="KQ411" s="5"/>
      <c r="KR411" s="5"/>
      <c r="KS411" s="5"/>
      <c r="KT411" s="5"/>
      <c r="KU411" s="5"/>
      <c r="KV411" s="5"/>
      <c r="KW411" s="5"/>
      <c r="KX411" s="5"/>
      <c r="KY411" s="5"/>
      <c r="KZ411" s="5"/>
      <c r="LA411" s="5"/>
      <c r="LB411" s="5"/>
      <c r="LC411" s="5"/>
      <c r="LD411" s="5"/>
      <c r="LE411" s="5"/>
      <c r="LF411" s="5"/>
      <c r="LG411" s="5"/>
      <c r="LH411" s="5"/>
      <c r="LI411" s="5"/>
      <c r="LJ411" s="5"/>
      <c r="LK411" s="5"/>
      <c r="LL411" s="5"/>
      <c r="LM411" s="5"/>
      <c r="LN411" s="5"/>
      <c r="LO411" s="5"/>
      <c r="LP411" s="5"/>
      <c r="LQ411" s="5"/>
      <c r="LR411" s="5"/>
      <c r="LS411" s="5"/>
      <c r="LT411" s="5"/>
      <c r="LU411" s="5"/>
      <c r="LV411" s="5"/>
      <c r="LW411" s="5"/>
      <c r="LX411" s="5"/>
      <c r="LY411" s="5"/>
      <c r="LZ411" s="5"/>
      <c r="MA411" s="5"/>
      <c r="MB411" s="5"/>
      <c r="MC411" s="5"/>
      <c r="MD411" s="5"/>
      <c r="ME411" s="5"/>
      <c r="MF411" s="5"/>
      <c r="MG411" s="5"/>
      <c r="MH411" s="5"/>
      <c r="MI411" s="5"/>
      <c r="MJ411" s="5"/>
      <c r="MK411" s="5"/>
      <c r="ML411" s="5"/>
      <c r="MM411" s="5"/>
      <c r="MN411" s="5"/>
      <c r="MO411" s="5"/>
      <c r="MP411" s="5"/>
      <c r="MQ411" s="5"/>
      <c r="MR411" s="5"/>
      <c r="MS411" s="5"/>
      <c r="MT411" s="5"/>
      <c r="MU411" s="5"/>
      <c r="MV411" s="5"/>
      <c r="MW411" s="5"/>
      <c r="MX411" s="5"/>
      <c r="MY411" s="5"/>
      <c r="MZ411" s="5"/>
      <c r="NA411" s="5"/>
      <c r="NB411" s="5"/>
      <c r="NC411" s="5"/>
      <c r="ND411" s="5"/>
      <c r="NE411" s="5"/>
      <c r="NF411" s="5"/>
      <c r="NG411" s="5"/>
      <c r="NH411" s="5"/>
      <c r="NI411" s="5"/>
      <c r="NJ411" s="5"/>
      <c r="NK411" s="5"/>
      <c r="NL411" s="5"/>
      <c r="NM411" s="5"/>
      <c r="NN411" s="5"/>
      <c r="NO411" s="5"/>
      <c r="NP411" s="5"/>
      <c r="NQ411" s="5"/>
      <c r="NR411" s="5"/>
      <c r="NS411" s="5"/>
      <c r="NT411" s="5"/>
      <c r="NU411" s="5"/>
      <c r="NV411" s="5"/>
      <c r="NW411" s="5"/>
      <c r="NX411" s="5"/>
      <c r="NY411" s="5"/>
      <c r="NZ411" s="5"/>
      <c r="OA411" s="5"/>
      <c r="OB411" s="5"/>
      <c r="OC411" s="5"/>
      <c r="OD411" s="5"/>
      <c r="OE411" s="5"/>
      <c r="OF411" s="5"/>
      <c r="OG411" s="5"/>
      <c r="OH411" s="5"/>
      <c r="OI411" s="5"/>
      <c r="OJ411" s="5"/>
      <c r="OK411" s="5"/>
      <c r="OL411" s="5"/>
      <c r="OM411" s="5"/>
      <c r="ON411" s="5"/>
      <c r="OO411" s="5"/>
      <c r="OP411" s="5"/>
      <c r="OQ411" s="5"/>
      <c r="OR411" s="5"/>
      <c r="OS411" s="5"/>
      <c r="OT411" s="5"/>
      <c r="OU411" s="5"/>
      <c r="OV411" s="5"/>
      <c r="OW411" s="5"/>
      <c r="OX411" s="5"/>
      <c r="OY411" s="5"/>
      <c r="OZ411" s="5"/>
      <c r="PA411" s="5"/>
      <c r="PB411" s="5"/>
      <c r="PC411" s="5"/>
      <c r="PD411" s="5"/>
      <c r="PE411" s="5"/>
      <c r="PF411" s="5"/>
      <c r="PG411" s="5"/>
      <c r="PH411" s="5"/>
      <c r="PI411" s="5"/>
      <c r="PJ411" s="5"/>
      <c r="PK411" s="5"/>
      <c r="PL411" s="5"/>
      <c r="PM411" s="5"/>
      <c r="PN411" s="5"/>
      <c r="PO411" s="5"/>
      <c r="PP411" s="5"/>
    </row>
    <row r="412" spans="1:432" ht="14.2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JW412" s="5"/>
      <c r="JX412" s="5"/>
      <c r="JY412" s="5"/>
      <c r="JZ412" s="5"/>
      <c r="KA412" s="5"/>
      <c r="KB412" s="5"/>
      <c r="KC412" s="5"/>
      <c r="KD412" s="5"/>
      <c r="KE412" s="5"/>
      <c r="KF412" s="5"/>
      <c r="KG412" s="5"/>
      <c r="KH412" s="5"/>
      <c r="KI412" s="5"/>
      <c r="KJ412" s="5"/>
      <c r="KK412" s="5"/>
      <c r="KL412" s="5"/>
      <c r="KM412" s="5"/>
      <c r="KN412" s="5"/>
      <c r="KO412" s="5"/>
      <c r="KP412" s="5"/>
      <c r="KQ412" s="5"/>
      <c r="KR412" s="5"/>
      <c r="KS412" s="5"/>
      <c r="KT412" s="5"/>
      <c r="KU412" s="5"/>
      <c r="KV412" s="5"/>
      <c r="KW412" s="5"/>
      <c r="KX412" s="5"/>
      <c r="KY412" s="5"/>
      <c r="KZ412" s="5"/>
      <c r="LA412" s="5"/>
      <c r="LB412" s="5"/>
      <c r="LC412" s="5"/>
      <c r="LD412" s="5"/>
      <c r="LE412" s="5"/>
      <c r="LF412" s="5"/>
      <c r="LG412" s="5"/>
      <c r="LH412" s="5"/>
      <c r="LI412" s="5"/>
      <c r="LJ412" s="5"/>
      <c r="LK412" s="5"/>
      <c r="LL412" s="5"/>
      <c r="LM412" s="5"/>
      <c r="LN412" s="5"/>
      <c r="LO412" s="5"/>
      <c r="LP412" s="5"/>
      <c r="LQ412" s="5"/>
      <c r="LR412" s="5"/>
      <c r="LS412" s="5"/>
      <c r="LT412" s="5"/>
      <c r="LU412" s="5"/>
      <c r="LV412" s="5"/>
      <c r="LW412" s="5"/>
      <c r="LX412" s="5"/>
      <c r="LY412" s="5"/>
      <c r="LZ412" s="5"/>
      <c r="MA412" s="5"/>
      <c r="MB412" s="5"/>
      <c r="MC412" s="5"/>
      <c r="MD412" s="5"/>
      <c r="ME412" s="5"/>
      <c r="MF412" s="5"/>
      <c r="MG412" s="5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r="OY412" s="5"/>
      <c r="OZ412" s="5"/>
      <c r="PA412" s="5"/>
      <c r="PB412" s="5"/>
      <c r="PC412" s="5"/>
      <c r="PD412" s="5"/>
      <c r="PE412" s="5"/>
      <c r="PF412" s="5"/>
      <c r="PG412" s="5"/>
      <c r="PH412" s="5"/>
      <c r="PI412" s="5"/>
      <c r="PJ412" s="5"/>
      <c r="PK412" s="5"/>
      <c r="PL412" s="5"/>
      <c r="PM412" s="5"/>
      <c r="PN412" s="5"/>
      <c r="PO412" s="5"/>
      <c r="PP412" s="5"/>
    </row>
    <row r="413" spans="1:432" ht="14.2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  <c r="JW413" s="5"/>
      <c r="JX413" s="5"/>
      <c r="JY413" s="5"/>
      <c r="JZ413" s="5"/>
      <c r="KA413" s="5"/>
      <c r="KB413" s="5"/>
      <c r="KC413" s="5"/>
      <c r="KD413" s="5"/>
      <c r="KE413" s="5"/>
      <c r="KF413" s="5"/>
      <c r="KG413" s="5"/>
      <c r="KH413" s="5"/>
      <c r="KI413" s="5"/>
      <c r="KJ413" s="5"/>
      <c r="KK413" s="5"/>
      <c r="KL413" s="5"/>
      <c r="KM413" s="5"/>
      <c r="KN413" s="5"/>
      <c r="KO413" s="5"/>
      <c r="KP413" s="5"/>
      <c r="KQ413" s="5"/>
      <c r="KR413" s="5"/>
      <c r="KS413" s="5"/>
      <c r="KT413" s="5"/>
      <c r="KU413" s="5"/>
      <c r="KV413" s="5"/>
      <c r="KW413" s="5"/>
      <c r="KX413" s="5"/>
      <c r="KY413" s="5"/>
      <c r="KZ413" s="5"/>
      <c r="LA413" s="5"/>
      <c r="LB413" s="5"/>
      <c r="LC413" s="5"/>
      <c r="LD413" s="5"/>
      <c r="LE413" s="5"/>
      <c r="LF413" s="5"/>
      <c r="LG413" s="5"/>
      <c r="LH413" s="5"/>
      <c r="LI413" s="5"/>
      <c r="LJ413" s="5"/>
      <c r="LK413" s="5"/>
      <c r="LL413" s="5"/>
      <c r="LM413" s="5"/>
      <c r="LN413" s="5"/>
      <c r="LO413" s="5"/>
      <c r="LP413" s="5"/>
      <c r="LQ413" s="5"/>
      <c r="LR413" s="5"/>
      <c r="LS413" s="5"/>
      <c r="LT413" s="5"/>
      <c r="LU413" s="5"/>
      <c r="LV413" s="5"/>
      <c r="LW413" s="5"/>
      <c r="LX413" s="5"/>
      <c r="LY413" s="5"/>
      <c r="LZ413" s="5"/>
      <c r="MA413" s="5"/>
      <c r="MB413" s="5"/>
      <c r="MC413" s="5"/>
      <c r="MD413" s="5"/>
      <c r="ME413" s="5"/>
      <c r="MF413" s="5"/>
      <c r="MG413" s="5"/>
      <c r="MH413" s="5"/>
      <c r="MI413" s="5"/>
      <c r="MJ413" s="5"/>
      <c r="MK413" s="5"/>
      <c r="ML413" s="5"/>
      <c r="MM413" s="5"/>
      <c r="MN413" s="5"/>
      <c r="MO413" s="5"/>
      <c r="MP413" s="5"/>
      <c r="MQ413" s="5"/>
      <c r="MR413" s="5"/>
      <c r="MS413" s="5"/>
      <c r="MT413" s="5"/>
      <c r="MU413" s="5"/>
      <c r="MV413" s="5"/>
      <c r="MW413" s="5"/>
      <c r="MX413" s="5"/>
      <c r="MY413" s="5"/>
      <c r="MZ413" s="5"/>
      <c r="NA413" s="5"/>
      <c r="NB413" s="5"/>
      <c r="NC413" s="5"/>
      <c r="ND413" s="5"/>
      <c r="NE413" s="5"/>
      <c r="NF413" s="5"/>
      <c r="NG413" s="5"/>
      <c r="NH413" s="5"/>
      <c r="NI413" s="5"/>
      <c r="NJ413" s="5"/>
      <c r="NK413" s="5"/>
      <c r="NL413" s="5"/>
      <c r="NM413" s="5"/>
      <c r="NN413" s="5"/>
      <c r="NO413" s="5"/>
      <c r="NP413" s="5"/>
      <c r="NQ413" s="5"/>
      <c r="NR413" s="5"/>
      <c r="NS413" s="5"/>
      <c r="NT413" s="5"/>
      <c r="NU413" s="5"/>
      <c r="NV413" s="5"/>
      <c r="NW413" s="5"/>
      <c r="NX413" s="5"/>
      <c r="NY413" s="5"/>
      <c r="NZ413" s="5"/>
      <c r="OA413" s="5"/>
      <c r="OB413" s="5"/>
      <c r="OC413" s="5"/>
      <c r="OD413" s="5"/>
      <c r="OE413" s="5"/>
      <c r="OF413" s="5"/>
      <c r="OG413" s="5"/>
      <c r="OH413" s="5"/>
      <c r="OI413" s="5"/>
      <c r="OJ413" s="5"/>
      <c r="OK413" s="5"/>
      <c r="OL413" s="5"/>
      <c r="OM413" s="5"/>
      <c r="ON413" s="5"/>
      <c r="OO413" s="5"/>
      <c r="OP413" s="5"/>
      <c r="OQ413" s="5"/>
      <c r="OR413" s="5"/>
      <c r="OS413" s="5"/>
      <c r="OT413" s="5"/>
      <c r="OU413" s="5"/>
      <c r="OV413" s="5"/>
      <c r="OW413" s="5"/>
      <c r="OX413" s="5"/>
      <c r="OY413" s="5"/>
      <c r="OZ413" s="5"/>
      <c r="PA413" s="5"/>
      <c r="PB413" s="5"/>
      <c r="PC413" s="5"/>
      <c r="PD413" s="5"/>
      <c r="PE413" s="5"/>
      <c r="PF413" s="5"/>
      <c r="PG413" s="5"/>
      <c r="PH413" s="5"/>
      <c r="PI413" s="5"/>
      <c r="PJ413" s="5"/>
      <c r="PK413" s="5"/>
      <c r="PL413" s="5"/>
      <c r="PM413" s="5"/>
      <c r="PN413" s="5"/>
      <c r="PO413" s="5"/>
      <c r="PP413" s="5"/>
    </row>
    <row r="414" spans="1:432" ht="14.2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  <c r="JW414" s="5"/>
      <c r="JX414" s="5"/>
      <c r="JY414" s="5"/>
      <c r="JZ414" s="5"/>
      <c r="KA414" s="5"/>
      <c r="KB414" s="5"/>
      <c r="KC414" s="5"/>
      <c r="KD414" s="5"/>
      <c r="KE414" s="5"/>
      <c r="KF414" s="5"/>
      <c r="KG414" s="5"/>
      <c r="KH414" s="5"/>
      <c r="KI414" s="5"/>
      <c r="KJ414" s="5"/>
      <c r="KK414" s="5"/>
      <c r="KL414" s="5"/>
      <c r="KM414" s="5"/>
      <c r="KN414" s="5"/>
      <c r="KO414" s="5"/>
      <c r="KP414" s="5"/>
      <c r="KQ414" s="5"/>
      <c r="KR414" s="5"/>
      <c r="KS414" s="5"/>
      <c r="KT414" s="5"/>
      <c r="KU414" s="5"/>
      <c r="KV414" s="5"/>
      <c r="KW414" s="5"/>
      <c r="KX414" s="5"/>
      <c r="KY414" s="5"/>
      <c r="KZ414" s="5"/>
      <c r="LA414" s="5"/>
      <c r="LB414" s="5"/>
      <c r="LC414" s="5"/>
      <c r="LD414" s="5"/>
      <c r="LE414" s="5"/>
      <c r="LF414" s="5"/>
      <c r="LG414" s="5"/>
      <c r="LH414" s="5"/>
      <c r="LI414" s="5"/>
      <c r="LJ414" s="5"/>
      <c r="LK414" s="5"/>
      <c r="LL414" s="5"/>
      <c r="LM414" s="5"/>
      <c r="LN414" s="5"/>
      <c r="LO414" s="5"/>
      <c r="LP414" s="5"/>
      <c r="LQ414" s="5"/>
      <c r="LR414" s="5"/>
      <c r="LS414" s="5"/>
      <c r="LT414" s="5"/>
      <c r="LU414" s="5"/>
      <c r="LV414" s="5"/>
      <c r="LW414" s="5"/>
      <c r="LX414" s="5"/>
      <c r="LY414" s="5"/>
      <c r="LZ414" s="5"/>
      <c r="MA414" s="5"/>
      <c r="MB414" s="5"/>
      <c r="MC414" s="5"/>
      <c r="MD414" s="5"/>
      <c r="ME414" s="5"/>
      <c r="MF414" s="5"/>
      <c r="MG414" s="5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r="OY414" s="5"/>
      <c r="OZ414" s="5"/>
      <c r="PA414" s="5"/>
      <c r="PB414" s="5"/>
      <c r="PC414" s="5"/>
      <c r="PD414" s="5"/>
      <c r="PE414" s="5"/>
      <c r="PF414" s="5"/>
      <c r="PG414" s="5"/>
      <c r="PH414" s="5"/>
      <c r="PI414" s="5"/>
      <c r="PJ414" s="5"/>
      <c r="PK414" s="5"/>
      <c r="PL414" s="5"/>
      <c r="PM414" s="5"/>
      <c r="PN414" s="5"/>
      <c r="PO414" s="5"/>
      <c r="PP414" s="5"/>
    </row>
    <row r="415" spans="1:432" ht="14.2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  <c r="JW415" s="5"/>
      <c r="JX415" s="5"/>
      <c r="JY415" s="5"/>
      <c r="JZ415" s="5"/>
      <c r="KA415" s="5"/>
      <c r="KB415" s="5"/>
      <c r="KC415" s="5"/>
      <c r="KD415" s="5"/>
      <c r="KE415" s="5"/>
      <c r="KF415" s="5"/>
      <c r="KG415" s="5"/>
      <c r="KH415" s="5"/>
      <c r="KI415" s="5"/>
      <c r="KJ415" s="5"/>
      <c r="KK415" s="5"/>
      <c r="KL415" s="5"/>
      <c r="KM415" s="5"/>
      <c r="KN415" s="5"/>
      <c r="KO415" s="5"/>
      <c r="KP415" s="5"/>
      <c r="KQ415" s="5"/>
      <c r="KR415" s="5"/>
      <c r="KS415" s="5"/>
      <c r="KT415" s="5"/>
      <c r="KU415" s="5"/>
      <c r="KV415" s="5"/>
      <c r="KW415" s="5"/>
      <c r="KX415" s="5"/>
      <c r="KY415" s="5"/>
      <c r="KZ415" s="5"/>
      <c r="LA415" s="5"/>
      <c r="LB415" s="5"/>
      <c r="LC415" s="5"/>
      <c r="LD415" s="5"/>
      <c r="LE415" s="5"/>
      <c r="LF415" s="5"/>
      <c r="LG415" s="5"/>
      <c r="LH415" s="5"/>
      <c r="LI415" s="5"/>
      <c r="LJ415" s="5"/>
      <c r="LK415" s="5"/>
      <c r="LL415" s="5"/>
      <c r="LM415" s="5"/>
      <c r="LN415" s="5"/>
      <c r="LO415" s="5"/>
      <c r="LP415" s="5"/>
      <c r="LQ415" s="5"/>
      <c r="LR415" s="5"/>
      <c r="LS415" s="5"/>
      <c r="LT415" s="5"/>
      <c r="LU415" s="5"/>
      <c r="LV415" s="5"/>
      <c r="LW415" s="5"/>
      <c r="LX415" s="5"/>
      <c r="LY415" s="5"/>
      <c r="LZ415" s="5"/>
      <c r="MA415" s="5"/>
      <c r="MB415" s="5"/>
      <c r="MC415" s="5"/>
      <c r="MD415" s="5"/>
      <c r="ME415" s="5"/>
      <c r="MF415" s="5"/>
      <c r="MG415" s="5"/>
      <c r="MH415" s="5"/>
      <c r="MI415" s="5"/>
      <c r="MJ415" s="5"/>
      <c r="MK415" s="5"/>
      <c r="ML415" s="5"/>
      <c r="MM415" s="5"/>
      <c r="MN415" s="5"/>
      <c r="MO415" s="5"/>
      <c r="MP415" s="5"/>
      <c r="MQ415" s="5"/>
      <c r="MR415" s="5"/>
      <c r="MS415" s="5"/>
      <c r="MT415" s="5"/>
      <c r="MU415" s="5"/>
      <c r="MV415" s="5"/>
      <c r="MW415" s="5"/>
      <c r="MX415" s="5"/>
      <c r="MY415" s="5"/>
      <c r="MZ415" s="5"/>
      <c r="NA415" s="5"/>
      <c r="NB415" s="5"/>
      <c r="NC415" s="5"/>
      <c r="ND415" s="5"/>
      <c r="NE415" s="5"/>
      <c r="NF415" s="5"/>
      <c r="NG415" s="5"/>
      <c r="NH415" s="5"/>
      <c r="NI415" s="5"/>
      <c r="NJ415" s="5"/>
      <c r="NK415" s="5"/>
      <c r="NL415" s="5"/>
      <c r="NM415" s="5"/>
      <c r="NN415" s="5"/>
      <c r="NO415" s="5"/>
      <c r="NP415" s="5"/>
      <c r="NQ415" s="5"/>
      <c r="NR415" s="5"/>
      <c r="NS415" s="5"/>
      <c r="NT415" s="5"/>
      <c r="NU415" s="5"/>
      <c r="NV415" s="5"/>
      <c r="NW415" s="5"/>
      <c r="NX415" s="5"/>
      <c r="NY415" s="5"/>
      <c r="NZ415" s="5"/>
      <c r="OA415" s="5"/>
      <c r="OB415" s="5"/>
      <c r="OC415" s="5"/>
      <c r="OD415" s="5"/>
      <c r="OE415" s="5"/>
      <c r="OF415" s="5"/>
      <c r="OG415" s="5"/>
      <c r="OH415" s="5"/>
      <c r="OI415" s="5"/>
      <c r="OJ415" s="5"/>
      <c r="OK415" s="5"/>
      <c r="OL415" s="5"/>
      <c r="OM415" s="5"/>
      <c r="ON415" s="5"/>
      <c r="OO415" s="5"/>
      <c r="OP415" s="5"/>
      <c r="OQ415" s="5"/>
      <c r="OR415" s="5"/>
      <c r="OS415" s="5"/>
      <c r="OT415" s="5"/>
      <c r="OU415" s="5"/>
      <c r="OV415" s="5"/>
      <c r="OW415" s="5"/>
      <c r="OX415" s="5"/>
      <c r="OY415" s="5"/>
      <c r="OZ415" s="5"/>
      <c r="PA415" s="5"/>
      <c r="PB415" s="5"/>
      <c r="PC415" s="5"/>
      <c r="PD415" s="5"/>
      <c r="PE415" s="5"/>
      <c r="PF415" s="5"/>
      <c r="PG415" s="5"/>
      <c r="PH415" s="5"/>
      <c r="PI415" s="5"/>
      <c r="PJ415" s="5"/>
      <c r="PK415" s="5"/>
      <c r="PL415" s="5"/>
      <c r="PM415" s="5"/>
      <c r="PN415" s="5"/>
      <c r="PO415" s="5"/>
      <c r="PP415" s="5"/>
    </row>
    <row r="416" spans="1:432" ht="14.2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  <c r="JW416" s="5"/>
      <c r="JX416" s="5"/>
      <c r="JY416" s="5"/>
      <c r="JZ416" s="5"/>
      <c r="KA416" s="5"/>
      <c r="KB416" s="5"/>
      <c r="KC416" s="5"/>
      <c r="KD416" s="5"/>
      <c r="KE416" s="5"/>
      <c r="KF416" s="5"/>
      <c r="KG416" s="5"/>
      <c r="KH416" s="5"/>
      <c r="KI416" s="5"/>
      <c r="KJ416" s="5"/>
      <c r="KK416" s="5"/>
      <c r="KL416" s="5"/>
      <c r="KM416" s="5"/>
      <c r="KN416" s="5"/>
      <c r="KO416" s="5"/>
      <c r="KP416" s="5"/>
      <c r="KQ416" s="5"/>
      <c r="KR416" s="5"/>
      <c r="KS416" s="5"/>
      <c r="KT416" s="5"/>
      <c r="KU416" s="5"/>
      <c r="KV416" s="5"/>
      <c r="KW416" s="5"/>
      <c r="KX416" s="5"/>
      <c r="KY416" s="5"/>
      <c r="KZ416" s="5"/>
      <c r="LA416" s="5"/>
      <c r="LB416" s="5"/>
      <c r="LC416" s="5"/>
      <c r="LD416" s="5"/>
      <c r="LE416" s="5"/>
      <c r="LF416" s="5"/>
      <c r="LG416" s="5"/>
      <c r="LH416" s="5"/>
      <c r="LI416" s="5"/>
      <c r="LJ416" s="5"/>
      <c r="LK416" s="5"/>
      <c r="LL416" s="5"/>
      <c r="LM416" s="5"/>
      <c r="LN416" s="5"/>
      <c r="LO416" s="5"/>
      <c r="LP416" s="5"/>
      <c r="LQ416" s="5"/>
      <c r="LR416" s="5"/>
      <c r="LS416" s="5"/>
      <c r="LT416" s="5"/>
      <c r="LU416" s="5"/>
      <c r="LV416" s="5"/>
      <c r="LW416" s="5"/>
      <c r="LX416" s="5"/>
      <c r="LY416" s="5"/>
      <c r="LZ416" s="5"/>
      <c r="MA416" s="5"/>
      <c r="MB416" s="5"/>
      <c r="MC416" s="5"/>
      <c r="MD416" s="5"/>
      <c r="ME416" s="5"/>
      <c r="MF416" s="5"/>
      <c r="MG416" s="5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r="OY416" s="5"/>
      <c r="OZ416" s="5"/>
      <c r="PA416" s="5"/>
      <c r="PB416" s="5"/>
      <c r="PC416" s="5"/>
      <c r="PD416" s="5"/>
      <c r="PE416" s="5"/>
      <c r="PF416" s="5"/>
      <c r="PG416" s="5"/>
      <c r="PH416" s="5"/>
      <c r="PI416" s="5"/>
      <c r="PJ416" s="5"/>
      <c r="PK416" s="5"/>
      <c r="PL416" s="5"/>
      <c r="PM416" s="5"/>
      <c r="PN416" s="5"/>
      <c r="PO416" s="5"/>
      <c r="PP416" s="5"/>
    </row>
    <row r="417" spans="1:432" ht="14.2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  <c r="IW417" s="5"/>
      <c r="IX417" s="5"/>
      <c r="IY417" s="5"/>
      <c r="IZ417" s="5"/>
      <c r="JA417" s="5"/>
      <c r="JB417" s="5"/>
      <c r="JC417" s="5"/>
      <c r="JD417" s="5"/>
      <c r="JE417" s="5"/>
      <c r="JF417" s="5"/>
      <c r="JG417" s="5"/>
      <c r="JH417" s="5"/>
      <c r="JI417" s="5"/>
      <c r="JJ417" s="5"/>
      <c r="JK417" s="5"/>
      <c r="JL417" s="5"/>
      <c r="JM417" s="5"/>
      <c r="JN417" s="5"/>
      <c r="JO417" s="5"/>
      <c r="JP417" s="5"/>
      <c r="JQ417" s="5"/>
      <c r="JR417" s="5"/>
      <c r="JS417" s="5"/>
      <c r="JT417" s="5"/>
      <c r="JU417" s="5"/>
      <c r="JV417" s="5"/>
      <c r="JW417" s="5"/>
      <c r="JX417" s="5"/>
      <c r="JY417" s="5"/>
      <c r="JZ417" s="5"/>
      <c r="KA417" s="5"/>
      <c r="KB417" s="5"/>
      <c r="KC417" s="5"/>
      <c r="KD417" s="5"/>
      <c r="KE417" s="5"/>
      <c r="KF417" s="5"/>
      <c r="KG417" s="5"/>
      <c r="KH417" s="5"/>
      <c r="KI417" s="5"/>
      <c r="KJ417" s="5"/>
      <c r="KK417" s="5"/>
      <c r="KL417" s="5"/>
      <c r="KM417" s="5"/>
      <c r="KN417" s="5"/>
      <c r="KO417" s="5"/>
      <c r="KP417" s="5"/>
      <c r="KQ417" s="5"/>
      <c r="KR417" s="5"/>
      <c r="KS417" s="5"/>
      <c r="KT417" s="5"/>
      <c r="KU417" s="5"/>
      <c r="KV417" s="5"/>
      <c r="KW417" s="5"/>
      <c r="KX417" s="5"/>
      <c r="KY417" s="5"/>
      <c r="KZ417" s="5"/>
      <c r="LA417" s="5"/>
      <c r="LB417" s="5"/>
      <c r="LC417" s="5"/>
      <c r="LD417" s="5"/>
      <c r="LE417" s="5"/>
      <c r="LF417" s="5"/>
      <c r="LG417" s="5"/>
      <c r="LH417" s="5"/>
      <c r="LI417" s="5"/>
      <c r="LJ417" s="5"/>
      <c r="LK417" s="5"/>
      <c r="LL417" s="5"/>
      <c r="LM417" s="5"/>
      <c r="LN417" s="5"/>
      <c r="LO417" s="5"/>
      <c r="LP417" s="5"/>
      <c r="LQ417" s="5"/>
      <c r="LR417" s="5"/>
      <c r="LS417" s="5"/>
      <c r="LT417" s="5"/>
      <c r="LU417" s="5"/>
      <c r="LV417" s="5"/>
      <c r="LW417" s="5"/>
      <c r="LX417" s="5"/>
      <c r="LY417" s="5"/>
      <c r="LZ417" s="5"/>
      <c r="MA417" s="5"/>
      <c r="MB417" s="5"/>
      <c r="MC417" s="5"/>
      <c r="MD417" s="5"/>
      <c r="ME417" s="5"/>
      <c r="MF417" s="5"/>
      <c r="MG417" s="5"/>
      <c r="MH417" s="5"/>
      <c r="MI417" s="5"/>
      <c r="MJ417" s="5"/>
      <c r="MK417" s="5"/>
      <c r="ML417" s="5"/>
      <c r="MM417" s="5"/>
      <c r="MN417" s="5"/>
      <c r="MO417" s="5"/>
      <c r="MP417" s="5"/>
      <c r="MQ417" s="5"/>
      <c r="MR417" s="5"/>
      <c r="MS417" s="5"/>
      <c r="MT417" s="5"/>
      <c r="MU417" s="5"/>
      <c r="MV417" s="5"/>
      <c r="MW417" s="5"/>
      <c r="MX417" s="5"/>
      <c r="MY417" s="5"/>
      <c r="MZ417" s="5"/>
      <c r="NA417" s="5"/>
      <c r="NB417" s="5"/>
      <c r="NC417" s="5"/>
      <c r="ND417" s="5"/>
      <c r="NE417" s="5"/>
      <c r="NF417" s="5"/>
      <c r="NG417" s="5"/>
      <c r="NH417" s="5"/>
      <c r="NI417" s="5"/>
      <c r="NJ417" s="5"/>
      <c r="NK417" s="5"/>
      <c r="NL417" s="5"/>
      <c r="NM417" s="5"/>
      <c r="NN417" s="5"/>
      <c r="NO417" s="5"/>
      <c r="NP417" s="5"/>
      <c r="NQ417" s="5"/>
      <c r="NR417" s="5"/>
      <c r="NS417" s="5"/>
      <c r="NT417" s="5"/>
      <c r="NU417" s="5"/>
      <c r="NV417" s="5"/>
      <c r="NW417" s="5"/>
      <c r="NX417" s="5"/>
      <c r="NY417" s="5"/>
      <c r="NZ417" s="5"/>
      <c r="OA417" s="5"/>
      <c r="OB417" s="5"/>
      <c r="OC417" s="5"/>
      <c r="OD417" s="5"/>
      <c r="OE417" s="5"/>
      <c r="OF417" s="5"/>
      <c r="OG417" s="5"/>
      <c r="OH417" s="5"/>
      <c r="OI417" s="5"/>
      <c r="OJ417" s="5"/>
      <c r="OK417" s="5"/>
      <c r="OL417" s="5"/>
      <c r="OM417" s="5"/>
      <c r="ON417" s="5"/>
      <c r="OO417" s="5"/>
      <c r="OP417" s="5"/>
      <c r="OQ417" s="5"/>
      <c r="OR417" s="5"/>
      <c r="OS417" s="5"/>
      <c r="OT417" s="5"/>
      <c r="OU417" s="5"/>
      <c r="OV417" s="5"/>
      <c r="OW417" s="5"/>
      <c r="OX417" s="5"/>
      <c r="OY417" s="5"/>
      <c r="OZ417" s="5"/>
      <c r="PA417" s="5"/>
      <c r="PB417" s="5"/>
      <c r="PC417" s="5"/>
      <c r="PD417" s="5"/>
      <c r="PE417" s="5"/>
      <c r="PF417" s="5"/>
      <c r="PG417" s="5"/>
      <c r="PH417" s="5"/>
      <c r="PI417" s="5"/>
      <c r="PJ417" s="5"/>
      <c r="PK417" s="5"/>
      <c r="PL417" s="5"/>
      <c r="PM417" s="5"/>
      <c r="PN417" s="5"/>
      <c r="PO417" s="5"/>
      <c r="PP417" s="5"/>
    </row>
    <row r="418" spans="1:432" ht="14.2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  <c r="IW418" s="5"/>
      <c r="IX418" s="5"/>
      <c r="IY418" s="5"/>
      <c r="IZ418" s="5"/>
      <c r="JA418" s="5"/>
      <c r="JB418" s="5"/>
      <c r="JC418" s="5"/>
      <c r="JD418" s="5"/>
      <c r="JE418" s="5"/>
      <c r="JF418" s="5"/>
      <c r="JG418" s="5"/>
      <c r="JH418" s="5"/>
      <c r="JI418" s="5"/>
      <c r="JJ418" s="5"/>
      <c r="JK418" s="5"/>
      <c r="JL418" s="5"/>
      <c r="JM418" s="5"/>
      <c r="JN418" s="5"/>
      <c r="JO418" s="5"/>
      <c r="JP418" s="5"/>
      <c r="JQ418" s="5"/>
      <c r="JR418" s="5"/>
      <c r="JS418" s="5"/>
      <c r="JT418" s="5"/>
      <c r="JU418" s="5"/>
      <c r="JV418" s="5"/>
      <c r="JW418" s="5"/>
      <c r="JX418" s="5"/>
      <c r="JY418" s="5"/>
      <c r="JZ418" s="5"/>
      <c r="KA418" s="5"/>
      <c r="KB418" s="5"/>
      <c r="KC418" s="5"/>
      <c r="KD418" s="5"/>
      <c r="KE418" s="5"/>
      <c r="KF418" s="5"/>
      <c r="KG418" s="5"/>
      <c r="KH418" s="5"/>
      <c r="KI418" s="5"/>
      <c r="KJ418" s="5"/>
      <c r="KK418" s="5"/>
      <c r="KL418" s="5"/>
      <c r="KM418" s="5"/>
      <c r="KN418" s="5"/>
      <c r="KO418" s="5"/>
      <c r="KP418" s="5"/>
      <c r="KQ418" s="5"/>
      <c r="KR418" s="5"/>
      <c r="KS418" s="5"/>
      <c r="KT418" s="5"/>
      <c r="KU418" s="5"/>
      <c r="KV418" s="5"/>
      <c r="KW418" s="5"/>
      <c r="KX418" s="5"/>
      <c r="KY418" s="5"/>
      <c r="KZ418" s="5"/>
      <c r="LA418" s="5"/>
      <c r="LB418" s="5"/>
      <c r="LC418" s="5"/>
      <c r="LD418" s="5"/>
      <c r="LE418" s="5"/>
      <c r="LF418" s="5"/>
      <c r="LG418" s="5"/>
      <c r="LH418" s="5"/>
      <c r="LI418" s="5"/>
      <c r="LJ418" s="5"/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r="MY418" s="5"/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</row>
    <row r="419" spans="1:432" ht="14.2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  <c r="JW419" s="5"/>
      <c r="JX419" s="5"/>
      <c r="JY419" s="5"/>
      <c r="JZ419" s="5"/>
      <c r="KA419" s="5"/>
      <c r="KB419" s="5"/>
      <c r="KC419" s="5"/>
      <c r="KD419" s="5"/>
      <c r="KE419" s="5"/>
      <c r="KF419" s="5"/>
      <c r="KG419" s="5"/>
      <c r="KH419" s="5"/>
      <c r="KI419" s="5"/>
      <c r="KJ419" s="5"/>
      <c r="KK419" s="5"/>
      <c r="KL419" s="5"/>
      <c r="KM419" s="5"/>
      <c r="KN419" s="5"/>
      <c r="KO419" s="5"/>
      <c r="KP419" s="5"/>
      <c r="KQ419" s="5"/>
      <c r="KR419" s="5"/>
      <c r="KS419" s="5"/>
      <c r="KT419" s="5"/>
      <c r="KU419" s="5"/>
      <c r="KV419" s="5"/>
      <c r="KW419" s="5"/>
      <c r="KX419" s="5"/>
      <c r="KY419" s="5"/>
      <c r="KZ419" s="5"/>
      <c r="LA419" s="5"/>
      <c r="LB419" s="5"/>
      <c r="LC419" s="5"/>
      <c r="LD419" s="5"/>
      <c r="LE419" s="5"/>
      <c r="LF419" s="5"/>
      <c r="LG419" s="5"/>
      <c r="LH419" s="5"/>
      <c r="LI419" s="5"/>
      <c r="LJ419" s="5"/>
      <c r="LK419" s="5"/>
      <c r="LL419" s="5"/>
      <c r="LM419" s="5"/>
      <c r="LN419" s="5"/>
      <c r="LO419" s="5"/>
      <c r="LP419" s="5"/>
      <c r="LQ419" s="5"/>
      <c r="LR419" s="5"/>
      <c r="LS419" s="5"/>
      <c r="LT419" s="5"/>
      <c r="LU419" s="5"/>
      <c r="LV419" s="5"/>
      <c r="LW419" s="5"/>
      <c r="LX419" s="5"/>
      <c r="LY419" s="5"/>
      <c r="LZ419" s="5"/>
      <c r="MA419" s="5"/>
      <c r="MB419" s="5"/>
      <c r="MC419" s="5"/>
      <c r="MD419" s="5"/>
      <c r="ME419" s="5"/>
      <c r="MF419" s="5"/>
      <c r="MG419" s="5"/>
      <c r="MH419" s="5"/>
      <c r="MI419" s="5"/>
      <c r="MJ419" s="5"/>
      <c r="MK419" s="5"/>
      <c r="ML419" s="5"/>
      <c r="MM419" s="5"/>
      <c r="MN419" s="5"/>
      <c r="MO419" s="5"/>
      <c r="MP419" s="5"/>
      <c r="MQ419" s="5"/>
      <c r="MR419" s="5"/>
      <c r="MS419" s="5"/>
      <c r="MT419" s="5"/>
      <c r="MU419" s="5"/>
      <c r="MV419" s="5"/>
      <c r="MW419" s="5"/>
      <c r="MX419" s="5"/>
      <c r="MY419" s="5"/>
      <c r="MZ419" s="5"/>
      <c r="NA419" s="5"/>
      <c r="NB419" s="5"/>
      <c r="NC419" s="5"/>
      <c r="ND419" s="5"/>
      <c r="NE419" s="5"/>
      <c r="NF419" s="5"/>
      <c r="NG419" s="5"/>
      <c r="NH419" s="5"/>
      <c r="NI419" s="5"/>
      <c r="NJ419" s="5"/>
      <c r="NK419" s="5"/>
      <c r="NL419" s="5"/>
      <c r="NM419" s="5"/>
      <c r="NN419" s="5"/>
      <c r="NO419" s="5"/>
      <c r="NP419" s="5"/>
      <c r="NQ419" s="5"/>
      <c r="NR419" s="5"/>
      <c r="NS419" s="5"/>
      <c r="NT419" s="5"/>
      <c r="NU419" s="5"/>
      <c r="NV419" s="5"/>
      <c r="NW419" s="5"/>
      <c r="NX419" s="5"/>
      <c r="NY419" s="5"/>
      <c r="NZ419" s="5"/>
      <c r="OA419" s="5"/>
      <c r="OB419" s="5"/>
      <c r="OC419" s="5"/>
      <c r="OD419" s="5"/>
      <c r="OE419" s="5"/>
      <c r="OF419" s="5"/>
      <c r="OG419" s="5"/>
      <c r="OH419" s="5"/>
      <c r="OI419" s="5"/>
      <c r="OJ419" s="5"/>
      <c r="OK419" s="5"/>
      <c r="OL419" s="5"/>
      <c r="OM419" s="5"/>
      <c r="ON419" s="5"/>
      <c r="OO419" s="5"/>
      <c r="OP419" s="5"/>
      <c r="OQ419" s="5"/>
      <c r="OR419" s="5"/>
      <c r="OS419" s="5"/>
      <c r="OT419" s="5"/>
      <c r="OU419" s="5"/>
      <c r="OV419" s="5"/>
      <c r="OW419" s="5"/>
      <c r="OX419" s="5"/>
      <c r="OY419" s="5"/>
      <c r="OZ419" s="5"/>
      <c r="PA419" s="5"/>
      <c r="PB419" s="5"/>
      <c r="PC419" s="5"/>
      <c r="PD419" s="5"/>
      <c r="PE419" s="5"/>
      <c r="PF419" s="5"/>
      <c r="PG419" s="5"/>
      <c r="PH419" s="5"/>
      <c r="PI419" s="5"/>
      <c r="PJ419" s="5"/>
      <c r="PK419" s="5"/>
      <c r="PL419" s="5"/>
      <c r="PM419" s="5"/>
      <c r="PN419" s="5"/>
      <c r="PO419" s="5"/>
      <c r="PP419" s="5"/>
    </row>
    <row r="420" spans="1:432" ht="14.2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JW420" s="5"/>
      <c r="JX420" s="5"/>
      <c r="JY420" s="5"/>
      <c r="JZ420" s="5"/>
      <c r="KA420" s="5"/>
      <c r="KB420" s="5"/>
      <c r="KC420" s="5"/>
      <c r="KD420" s="5"/>
      <c r="KE420" s="5"/>
      <c r="KF420" s="5"/>
      <c r="KG420" s="5"/>
      <c r="KH420" s="5"/>
      <c r="KI420" s="5"/>
      <c r="KJ420" s="5"/>
      <c r="KK420" s="5"/>
      <c r="KL420" s="5"/>
      <c r="KM420" s="5"/>
      <c r="KN420" s="5"/>
      <c r="KO420" s="5"/>
      <c r="KP420" s="5"/>
      <c r="KQ420" s="5"/>
      <c r="KR420" s="5"/>
      <c r="KS420" s="5"/>
      <c r="KT420" s="5"/>
      <c r="KU420" s="5"/>
      <c r="KV420" s="5"/>
      <c r="KW420" s="5"/>
      <c r="KX420" s="5"/>
      <c r="KY420" s="5"/>
      <c r="KZ420" s="5"/>
      <c r="LA420" s="5"/>
      <c r="LB420" s="5"/>
      <c r="LC420" s="5"/>
      <c r="LD420" s="5"/>
      <c r="LE420" s="5"/>
      <c r="LF420" s="5"/>
      <c r="LG420" s="5"/>
      <c r="LH420" s="5"/>
      <c r="LI420" s="5"/>
      <c r="LJ420" s="5"/>
      <c r="LK420" s="5"/>
      <c r="LL420" s="5"/>
      <c r="LM420" s="5"/>
      <c r="LN420" s="5"/>
      <c r="LO420" s="5"/>
      <c r="LP420" s="5"/>
      <c r="LQ420" s="5"/>
      <c r="LR420" s="5"/>
      <c r="LS420" s="5"/>
      <c r="LT420" s="5"/>
      <c r="LU420" s="5"/>
      <c r="LV420" s="5"/>
      <c r="LW420" s="5"/>
      <c r="LX420" s="5"/>
      <c r="LY420" s="5"/>
      <c r="LZ420" s="5"/>
      <c r="MA420" s="5"/>
      <c r="MB420" s="5"/>
      <c r="MC420" s="5"/>
      <c r="MD420" s="5"/>
      <c r="ME420" s="5"/>
      <c r="MF420" s="5"/>
      <c r="MG420" s="5"/>
      <c r="MH420" s="5"/>
      <c r="MI420" s="5"/>
      <c r="MJ420" s="5"/>
      <c r="MK420" s="5"/>
      <c r="ML420" s="5"/>
      <c r="MM420" s="5"/>
      <c r="MN420" s="5"/>
      <c r="MO420" s="5"/>
      <c r="MP420" s="5"/>
      <c r="MQ420" s="5"/>
      <c r="MR420" s="5"/>
      <c r="MS420" s="5"/>
      <c r="MT420" s="5"/>
      <c r="MU420" s="5"/>
      <c r="MV420" s="5"/>
      <c r="MW420" s="5"/>
      <c r="MX420" s="5"/>
      <c r="MY420" s="5"/>
      <c r="MZ420" s="5"/>
      <c r="NA420" s="5"/>
      <c r="NB420" s="5"/>
      <c r="NC420" s="5"/>
      <c r="ND420" s="5"/>
      <c r="NE420" s="5"/>
      <c r="NF420" s="5"/>
      <c r="NG420" s="5"/>
      <c r="NH420" s="5"/>
      <c r="NI420" s="5"/>
      <c r="NJ420" s="5"/>
      <c r="NK420" s="5"/>
      <c r="NL420" s="5"/>
      <c r="NM420" s="5"/>
      <c r="NN420" s="5"/>
      <c r="NO420" s="5"/>
      <c r="NP420" s="5"/>
      <c r="NQ420" s="5"/>
      <c r="NR420" s="5"/>
      <c r="NS420" s="5"/>
      <c r="NT420" s="5"/>
      <c r="NU420" s="5"/>
      <c r="NV420" s="5"/>
      <c r="NW420" s="5"/>
      <c r="NX420" s="5"/>
      <c r="NY420" s="5"/>
      <c r="NZ420" s="5"/>
      <c r="OA420" s="5"/>
      <c r="OB420" s="5"/>
      <c r="OC420" s="5"/>
      <c r="OD420" s="5"/>
      <c r="OE420" s="5"/>
      <c r="OF420" s="5"/>
      <c r="OG420" s="5"/>
      <c r="OH420" s="5"/>
      <c r="OI420" s="5"/>
      <c r="OJ420" s="5"/>
      <c r="OK420" s="5"/>
      <c r="OL420" s="5"/>
      <c r="OM420" s="5"/>
      <c r="ON420" s="5"/>
      <c r="OO420" s="5"/>
      <c r="OP420" s="5"/>
      <c r="OQ420" s="5"/>
      <c r="OR420" s="5"/>
      <c r="OS420" s="5"/>
      <c r="OT420" s="5"/>
      <c r="OU420" s="5"/>
      <c r="OV420" s="5"/>
      <c r="OW420" s="5"/>
      <c r="OX420" s="5"/>
      <c r="OY420" s="5"/>
      <c r="OZ420" s="5"/>
      <c r="PA420" s="5"/>
      <c r="PB420" s="5"/>
      <c r="PC420" s="5"/>
      <c r="PD420" s="5"/>
      <c r="PE420" s="5"/>
      <c r="PF420" s="5"/>
      <c r="PG420" s="5"/>
      <c r="PH420" s="5"/>
      <c r="PI420" s="5"/>
      <c r="PJ420" s="5"/>
      <c r="PK420" s="5"/>
      <c r="PL420" s="5"/>
      <c r="PM420" s="5"/>
      <c r="PN420" s="5"/>
      <c r="PO420" s="5"/>
      <c r="PP420" s="5"/>
    </row>
    <row r="421" spans="1:432" ht="14.2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JW421" s="5"/>
      <c r="JX421" s="5"/>
      <c r="JY421" s="5"/>
      <c r="JZ421" s="5"/>
      <c r="KA421" s="5"/>
      <c r="KB421" s="5"/>
      <c r="KC421" s="5"/>
      <c r="KD421" s="5"/>
      <c r="KE421" s="5"/>
      <c r="KF421" s="5"/>
      <c r="KG421" s="5"/>
      <c r="KH421" s="5"/>
      <c r="KI421" s="5"/>
      <c r="KJ421" s="5"/>
      <c r="KK421" s="5"/>
      <c r="KL421" s="5"/>
      <c r="KM421" s="5"/>
      <c r="KN421" s="5"/>
      <c r="KO421" s="5"/>
      <c r="KP421" s="5"/>
      <c r="KQ421" s="5"/>
      <c r="KR421" s="5"/>
      <c r="KS421" s="5"/>
      <c r="KT421" s="5"/>
      <c r="KU421" s="5"/>
      <c r="KV421" s="5"/>
      <c r="KW421" s="5"/>
      <c r="KX421" s="5"/>
      <c r="KY421" s="5"/>
      <c r="KZ421" s="5"/>
      <c r="LA421" s="5"/>
      <c r="LB421" s="5"/>
      <c r="LC421" s="5"/>
      <c r="LD421" s="5"/>
      <c r="LE421" s="5"/>
      <c r="LF421" s="5"/>
      <c r="LG421" s="5"/>
      <c r="LH421" s="5"/>
      <c r="LI421" s="5"/>
      <c r="LJ421" s="5"/>
      <c r="LK421" s="5"/>
      <c r="LL421" s="5"/>
      <c r="LM421" s="5"/>
      <c r="LN421" s="5"/>
      <c r="LO421" s="5"/>
      <c r="LP421" s="5"/>
      <c r="LQ421" s="5"/>
      <c r="LR421" s="5"/>
      <c r="LS421" s="5"/>
      <c r="LT421" s="5"/>
      <c r="LU421" s="5"/>
      <c r="LV421" s="5"/>
      <c r="LW421" s="5"/>
      <c r="LX421" s="5"/>
      <c r="LY421" s="5"/>
      <c r="LZ421" s="5"/>
      <c r="MA421" s="5"/>
      <c r="MB421" s="5"/>
      <c r="MC421" s="5"/>
      <c r="MD421" s="5"/>
      <c r="ME421" s="5"/>
      <c r="MF421" s="5"/>
      <c r="MG421" s="5"/>
      <c r="MH421" s="5"/>
      <c r="MI421" s="5"/>
      <c r="MJ421" s="5"/>
      <c r="MK421" s="5"/>
      <c r="ML421" s="5"/>
      <c r="MM421" s="5"/>
      <c r="MN421" s="5"/>
      <c r="MO421" s="5"/>
      <c r="MP421" s="5"/>
      <c r="MQ421" s="5"/>
      <c r="MR421" s="5"/>
      <c r="MS421" s="5"/>
      <c r="MT421" s="5"/>
      <c r="MU421" s="5"/>
      <c r="MV421" s="5"/>
      <c r="MW421" s="5"/>
      <c r="MX421" s="5"/>
      <c r="MY421" s="5"/>
      <c r="MZ421" s="5"/>
      <c r="NA421" s="5"/>
      <c r="NB421" s="5"/>
      <c r="NC421" s="5"/>
      <c r="ND421" s="5"/>
      <c r="NE421" s="5"/>
      <c r="NF421" s="5"/>
      <c r="NG421" s="5"/>
      <c r="NH421" s="5"/>
      <c r="NI421" s="5"/>
      <c r="NJ421" s="5"/>
      <c r="NK421" s="5"/>
      <c r="NL421" s="5"/>
      <c r="NM421" s="5"/>
      <c r="NN421" s="5"/>
      <c r="NO421" s="5"/>
      <c r="NP421" s="5"/>
      <c r="NQ421" s="5"/>
      <c r="NR421" s="5"/>
      <c r="NS421" s="5"/>
      <c r="NT421" s="5"/>
      <c r="NU421" s="5"/>
      <c r="NV421" s="5"/>
      <c r="NW421" s="5"/>
      <c r="NX421" s="5"/>
      <c r="NY421" s="5"/>
      <c r="NZ421" s="5"/>
      <c r="OA421" s="5"/>
      <c r="OB421" s="5"/>
      <c r="OC421" s="5"/>
      <c r="OD421" s="5"/>
      <c r="OE421" s="5"/>
      <c r="OF421" s="5"/>
      <c r="OG421" s="5"/>
      <c r="OH421" s="5"/>
      <c r="OI421" s="5"/>
      <c r="OJ421" s="5"/>
      <c r="OK421" s="5"/>
      <c r="OL421" s="5"/>
      <c r="OM421" s="5"/>
      <c r="ON421" s="5"/>
      <c r="OO421" s="5"/>
      <c r="OP421" s="5"/>
      <c r="OQ421" s="5"/>
      <c r="OR421" s="5"/>
      <c r="OS421" s="5"/>
      <c r="OT421" s="5"/>
      <c r="OU421" s="5"/>
      <c r="OV421" s="5"/>
      <c r="OW421" s="5"/>
      <c r="OX421" s="5"/>
      <c r="OY421" s="5"/>
      <c r="OZ421" s="5"/>
      <c r="PA421" s="5"/>
      <c r="PB421" s="5"/>
      <c r="PC421" s="5"/>
      <c r="PD421" s="5"/>
      <c r="PE421" s="5"/>
      <c r="PF421" s="5"/>
      <c r="PG421" s="5"/>
      <c r="PH421" s="5"/>
      <c r="PI421" s="5"/>
      <c r="PJ421" s="5"/>
      <c r="PK421" s="5"/>
      <c r="PL421" s="5"/>
      <c r="PM421" s="5"/>
      <c r="PN421" s="5"/>
      <c r="PO421" s="5"/>
      <c r="PP421" s="5"/>
    </row>
    <row r="422" spans="1:432" ht="14.2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  <c r="JW422" s="5"/>
      <c r="JX422" s="5"/>
      <c r="JY422" s="5"/>
      <c r="JZ422" s="5"/>
      <c r="KA422" s="5"/>
      <c r="KB422" s="5"/>
      <c r="KC422" s="5"/>
      <c r="KD422" s="5"/>
      <c r="KE422" s="5"/>
      <c r="KF422" s="5"/>
      <c r="KG422" s="5"/>
      <c r="KH422" s="5"/>
      <c r="KI422" s="5"/>
      <c r="KJ422" s="5"/>
      <c r="KK422" s="5"/>
      <c r="KL422" s="5"/>
      <c r="KM422" s="5"/>
      <c r="KN422" s="5"/>
      <c r="KO422" s="5"/>
      <c r="KP422" s="5"/>
      <c r="KQ422" s="5"/>
      <c r="KR422" s="5"/>
      <c r="KS422" s="5"/>
      <c r="KT422" s="5"/>
      <c r="KU422" s="5"/>
      <c r="KV422" s="5"/>
      <c r="KW422" s="5"/>
      <c r="KX422" s="5"/>
      <c r="KY422" s="5"/>
      <c r="KZ422" s="5"/>
      <c r="LA422" s="5"/>
      <c r="LB422" s="5"/>
      <c r="LC422" s="5"/>
      <c r="LD422" s="5"/>
      <c r="LE422" s="5"/>
      <c r="LF422" s="5"/>
      <c r="LG422" s="5"/>
      <c r="LH422" s="5"/>
      <c r="LI422" s="5"/>
      <c r="LJ422" s="5"/>
      <c r="LK422" s="5"/>
      <c r="LL422" s="5"/>
      <c r="LM422" s="5"/>
      <c r="LN422" s="5"/>
      <c r="LO422" s="5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r="OJ422" s="5"/>
      <c r="OK422" s="5"/>
      <c r="OL422" s="5"/>
      <c r="OM422" s="5"/>
      <c r="ON422" s="5"/>
      <c r="OO422" s="5"/>
      <c r="OP422" s="5"/>
      <c r="OQ422" s="5"/>
      <c r="OR422" s="5"/>
      <c r="OS422" s="5"/>
      <c r="OT422" s="5"/>
      <c r="OU422" s="5"/>
      <c r="OV422" s="5"/>
      <c r="OW422" s="5"/>
      <c r="OX422" s="5"/>
      <c r="OY422" s="5"/>
      <c r="OZ422" s="5"/>
      <c r="PA422" s="5"/>
      <c r="PB422" s="5"/>
      <c r="PC422" s="5"/>
      <c r="PD422" s="5"/>
      <c r="PE422" s="5"/>
      <c r="PF422" s="5"/>
      <c r="PG422" s="5"/>
      <c r="PH422" s="5"/>
      <c r="PI422" s="5"/>
      <c r="PJ422" s="5"/>
      <c r="PK422" s="5"/>
      <c r="PL422" s="5"/>
      <c r="PM422" s="5"/>
      <c r="PN422" s="5"/>
      <c r="PO422" s="5"/>
      <c r="PP422" s="5"/>
    </row>
    <row r="423" spans="1:432" ht="14.2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JW423" s="5"/>
      <c r="JX423" s="5"/>
      <c r="JY423" s="5"/>
      <c r="JZ423" s="5"/>
      <c r="KA423" s="5"/>
      <c r="KB423" s="5"/>
      <c r="KC423" s="5"/>
      <c r="KD423" s="5"/>
      <c r="KE423" s="5"/>
      <c r="KF423" s="5"/>
      <c r="KG423" s="5"/>
      <c r="KH423" s="5"/>
      <c r="KI423" s="5"/>
      <c r="KJ423" s="5"/>
      <c r="KK423" s="5"/>
      <c r="KL423" s="5"/>
      <c r="KM423" s="5"/>
      <c r="KN423" s="5"/>
      <c r="KO423" s="5"/>
      <c r="KP423" s="5"/>
      <c r="KQ423" s="5"/>
      <c r="KR423" s="5"/>
      <c r="KS423" s="5"/>
      <c r="KT423" s="5"/>
      <c r="KU423" s="5"/>
      <c r="KV423" s="5"/>
      <c r="KW423" s="5"/>
      <c r="KX423" s="5"/>
      <c r="KY423" s="5"/>
      <c r="KZ423" s="5"/>
      <c r="LA423" s="5"/>
      <c r="LB423" s="5"/>
      <c r="LC423" s="5"/>
      <c r="LD423" s="5"/>
      <c r="LE423" s="5"/>
      <c r="LF423" s="5"/>
      <c r="LG423" s="5"/>
      <c r="LH423" s="5"/>
      <c r="LI423" s="5"/>
      <c r="LJ423" s="5"/>
      <c r="LK423" s="5"/>
      <c r="LL423" s="5"/>
      <c r="LM423" s="5"/>
      <c r="LN423" s="5"/>
      <c r="LO423" s="5"/>
      <c r="LP423" s="5"/>
      <c r="LQ423" s="5"/>
      <c r="LR423" s="5"/>
      <c r="LS423" s="5"/>
      <c r="LT423" s="5"/>
      <c r="LU423" s="5"/>
      <c r="LV423" s="5"/>
      <c r="LW423" s="5"/>
      <c r="LX423" s="5"/>
      <c r="LY423" s="5"/>
      <c r="LZ423" s="5"/>
      <c r="MA423" s="5"/>
      <c r="MB423" s="5"/>
      <c r="MC423" s="5"/>
      <c r="MD423" s="5"/>
      <c r="ME423" s="5"/>
      <c r="MF423" s="5"/>
      <c r="MG423" s="5"/>
      <c r="MH423" s="5"/>
      <c r="MI423" s="5"/>
      <c r="MJ423" s="5"/>
      <c r="MK423" s="5"/>
      <c r="ML423" s="5"/>
      <c r="MM423" s="5"/>
      <c r="MN423" s="5"/>
      <c r="MO423" s="5"/>
      <c r="MP423" s="5"/>
      <c r="MQ423" s="5"/>
      <c r="MR423" s="5"/>
      <c r="MS423" s="5"/>
      <c r="MT423" s="5"/>
      <c r="MU423" s="5"/>
      <c r="MV423" s="5"/>
      <c r="MW423" s="5"/>
      <c r="MX423" s="5"/>
      <c r="MY423" s="5"/>
      <c r="MZ423" s="5"/>
      <c r="NA423" s="5"/>
      <c r="NB423" s="5"/>
      <c r="NC423" s="5"/>
      <c r="ND423" s="5"/>
      <c r="NE423" s="5"/>
      <c r="NF423" s="5"/>
      <c r="NG423" s="5"/>
      <c r="NH423" s="5"/>
      <c r="NI423" s="5"/>
      <c r="NJ423" s="5"/>
      <c r="NK423" s="5"/>
      <c r="NL423" s="5"/>
      <c r="NM423" s="5"/>
      <c r="NN423" s="5"/>
      <c r="NO423" s="5"/>
      <c r="NP423" s="5"/>
      <c r="NQ423" s="5"/>
      <c r="NR423" s="5"/>
      <c r="NS423" s="5"/>
      <c r="NT423" s="5"/>
      <c r="NU423" s="5"/>
      <c r="NV423" s="5"/>
      <c r="NW423" s="5"/>
      <c r="NX423" s="5"/>
      <c r="NY423" s="5"/>
      <c r="NZ423" s="5"/>
      <c r="OA423" s="5"/>
      <c r="OB423" s="5"/>
      <c r="OC423" s="5"/>
      <c r="OD423" s="5"/>
      <c r="OE423" s="5"/>
      <c r="OF423" s="5"/>
      <c r="OG423" s="5"/>
      <c r="OH423" s="5"/>
      <c r="OI423" s="5"/>
      <c r="OJ423" s="5"/>
      <c r="OK423" s="5"/>
      <c r="OL423" s="5"/>
      <c r="OM423" s="5"/>
      <c r="ON423" s="5"/>
      <c r="OO423" s="5"/>
      <c r="OP423" s="5"/>
      <c r="OQ423" s="5"/>
      <c r="OR423" s="5"/>
      <c r="OS423" s="5"/>
      <c r="OT423" s="5"/>
      <c r="OU423" s="5"/>
      <c r="OV423" s="5"/>
      <c r="OW423" s="5"/>
      <c r="OX423" s="5"/>
      <c r="OY423" s="5"/>
      <c r="OZ423" s="5"/>
      <c r="PA423" s="5"/>
      <c r="PB423" s="5"/>
      <c r="PC423" s="5"/>
      <c r="PD423" s="5"/>
      <c r="PE423" s="5"/>
      <c r="PF423" s="5"/>
      <c r="PG423" s="5"/>
      <c r="PH423" s="5"/>
      <c r="PI423" s="5"/>
      <c r="PJ423" s="5"/>
      <c r="PK423" s="5"/>
      <c r="PL423" s="5"/>
      <c r="PM423" s="5"/>
      <c r="PN423" s="5"/>
      <c r="PO423" s="5"/>
      <c r="PP423" s="5"/>
    </row>
    <row r="424" spans="1:432" ht="14.2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  <c r="JW424" s="5"/>
      <c r="JX424" s="5"/>
      <c r="JY424" s="5"/>
      <c r="JZ424" s="5"/>
      <c r="KA424" s="5"/>
      <c r="KB424" s="5"/>
      <c r="KC424" s="5"/>
      <c r="KD424" s="5"/>
      <c r="KE424" s="5"/>
      <c r="KF424" s="5"/>
      <c r="KG424" s="5"/>
      <c r="KH424" s="5"/>
      <c r="KI424" s="5"/>
      <c r="KJ424" s="5"/>
      <c r="KK424" s="5"/>
      <c r="KL424" s="5"/>
      <c r="KM424" s="5"/>
      <c r="KN424" s="5"/>
      <c r="KO424" s="5"/>
      <c r="KP424" s="5"/>
      <c r="KQ424" s="5"/>
      <c r="KR424" s="5"/>
      <c r="KS424" s="5"/>
      <c r="KT424" s="5"/>
      <c r="KU424" s="5"/>
      <c r="KV424" s="5"/>
      <c r="KW424" s="5"/>
      <c r="KX424" s="5"/>
      <c r="KY424" s="5"/>
      <c r="KZ424" s="5"/>
      <c r="LA424" s="5"/>
      <c r="LB424" s="5"/>
      <c r="LC424" s="5"/>
      <c r="LD424" s="5"/>
      <c r="LE424" s="5"/>
      <c r="LF424" s="5"/>
      <c r="LG424" s="5"/>
      <c r="LH424" s="5"/>
      <c r="LI424" s="5"/>
      <c r="LJ424" s="5"/>
      <c r="LK424" s="5"/>
      <c r="LL424" s="5"/>
      <c r="LM424" s="5"/>
      <c r="LN424" s="5"/>
      <c r="LO424" s="5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r="OJ424" s="5"/>
      <c r="OK424" s="5"/>
      <c r="OL424" s="5"/>
      <c r="OM424" s="5"/>
      <c r="ON424" s="5"/>
      <c r="OO424" s="5"/>
      <c r="OP424" s="5"/>
      <c r="OQ424" s="5"/>
      <c r="OR424" s="5"/>
      <c r="OS424" s="5"/>
      <c r="OT424" s="5"/>
      <c r="OU424" s="5"/>
      <c r="OV424" s="5"/>
      <c r="OW424" s="5"/>
      <c r="OX424" s="5"/>
      <c r="OY424" s="5"/>
      <c r="OZ424" s="5"/>
      <c r="PA424" s="5"/>
      <c r="PB424" s="5"/>
      <c r="PC424" s="5"/>
      <c r="PD424" s="5"/>
      <c r="PE424" s="5"/>
      <c r="PF424" s="5"/>
      <c r="PG424" s="5"/>
      <c r="PH424" s="5"/>
      <c r="PI424" s="5"/>
      <c r="PJ424" s="5"/>
      <c r="PK424" s="5"/>
      <c r="PL424" s="5"/>
      <c r="PM424" s="5"/>
      <c r="PN424" s="5"/>
      <c r="PO424" s="5"/>
      <c r="PP424" s="5"/>
    </row>
    <row r="425" spans="1:432" ht="14.2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JW425" s="5"/>
      <c r="JX425" s="5"/>
      <c r="JY425" s="5"/>
      <c r="JZ425" s="5"/>
      <c r="KA425" s="5"/>
      <c r="KB425" s="5"/>
      <c r="KC425" s="5"/>
      <c r="KD425" s="5"/>
      <c r="KE425" s="5"/>
      <c r="KF425" s="5"/>
      <c r="KG425" s="5"/>
      <c r="KH425" s="5"/>
      <c r="KI425" s="5"/>
      <c r="KJ425" s="5"/>
      <c r="KK425" s="5"/>
      <c r="KL425" s="5"/>
      <c r="KM425" s="5"/>
      <c r="KN425" s="5"/>
      <c r="KO425" s="5"/>
      <c r="KP425" s="5"/>
      <c r="KQ425" s="5"/>
      <c r="KR425" s="5"/>
      <c r="KS425" s="5"/>
      <c r="KT425" s="5"/>
      <c r="KU425" s="5"/>
      <c r="KV425" s="5"/>
      <c r="KW425" s="5"/>
      <c r="KX425" s="5"/>
      <c r="KY425" s="5"/>
      <c r="KZ425" s="5"/>
      <c r="LA425" s="5"/>
      <c r="LB425" s="5"/>
      <c r="LC425" s="5"/>
      <c r="LD425" s="5"/>
      <c r="LE425" s="5"/>
      <c r="LF425" s="5"/>
      <c r="LG425" s="5"/>
      <c r="LH425" s="5"/>
      <c r="LI425" s="5"/>
      <c r="LJ425" s="5"/>
      <c r="LK425" s="5"/>
      <c r="LL425" s="5"/>
      <c r="LM425" s="5"/>
      <c r="LN425" s="5"/>
      <c r="LO425" s="5"/>
      <c r="LP425" s="5"/>
      <c r="LQ425" s="5"/>
      <c r="LR425" s="5"/>
      <c r="LS425" s="5"/>
      <c r="LT425" s="5"/>
      <c r="LU425" s="5"/>
      <c r="LV425" s="5"/>
      <c r="LW425" s="5"/>
      <c r="LX425" s="5"/>
      <c r="LY425" s="5"/>
      <c r="LZ425" s="5"/>
      <c r="MA425" s="5"/>
      <c r="MB425" s="5"/>
      <c r="MC425" s="5"/>
      <c r="MD425" s="5"/>
      <c r="ME425" s="5"/>
      <c r="MF425" s="5"/>
      <c r="MG425" s="5"/>
      <c r="MH425" s="5"/>
      <c r="MI425" s="5"/>
      <c r="MJ425" s="5"/>
      <c r="MK425" s="5"/>
      <c r="ML425" s="5"/>
      <c r="MM425" s="5"/>
      <c r="MN425" s="5"/>
      <c r="MO425" s="5"/>
      <c r="MP425" s="5"/>
      <c r="MQ425" s="5"/>
      <c r="MR425" s="5"/>
      <c r="MS425" s="5"/>
      <c r="MT425" s="5"/>
      <c r="MU425" s="5"/>
      <c r="MV425" s="5"/>
      <c r="MW425" s="5"/>
      <c r="MX425" s="5"/>
      <c r="MY425" s="5"/>
      <c r="MZ425" s="5"/>
      <c r="NA425" s="5"/>
      <c r="NB425" s="5"/>
      <c r="NC425" s="5"/>
      <c r="ND425" s="5"/>
      <c r="NE425" s="5"/>
      <c r="NF425" s="5"/>
      <c r="NG425" s="5"/>
      <c r="NH425" s="5"/>
      <c r="NI425" s="5"/>
      <c r="NJ425" s="5"/>
      <c r="NK425" s="5"/>
      <c r="NL425" s="5"/>
      <c r="NM425" s="5"/>
      <c r="NN425" s="5"/>
      <c r="NO425" s="5"/>
      <c r="NP425" s="5"/>
      <c r="NQ425" s="5"/>
      <c r="NR425" s="5"/>
      <c r="NS425" s="5"/>
      <c r="NT425" s="5"/>
      <c r="NU425" s="5"/>
      <c r="NV425" s="5"/>
      <c r="NW425" s="5"/>
      <c r="NX425" s="5"/>
      <c r="NY425" s="5"/>
      <c r="NZ425" s="5"/>
      <c r="OA425" s="5"/>
      <c r="OB425" s="5"/>
      <c r="OC425" s="5"/>
      <c r="OD425" s="5"/>
      <c r="OE425" s="5"/>
      <c r="OF425" s="5"/>
      <c r="OG425" s="5"/>
      <c r="OH425" s="5"/>
      <c r="OI425" s="5"/>
      <c r="OJ425" s="5"/>
      <c r="OK425" s="5"/>
      <c r="OL425" s="5"/>
      <c r="OM425" s="5"/>
      <c r="ON425" s="5"/>
      <c r="OO425" s="5"/>
      <c r="OP425" s="5"/>
      <c r="OQ425" s="5"/>
      <c r="OR425" s="5"/>
      <c r="OS425" s="5"/>
      <c r="OT425" s="5"/>
      <c r="OU425" s="5"/>
      <c r="OV425" s="5"/>
      <c r="OW425" s="5"/>
      <c r="OX425" s="5"/>
      <c r="OY425" s="5"/>
      <c r="OZ425" s="5"/>
      <c r="PA425" s="5"/>
      <c r="PB425" s="5"/>
      <c r="PC425" s="5"/>
      <c r="PD425" s="5"/>
      <c r="PE425" s="5"/>
      <c r="PF425" s="5"/>
      <c r="PG425" s="5"/>
      <c r="PH425" s="5"/>
      <c r="PI425" s="5"/>
      <c r="PJ425" s="5"/>
      <c r="PK425" s="5"/>
      <c r="PL425" s="5"/>
      <c r="PM425" s="5"/>
      <c r="PN425" s="5"/>
      <c r="PO425" s="5"/>
      <c r="PP425" s="5"/>
    </row>
    <row r="426" spans="1:432" ht="14.2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W426" s="5"/>
      <c r="JX426" s="5"/>
      <c r="JY426" s="5"/>
      <c r="JZ426" s="5"/>
      <c r="KA426" s="5"/>
      <c r="KB426" s="5"/>
      <c r="KC426" s="5"/>
      <c r="KD426" s="5"/>
      <c r="KE426" s="5"/>
      <c r="KF426" s="5"/>
      <c r="KG426" s="5"/>
      <c r="KH426" s="5"/>
      <c r="KI426" s="5"/>
      <c r="KJ426" s="5"/>
      <c r="KK426" s="5"/>
      <c r="KL426" s="5"/>
      <c r="KM426" s="5"/>
      <c r="KN426" s="5"/>
      <c r="KO426" s="5"/>
      <c r="KP426" s="5"/>
      <c r="KQ426" s="5"/>
      <c r="KR426" s="5"/>
      <c r="KS426" s="5"/>
      <c r="KT426" s="5"/>
      <c r="KU426" s="5"/>
      <c r="KV426" s="5"/>
      <c r="KW426" s="5"/>
      <c r="KX426" s="5"/>
      <c r="KY426" s="5"/>
      <c r="KZ426" s="5"/>
      <c r="LA426" s="5"/>
      <c r="LB426" s="5"/>
      <c r="LC426" s="5"/>
      <c r="LD426" s="5"/>
      <c r="LE426" s="5"/>
      <c r="LF426" s="5"/>
      <c r="LG426" s="5"/>
      <c r="LH426" s="5"/>
      <c r="LI426" s="5"/>
      <c r="LJ426" s="5"/>
      <c r="LK426" s="5"/>
      <c r="LL426" s="5"/>
      <c r="LM426" s="5"/>
      <c r="LN426" s="5"/>
      <c r="LO426" s="5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r="OJ426" s="5"/>
      <c r="OK426" s="5"/>
      <c r="OL426" s="5"/>
      <c r="OM426" s="5"/>
      <c r="ON426" s="5"/>
      <c r="OO426" s="5"/>
      <c r="OP426" s="5"/>
      <c r="OQ426" s="5"/>
      <c r="OR426" s="5"/>
      <c r="OS426" s="5"/>
      <c r="OT426" s="5"/>
      <c r="OU426" s="5"/>
      <c r="OV426" s="5"/>
      <c r="OW426" s="5"/>
      <c r="OX426" s="5"/>
      <c r="OY426" s="5"/>
      <c r="OZ426" s="5"/>
      <c r="PA426" s="5"/>
      <c r="PB426" s="5"/>
      <c r="PC426" s="5"/>
      <c r="PD426" s="5"/>
      <c r="PE426" s="5"/>
      <c r="PF426" s="5"/>
      <c r="PG426" s="5"/>
      <c r="PH426" s="5"/>
      <c r="PI426" s="5"/>
      <c r="PJ426" s="5"/>
      <c r="PK426" s="5"/>
      <c r="PL426" s="5"/>
      <c r="PM426" s="5"/>
      <c r="PN426" s="5"/>
      <c r="PO426" s="5"/>
      <c r="PP426" s="5"/>
    </row>
    <row r="427" spans="1:432" ht="14.2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JW427" s="5"/>
      <c r="JX427" s="5"/>
      <c r="JY427" s="5"/>
      <c r="JZ427" s="5"/>
      <c r="KA427" s="5"/>
      <c r="KB427" s="5"/>
      <c r="KC427" s="5"/>
      <c r="KD427" s="5"/>
      <c r="KE427" s="5"/>
      <c r="KF427" s="5"/>
      <c r="KG427" s="5"/>
      <c r="KH427" s="5"/>
      <c r="KI427" s="5"/>
      <c r="KJ427" s="5"/>
      <c r="KK427" s="5"/>
      <c r="KL427" s="5"/>
      <c r="KM427" s="5"/>
      <c r="KN427" s="5"/>
      <c r="KO427" s="5"/>
      <c r="KP427" s="5"/>
      <c r="KQ427" s="5"/>
      <c r="KR427" s="5"/>
      <c r="KS427" s="5"/>
      <c r="KT427" s="5"/>
      <c r="KU427" s="5"/>
      <c r="KV427" s="5"/>
      <c r="KW427" s="5"/>
      <c r="KX427" s="5"/>
      <c r="KY427" s="5"/>
      <c r="KZ427" s="5"/>
      <c r="LA427" s="5"/>
      <c r="LB427" s="5"/>
      <c r="LC427" s="5"/>
      <c r="LD427" s="5"/>
      <c r="LE427" s="5"/>
      <c r="LF427" s="5"/>
      <c r="LG427" s="5"/>
      <c r="LH427" s="5"/>
      <c r="LI427" s="5"/>
      <c r="LJ427" s="5"/>
      <c r="LK427" s="5"/>
      <c r="LL427" s="5"/>
      <c r="LM427" s="5"/>
      <c r="LN427" s="5"/>
      <c r="LO427" s="5"/>
      <c r="LP427" s="5"/>
      <c r="LQ427" s="5"/>
      <c r="LR427" s="5"/>
      <c r="LS427" s="5"/>
      <c r="LT427" s="5"/>
      <c r="LU427" s="5"/>
      <c r="LV427" s="5"/>
      <c r="LW427" s="5"/>
      <c r="LX427" s="5"/>
      <c r="LY427" s="5"/>
      <c r="LZ427" s="5"/>
      <c r="MA427" s="5"/>
      <c r="MB427" s="5"/>
      <c r="MC427" s="5"/>
      <c r="MD427" s="5"/>
      <c r="ME427" s="5"/>
      <c r="MF427" s="5"/>
      <c r="MG427" s="5"/>
      <c r="MH427" s="5"/>
      <c r="MI427" s="5"/>
      <c r="MJ427" s="5"/>
      <c r="MK427" s="5"/>
      <c r="ML427" s="5"/>
      <c r="MM427" s="5"/>
      <c r="MN427" s="5"/>
      <c r="MO427" s="5"/>
      <c r="MP427" s="5"/>
      <c r="MQ427" s="5"/>
      <c r="MR427" s="5"/>
      <c r="MS427" s="5"/>
      <c r="MT427" s="5"/>
      <c r="MU427" s="5"/>
      <c r="MV427" s="5"/>
      <c r="MW427" s="5"/>
      <c r="MX427" s="5"/>
      <c r="MY427" s="5"/>
      <c r="MZ427" s="5"/>
      <c r="NA427" s="5"/>
      <c r="NB427" s="5"/>
      <c r="NC427" s="5"/>
      <c r="ND427" s="5"/>
      <c r="NE427" s="5"/>
      <c r="NF427" s="5"/>
      <c r="NG427" s="5"/>
      <c r="NH427" s="5"/>
      <c r="NI427" s="5"/>
      <c r="NJ427" s="5"/>
      <c r="NK427" s="5"/>
      <c r="NL427" s="5"/>
      <c r="NM427" s="5"/>
      <c r="NN427" s="5"/>
      <c r="NO427" s="5"/>
      <c r="NP427" s="5"/>
      <c r="NQ427" s="5"/>
      <c r="NR427" s="5"/>
      <c r="NS427" s="5"/>
      <c r="NT427" s="5"/>
      <c r="NU427" s="5"/>
      <c r="NV427" s="5"/>
      <c r="NW427" s="5"/>
      <c r="NX427" s="5"/>
      <c r="NY427" s="5"/>
      <c r="NZ427" s="5"/>
      <c r="OA427" s="5"/>
      <c r="OB427" s="5"/>
      <c r="OC427" s="5"/>
      <c r="OD427" s="5"/>
      <c r="OE427" s="5"/>
      <c r="OF427" s="5"/>
      <c r="OG427" s="5"/>
      <c r="OH427" s="5"/>
      <c r="OI427" s="5"/>
      <c r="OJ427" s="5"/>
      <c r="OK427" s="5"/>
      <c r="OL427" s="5"/>
      <c r="OM427" s="5"/>
      <c r="ON427" s="5"/>
      <c r="OO427" s="5"/>
      <c r="OP427" s="5"/>
      <c r="OQ427" s="5"/>
      <c r="OR427" s="5"/>
      <c r="OS427" s="5"/>
      <c r="OT427" s="5"/>
      <c r="OU427" s="5"/>
      <c r="OV427" s="5"/>
      <c r="OW427" s="5"/>
      <c r="OX427" s="5"/>
      <c r="OY427" s="5"/>
      <c r="OZ427" s="5"/>
      <c r="PA427" s="5"/>
      <c r="PB427" s="5"/>
      <c r="PC427" s="5"/>
      <c r="PD427" s="5"/>
      <c r="PE427" s="5"/>
      <c r="PF427" s="5"/>
      <c r="PG427" s="5"/>
      <c r="PH427" s="5"/>
      <c r="PI427" s="5"/>
      <c r="PJ427" s="5"/>
      <c r="PK427" s="5"/>
      <c r="PL427" s="5"/>
      <c r="PM427" s="5"/>
      <c r="PN427" s="5"/>
      <c r="PO427" s="5"/>
      <c r="PP427" s="5"/>
    </row>
    <row r="428" spans="1:432" ht="14.2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JW428" s="5"/>
      <c r="JX428" s="5"/>
      <c r="JY428" s="5"/>
      <c r="JZ428" s="5"/>
      <c r="KA428" s="5"/>
      <c r="KB428" s="5"/>
      <c r="KC428" s="5"/>
      <c r="KD428" s="5"/>
      <c r="KE428" s="5"/>
      <c r="KF428" s="5"/>
      <c r="KG428" s="5"/>
      <c r="KH428" s="5"/>
      <c r="KI428" s="5"/>
      <c r="KJ428" s="5"/>
      <c r="KK428" s="5"/>
      <c r="KL428" s="5"/>
      <c r="KM428" s="5"/>
      <c r="KN428" s="5"/>
      <c r="KO428" s="5"/>
      <c r="KP428" s="5"/>
      <c r="KQ428" s="5"/>
      <c r="KR428" s="5"/>
      <c r="KS428" s="5"/>
      <c r="KT428" s="5"/>
      <c r="KU428" s="5"/>
      <c r="KV428" s="5"/>
      <c r="KW428" s="5"/>
      <c r="KX428" s="5"/>
      <c r="KY428" s="5"/>
      <c r="KZ428" s="5"/>
      <c r="LA428" s="5"/>
      <c r="LB428" s="5"/>
      <c r="LC428" s="5"/>
      <c r="LD428" s="5"/>
      <c r="LE428" s="5"/>
      <c r="LF428" s="5"/>
      <c r="LG428" s="5"/>
      <c r="LH428" s="5"/>
      <c r="LI428" s="5"/>
      <c r="LJ428" s="5"/>
      <c r="LK428" s="5"/>
      <c r="LL428" s="5"/>
      <c r="LM428" s="5"/>
      <c r="LN428" s="5"/>
      <c r="LO428" s="5"/>
      <c r="LP428" s="5"/>
      <c r="LQ428" s="5"/>
      <c r="LR428" s="5"/>
      <c r="LS428" s="5"/>
      <c r="LT428" s="5"/>
      <c r="LU428" s="5"/>
      <c r="LV428" s="5"/>
      <c r="LW428" s="5"/>
      <c r="LX428" s="5"/>
      <c r="LY428" s="5"/>
      <c r="LZ428" s="5"/>
      <c r="MA428" s="5"/>
      <c r="MB428" s="5"/>
      <c r="MC428" s="5"/>
      <c r="MD428" s="5"/>
      <c r="ME428" s="5"/>
      <c r="MF428" s="5"/>
      <c r="MG428" s="5"/>
      <c r="MH428" s="5"/>
      <c r="MI428" s="5"/>
      <c r="MJ428" s="5"/>
      <c r="MK428" s="5"/>
      <c r="ML428" s="5"/>
      <c r="MM428" s="5"/>
      <c r="MN428" s="5"/>
      <c r="MO428" s="5"/>
      <c r="MP428" s="5"/>
      <c r="MQ428" s="5"/>
      <c r="MR428" s="5"/>
      <c r="MS428" s="5"/>
      <c r="MT428" s="5"/>
      <c r="MU428" s="5"/>
      <c r="MV428" s="5"/>
      <c r="MW428" s="5"/>
      <c r="MX428" s="5"/>
      <c r="MY428" s="5"/>
      <c r="MZ428" s="5"/>
      <c r="NA428" s="5"/>
      <c r="NB428" s="5"/>
      <c r="NC428" s="5"/>
      <c r="ND428" s="5"/>
      <c r="NE428" s="5"/>
      <c r="NF428" s="5"/>
      <c r="NG428" s="5"/>
      <c r="NH428" s="5"/>
      <c r="NI428" s="5"/>
      <c r="NJ428" s="5"/>
      <c r="NK428" s="5"/>
      <c r="NL428" s="5"/>
      <c r="NM428" s="5"/>
      <c r="NN428" s="5"/>
      <c r="NO428" s="5"/>
      <c r="NP428" s="5"/>
      <c r="NQ428" s="5"/>
      <c r="NR428" s="5"/>
      <c r="NS428" s="5"/>
      <c r="NT428" s="5"/>
      <c r="NU428" s="5"/>
      <c r="NV428" s="5"/>
      <c r="NW428" s="5"/>
      <c r="NX428" s="5"/>
      <c r="NY428" s="5"/>
      <c r="NZ428" s="5"/>
      <c r="OA428" s="5"/>
      <c r="OB428" s="5"/>
      <c r="OC428" s="5"/>
      <c r="OD428" s="5"/>
      <c r="OE428" s="5"/>
      <c r="OF428" s="5"/>
      <c r="OG428" s="5"/>
      <c r="OH428" s="5"/>
      <c r="OI428" s="5"/>
      <c r="OJ428" s="5"/>
      <c r="OK428" s="5"/>
      <c r="OL428" s="5"/>
      <c r="OM428" s="5"/>
      <c r="ON428" s="5"/>
      <c r="OO428" s="5"/>
      <c r="OP428" s="5"/>
      <c r="OQ428" s="5"/>
      <c r="OR428" s="5"/>
      <c r="OS428" s="5"/>
      <c r="OT428" s="5"/>
      <c r="OU428" s="5"/>
      <c r="OV428" s="5"/>
      <c r="OW428" s="5"/>
      <c r="OX428" s="5"/>
      <c r="OY428" s="5"/>
      <c r="OZ428" s="5"/>
      <c r="PA428" s="5"/>
      <c r="PB428" s="5"/>
      <c r="PC428" s="5"/>
      <c r="PD428" s="5"/>
      <c r="PE428" s="5"/>
      <c r="PF428" s="5"/>
      <c r="PG428" s="5"/>
      <c r="PH428" s="5"/>
      <c r="PI428" s="5"/>
      <c r="PJ428" s="5"/>
      <c r="PK428" s="5"/>
      <c r="PL428" s="5"/>
      <c r="PM428" s="5"/>
      <c r="PN428" s="5"/>
      <c r="PO428" s="5"/>
      <c r="PP428" s="5"/>
    </row>
    <row r="429" spans="1:432" ht="14.2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5"/>
      <c r="JX429" s="5"/>
      <c r="JY429" s="5"/>
      <c r="JZ429" s="5"/>
      <c r="KA429" s="5"/>
      <c r="KB429" s="5"/>
      <c r="KC429" s="5"/>
      <c r="KD429" s="5"/>
      <c r="KE429" s="5"/>
      <c r="KF429" s="5"/>
      <c r="KG429" s="5"/>
      <c r="KH429" s="5"/>
      <c r="KI429" s="5"/>
      <c r="KJ429" s="5"/>
      <c r="KK429" s="5"/>
      <c r="KL429" s="5"/>
      <c r="KM429" s="5"/>
      <c r="KN429" s="5"/>
      <c r="KO429" s="5"/>
      <c r="KP429" s="5"/>
      <c r="KQ429" s="5"/>
      <c r="KR429" s="5"/>
      <c r="KS429" s="5"/>
      <c r="KT429" s="5"/>
      <c r="KU429" s="5"/>
      <c r="KV429" s="5"/>
      <c r="KW429" s="5"/>
      <c r="KX429" s="5"/>
      <c r="KY429" s="5"/>
      <c r="KZ429" s="5"/>
      <c r="LA429" s="5"/>
      <c r="LB429" s="5"/>
      <c r="LC429" s="5"/>
      <c r="LD429" s="5"/>
      <c r="LE429" s="5"/>
      <c r="LF429" s="5"/>
      <c r="LG429" s="5"/>
      <c r="LH429" s="5"/>
      <c r="LI429" s="5"/>
      <c r="LJ429" s="5"/>
      <c r="LK429" s="5"/>
      <c r="LL429" s="5"/>
      <c r="LM429" s="5"/>
      <c r="LN429" s="5"/>
      <c r="LO429" s="5"/>
      <c r="LP429" s="5"/>
      <c r="LQ429" s="5"/>
      <c r="LR429" s="5"/>
      <c r="LS429" s="5"/>
      <c r="LT429" s="5"/>
      <c r="LU429" s="5"/>
      <c r="LV429" s="5"/>
      <c r="LW429" s="5"/>
      <c r="LX429" s="5"/>
      <c r="LY429" s="5"/>
      <c r="LZ429" s="5"/>
      <c r="MA429" s="5"/>
      <c r="MB429" s="5"/>
      <c r="MC429" s="5"/>
      <c r="MD429" s="5"/>
      <c r="ME429" s="5"/>
      <c r="MF429" s="5"/>
      <c r="MG429" s="5"/>
      <c r="MH429" s="5"/>
      <c r="MI429" s="5"/>
      <c r="MJ429" s="5"/>
      <c r="MK429" s="5"/>
      <c r="ML429" s="5"/>
      <c r="MM429" s="5"/>
      <c r="MN429" s="5"/>
      <c r="MO429" s="5"/>
      <c r="MP429" s="5"/>
      <c r="MQ429" s="5"/>
      <c r="MR429" s="5"/>
      <c r="MS429" s="5"/>
      <c r="MT429" s="5"/>
      <c r="MU429" s="5"/>
      <c r="MV429" s="5"/>
      <c r="MW429" s="5"/>
      <c r="MX429" s="5"/>
      <c r="MY429" s="5"/>
      <c r="MZ429" s="5"/>
      <c r="NA429" s="5"/>
      <c r="NB429" s="5"/>
      <c r="NC429" s="5"/>
      <c r="ND429" s="5"/>
      <c r="NE429" s="5"/>
      <c r="NF429" s="5"/>
      <c r="NG429" s="5"/>
      <c r="NH429" s="5"/>
      <c r="NI429" s="5"/>
      <c r="NJ429" s="5"/>
      <c r="NK429" s="5"/>
      <c r="NL429" s="5"/>
      <c r="NM429" s="5"/>
      <c r="NN429" s="5"/>
      <c r="NO429" s="5"/>
      <c r="NP429" s="5"/>
      <c r="NQ429" s="5"/>
      <c r="NR429" s="5"/>
      <c r="NS429" s="5"/>
      <c r="NT429" s="5"/>
      <c r="NU429" s="5"/>
      <c r="NV429" s="5"/>
      <c r="NW429" s="5"/>
      <c r="NX429" s="5"/>
      <c r="NY429" s="5"/>
      <c r="NZ429" s="5"/>
      <c r="OA429" s="5"/>
      <c r="OB429" s="5"/>
      <c r="OC429" s="5"/>
      <c r="OD429" s="5"/>
      <c r="OE429" s="5"/>
      <c r="OF429" s="5"/>
      <c r="OG429" s="5"/>
      <c r="OH429" s="5"/>
      <c r="OI429" s="5"/>
      <c r="OJ429" s="5"/>
      <c r="OK429" s="5"/>
      <c r="OL429" s="5"/>
      <c r="OM429" s="5"/>
      <c r="ON429" s="5"/>
      <c r="OO429" s="5"/>
      <c r="OP429" s="5"/>
      <c r="OQ429" s="5"/>
      <c r="OR429" s="5"/>
      <c r="OS429" s="5"/>
      <c r="OT429" s="5"/>
      <c r="OU429" s="5"/>
      <c r="OV429" s="5"/>
      <c r="OW429" s="5"/>
      <c r="OX429" s="5"/>
      <c r="OY429" s="5"/>
      <c r="OZ429" s="5"/>
      <c r="PA429" s="5"/>
      <c r="PB429" s="5"/>
      <c r="PC429" s="5"/>
      <c r="PD429" s="5"/>
      <c r="PE429" s="5"/>
      <c r="PF429" s="5"/>
      <c r="PG429" s="5"/>
      <c r="PH429" s="5"/>
      <c r="PI429" s="5"/>
      <c r="PJ429" s="5"/>
      <c r="PK429" s="5"/>
      <c r="PL429" s="5"/>
      <c r="PM429" s="5"/>
      <c r="PN429" s="5"/>
      <c r="PO429" s="5"/>
      <c r="PP429" s="5"/>
    </row>
    <row r="430" spans="1:432" ht="14.2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5"/>
      <c r="JX430" s="5"/>
      <c r="JY430" s="5"/>
      <c r="JZ430" s="5"/>
      <c r="KA430" s="5"/>
      <c r="KB430" s="5"/>
      <c r="KC430" s="5"/>
      <c r="KD430" s="5"/>
      <c r="KE430" s="5"/>
      <c r="KF430" s="5"/>
      <c r="KG430" s="5"/>
      <c r="KH430" s="5"/>
      <c r="KI430" s="5"/>
      <c r="KJ430" s="5"/>
      <c r="KK430" s="5"/>
      <c r="KL430" s="5"/>
      <c r="KM430" s="5"/>
      <c r="KN430" s="5"/>
      <c r="KO430" s="5"/>
      <c r="KP430" s="5"/>
      <c r="KQ430" s="5"/>
      <c r="KR430" s="5"/>
      <c r="KS430" s="5"/>
      <c r="KT430" s="5"/>
      <c r="KU430" s="5"/>
      <c r="KV430" s="5"/>
      <c r="KW430" s="5"/>
      <c r="KX430" s="5"/>
      <c r="KY430" s="5"/>
      <c r="KZ430" s="5"/>
      <c r="LA430" s="5"/>
      <c r="LB430" s="5"/>
      <c r="LC430" s="5"/>
      <c r="LD430" s="5"/>
      <c r="LE430" s="5"/>
      <c r="LF430" s="5"/>
      <c r="LG430" s="5"/>
      <c r="LH430" s="5"/>
      <c r="LI430" s="5"/>
      <c r="LJ430" s="5"/>
      <c r="LK430" s="5"/>
      <c r="LL430" s="5"/>
      <c r="LM430" s="5"/>
      <c r="LN430" s="5"/>
      <c r="LO430" s="5"/>
      <c r="LP430" s="5"/>
      <c r="LQ430" s="5"/>
      <c r="LR430" s="5"/>
      <c r="LS430" s="5"/>
      <c r="LT430" s="5"/>
      <c r="LU430" s="5"/>
      <c r="LV430" s="5"/>
      <c r="LW430" s="5"/>
      <c r="LX430" s="5"/>
      <c r="LY430" s="5"/>
      <c r="LZ430" s="5"/>
      <c r="MA430" s="5"/>
      <c r="MB430" s="5"/>
      <c r="MC430" s="5"/>
      <c r="MD430" s="5"/>
      <c r="ME430" s="5"/>
      <c r="MF430" s="5"/>
      <c r="MG430" s="5"/>
      <c r="MH430" s="5"/>
      <c r="MI430" s="5"/>
      <c r="MJ430" s="5"/>
      <c r="MK430" s="5"/>
      <c r="ML430" s="5"/>
      <c r="MM430" s="5"/>
      <c r="MN430" s="5"/>
      <c r="MO430" s="5"/>
      <c r="MP430" s="5"/>
      <c r="MQ430" s="5"/>
      <c r="MR430" s="5"/>
      <c r="MS430" s="5"/>
      <c r="MT430" s="5"/>
      <c r="MU430" s="5"/>
      <c r="MV430" s="5"/>
      <c r="MW430" s="5"/>
      <c r="MX430" s="5"/>
      <c r="MY430" s="5"/>
      <c r="MZ430" s="5"/>
      <c r="NA430" s="5"/>
      <c r="NB430" s="5"/>
      <c r="NC430" s="5"/>
      <c r="ND430" s="5"/>
      <c r="NE430" s="5"/>
      <c r="NF430" s="5"/>
      <c r="NG430" s="5"/>
      <c r="NH430" s="5"/>
      <c r="NI430" s="5"/>
      <c r="NJ430" s="5"/>
      <c r="NK430" s="5"/>
      <c r="NL430" s="5"/>
      <c r="NM430" s="5"/>
      <c r="NN430" s="5"/>
      <c r="NO430" s="5"/>
      <c r="NP430" s="5"/>
      <c r="NQ430" s="5"/>
      <c r="NR430" s="5"/>
      <c r="NS430" s="5"/>
      <c r="NT430" s="5"/>
      <c r="NU430" s="5"/>
      <c r="NV430" s="5"/>
      <c r="NW430" s="5"/>
      <c r="NX430" s="5"/>
      <c r="NY430" s="5"/>
      <c r="NZ430" s="5"/>
      <c r="OA430" s="5"/>
      <c r="OB430" s="5"/>
      <c r="OC430" s="5"/>
      <c r="OD430" s="5"/>
      <c r="OE430" s="5"/>
      <c r="OF430" s="5"/>
      <c r="OG430" s="5"/>
      <c r="OH430" s="5"/>
      <c r="OI430" s="5"/>
      <c r="OJ430" s="5"/>
      <c r="OK430" s="5"/>
      <c r="OL430" s="5"/>
      <c r="OM430" s="5"/>
      <c r="ON430" s="5"/>
      <c r="OO430" s="5"/>
      <c r="OP430" s="5"/>
      <c r="OQ430" s="5"/>
      <c r="OR430" s="5"/>
      <c r="OS430" s="5"/>
      <c r="OT430" s="5"/>
      <c r="OU430" s="5"/>
      <c r="OV430" s="5"/>
      <c r="OW430" s="5"/>
      <c r="OX430" s="5"/>
      <c r="OY430" s="5"/>
      <c r="OZ430" s="5"/>
      <c r="PA430" s="5"/>
      <c r="PB430" s="5"/>
      <c r="PC430" s="5"/>
      <c r="PD430" s="5"/>
      <c r="PE430" s="5"/>
      <c r="PF430" s="5"/>
      <c r="PG430" s="5"/>
      <c r="PH430" s="5"/>
      <c r="PI430" s="5"/>
      <c r="PJ430" s="5"/>
      <c r="PK430" s="5"/>
      <c r="PL430" s="5"/>
      <c r="PM430" s="5"/>
      <c r="PN430" s="5"/>
      <c r="PO430" s="5"/>
      <c r="PP430" s="5"/>
    </row>
    <row r="431" spans="1:432" ht="14.2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JW431" s="5"/>
      <c r="JX431" s="5"/>
      <c r="JY431" s="5"/>
      <c r="JZ431" s="5"/>
      <c r="KA431" s="5"/>
      <c r="KB431" s="5"/>
      <c r="KC431" s="5"/>
      <c r="KD431" s="5"/>
      <c r="KE431" s="5"/>
      <c r="KF431" s="5"/>
      <c r="KG431" s="5"/>
      <c r="KH431" s="5"/>
      <c r="KI431" s="5"/>
      <c r="KJ431" s="5"/>
      <c r="KK431" s="5"/>
      <c r="KL431" s="5"/>
      <c r="KM431" s="5"/>
      <c r="KN431" s="5"/>
      <c r="KO431" s="5"/>
      <c r="KP431" s="5"/>
      <c r="KQ431" s="5"/>
      <c r="KR431" s="5"/>
      <c r="KS431" s="5"/>
      <c r="KT431" s="5"/>
      <c r="KU431" s="5"/>
      <c r="KV431" s="5"/>
      <c r="KW431" s="5"/>
      <c r="KX431" s="5"/>
      <c r="KY431" s="5"/>
      <c r="KZ431" s="5"/>
      <c r="LA431" s="5"/>
      <c r="LB431" s="5"/>
      <c r="LC431" s="5"/>
      <c r="LD431" s="5"/>
      <c r="LE431" s="5"/>
      <c r="LF431" s="5"/>
      <c r="LG431" s="5"/>
      <c r="LH431" s="5"/>
      <c r="LI431" s="5"/>
      <c r="LJ431" s="5"/>
      <c r="LK431" s="5"/>
      <c r="LL431" s="5"/>
      <c r="LM431" s="5"/>
      <c r="LN431" s="5"/>
      <c r="LO431" s="5"/>
      <c r="LP431" s="5"/>
      <c r="LQ431" s="5"/>
      <c r="LR431" s="5"/>
      <c r="LS431" s="5"/>
      <c r="LT431" s="5"/>
      <c r="LU431" s="5"/>
      <c r="LV431" s="5"/>
      <c r="LW431" s="5"/>
      <c r="LX431" s="5"/>
      <c r="LY431" s="5"/>
      <c r="LZ431" s="5"/>
      <c r="MA431" s="5"/>
      <c r="MB431" s="5"/>
      <c r="MC431" s="5"/>
      <c r="MD431" s="5"/>
      <c r="ME431" s="5"/>
      <c r="MF431" s="5"/>
      <c r="MG431" s="5"/>
      <c r="MH431" s="5"/>
      <c r="MI431" s="5"/>
      <c r="MJ431" s="5"/>
      <c r="MK431" s="5"/>
      <c r="ML431" s="5"/>
      <c r="MM431" s="5"/>
      <c r="MN431" s="5"/>
      <c r="MO431" s="5"/>
      <c r="MP431" s="5"/>
      <c r="MQ431" s="5"/>
      <c r="MR431" s="5"/>
      <c r="MS431" s="5"/>
      <c r="MT431" s="5"/>
      <c r="MU431" s="5"/>
      <c r="MV431" s="5"/>
      <c r="MW431" s="5"/>
      <c r="MX431" s="5"/>
      <c r="MY431" s="5"/>
      <c r="MZ431" s="5"/>
      <c r="NA431" s="5"/>
      <c r="NB431" s="5"/>
      <c r="NC431" s="5"/>
      <c r="ND431" s="5"/>
      <c r="NE431" s="5"/>
      <c r="NF431" s="5"/>
      <c r="NG431" s="5"/>
      <c r="NH431" s="5"/>
      <c r="NI431" s="5"/>
      <c r="NJ431" s="5"/>
      <c r="NK431" s="5"/>
      <c r="NL431" s="5"/>
      <c r="NM431" s="5"/>
      <c r="NN431" s="5"/>
      <c r="NO431" s="5"/>
      <c r="NP431" s="5"/>
      <c r="NQ431" s="5"/>
      <c r="NR431" s="5"/>
      <c r="NS431" s="5"/>
      <c r="NT431" s="5"/>
      <c r="NU431" s="5"/>
      <c r="NV431" s="5"/>
      <c r="NW431" s="5"/>
      <c r="NX431" s="5"/>
      <c r="NY431" s="5"/>
      <c r="NZ431" s="5"/>
      <c r="OA431" s="5"/>
      <c r="OB431" s="5"/>
      <c r="OC431" s="5"/>
      <c r="OD431" s="5"/>
      <c r="OE431" s="5"/>
      <c r="OF431" s="5"/>
      <c r="OG431" s="5"/>
      <c r="OH431" s="5"/>
      <c r="OI431" s="5"/>
      <c r="OJ431" s="5"/>
      <c r="OK431" s="5"/>
      <c r="OL431" s="5"/>
      <c r="OM431" s="5"/>
      <c r="ON431" s="5"/>
      <c r="OO431" s="5"/>
      <c r="OP431" s="5"/>
      <c r="OQ431" s="5"/>
      <c r="OR431" s="5"/>
      <c r="OS431" s="5"/>
      <c r="OT431" s="5"/>
      <c r="OU431" s="5"/>
      <c r="OV431" s="5"/>
      <c r="OW431" s="5"/>
      <c r="OX431" s="5"/>
      <c r="OY431" s="5"/>
      <c r="OZ431" s="5"/>
      <c r="PA431" s="5"/>
      <c r="PB431" s="5"/>
      <c r="PC431" s="5"/>
      <c r="PD431" s="5"/>
      <c r="PE431" s="5"/>
      <c r="PF431" s="5"/>
      <c r="PG431" s="5"/>
      <c r="PH431" s="5"/>
      <c r="PI431" s="5"/>
      <c r="PJ431" s="5"/>
      <c r="PK431" s="5"/>
      <c r="PL431" s="5"/>
      <c r="PM431" s="5"/>
      <c r="PN431" s="5"/>
      <c r="PO431" s="5"/>
      <c r="PP431" s="5"/>
    </row>
    <row r="432" spans="1:432" ht="14.2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JW432" s="5"/>
      <c r="JX432" s="5"/>
      <c r="JY432" s="5"/>
      <c r="JZ432" s="5"/>
      <c r="KA432" s="5"/>
      <c r="KB432" s="5"/>
      <c r="KC432" s="5"/>
      <c r="KD432" s="5"/>
      <c r="KE432" s="5"/>
      <c r="KF432" s="5"/>
      <c r="KG432" s="5"/>
      <c r="KH432" s="5"/>
      <c r="KI432" s="5"/>
      <c r="KJ432" s="5"/>
      <c r="KK432" s="5"/>
      <c r="KL432" s="5"/>
      <c r="KM432" s="5"/>
      <c r="KN432" s="5"/>
      <c r="KO432" s="5"/>
      <c r="KP432" s="5"/>
      <c r="KQ432" s="5"/>
      <c r="KR432" s="5"/>
      <c r="KS432" s="5"/>
      <c r="KT432" s="5"/>
      <c r="KU432" s="5"/>
      <c r="KV432" s="5"/>
      <c r="KW432" s="5"/>
      <c r="KX432" s="5"/>
      <c r="KY432" s="5"/>
      <c r="KZ432" s="5"/>
      <c r="LA432" s="5"/>
      <c r="LB432" s="5"/>
      <c r="LC432" s="5"/>
      <c r="LD432" s="5"/>
      <c r="LE432" s="5"/>
      <c r="LF432" s="5"/>
      <c r="LG432" s="5"/>
      <c r="LH432" s="5"/>
      <c r="LI432" s="5"/>
      <c r="LJ432" s="5"/>
      <c r="LK432" s="5"/>
      <c r="LL432" s="5"/>
      <c r="LM432" s="5"/>
      <c r="LN432" s="5"/>
      <c r="LO432" s="5"/>
      <c r="LP432" s="5"/>
      <c r="LQ432" s="5"/>
      <c r="LR432" s="5"/>
      <c r="LS432" s="5"/>
      <c r="LT432" s="5"/>
      <c r="LU432" s="5"/>
      <c r="LV432" s="5"/>
      <c r="LW432" s="5"/>
      <c r="LX432" s="5"/>
      <c r="LY432" s="5"/>
      <c r="LZ432" s="5"/>
      <c r="MA432" s="5"/>
      <c r="MB432" s="5"/>
      <c r="MC432" s="5"/>
      <c r="MD432" s="5"/>
      <c r="ME432" s="5"/>
      <c r="MF432" s="5"/>
      <c r="MG432" s="5"/>
      <c r="MH432" s="5"/>
      <c r="MI432" s="5"/>
      <c r="MJ432" s="5"/>
      <c r="MK432" s="5"/>
      <c r="ML432" s="5"/>
      <c r="MM432" s="5"/>
      <c r="MN432" s="5"/>
      <c r="MO432" s="5"/>
      <c r="MP432" s="5"/>
      <c r="MQ432" s="5"/>
      <c r="MR432" s="5"/>
      <c r="MS432" s="5"/>
      <c r="MT432" s="5"/>
      <c r="MU432" s="5"/>
      <c r="MV432" s="5"/>
      <c r="MW432" s="5"/>
      <c r="MX432" s="5"/>
      <c r="MY432" s="5"/>
      <c r="MZ432" s="5"/>
      <c r="NA432" s="5"/>
      <c r="NB432" s="5"/>
      <c r="NC432" s="5"/>
      <c r="ND432" s="5"/>
      <c r="NE432" s="5"/>
      <c r="NF432" s="5"/>
      <c r="NG432" s="5"/>
      <c r="NH432" s="5"/>
      <c r="NI432" s="5"/>
      <c r="NJ432" s="5"/>
      <c r="NK432" s="5"/>
      <c r="NL432" s="5"/>
      <c r="NM432" s="5"/>
      <c r="NN432" s="5"/>
      <c r="NO432" s="5"/>
      <c r="NP432" s="5"/>
      <c r="NQ432" s="5"/>
      <c r="NR432" s="5"/>
      <c r="NS432" s="5"/>
      <c r="NT432" s="5"/>
      <c r="NU432" s="5"/>
      <c r="NV432" s="5"/>
      <c r="NW432" s="5"/>
      <c r="NX432" s="5"/>
      <c r="NY432" s="5"/>
      <c r="NZ432" s="5"/>
      <c r="OA432" s="5"/>
      <c r="OB432" s="5"/>
      <c r="OC432" s="5"/>
      <c r="OD432" s="5"/>
      <c r="OE432" s="5"/>
      <c r="OF432" s="5"/>
      <c r="OG432" s="5"/>
      <c r="OH432" s="5"/>
      <c r="OI432" s="5"/>
      <c r="OJ432" s="5"/>
      <c r="OK432" s="5"/>
      <c r="OL432" s="5"/>
      <c r="OM432" s="5"/>
      <c r="ON432" s="5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</row>
    <row r="433" spans="1:432" ht="14.2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5"/>
      <c r="JO433" s="5"/>
      <c r="JP433" s="5"/>
      <c r="JQ433" s="5"/>
      <c r="JR433" s="5"/>
      <c r="JS433" s="5"/>
      <c r="JT433" s="5"/>
      <c r="JU433" s="5"/>
      <c r="JV433" s="5"/>
      <c r="JW433" s="5"/>
      <c r="JX433" s="5"/>
      <c r="JY433" s="5"/>
      <c r="JZ433" s="5"/>
      <c r="KA433" s="5"/>
      <c r="KB433" s="5"/>
      <c r="KC433" s="5"/>
      <c r="KD433" s="5"/>
      <c r="KE433" s="5"/>
      <c r="KF433" s="5"/>
      <c r="KG433" s="5"/>
      <c r="KH433" s="5"/>
      <c r="KI433" s="5"/>
      <c r="KJ433" s="5"/>
      <c r="KK433" s="5"/>
      <c r="KL433" s="5"/>
      <c r="KM433" s="5"/>
      <c r="KN433" s="5"/>
      <c r="KO433" s="5"/>
      <c r="KP433" s="5"/>
      <c r="KQ433" s="5"/>
      <c r="KR433" s="5"/>
      <c r="KS433" s="5"/>
      <c r="KT433" s="5"/>
      <c r="KU433" s="5"/>
      <c r="KV433" s="5"/>
      <c r="KW433" s="5"/>
      <c r="KX433" s="5"/>
      <c r="KY433" s="5"/>
      <c r="KZ433" s="5"/>
      <c r="LA433" s="5"/>
      <c r="LB433" s="5"/>
      <c r="LC433" s="5"/>
      <c r="LD433" s="5"/>
      <c r="LE433" s="5"/>
      <c r="LF433" s="5"/>
      <c r="LG433" s="5"/>
      <c r="LH433" s="5"/>
      <c r="LI433" s="5"/>
      <c r="LJ433" s="5"/>
      <c r="LK433" s="5"/>
      <c r="LL433" s="5"/>
      <c r="LM433" s="5"/>
      <c r="LN433" s="5"/>
      <c r="LO433" s="5"/>
      <c r="LP433" s="5"/>
      <c r="LQ433" s="5"/>
      <c r="LR433" s="5"/>
      <c r="LS433" s="5"/>
      <c r="LT433" s="5"/>
      <c r="LU433" s="5"/>
      <c r="LV433" s="5"/>
      <c r="LW433" s="5"/>
      <c r="LX433" s="5"/>
      <c r="LY433" s="5"/>
      <c r="LZ433" s="5"/>
      <c r="MA433" s="5"/>
      <c r="MB433" s="5"/>
      <c r="MC433" s="5"/>
      <c r="MD433" s="5"/>
      <c r="ME433" s="5"/>
      <c r="MF433" s="5"/>
      <c r="MG433" s="5"/>
      <c r="MH433" s="5"/>
      <c r="MI433" s="5"/>
      <c r="MJ433" s="5"/>
      <c r="MK433" s="5"/>
      <c r="ML433" s="5"/>
      <c r="MM433" s="5"/>
      <c r="MN433" s="5"/>
      <c r="MO433" s="5"/>
      <c r="MP433" s="5"/>
      <c r="MQ433" s="5"/>
      <c r="MR433" s="5"/>
      <c r="MS433" s="5"/>
      <c r="MT433" s="5"/>
      <c r="MU433" s="5"/>
      <c r="MV433" s="5"/>
      <c r="MW433" s="5"/>
      <c r="MX433" s="5"/>
      <c r="MY433" s="5"/>
      <c r="MZ433" s="5"/>
      <c r="NA433" s="5"/>
      <c r="NB433" s="5"/>
      <c r="NC433" s="5"/>
      <c r="ND433" s="5"/>
      <c r="NE433" s="5"/>
      <c r="NF433" s="5"/>
      <c r="NG433" s="5"/>
      <c r="NH433" s="5"/>
      <c r="NI433" s="5"/>
      <c r="NJ433" s="5"/>
      <c r="NK433" s="5"/>
      <c r="NL433" s="5"/>
      <c r="NM433" s="5"/>
      <c r="NN433" s="5"/>
      <c r="NO433" s="5"/>
      <c r="NP433" s="5"/>
      <c r="NQ433" s="5"/>
      <c r="NR433" s="5"/>
      <c r="NS433" s="5"/>
      <c r="NT433" s="5"/>
      <c r="NU433" s="5"/>
      <c r="NV433" s="5"/>
      <c r="NW433" s="5"/>
      <c r="NX433" s="5"/>
      <c r="NY433" s="5"/>
      <c r="NZ433" s="5"/>
      <c r="OA433" s="5"/>
      <c r="OB433" s="5"/>
      <c r="OC433" s="5"/>
      <c r="OD433" s="5"/>
      <c r="OE433" s="5"/>
      <c r="OF433" s="5"/>
      <c r="OG433" s="5"/>
      <c r="OH433" s="5"/>
      <c r="OI433" s="5"/>
      <c r="OJ433" s="5"/>
      <c r="OK433" s="5"/>
      <c r="OL433" s="5"/>
      <c r="OM433" s="5"/>
      <c r="ON433" s="5"/>
      <c r="OO433" s="5"/>
      <c r="OP433" s="5"/>
      <c r="OQ433" s="5"/>
      <c r="OR433" s="5"/>
      <c r="OS433" s="5"/>
      <c r="OT433" s="5"/>
      <c r="OU433" s="5"/>
      <c r="OV433" s="5"/>
      <c r="OW433" s="5"/>
      <c r="OX433" s="5"/>
      <c r="OY433" s="5"/>
      <c r="OZ433" s="5"/>
      <c r="PA433" s="5"/>
      <c r="PB433" s="5"/>
      <c r="PC433" s="5"/>
      <c r="PD433" s="5"/>
      <c r="PE433" s="5"/>
      <c r="PF433" s="5"/>
      <c r="PG433" s="5"/>
      <c r="PH433" s="5"/>
      <c r="PI433" s="5"/>
      <c r="PJ433" s="5"/>
      <c r="PK433" s="5"/>
      <c r="PL433" s="5"/>
      <c r="PM433" s="5"/>
      <c r="PN433" s="5"/>
      <c r="PO433" s="5"/>
      <c r="PP433" s="5"/>
    </row>
    <row r="434" spans="1:432" ht="14.2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5"/>
      <c r="JO434" s="5"/>
      <c r="JP434" s="5"/>
      <c r="JQ434" s="5"/>
      <c r="JR434" s="5"/>
      <c r="JS434" s="5"/>
      <c r="JT434" s="5"/>
      <c r="JU434" s="5"/>
      <c r="JV434" s="5"/>
      <c r="JW434" s="5"/>
      <c r="JX434" s="5"/>
      <c r="JY434" s="5"/>
      <c r="JZ434" s="5"/>
      <c r="KA434" s="5"/>
      <c r="KB434" s="5"/>
      <c r="KC434" s="5"/>
      <c r="KD434" s="5"/>
      <c r="KE434" s="5"/>
      <c r="KF434" s="5"/>
      <c r="KG434" s="5"/>
      <c r="KH434" s="5"/>
      <c r="KI434" s="5"/>
      <c r="KJ434" s="5"/>
      <c r="KK434" s="5"/>
      <c r="KL434" s="5"/>
      <c r="KM434" s="5"/>
      <c r="KN434" s="5"/>
      <c r="KO434" s="5"/>
      <c r="KP434" s="5"/>
      <c r="KQ434" s="5"/>
      <c r="KR434" s="5"/>
      <c r="KS434" s="5"/>
      <c r="KT434" s="5"/>
      <c r="KU434" s="5"/>
      <c r="KV434" s="5"/>
      <c r="KW434" s="5"/>
      <c r="KX434" s="5"/>
      <c r="KY434" s="5"/>
      <c r="KZ434" s="5"/>
      <c r="LA434" s="5"/>
      <c r="LB434" s="5"/>
      <c r="LC434" s="5"/>
      <c r="LD434" s="5"/>
      <c r="LE434" s="5"/>
      <c r="LF434" s="5"/>
      <c r="LG434" s="5"/>
      <c r="LH434" s="5"/>
      <c r="LI434" s="5"/>
      <c r="LJ434" s="5"/>
      <c r="LK434" s="5"/>
      <c r="LL434" s="5"/>
      <c r="LM434" s="5"/>
      <c r="LN434" s="5"/>
      <c r="LO434" s="5"/>
      <c r="LP434" s="5"/>
      <c r="LQ434" s="5"/>
      <c r="LR434" s="5"/>
      <c r="LS434" s="5"/>
      <c r="LT434" s="5"/>
      <c r="LU434" s="5"/>
      <c r="LV434" s="5"/>
      <c r="LW434" s="5"/>
      <c r="LX434" s="5"/>
      <c r="LY434" s="5"/>
      <c r="LZ434" s="5"/>
      <c r="MA434" s="5"/>
      <c r="MB434" s="5"/>
      <c r="MC434" s="5"/>
      <c r="MD434" s="5"/>
      <c r="ME434" s="5"/>
      <c r="MF434" s="5"/>
      <c r="MG434" s="5"/>
      <c r="MH434" s="5"/>
      <c r="MI434" s="5"/>
      <c r="MJ434" s="5"/>
      <c r="MK434" s="5"/>
      <c r="ML434" s="5"/>
      <c r="MM434" s="5"/>
      <c r="MN434" s="5"/>
      <c r="MO434" s="5"/>
      <c r="MP434" s="5"/>
      <c r="MQ434" s="5"/>
      <c r="MR434" s="5"/>
      <c r="MS434" s="5"/>
      <c r="MT434" s="5"/>
      <c r="MU434" s="5"/>
      <c r="MV434" s="5"/>
      <c r="MW434" s="5"/>
      <c r="MX434" s="5"/>
      <c r="MY434" s="5"/>
      <c r="MZ434" s="5"/>
      <c r="NA434" s="5"/>
      <c r="NB434" s="5"/>
      <c r="NC434" s="5"/>
      <c r="ND434" s="5"/>
      <c r="NE434" s="5"/>
      <c r="NF434" s="5"/>
      <c r="NG434" s="5"/>
      <c r="NH434" s="5"/>
      <c r="NI434" s="5"/>
      <c r="NJ434" s="5"/>
      <c r="NK434" s="5"/>
      <c r="NL434" s="5"/>
      <c r="NM434" s="5"/>
      <c r="NN434" s="5"/>
      <c r="NO434" s="5"/>
      <c r="NP434" s="5"/>
      <c r="NQ434" s="5"/>
      <c r="NR434" s="5"/>
      <c r="NS434" s="5"/>
      <c r="NT434" s="5"/>
      <c r="NU434" s="5"/>
      <c r="NV434" s="5"/>
      <c r="NW434" s="5"/>
      <c r="NX434" s="5"/>
      <c r="NY434" s="5"/>
      <c r="NZ434" s="5"/>
      <c r="OA434" s="5"/>
      <c r="OB434" s="5"/>
      <c r="OC434" s="5"/>
      <c r="OD434" s="5"/>
      <c r="OE434" s="5"/>
      <c r="OF434" s="5"/>
      <c r="OG434" s="5"/>
      <c r="OH434" s="5"/>
      <c r="OI434" s="5"/>
      <c r="OJ434" s="5"/>
      <c r="OK434" s="5"/>
      <c r="OL434" s="5"/>
      <c r="OM434" s="5"/>
      <c r="ON434" s="5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</row>
    <row r="435" spans="1:432" ht="14.2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JW435" s="5"/>
      <c r="JX435" s="5"/>
      <c r="JY435" s="5"/>
      <c r="JZ435" s="5"/>
      <c r="KA435" s="5"/>
      <c r="KB435" s="5"/>
      <c r="KC435" s="5"/>
      <c r="KD435" s="5"/>
      <c r="KE435" s="5"/>
      <c r="KF435" s="5"/>
      <c r="KG435" s="5"/>
      <c r="KH435" s="5"/>
      <c r="KI435" s="5"/>
      <c r="KJ435" s="5"/>
      <c r="KK435" s="5"/>
      <c r="KL435" s="5"/>
      <c r="KM435" s="5"/>
      <c r="KN435" s="5"/>
      <c r="KO435" s="5"/>
      <c r="KP435" s="5"/>
      <c r="KQ435" s="5"/>
      <c r="KR435" s="5"/>
      <c r="KS435" s="5"/>
      <c r="KT435" s="5"/>
      <c r="KU435" s="5"/>
      <c r="KV435" s="5"/>
      <c r="KW435" s="5"/>
      <c r="KX435" s="5"/>
      <c r="KY435" s="5"/>
      <c r="KZ435" s="5"/>
      <c r="LA435" s="5"/>
      <c r="LB435" s="5"/>
      <c r="LC435" s="5"/>
      <c r="LD435" s="5"/>
      <c r="LE435" s="5"/>
      <c r="LF435" s="5"/>
      <c r="LG435" s="5"/>
      <c r="LH435" s="5"/>
      <c r="LI435" s="5"/>
      <c r="LJ435" s="5"/>
      <c r="LK435" s="5"/>
      <c r="LL435" s="5"/>
      <c r="LM435" s="5"/>
      <c r="LN435" s="5"/>
      <c r="LO435" s="5"/>
      <c r="LP435" s="5"/>
      <c r="LQ435" s="5"/>
      <c r="LR435" s="5"/>
      <c r="LS435" s="5"/>
      <c r="LT435" s="5"/>
      <c r="LU435" s="5"/>
      <c r="LV435" s="5"/>
      <c r="LW435" s="5"/>
      <c r="LX435" s="5"/>
      <c r="LY435" s="5"/>
      <c r="LZ435" s="5"/>
      <c r="MA435" s="5"/>
      <c r="MB435" s="5"/>
      <c r="MC435" s="5"/>
      <c r="MD435" s="5"/>
      <c r="ME435" s="5"/>
      <c r="MF435" s="5"/>
      <c r="MG435" s="5"/>
      <c r="MH435" s="5"/>
      <c r="MI435" s="5"/>
      <c r="MJ435" s="5"/>
      <c r="MK435" s="5"/>
      <c r="ML435" s="5"/>
      <c r="MM435" s="5"/>
      <c r="MN435" s="5"/>
      <c r="MO435" s="5"/>
      <c r="MP435" s="5"/>
      <c r="MQ435" s="5"/>
      <c r="MR435" s="5"/>
      <c r="MS435" s="5"/>
      <c r="MT435" s="5"/>
      <c r="MU435" s="5"/>
      <c r="MV435" s="5"/>
      <c r="MW435" s="5"/>
      <c r="MX435" s="5"/>
      <c r="MY435" s="5"/>
      <c r="MZ435" s="5"/>
      <c r="NA435" s="5"/>
      <c r="NB435" s="5"/>
      <c r="NC435" s="5"/>
      <c r="ND435" s="5"/>
      <c r="NE435" s="5"/>
      <c r="NF435" s="5"/>
      <c r="NG435" s="5"/>
      <c r="NH435" s="5"/>
      <c r="NI435" s="5"/>
      <c r="NJ435" s="5"/>
      <c r="NK435" s="5"/>
      <c r="NL435" s="5"/>
      <c r="NM435" s="5"/>
      <c r="NN435" s="5"/>
      <c r="NO435" s="5"/>
      <c r="NP435" s="5"/>
      <c r="NQ435" s="5"/>
      <c r="NR435" s="5"/>
      <c r="NS435" s="5"/>
      <c r="NT435" s="5"/>
      <c r="NU435" s="5"/>
      <c r="NV435" s="5"/>
      <c r="NW435" s="5"/>
      <c r="NX435" s="5"/>
      <c r="NY435" s="5"/>
      <c r="NZ435" s="5"/>
      <c r="OA435" s="5"/>
      <c r="OB435" s="5"/>
      <c r="OC435" s="5"/>
      <c r="OD435" s="5"/>
      <c r="OE435" s="5"/>
      <c r="OF435" s="5"/>
      <c r="OG435" s="5"/>
      <c r="OH435" s="5"/>
      <c r="OI435" s="5"/>
      <c r="OJ435" s="5"/>
      <c r="OK435" s="5"/>
      <c r="OL435" s="5"/>
      <c r="OM435" s="5"/>
      <c r="ON435" s="5"/>
      <c r="OO435" s="5"/>
      <c r="OP435" s="5"/>
      <c r="OQ435" s="5"/>
      <c r="OR435" s="5"/>
      <c r="OS435" s="5"/>
      <c r="OT435" s="5"/>
      <c r="OU435" s="5"/>
      <c r="OV435" s="5"/>
      <c r="OW435" s="5"/>
      <c r="OX435" s="5"/>
      <c r="OY435" s="5"/>
      <c r="OZ435" s="5"/>
      <c r="PA435" s="5"/>
      <c r="PB435" s="5"/>
      <c r="PC435" s="5"/>
      <c r="PD435" s="5"/>
      <c r="PE435" s="5"/>
      <c r="PF435" s="5"/>
      <c r="PG435" s="5"/>
      <c r="PH435" s="5"/>
      <c r="PI435" s="5"/>
      <c r="PJ435" s="5"/>
      <c r="PK435" s="5"/>
      <c r="PL435" s="5"/>
      <c r="PM435" s="5"/>
      <c r="PN435" s="5"/>
      <c r="PO435" s="5"/>
      <c r="PP435" s="5"/>
    </row>
    <row r="436" spans="1:432" ht="14.2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JW436" s="5"/>
      <c r="JX436" s="5"/>
      <c r="JY436" s="5"/>
      <c r="JZ436" s="5"/>
      <c r="KA436" s="5"/>
      <c r="KB436" s="5"/>
      <c r="KC436" s="5"/>
      <c r="KD436" s="5"/>
      <c r="KE436" s="5"/>
      <c r="KF436" s="5"/>
      <c r="KG436" s="5"/>
      <c r="KH436" s="5"/>
      <c r="KI436" s="5"/>
      <c r="KJ436" s="5"/>
      <c r="KK436" s="5"/>
      <c r="KL436" s="5"/>
      <c r="KM436" s="5"/>
      <c r="KN436" s="5"/>
      <c r="KO436" s="5"/>
      <c r="KP436" s="5"/>
      <c r="KQ436" s="5"/>
      <c r="KR436" s="5"/>
      <c r="KS436" s="5"/>
      <c r="KT436" s="5"/>
      <c r="KU436" s="5"/>
      <c r="KV436" s="5"/>
      <c r="KW436" s="5"/>
      <c r="KX436" s="5"/>
      <c r="KY436" s="5"/>
      <c r="KZ436" s="5"/>
      <c r="LA436" s="5"/>
      <c r="LB436" s="5"/>
      <c r="LC436" s="5"/>
      <c r="LD436" s="5"/>
      <c r="LE436" s="5"/>
      <c r="LF436" s="5"/>
      <c r="LG436" s="5"/>
      <c r="LH436" s="5"/>
      <c r="LI436" s="5"/>
      <c r="LJ436" s="5"/>
      <c r="LK436" s="5"/>
      <c r="LL436" s="5"/>
      <c r="LM436" s="5"/>
      <c r="LN436" s="5"/>
      <c r="LO436" s="5"/>
      <c r="LP436" s="5"/>
      <c r="LQ436" s="5"/>
      <c r="LR436" s="5"/>
      <c r="LS436" s="5"/>
      <c r="LT436" s="5"/>
      <c r="LU436" s="5"/>
      <c r="LV436" s="5"/>
      <c r="LW436" s="5"/>
      <c r="LX436" s="5"/>
      <c r="LY436" s="5"/>
      <c r="LZ436" s="5"/>
      <c r="MA436" s="5"/>
      <c r="MB436" s="5"/>
      <c r="MC436" s="5"/>
      <c r="MD436" s="5"/>
      <c r="ME436" s="5"/>
      <c r="MF436" s="5"/>
      <c r="MG436" s="5"/>
      <c r="MH436" s="5"/>
      <c r="MI436" s="5"/>
      <c r="MJ436" s="5"/>
      <c r="MK436" s="5"/>
      <c r="ML436" s="5"/>
      <c r="MM436" s="5"/>
      <c r="MN436" s="5"/>
      <c r="MO436" s="5"/>
      <c r="MP436" s="5"/>
      <c r="MQ436" s="5"/>
      <c r="MR436" s="5"/>
      <c r="MS436" s="5"/>
      <c r="MT436" s="5"/>
      <c r="MU436" s="5"/>
      <c r="MV436" s="5"/>
      <c r="MW436" s="5"/>
      <c r="MX436" s="5"/>
      <c r="MY436" s="5"/>
      <c r="MZ436" s="5"/>
      <c r="NA436" s="5"/>
      <c r="NB436" s="5"/>
      <c r="NC436" s="5"/>
      <c r="ND436" s="5"/>
      <c r="NE436" s="5"/>
      <c r="NF436" s="5"/>
      <c r="NG436" s="5"/>
      <c r="NH436" s="5"/>
      <c r="NI436" s="5"/>
      <c r="NJ436" s="5"/>
      <c r="NK436" s="5"/>
      <c r="NL436" s="5"/>
      <c r="NM436" s="5"/>
      <c r="NN436" s="5"/>
      <c r="NO436" s="5"/>
      <c r="NP436" s="5"/>
      <c r="NQ436" s="5"/>
      <c r="NR436" s="5"/>
      <c r="NS436" s="5"/>
      <c r="NT436" s="5"/>
      <c r="NU436" s="5"/>
      <c r="NV436" s="5"/>
      <c r="NW436" s="5"/>
      <c r="NX436" s="5"/>
      <c r="NY436" s="5"/>
      <c r="NZ436" s="5"/>
      <c r="OA436" s="5"/>
      <c r="OB436" s="5"/>
      <c r="OC436" s="5"/>
      <c r="OD436" s="5"/>
      <c r="OE436" s="5"/>
      <c r="OF436" s="5"/>
      <c r="OG436" s="5"/>
      <c r="OH436" s="5"/>
      <c r="OI436" s="5"/>
      <c r="OJ436" s="5"/>
      <c r="OK436" s="5"/>
      <c r="OL436" s="5"/>
      <c r="OM436" s="5"/>
      <c r="ON436" s="5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</row>
    <row r="437" spans="1:432" ht="14.2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JW437" s="5"/>
      <c r="JX437" s="5"/>
      <c r="JY437" s="5"/>
      <c r="JZ437" s="5"/>
      <c r="KA437" s="5"/>
      <c r="KB437" s="5"/>
      <c r="KC437" s="5"/>
      <c r="KD437" s="5"/>
      <c r="KE437" s="5"/>
      <c r="KF437" s="5"/>
      <c r="KG437" s="5"/>
      <c r="KH437" s="5"/>
      <c r="KI437" s="5"/>
      <c r="KJ437" s="5"/>
      <c r="KK437" s="5"/>
      <c r="KL437" s="5"/>
      <c r="KM437" s="5"/>
      <c r="KN437" s="5"/>
      <c r="KO437" s="5"/>
      <c r="KP437" s="5"/>
      <c r="KQ437" s="5"/>
      <c r="KR437" s="5"/>
      <c r="KS437" s="5"/>
      <c r="KT437" s="5"/>
      <c r="KU437" s="5"/>
      <c r="KV437" s="5"/>
      <c r="KW437" s="5"/>
      <c r="KX437" s="5"/>
      <c r="KY437" s="5"/>
      <c r="KZ437" s="5"/>
      <c r="LA437" s="5"/>
      <c r="LB437" s="5"/>
      <c r="LC437" s="5"/>
      <c r="LD437" s="5"/>
      <c r="LE437" s="5"/>
      <c r="LF437" s="5"/>
      <c r="LG437" s="5"/>
      <c r="LH437" s="5"/>
      <c r="LI437" s="5"/>
      <c r="LJ437" s="5"/>
      <c r="LK437" s="5"/>
      <c r="LL437" s="5"/>
      <c r="LM437" s="5"/>
      <c r="LN437" s="5"/>
      <c r="LO437" s="5"/>
      <c r="LP437" s="5"/>
      <c r="LQ437" s="5"/>
      <c r="LR437" s="5"/>
      <c r="LS437" s="5"/>
      <c r="LT437" s="5"/>
      <c r="LU437" s="5"/>
      <c r="LV437" s="5"/>
      <c r="LW437" s="5"/>
      <c r="LX437" s="5"/>
      <c r="LY437" s="5"/>
      <c r="LZ437" s="5"/>
      <c r="MA437" s="5"/>
      <c r="MB437" s="5"/>
      <c r="MC437" s="5"/>
      <c r="MD437" s="5"/>
      <c r="ME437" s="5"/>
      <c r="MF437" s="5"/>
      <c r="MG437" s="5"/>
      <c r="MH437" s="5"/>
      <c r="MI437" s="5"/>
      <c r="MJ437" s="5"/>
      <c r="MK437" s="5"/>
      <c r="ML437" s="5"/>
      <c r="MM437" s="5"/>
      <c r="MN437" s="5"/>
      <c r="MO437" s="5"/>
      <c r="MP437" s="5"/>
      <c r="MQ437" s="5"/>
      <c r="MR437" s="5"/>
      <c r="MS437" s="5"/>
      <c r="MT437" s="5"/>
      <c r="MU437" s="5"/>
      <c r="MV437" s="5"/>
      <c r="MW437" s="5"/>
      <c r="MX437" s="5"/>
      <c r="MY437" s="5"/>
      <c r="MZ437" s="5"/>
      <c r="NA437" s="5"/>
      <c r="NB437" s="5"/>
      <c r="NC437" s="5"/>
      <c r="ND437" s="5"/>
      <c r="NE437" s="5"/>
      <c r="NF437" s="5"/>
      <c r="NG437" s="5"/>
      <c r="NH437" s="5"/>
      <c r="NI437" s="5"/>
      <c r="NJ437" s="5"/>
      <c r="NK437" s="5"/>
      <c r="NL437" s="5"/>
      <c r="NM437" s="5"/>
      <c r="NN437" s="5"/>
      <c r="NO437" s="5"/>
      <c r="NP437" s="5"/>
      <c r="NQ437" s="5"/>
      <c r="NR437" s="5"/>
      <c r="NS437" s="5"/>
      <c r="NT437" s="5"/>
      <c r="NU437" s="5"/>
      <c r="NV437" s="5"/>
      <c r="NW437" s="5"/>
      <c r="NX437" s="5"/>
      <c r="NY437" s="5"/>
      <c r="NZ437" s="5"/>
      <c r="OA437" s="5"/>
      <c r="OB437" s="5"/>
      <c r="OC437" s="5"/>
      <c r="OD437" s="5"/>
      <c r="OE437" s="5"/>
      <c r="OF437" s="5"/>
      <c r="OG437" s="5"/>
      <c r="OH437" s="5"/>
      <c r="OI437" s="5"/>
      <c r="OJ437" s="5"/>
      <c r="OK437" s="5"/>
      <c r="OL437" s="5"/>
      <c r="OM437" s="5"/>
      <c r="ON437" s="5"/>
      <c r="OO437" s="5"/>
      <c r="OP437" s="5"/>
      <c r="OQ437" s="5"/>
      <c r="OR437" s="5"/>
      <c r="OS437" s="5"/>
      <c r="OT437" s="5"/>
      <c r="OU437" s="5"/>
      <c r="OV437" s="5"/>
      <c r="OW437" s="5"/>
      <c r="OX437" s="5"/>
      <c r="OY437" s="5"/>
      <c r="OZ437" s="5"/>
      <c r="PA437" s="5"/>
      <c r="PB437" s="5"/>
      <c r="PC437" s="5"/>
      <c r="PD437" s="5"/>
      <c r="PE437" s="5"/>
      <c r="PF437" s="5"/>
      <c r="PG437" s="5"/>
      <c r="PH437" s="5"/>
      <c r="PI437" s="5"/>
      <c r="PJ437" s="5"/>
      <c r="PK437" s="5"/>
      <c r="PL437" s="5"/>
      <c r="PM437" s="5"/>
      <c r="PN437" s="5"/>
      <c r="PO437" s="5"/>
      <c r="PP437" s="5"/>
    </row>
    <row r="438" spans="1:432" ht="14.2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JW438" s="5"/>
      <c r="JX438" s="5"/>
      <c r="JY438" s="5"/>
      <c r="JZ438" s="5"/>
      <c r="KA438" s="5"/>
      <c r="KB438" s="5"/>
      <c r="KC438" s="5"/>
      <c r="KD438" s="5"/>
      <c r="KE438" s="5"/>
      <c r="KF438" s="5"/>
      <c r="KG438" s="5"/>
      <c r="KH438" s="5"/>
      <c r="KI438" s="5"/>
      <c r="KJ438" s="5"/>
      <c r="KK438" s="5"/>
      <c r="KL438" s="5"/>
      <c r="KM438" s="5"/>
      <c r="KN438" s="5"/>
      <c r="KO438" s="5"/>
      <c r="KP438" s="5"/>
      <c r="KQ438" s="5"/>
      <c r="KR438" s="5"/>
      <c r="KS438" s="5"/>
      <c r="KT438" s="5"/>
      <c r="KU438" s="5"/>
      <c r="KV438" s="5"/>
      <c r="KW438" s="5"/>
      <c r="KX438" s="5"/>
      <c r="KY438" s="5"/>
      <c r="KZ438" s="5"/>
      <c r="LA438" s="5"/>
      <c r="LB438" s="5"/>
      <c r="LC438" s="5"/>
      <c r="LD438" s="5"/>
      <c r="LE438" s="5"/>
      <c r="LF438" s="5"/>
      <c r="LG438" s="5"/>
      <c r="LH438" s="5"/>
      <c r="LI438" s="5"/>
      <c r="LJ438" s="5"/>
      <c r="LK438" s="5"/>
      <c r="LL438" s="5"/>
      <c r="LM438" s="5"/>
      <c r="LN438" s="5"/>
      <c r="LO438" s="5"/>
      <c r="LP438" s="5"/>
      <c r="LQ438" s="5"/>
      <c r="LR438" s="5"/>
      <c r="LS438" s="5"/>
      <c r="LT438" s="5"/>
      <c r="LU438" s="5"/>
      <c r="LV438" s="5"/>
      <c r="LW438" s="5"/>
      <c r="LX438" s="5"/>
      <c r="LY438" s="5"/>
      <c r="LZ438" s="5"/>
      <c r="MA438" s="5"/>
      <c r="MB438" s="5"/>
      <c r="MC438" s="5"/>
      <c r="MD438" s="5"/>
      <c r="ME438" s="5"/>
      <c r="MF438" s="5"/>
      <c r="MG438" s="5"/>
      <c r="MH438" s="5"/>
      <c r="MI438" s="5"/>
      <c r="MJ438" s="5"/>
      <c r="MK438" s="5"/>
      <c r="ML438" s="5"/>
      <c r="MM438" s="5"/>
      <c r="MN438" s="5"/>
      <c r="MO438" s="5"/>
      <c r="MP438" s="5"/>
      <c r="MQ438" s="5"/>
      <c r="MR438" s="5"/>
      <c r="MS438" s="5"/>
      <c r="MT438" s="5"/>
      <c r="MU438" s="5"/>
      <c r="MV438" s="5"/>
      <c r="MW438" s="5"/>
      <c r="MX438" s="5"/>
      <c r="MY438" s="5"/>
      <c r="MZ438" s="5"/>
      <c r="NA438" s="5"/>
      <c r="NB438" s="5"/>
      <c r="NC438" s="5"/>
      <c r="ND438" s="5"/>
      <c r="NE438" s="5"/>
      <c r="NF438" s="5"/>
      <c r="NG438" s="5"/>
      <c r="NH438" s="5"/>
      <c r="NI438" s="5"/>
      <c r="NJ438" s="5"/>
      <c r="NK438" s="5"/>
      <c r="NL438" s="5"/>
      <c r="NM438" s="5"/>
      <c r="NN438" s="5"/>
      <c r="NO438" s="5"/>
      <c r="NP438" s="5"/>
      <c r="NQ438" s="5"/>
      <c r="NR438" s="5"/>
      <c r="NS438" s="5"/>
      <c r="NT438" s="5"/>
      <c r="NU438" s="5"/>
      <c r="NV438" s="5"/>
      <c r="NW438" s="5"/>
      <c r="NX438" s="5"/>
      <c r="NY438" s="5"/>
      <c r="NZ438" s="5"/>
      <c r="OA438" s="5"/>
      <c r="OB438" s="5"/>
      <c r="OC438" s="5"/>
      <c r="OD438" s="5"/>
      <c r="OE438" s="5"/>
      <c r="OF438" s="5"/>
      <c r="OG438" s="5"/>
      <c r="OH438" s="5"/>
      <c r="OI438" s="5"/>
      <c r="OJ438" s="5"/>
      <c r="OK438" s="5"/>
      <c r="OL438" s="5"/>
      <c r="OM438" s="5"/>
      <c r="ON438" s="5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</row>
    <row r="439" spans="1:432" ht="14.2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5"/>
      <c r="JU439" s="5"/>
      <c r="JV439" s="5"/>
      <c r="JW439" s="5"/>
      <c r="JX439" s="5"/>
      <c r="JY439" s="5"/>
      <c r="JZ439" s="5"/>
      <c r="KA439" s="5"/>
      <c r="KB439" s="5"/>
      <c r="KC439" s="5"/>
      <c r="KD439" s="5"/>
      <c r="KE439" s="5"/>
      <c r="KF439" s="5"/>
      <c r="KG439" s="5"/>
      <c r="KH439" s="5"/>
      <c r="KI439" s="5"/>
      <c r="KJ439" s="5"/>
      <c r="KK439" s="5"/>
      <c r="KL439" s="5"/>
      <c r="KM439" s="5"/>
      <c r="KN439" s="5"/>
      <c r="KO439" s="5"/>
      <c r="KP439" s="5"/>
      <c r="KQ439" s="5"/>
      <c r="KR439" s="5"/>
      <c r="KS439" s="5"/>
      <c r="KT439" s="5"/>
      <c r="KU439" s="5"/>
      <c r="KV439" s="5"/>
      <c r="KW439" s="5"/>
      <c r="KX439" s="5"/>
      <c r="KY439" s="5"/>
      <c r="KZ439" s="5"/>
      <c r="LA439" s="5"/>
      <c r="LB439" s="5"/>
      <c r="LC439" s="5"/>
      <c r="LD439" s="5"/>
      <c r="LE439" s="5"/>
      <c r="LF439" s="5"/>
      <c r="LG439" s="5"/>
      <c r="LH439" s="5"/>
      <c r="LI439" s="5"/>
      <c r="LJ439" s="5"/>
      <c r="LK439" s="5"/>
      <c r="LL439" s="5"/>
      <c r="LM439" s="5"/>
      <c r="LN439" s="5"/>
      <c r="LO439" s="5"/>
      <c r="LP439" s="5"/>
      <c r="LQ439" s="5"/>
      <c r="LR439" s="5"/>
      <c r="LS439" s="5"/>
      <c r="LT439" s="5"/>
      <c r="LU439" s="5"/>
      <c r="LV439" s="5"/>
      <c r="LW439" s="5"/>
      <c r="LX439" s="5"/>
      <c r="LY439" s="5"/>
      <c r="LZ439" s="5"/>
      <c r="MA439" s="5"/>
      <c r="MB439" s="5"/>
      <c r="MC439" s="5"/>
      <c r="MD439" s="5"/>
      <c r="ME439" s="5"/>
      <c r="MF439" s="5"/>
      <c r="MG439" s="5"/>
      <c r="MH439" s="5"/>
      <c r="MI439" s="5"/>
      <c r="MJ439" s="5"/>
      <c r="MK439" s="5"/>
      <c r="ML439" s="5"/>
      <c r="MM439" s="5"/>
      <c r="MN439" s="5"/>
      <c r="MO439" s="5"/>
      <c r="MP439" s="5"/>
      <c r="MQ439" s="5"/>
      <c r="MR439" s="5"/>
      <c r="MS439" s="5"/>
      <c r="MT439" s="5"/>
      <c r="MU439" s="5"/>
      <c r="MV439" s="5"/>
      <c r="MW439" s="5"/>
      <c r="MX439" s="5"/>
      <c r="MY439" s="5"/>
      <c r="MZ439" s="5"/>
      <c r="NA439" s="5"/>
      <c r="NB439" s="5"/>
      <c r="NC439" s="5"/>
      <c r="ND439" s="5"/>
      <c r="NE439" s="5"/>
      <c r="NF439" s="5"/>
      <c r="NG439" s="5"/>
      <c r="NH439" s="5"/>
      <c r="NI439" s="5"/>
      <c r="NJ439" s="5"/>
      <c r="NK439" s="5"/>
      <c r="NL439" s="5"/>
      <c r="NM439" s="5"/>
      <c r="NN439" s="5"/>
      <c r="NO439" s="5"/>
      <c r="NP439" s="5"/>
      <c r="NQ439" s="5"/>
      <c r="NR439" s="5"/>
      <c r="NS439" s="5"/>
      <c r="NT439" s="5"/>
      <c r="NU439" s="5"/>
      <c r="NV439" s="5"/>
      <c r="NW439" s="5"/>
      <c r="NX439" s="5"/>
      <c r="NY439" s="5"/>
      <c r="NZ439" s="5"/>
      <c r="OA439" s="5"/>
      <c r="OB439" s="5"/>
      <c r="OC439" s="5"/>
      <c r="OD439" s="5"/>
      <c r="OE439" s="5"/>
      <c r="OF439" s="5"/>
      <c r="OG439" s="5"/>
      <c r="OH439" s="5"/>
      <c r="OI439" s="5"/>
      <c r="OJ439" s="5"/>
      <c r="OK439" s="5"/>
      <c r="OL439" s="5"/>
      <c r="OM439" s="5"/>
      <c r="ON439" s="5"/>
      <c r="OO439" s="5"/>
      <c r="OP439" s="5"/>
      <c r="OQ439" s="5"/>
      <c r="OR439" s="5"/>
      <c r="OS439" s="5"/>
      <c r="OT439" s="5"/>
      <c r="OU439" s="5"/>
      <c r="OV439" s="5"/>
      <c r="OW439" s="5"/>
      <c r="OX439" s="5"/>
      <c r="OY439" s="5"/>
      <c r="OZ439" s="5"/>
      <c r="PA439" s="5"/>
      <c r="PB439" s="5"/>
      <c r="PC439" s="5"/>
      <c r="PD439" s="5"/>
      <c r="PE439" s="5"/>
      <c r="PF439" s="5"/>
      <c r="PG439" s="5"/>
      <c r="PH439" s="5"/>
      <c r="PI439" s="5"/>
      <c r="PJ439" s="5"/>
      <c r="PK439" s="5"/>
      <c r="PL439" s="5"/>
      <c r="PM439" s="5"/>
      <c r="PN439" s="5"/>
      <c r="PO439" s="5"/>
      <c r="PP439" s="5"/>
    </row>
    <row r="440" spans="1:432" ht="14.2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JW440" s="5"/>
      <c r="JX440" s="5"/>
      <c r="JY440" s="5"/>
      <c r="JZ440" s="5"/>
      <c r="KA440" s="5"/>
      <c r="KB440" s="5"/>
      <c r="KC440" s="5"/>
      <c r="KD440" s="5"/>
      <c r="KE440" s="5"/>
      <c r="KF440" s="5"/>
      <c r="KG440" s="5"/>
      <c r="KH440" s="5"/>
      <c r="KI440" s="5"/>
      <c r="KJ440" s="5"/>
      <c r="KK440" s="5"/>
      <c r="KL440" s="5"/>
      <c r="KM440" s="5"/>
      <c r="KN440" s="5"/>
      <c r="KO440" s="5"/>
      <c r="KP440" s="5"/>
      <c r="KQ440" s="5"/>
      <c r="KR440" s="5"/>
      <c r="KS440" s="5"/>
      <c r="KT440" s="5"/>
      <c r="KU440" s="5"/>
      <c r="KV440" s="5"/>
      <c r="KW440" s="5"/>
      <c r="KX440" s="5"/>
      <c r="KY440" s="5"/>
      <c r="KZ440" s="5"/>
      <c r="LA440" s="5"/>
      <c r="LB440" s="5"/>
      <c r="LC440" s="5"/>
      <c r="LD440" s="5"/>
      <c r="LE440" s="5"/>
      <c r="LF440" s="5"/>
      <c r="LG440" s="5"/>
      <c r="LH440" s="5"/>
      <c r="LI440" s="5"/>
      <c r="LJ440" s="5"/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r="MY440" s="5"/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</row>
    <row r="441" spans="1:432" ht="14.2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  <c r="JW441" s="5"/>
      <c r="JX441" s="5"/>
      <c r="JY441" s="5"/>
      <c r="JZ441" s="5"/>
      <c r="KA441" s="5"/>
      <c r="KB441" s="5"/>
      <c r="KC441" s="5"/>
      <c r="KD441" s="5"/>
      <c r="KE441" s="5"/>
      <c r="KF441" s="5"/>
      <c r="KG441" s="5"/>
      <c r="KH441" s="5"/>
      <c r="KI441" s="5"/>
      <c r="KJ441" s="5"/>
      <c r="KK441" s="5"/>
      <c r="KL441" s="5"/>
      <c r="KM441" s="5"/>
      <c r="KN441" s="5"/>
      <c r="KO441" s="5"/>
      <c r="KP441" s="5"/>
      <c r="KQ441" s="5"/>
      <c r="KR441" s="5"/>
      <c r="KS441" s="5"/>
      <c r="KT441" s="5"/>
      <c r="KU441" s="5"/>
      <c r="KV441" s="5"/>
      <c r="KW441" s="5"/>
      <c r="KX441" s="5"/>
      <c r="KY441" s="5"/>
      <c r="KZ441" s="5"/>
      <c r="LA441" s="5"/>
      <c r="LB441" s="5"/>
      <c r="LC441" s="5"/>
      <c r="LD441" s="5"/>
      <c r="LE441" s="5"/>
      <c r="LF441" s="5"/>
      <c r="LG441" s="5"/>
      <c r="LH441" s="5"/>
      <c r="LI441" s="5"/>
      <c r="LJ441" s="5"/>
      <c r="LK441" s="5"/>
      <c r="LL441" s="5"/>
      <c r="LM441" s="5"/>
      <c r="LN441" s="5"/>
      <c r="LO441" s="5"/>
      <c r="LP441" s="5"/>
      <c r="LQ441" s="5"/>
      <c r="LR441" s="5"/>
      <c r="LS441" s="5"/>
      <c r="LT441" s="5"/>
      <c r="LU441" s="5"/>
      <c r="LV441" s="5"/>
      <c r="LW441" s="5"/>
      <c r="LX441" s="5"/>
      <c r="LY441" s="5"/>
      <c r="LZ441" s="5"/>
      <c r="MA441" s="5"/>
      <c r="MB441" s="5"/>
      <c r="MC441" s="5"/>
      <c r="MD441" s="5"/>
      <c r="ME441" s="5"/>
      <c r="MF441" s="5"/>
      <c r="MG441" s="5"/>
      <c r="MH441" s="5"/>
      <c r="MI441" s="5"/>
      <c r="MJ441" s="5"/>
      <c r="MK441" s="5"/>
      <c r="ML441" s="5"/>
      <c r="MM441" s="5"/>
      <c r="MN441" s="5"/>
      <c r="MO441" s="5"/>
      <c r="MP441" s="5"/>
      <c r="MQ441" s="5"/>
      <c r="MR441" s="5"/>
      <c r="MS441" s="5"/>
      <c r="MT441" s="5"/>
      <c r="MU441" s="5"/>
      <c r="MV441" s="5"/>
      <c r="MW441" s="5"/>
      <c r="MX441" s="5"/>
      <c r="MY441" s="5"/>
      <c r="MZ441" s="5"/>
      <c r="NA441" s="5"/>
      <c r="NB441" s="5"/>
      <c r="NC441" s="5"/>
      <c r="ND441" s="5"/>
      <c r="NE441" s="5"/>
      <c r="NF441" s="5"/>
      <c r="NG441" s="5"/>
      <c r="NH441" s="5"/>
      <c r="NI441" s="5"/>
      <c r="NJ441" s="5"/>
      <c r="NK441" s="5"/>
      <c r="NL441" s="5"/>
      <c r="NM441" s="5"/>
      <c r="NN441" s="5"/>
      <c r="NO441" s="5"/>
      <c r="NP441" s="5"/>
      <c r="NQ441" s="5"/>
      <c r="NR441" s="5"/>
      <c r="NS441" s="5"/>
      <c r="NT441" s="5"/>
      <c r="NU441" s="5"/>
      <c r="NV441" s="5"/>
      <c r="NW441" s="5"/>
      <c r="NX441" s="5"/>
      <c r="NY441" s="5"/>
      <c r="NZ441" s="5"/>
      <c r="OA441" s="5"/>
      <c r="OB441" s="5"/>
      <c r="OC441" s="5"/>
      <c r="OD441" s="5"/>
      <c r="OE441" s="5"/>
      <c r="OF441" s="5"/>
      <c r="OG441" s="5"/>
      <c r="OH441" s="5"/>
      <c r="OI441" s="5"/>
      <c r="OJ441" s="5"/>
      <c r="OK441" s="5"/>
      <c r="OL441" s="5"/>
      <c r="OM441" s="5"/>
      <c r="ON441" s="5"/>
      <c r="OO441" s="5"/>
      <c r="OP441" s="5"/>
      <c r="OQ441" s="5"/>
      <c r="OR441" s="5"/>
      <c r="OS441" s="5"/>
      <c r="OT441" s="5"/>
      <c r="OU441" s="5"/>
      <c r="OV441" s="5"/>
      <c r="OW441" s="5"/>
      <c r="OX441" s="5"/>
      <c r="OY441" s="5"/>
      <c r="OZ441" s="5"/>
      <c r="PA441" s="5"/>
      <c r="PB441" s="5"/>
      <c r="PC441" s="5"/>
      <c r="PD441" s="5"/>
      <c r="PE441" s="5"/>
      <c r="PF441" s="5"/>
      <c r="PG441" s="5"/>
      <c r="PH441" s="5"/>
      <c r="PI441" s="5"/>
      <c r="PJ441" s="5"/>
      <c r="PK441" s="5"/>
      <c r="PL441" s="5"/>
      <c r="PM441" s="5"/>
      <c r="PN441" s="5"/>
      <c r="PO441" s="5"/>
      <c r="PP441" s="5"/>
    </row>
    <row r="442" spans="1:432" ht="14.2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  <c r="JW442" s="5"/>
      <c r="JX442" s="5"/>
      <c r="JY442" s="5"/>
      <c r="JZ442" s="5"/>
      <c r="KA442" s="5"/>
      <c r="KB442" s="5"/>
      <c r="KC442" s="5"/>
      <c r="KD442" s="5"/>
      <c r="KE442" s="5"/>
      <c r="KF442" s="5"/>
      <c r="KG442" s="5"/>
      <c r="KH442" s="5"/>
      <c r="KI442" s="5"/>
      <c r="KJ442" s="5"/>
      <c r="KK442" s="5"/>
      <c r="KL442" s="5"/>
      <c r="KM442" s="5"/>
      <c r="KN442" s="5"/>
      <c r="KO442" s="5"/>
      <c r="KP442" s="5"/>
      <c r="KQ442" s="5"/>
      <c r="KR442" s="5"/>
      <c r="KS442" s="5"/>
      <c r="KT442" s="5"/>
      <c r="KU442" s="5"/>
      <c r="KV442" s="5"/>
      <c r="KW442" s="5"/>
      <c r="KX442" s="5"/>
      <c r="KY442" s="5"/>
      <c r="KZ442" s="5"/>
      <c r="LA442" s="5"/>
      <c r="LB442" s="5"/>
      <c r="LC442" s="5"/>
      <c r="LD442" s="5"/>
      <c r="LE442" s="5"/>
      <c r="LF442" s="5"/>
      <c r="LG442" s="5"/>
      <c r="LH442" s="5"/>
      <c r="LI442" s="5"/>
      <c r="LJ442" s="5"/>
      <c r="LK442" s="5"/>
      <c r="LL442" s="5"/>
      <c r="LM442" s="5"/>
      <c r="LN442" s="5"/>
      <c r="LO442" s="5"/>
      <c r="LP442" s="5"/>
      <c r="LQ442" s="5"/>
      <c r="LR442" s="5"/>
      <c r="LS442" s="5"/>
      <c r="LT442" s="5"/>
      <c r="LU442" s="5"/>
      <c r="LV442" s="5"/>
      <c r="LW442" s="5"/>
      <c r="LX442" s="5"/>
      <c r="LY442" s="5"/>
      <c r="LZ442" s="5"/>
      <c r="MA442" s="5"/>
      <c r="MB442" s="5"/>
      <c r="MC442" s="5"/>
      <c r="MD442" s="5"/>
      <c r="ME442" s="5"/>
      <c r="MF442" s="5"/>
      <c r="MG442" s="5"/>
      <c r="MH442" s="5"/>
      <c r="MI442" s="5"/>
      <c r="MJ442" s="5"/>
      <c r="MK442" s="5"/>
      <c r="ML442" s="5"/>
      <c r="MM442" s="5"/>
      <c r="MN442" s="5"/>
      <c r="MO442" s="5"/>
      <c r="MP442" s="5"/>
      <c r="MQ442" s="5"/>
      <c r="MR442" s="5"/>
      <c r="MS442" s="5"/>
      <c r="MT442" s="5"/>
      <c r="MU442" s="5"/>
      <c r="MV442" s="5"/>
      <c r="MW442" s="5"/>
      <c r="MX442" s="5"/>
      <c r="MY442" s="5"/>
      <c r="MZ442" s="5"/>
      <c r="NA442" s="5"/>
      <c r="NB442" s="5"/>
      <c r="NC442" s="5"/>
      <c r="ND442" s="5"/>
      <c r="NE442" s="5"/>
      <c r="NF442" s="5"/>
      <c r="NG442" s="5"/>
      <c r="NH442" s="5"/>
      <c r="NI442" s="5"/>
      <c r="NJ442" s="5"/>
      <c r="NK442" s="5"/>
      <c r="NL442" s="5"/>
      <c r="NM442" s="5"/>
      <c r="NN442" s="5"/>
      <c r="NO442" s="5"/>
      <c r="NP442" s="5"/>
      <c r="NQ442" s="5"/>
      <c r="NR442" s="5"/>
      <c r="NS442" s="5"/>
      <c r="NT442" s="5"/>
      <c r="NU442" s="5"/>
      <c r="NV442" s="5"/>
      <c r="NW442" s="5"/>
      <c r="NX442" s="5"/>
      <c r="NY442" s="5"/>
      <c r="NZ442" s="5"/>
      <c r="OA442" s="5"/>
      <c r="OB442" s="5"/>
      <c r="OC442" s="5"/>
      <c r="OD442" s="5"/>
      <c r="OE442" s="5"/>
      <c r="OF442" s="5"/>
      <c r="OG442" s="5"/>
      <c r="OH442" s="5"/>
      <c r="OI442" s="5"/>
      <c r="OJ442" s="5"/>
      <c r="OK442" s="5"/>
      <c r="OL442" s="5"/>
      <c r="OM442" s="5"/>
      <c r="ON442" s="5"/>
      <c r="OO442" s="5"/>
      <c r="OP442" s="5"/>
      <c r="OQ442" s="5"/>
      <c r="OR442" s="5"/>
      <c r="OS442" s="5"/>
      <c r="OT442" s="5"/>
      <c r="OU442" s="5"/>
      <c r="OV442" s="5"/>
      <c r="OW442" s="5"/>
      <c r="OX442" s="5"/>
      <c r="OY442" s="5"/>
      <c r="OZ442" s="5"/>
      <c r="PA442" s="5"/>
      <c r="PB442" s="5"/>
      <c r="PC442" s="5"/>
      <c r="PD442" s="5"/>
      <c r="PE442" s="5"/>
      <c r="PF442" s="5"/>
      <c r="PG442" s="5"/>
      <c r="PH442" s="5"/>
      <c r="PI442" s="5"/>
      <c r="PJ442" s="5"/>
      <c r="PK442" s="5"/>
      <c r="PL442" s="5"/>
      <c r="PM442" s="5"/>
      <c r="PN442" s="5"/>
      <c r="PO442" s="5"/>
      <c r="PP442" s="5"/>
    </row>
    <row r="443" spans="1:432" ht="14.2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  <c r="JW443" s="5"/>
      <c r="JX443" s="5"/>
      <c r="JY443" s="5"/>
      <c r="JZ443" s="5"/>
      <c r="KA443" s="5"/>
      <c r="KB443" s="5"/>
      <c r="KC443" s="5"/>
      <c r="KD443" s="5"/>
      <c r="KE443" s="5"/>
      <c r="KF443" s="5"/>
      <c r="KG443" s="5"/>
      <c r="KH443" s="5"/>
      <c r="KI443" s="5"/>
      <c r="KJ443" s="5"/>
      <c r="KK443" s="5"/>
      <c r="KL443" s="5"/>
      <c r="KM443" s="5"/>
      <c r="KN443" s="5"/>
      <c r="KO443" s="5"/>
      <c r="KP443" s="5"/>
      <c r="KQ443" s="5"/>
      <c r="KR443" s="5"/>
      <c r="KS443" s="5"/>
      <c r="KT443" s="5"/>
      <c r="KU443" s="5"/>
      <c r="KV443" s="5"/>
      <c r="KW443" s="5"/>
      <c r="KX443" s="5"/>
      <c r="KY443" s="5"/>
      <c r="KZ443" s="5"/>
      <c r="LA443" s="5"/>
      <c r="LB443" s="5"/>
      <c r="LC443" s="5"/>
      <c r="LD443" s="5"/>
      <c r="LE443" s="5"/>
      <c r="LF443" s="5"/>
      <c r="LG443" s="5"/>
      <c r="LH443" s="5"/>
      <c r="LI443" s="5"/>
      <c r="LJ443" s="5"/>
      <c r="LK443" s="5"/>
      <c r="LL443" s="5"/>
      <c r="LM443" s="5"/>
      <c r="LN443" s="5"/>
      <c r="LO443" s="5"/>
      <c r="LP443" s="5"/>
      <c r="LQ443" s="5"/>
      <c r="LR443" s="5"/>
      <c r="LS443" s="5"/>
      <c r="LT443" s="5"/>
      <c r="LU443" s="5"/>
      <c r="LV443" s="5"/>
      <c r="LW443" s="5"/>
      <c r="LX443" s="5"/>
      <c r="LY443" s="5"/>
      <c r="LZ443" s="5"/>
      <c r="MA443" s="5"/>
      <c r="MB443" s="5"/>
      <c r="MC443" s="5"/>
      <c r="MD443" s="5"/>
      <c r="ME443" s="5"/>
      <c r="MF443" s="5"/>
      <c r="MG443" s="5"/>
      <c r="MH443" s="5"/>
      <c r="MI443" s="5"/>
      <c r="MJ443" s="5"/>
      <c r="MK443" s="5"/>
      <c r="ML443" s="5"/>
      <c r="MM443" s="5"/>
      <c r="MN443" s="5"/>
      <c r="MO443" s="5"/>
      <c r="MP443" s="5"/>
      <c r="MQ443" s="5"/>
      <c r="MR443" s="5"/>
      <c r="MS443" s="5"/>
      <c r="MT443" s="5"/>
      <c r="MU443" s="5"/>
      <c r="MV443" s="5"/>
      <c r="MW443" s="5"/>
      <c r="MX443" s="5"/>
      <c r="MY443" s="5"/>
      <c r="MZ443" s="5"/>
      <c r="NA443" s="5"/>
      <c r="NB443" s="5"/>
      <c r="NC443" s="5"/>
      <c r="ND443" s="5"/>
      <c r="NE443" s="5"/>
      <c r="NF443" s="5"/>
      <c r="NG443" s="5"/>
      <c r="NH443" s="5"/>
      <c r="NI443" s="5"/>
      <c r="NJ443" s="5"/>
      <c r="NK443" s="5"/>
      <c r="NL443" s="5"/>
      <c r="NM443" s="5"/>
      <c r="NN443" s="5"/>
      <c r="NO443" s="5"/>
      <c r="NP443" s="5"/>
      <c r="NQ443" s="5"/>
      <c r="NR443" s="5"/>
      <c r="NS443" s="5"/>
      <c r="NT443" s="5"/>
      <c r="NU443" s="5"/>
      <c r="NV443" s="5"/>
      <c r="NW443" s="5"/>
      <c r="NX443" s="5"/>
      <c r="NY443" s="5"/>
      <c r="NZ443" s="5"/>
      <c r="OA443" s="5"/>
      <c r="OB443" s="5"/>
      <c r="OC443" s="5"/>
      <c r="OD443" s="5"/>
      <c r="OE443" s="5"/>
      <c r="OF443" s="5"/>
      <c r="OG443" s="5"/>
      <c r="OH443" s="5"/>
      <c r="OI443" s="5"/>
      <c r="OJ443" s="5"/>
      <c r="OK443" s="5"/>
      <c r="OL443" s="5"/>
      <c r="OM443" s="5"/>
      <c r="ON443" s="5"/>
      <c r="OO443" s="5"/>
      <c r="OP443" s="5"/>
      <c r="OQ443" s="5"/>
      <c r="OR443" s="5"/>
      <c r="OS443" s="5"/>
      <c r="OT443" s="5"/>
      <c r="OU443" s="5"/>
      <c r="OV443" s="5"/>
      <c r="OW443" s="5"/>
      <c r="OX443" s="5"/>
      <c r="OY443" s="5"/>
      <c r="OZ443" s="5"/>
      <c r="PA443" s="5"/>
      <c r="PB443" s="5"/>
      <c r="PC443" s="5"/>
      <c r="PD443" s="5"/>
      <c r="PE443" s="5"/>
      <c r="PF443" s="5"/>
      <c r="PG443" s="5"/>
      <c r="PH443" s="5"/>
      <c r="PI443" s="5"/>
      <c r="PJ443" s="5"/>
      <c r="PK443" s="5"/>
      <c r="PL443" s="5"/>
      <c r="PM443" s="5"/>
      <c r="PN443" s="5"/>
      <c r="PO443" s="5"/>
      <c r="PP443" s="5"/>
    </row>
    <row r="444" spans="1:432" ht="14.2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  <c r="JW444" s="5"/>
      <c r="JX444" s="5"/>
      <c r="JY444" s="5"/>
      <c r="JZ444" s="5"/>
      <c r="KA444" s="5"/>
      <c r="KB444" s="5"/>
      <c r="KC444" s="5"/>
      <c r="KD444" s="5"/>
      <c r="KE444" s="5"/>
      <c r="KF444" s="5"/>
      <c r="KG444" s="5"/>
      <c r="KH444" s="5"/>
      <c r="KI444" s="5"/>
      <c r="KJ444" s="5"/>
      <c r="KK444" s="5"/>
      <c r="KL444" s="5"/>
      <c r="KM444" s="5"/>
      <c r="KN444" s="5"/>
      <c r="KO444" s="5"/>
      <c r="KP444" s="5"/>
      <c r="KQ444" s="5"/>
      <c r="KR444" s="5"/>
      <c r="KS444" s="5"/>
      <c r="KT444" s="5"/>
      <c r="KU444" s="5"/>
      <c r="KV444" s="5"/>
      <c r="KW444" s="5"/>
      <c r="KX444" s="5"/>
      <c r="KY444" s="5"/>
      <c r="KZ444" s="5"/>
      <c r="LA444" s="5"/>
      <c r="LB444" s="5"/>
      <c r="LC444" s="5"/>
      <c r="LD444" s="5"/>
      <c r="LE444" s="5"/>
      <c r="LF444" s="5"/>
      <c r="LG444" s="5"/>
      <c r="LH444" s="5"/>
      <c r="LI444" s="5"/>
      <c r="LJ444" s="5"/>
      <c r="LK444" s="5"/>
      <c r="LL444" s="5"/>
      <c r="LM444" s="5"/>
      <c r="LN444" s="5"/>
      <c r="LO444" s="5"/>
      <c r="LP444" s="5"/>
      <c r="LQ444" s="5"/>
      <c r="LR444" s="5"/>
      <c r="LS444" s="5"/>
      <c r="LT444" s="5"/>
      <c r="LU444" s="5"/>
      <c r="LV444" s="5"/>
      <c r="LW444" s="5"/>
      <c r="LX444" s="5"/>
      <c r="LY444" s="5"/>
      <c r="LZ444" s="5"/>
      <c r="MA444" s="5"/>
      <c r="MB444" s="5"/>
      <c r="MC444" s="5"/>
      <c r="MD444" s="5"/>
      <c r="ME444" s="5"/>
      <c r="MF444" s="5"/>
      <c r="MG444" s="5"/>
      <c r="MH444" s="5"/>
      <c r="MI444" s="5"/>
      <c r="MJ444" s="5"/>
      <c r="MK444" s="5"/>
      <c r="ML444" s="5"/>
      <c r="MM444" s="5"/>
      <c r="MN444" s="5"/>
      <c r="MO444" s="5"/>
      <c r="MP444" s="5"/>
      <c r="MQ444" s="5"/>
      <c r="MR444" s="5"/>
      <c r="MS444" s="5"/>
      <c r="MT444" s="5"/>
      <c r="MU444" s="5"/>
      <c r="MV444" s="5"/>
      <c r="MW444" s="5"/>
      <c r="MX444" s="5"/>
      <c r="MY444" s="5"/>
      <c r="MZ444" s="5"/>
      <c r="NA444" s="5"/>
      <c r="NB444" s="5"/>
      <c r="NC444" s="5"/>
      <c r="ND444" s="5"/>
      <c r="NE444" s="5"/>
      <c r="NF444" s="5"/>
      <c r="NG444" s="5"/>
      <c r="NH444" s="5"/>
      <c r="NI444" s="5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</row>
    <row r="445" spans="1:432" ht="14.2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  <c r="IW445" s="5"/>
      <c r="IX445" s="5"/>
      <c r="IY445" s="5"/>
      <c r="IZ445" s="5"/>
      <c r="JA445" s="5"/>
      <c r="JB445" s="5"/>
      <c r="JC445" s="5"/>
      <c r="JD445" s="5"/>
      <c r="JE445" s="5"/>
      <c r="JF445" s="5"/>
      <c r="JG445" s="5"/>
      <c r="JH445" s="5"/>
      <c r="JI445" s="5"/>
      <c r="JJ445" s="5"/>
      <c r="JK445" s="5"/>
      <c r="JL445" s="5"/>
      <c r="JM445" s="5"/>
      <c r="JN445" s="5"/>
      <c r="JO445" s="5"/>
      <c r="JP445" s="5"/>
      <c r="JQ445" s="5"/>
      <c r="JR445" s="5"/>
      <c r="JS445" s="5"/>
      <c r="JT445" s="5"/>
      <c r="JU445" s="5"/>
      <c r="JV445" s="5"/>
      <c r="JW445" s="5"/>
      <c r="JX445" s="5"/>
      <c r="JY445" s="5"/>
      <c r="JZ445" s="5"/>
      <c r="KA445" s="5"/>
      <c r="KB445" s="5"/>
      <c r="KC445" s="5"/>
      <c r="KD445" s="5"/>
      <c r="KE445" s="5"/>
      <c r="KF445" s="5"/>
      <c r="KG445" s="5"/>
      <c r="KH445" s="5"/>
      <c r="KI445" s="5"/>
      <c r="KJ445" s="5"/>
      <c r="KK445" s="5"/>
      <c r="KL445" s="5"/>
      <c r="KM445" s="5"/>
      <c r="KN445" s="5"/>
      <c r="KO445" s="5"/>
      <c r="KP445" s="5"/>
      <c r="KQ445" s="5"/>
      <c r="KR445" s="5"/>
      <c r="KS445" s="5"/>
      <c r="KT445" s="5"/>
      <c r="KU445" s="5"/>
      <c r="KV445" s="5"/>
      <c r="KW445" s="5"/>
      <c r="KX445" s="5"/>
      <c r="KY445" s="5"/>
      <c r="KZ445" s="5"/>
      <c r="LA445" s="5"/>
      <c r="LB445" s="5"/>
      <c r="LC445" s="5"/>
      <c r="LD445" s="5"/>
      <c r="LE445" s="5"/>
      <c r="LF445" s="5"/>
      <c r="LG445" s="5"/>
      <c r="LH445" s="5"/>
      <c r="LI445" s="5"/>
      <c r="LJ445" s="5"/>
      <c r="LK445" s="5"/>
      <c r="LL445" s="5"/>
      <c r="LM445" s="5"/>
      <c r="LN445" s="5"/>
      <c r="LO445" s="5"/>
      <c r="LP445" s="5"/>
      <c r="LQ445" s="5"/>
      <c r="LR445" s="5"/>
      <c r="LS445" s="5"/>
      <c r="LT445" s="5"/>
      <c r="LU445" s="5"/>
      <c r="LV445" s="5"/>
      <c r="LW445" s="5"/>
      <c r="LX445" s="5"/>
      <c r="LY445" s="5"/>
      <c r="LZ445" s="5"/>
      <c r="MA445" s="5"/>
      <c r="MB445" s="5"/>
      <c r="MC445" s="5"/>
      <c r="MD445" s="5"/>
      <c r="ME445" s="5"/>
      <c r="MF445" s="5"/>
      <c r="MG445" s="5"/>
      <c r="MH445" s="5"/>
      <c r="MI445" s="5"/>
      <c r="MJ445" s="5"/>
      <c r="MK445" s="5"/>
      <c r="ML445" s="5"/>
      <c r="MM445" s="5"/>
      <c r="MN445" s="5"/>
      <c r="MO445" s="5"/>
      <c r="MP445" s="5"/>
      <c r="MQ445" s="5"/>
      <c r="MR445" s="5"/>
      <c r="MS445" s="5"/>
      <c r="MT445" s="5"/>
      <c r="MU445" s="5"/>
      <c r="MV445" s="5"/>
      <c r="MW445" s="5"/>
      <c r="MX445" s="5"/>
      <c r="MY445" s="5"/>
      <c r="MZ445" s="5"/>
      <c r="NA445" s="5"/>
      <c r="NB445" s="5"/>
      <c r="NC445" s="5"/>
      <c r="ND445" s="5"/>
      <c r="NE445" s="5"/>
      <c r="NF445" s="5"/>
      <c r="NG445" s="5"/>
      <c r="NH445" s="5"/>
      <c r="NI445" s="5"/>
      <c r="NJ445" s="5"/>
      <c r="NK445" s="5"/>
      <c r="NL445" s="5"/>
      <c r="NM445" s="5"/>
      <c r="NN445" s="5"/>
      <c r="NO445" s="5"/>
      <c r="NP445" s="5"/>
      <c r="NQ445" s="5"/>
      <c r="NR445" s="5"/>
      <c r="NS445" s="5"/>
      <c r="NT445" s="5"/>
      <c r="NU445" s="5"/>
      <c r="NV445" s="5"/>
      <c r="NW445" s="5"/>
      <c r="NX445" s="5"/>
      <c r="NY445" s="5"/>
      <c r="NZ445" s="5"/>
      <c r="OA445" s="5"/>
      <c r="OB445" s="5"/>
      <c r="OC445" s="5"/>
      <c r="OD445" s="5"/>
      <c r="OE445" s="5"/>
      <c r="OF445" s="5"/>
      <c r="OG445" s="5"/>
      <c r="OH445" s="5"/>
      <c r="OI445" s="5"/>
      <c r="OJ445" s="5"/>
      <c r="OK445" s="5"/>
      <c r="OL445" s="5"/>
      <c r="OM445" s="5"/>
      <c r="ON445" s="5"/>
      <c r="OO445" s="5"/>
      <c r="OP445" s="5"/>
      <c r="OQ445" s="5"/>
      <c r="OR445" s="5"/>
      <c r="OS445" s="5"/>
      <c r="OT445" s="5"/>
      <c r="OU445" s="5"/>
      <c r="OV445" s="5"/>
      <c r="OW445" s="5"/>
      <c r="OX445" s="5"/>
      <c r="OY445" s="5"/>
      <c r="OZ445" s="5"/>
      <c r="PA445" s="5"/>
      <c r="PB445" s="5"/>
      <c r="PC445" s="5"/>
      <c r="PD445" s="5"/>
      <c r="PE445" s="5"/>
      <c r="PF445" s="5"/>
      <c r="PG445" s="5"/>
      <c r="PH445" s="5"/>
      <c r="PI445" s="5"/>
      <c r="PJ445" s="5"/>
      <c r="PK445" s="5"/>
      <c r="PL445" s="5"/>
      <c r="PM445" s="5"/>
      <c r="PN445" s="5"/>
      <c r="PO445" s="5"/>
      <c r="PP445" s="5"/>
    </row>
    <row r="446" spans="1:432" ht="14.2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  <c r="IW446" s="5"/>
      <c r="IX446" s="5"/>
      <c r="IY446" s="5"/>
      <c r="IZ446" s="5"/>
      <c r="JA446" s="5"/>
      <c r="JB446" s="5"/>
      <c r="JC446" s="5"/>
      <c r="JD446" s="5"/>
      <c r="JE446" s="5"/>
      <c r="JF446" s="5"/>
      <c r="JG446" s="5"/>
      <c r="JH446" s="5"/>
      <c r="JI446" s="5"/>
      <c r="JJ446" s="5"/>
      <c r="JK446" s="5"/>
      <c r="JL446" s="5"/>
      <c r="JM446" s="5"/>
      <c r="JN446" s="5"/>
      <c r="JO446" s="5"/>
      <c r="JP446" s="5"/>
      <c r="JQ446" s="5"/>
      <c r="JR446" s="5"/>
      <c r="JS446" s="5"/>
      <c r="JT446" s="5"/>
      <c r="JU446" s="5"/>
      <c r="JV446" s="5"/>
      <c r="JW446" s="5"/>
      <c r="JX446" s="5"/>
      <c r="JY446" s="5"/>
      <c r="JZ446" s="5"/>
      <c r="KA446" s="5"/>
      <c r="KB446" s="5"/>
      <c r="KC446" s="5"/>
      <c r="KD446" s="5"/>
      <c r="KE446" s="5"/>
      <c r="KF446" s="5"/>
      <c r="KG446" s="5"/>
      <c r="KH446" s="5"/>
      <c r="KI446" s="5"/>
      <c r="KJ446" s="5"/>
      <c r="KK446" s="5"/>
      <c r="KL446" s="5"/>
      <c r="KM446" s="5"/>
      <c r="KN446" s="5"/>
      <c r="KO446" s="5"/>
      <c r="KP446" s="5"/>
      <c r="KQ446" s="5"/>
      <c r="KR446" s="5"/>
      <c r="KS446" s="5"/>
      <c r="KT446" s="5"/>
      <c r="KU446" s="5"/>
      <c r="KV446" s="5"/>
      <c r="KW446" s="5"/>
      <c r="KX446" s="5"/>
      <c r="KY446" s="5"/>
      <c r="KZ446" s="5"/>
      <c r="LA446" s="5"/>
      <c r="LB446" s="5"/>
      <c r="LC446" s="5"/>
      <c r="LD446" s="5"/>
      <c r="LE446" s="5"/>
      <c r="LF446" s="5"/>
      <c r="LG446" s="5"/>
      <c r="LH446" s="5"/>
      <c r="LI446" s="5"/>
      <c r="LJ446" s="5"/>
      <c r="LK446" s="5"/>
      <c r="LL446" s="5"/>
      <c r="LM446" s="5"/>
      <c r="LN446" s="5"/>
      <c r="LO446" s="5"/>
      <c r="LP446" s="5"/>
      <c r="LQ446" s="5"/>
      <c r="LR446" s="5"/>
      <c r="LS446" s="5"/>
      <c r="LT446" s="5"/>
      <c r="LU446" s="5"/>
      <c r="LV446" s="5"/>
      <c r="LW446" s="5"/>
      <c r="LX446" s="5"/>
      <c r="LY446" s="5"/>
      <c r="LZ446" s="5"/>
      <c r="MA446" s="5"/>
      <c r="MB446" s="5"/>
      <c r="MC446" s="5"/>
      <c r="MD446" s="5"/>
      <c r="ME446" s="5"/>
      <c r="MF446" s="5"/>
      <c r="MG446" s="5"/>
      <c r="MH446" s="5"/>
      <c r="MI446" s="5"/>
      <c r="MJ446" s="5"/>
      <c r="MK446" s="5"/>
      <c r="ML446" s="5"/>
      <c r="MM446" s="5"/>
      <c r="MN446" s="5"/>
      <c r="MO446" s="5"/>
      <c r="MP446" s="5"/>
      <c r="MQ446" s="5"/>
      <c r="MR446" s="5"/>
      <c r="MS446" s="5"/>
      <c r="MT446" s="5"/>
      <c r="MU446" s="5"/>
      <c r="MV446" s="5"/>
      <c r="MW446" s="5"/>
      <c r="MX446" s="5"/>
      <c r="MY446" s="5"/>
      <c r="MZ446" s="5"/>
      <c r="NA446" s="5"/>
      <c r="NB446" s="5"/>
      <c r="NC446" s="5"/>
      <c r="ND446" s="5"/>
      <c r="NE446" s="5"/>
      <c r="NF446" s="5"/>
      <c r="NG446" s="5"/>
      <c r="NH446" s="5"/>
      <c r="NI446" s="5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</row>
    <row r="447" spans="1:432" ht="14.2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  <c r="IW447" s="5"/>
      <c r="IX447" s="5"/>
      <c r="IY447" s="5"/>
      <c r="IZ447" s="5"/>
      <c r="JA447" s="5"/>
      <c r="JB447" s="5"/>
      <c r="JC447" s="5"/>
      <c r="JD447" s="5"/>
      <c r="JE447" s="5"/>
      <c r="JF447" s="5"/>
      <c r="JG447" s="5"/>
      <c r="JH447" s="5"/>
      <c r="JI447" s="5"/>
      <c r="JJ447" s="5"/>
      <c r="JK447" s="5"/>
      <c r="JL447" s="5"/>
      <c r="JM447" s="5"/>
      <c r="JN447" s="5"/>
      <c r="JO447" s="5"/>
      <c r="JP447" s="5"/>
      <c r="JQ447" s="5"/>
      <c r="JR447" s="5"/>
      <c r="JS447" s="5"/>
      <c r="JT447" s="5"/>
      <c r="JU447" s="5"/>
      <c r="JV447" s="5"/>
      <c r="JW447" s="5"/>
      <c r="JX447" s="5"/>
      <c r="JY447" s="5"/>
      <c r="JZ447" s="5"/>
      <c r="KA447" s="5"/>
      <c r="KB447" s="5"/>
      <c r="KC447" s="5"/>
      <c r="KD447" s="5"/>
      <c r="KE447" s="5"/>
      <c r="KF447" s="5"/>
      <c r="KG447" s="5"/>
      <c r="KH447" s="5"/>
      <c r="KI447" s="5"/>
      <c r="KJ447" s="5"/>
      <c r="KK447" s="5"/>
      <c r="KL447" s="5"/>
      <c r="KM447" s="5"/>
      <c r="KN447" s="5"/>
      <c r="KO447" s="5"/>
      <c r="KP447" s="5"/>
      <c r="KQ447" s="5"/>
      <c r="KR447" s="5"/>
      <c r="KS447" s="5"/>
      <c r="KT447" s="5"/>
      <c r="KU447" s="5"/>
      <c r="KV447" s="5"/>
      <c r="KW447" s="5"/>
      <c r="KX447" s="5"/>
      <c r="KY447" s="5"/>
      <c r="KZ447" s="5"/>
      <c r="LA447" s="5"/>
      <c r="LB447" s="5"/>
      <c r="LC447" s="5"/>
      <c r="LD447" s="5"/>
      <c r="LE447" s="5"/>
      <c r="LF447" s="5"/>
      <c r="LG447" s="5"/>
      <c r="LH447" s="5"/>
      <c r="LI447" s="5"/>
      <c r="LJ447" s="5"/>
      <c r="LK447" s="5"/>
      <c r="LL447" s="5"/>
      <c r="LM447" s="5"/>
      <c r="LN447" s="5"/>
      <c r="LO447" s="5"/>
      <c r="LP447" s="5"/>
      <c r="LQ447" s="5"/>
      <c r="LR447" s="5"/>
      <c r="LS447" s="5"/>
      <c r="LT447" s="5"/>
      <c r="LU447" s="5"/>
      <c r="LV447" s="5"/>
      <c r="LW447" s="5"/>
      <c r="LX447" s="5"/>
      <c r="LY447" s="5"/>
      <c r="LZ447" s="5"/>
      <c r="MA447" s="5"/>
      <c r="MB447" s="5"/>
      <c r="MC447" s="5"/>
      <c r="MD447" s="5"/>
      <c r="ME447" s="5"/>
      <c r="MF447" s="5"/>
      <c r="MG447" s="5"/>
      <c r="MH447" s="5"/>
      <c r="MI447" s="5"/>
      <c r="MJ447" s="5"/>
      <c r="MK447" s="5"/>
      <c r="ML447" s="5"/>
      <c r="MM447" s="5"/>
      <c r="MN447" s="5"/>
      <c r="MO447" s="5"/>
      <c r="MP447" s="5"/>
      <c r="MQ447" s="5"/>
      <c r="MR447" s="5"/>
      <c r="MS447" s="5"/>
      <c r="MT447" s="5"/>
      <c r="MU447" s="5"/>
      <c r="MV447" s="5"/>
      <c r="MW447" s="5"/>
      <c r="MX447" s="5"/>
      <c r="MY447" s="5"/>
      <c r="MZ447" s="5"/>
      <c r="NA447" s="5"/>
      <c r="NB447" s="5"/>
      <c r="NC447" s="5"/>
      <c r="ND447" s="5"/>
      <c r="NE447" s="5"/>
      <c r="NF447" s="5"/>
      <c r="NG447" s="5"/>
      <c r="NH447" s="5"/>
      <c r="NI447" s="5"/>
      <c r="NJ447" s="5"/>
      <c r="NK447" s="5"/>
      <c r="NL447" s="5"/>
      <c r="NM447" s="5"/>
      <c r="NN447" s="5"/>
      <c r="NO447" s="5"/>
      <c r="NP447" s="5"/>
      <c r="NQ447" s="5"/>
      <c r="NR447" s="5"/>
      <c r="NS447" s="5"/>
      <c r="NT447" s="5"/>
      <c r="NU447" s="5"/>
      <c r="NV447" s="5"/>
      <c r="NW447" s="5"/>
      <c r="NX447" s="5"/>
      <c r="NY447" s="5"/>
      <c r="NZ447" s="5"/>
      <c r="OA447" s="5"/>
      <c r="OB447" s="5"/>
      <c r="OC447" s="5"/>
      <c r="OD447" s="5"/>
      <c r="OE447" s="5"/>
      <c r="OF447" s="5"/>
      <c r="OG447" s="5"/>
      <c r="OH447" s="5"/>
      <c r="OI447" s="5"/>
      <c r="OJ447" s="5"/>
      <c r="OK447" s="5"/>
      <c r="OL447" s="5"/>
      <c r="OM447" s="5"/>
      <c r="ON447" s="5"/>
      <c r="OO447" s="5"/>
      <c r="OP447" s="5"/>
      <c r="OQ447" s="5"/>
      <c r="OR447" s="5"/>
      <c r="OS447" s="5"/>
      <c r="OT447" s="5"/>
      <c r="OU447" s="5"/>
      <c r="OV447" s="5"/>
      <c r="OW447" s="5"/>
      <c r="OX447" s="5"/>
      <c r="OY447" s="5"/>
      <c r="OZ447" s="5"/>
      <c r="PA447" s="5"/>
      <c r="PB447" s="5"/>
      <c r="PC447" s="5"/>
      <c r="PD447" s="5"/>
      <c r="PE447" s="5"/>
      <c r="PF447" s="5"/>
      <c r="PG447" s="5"/>
      <c r="PH447" s="5"/>
      <c r="PI447" s="5"/>
      <c r="PJ447" s="5"/>
      <c r="PK447" s="5"/>
      <c r="PL447" s="5"/>
      <c r="PM447" s="5"/>
      <c r="PN447" s="5"/>
      <c r="PO447" s="5"/>
      <c r="PP447" s="5"/>
    </row>
    <row r="448" spans="1:432" ht="14.2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  <c r="IW448" s="5"/>
      <c r="IX448" s="5"/>
      <c r="IY448" s="5"/>
      <c r="IZ448" s="5"/>
      <c r="JA448" s="5"/>
      <c r="JB448" s="5"/>
      <c r="JC448" s="5"/>
      <c r="JD448" s="5"/>
      <c r="JE448" s="5"/>
      <c r="JF448" s="5"/>
      <c r="JG448" s="5"/>
      <c r="JH448" s="5"/>
      <c r="JI448" s="5"/>
      <c r="JJ448" s="5"/>
      <c r="JK448" s="5"/>
      <c r="JL448" s="5"/>
      <c r="JM448" s="5"/>
      <c r="JN448" s="5"/>
      <c r="JO448" s="5"/>
      <c r="JP448" s="5"/>
      <c r="JQ448" s="5"/>
      <c r="JR448" s="5"/>
      <c r="JS448" s="5"/>
      <c r="JT448" s="5"/>
      <c r="JU448" s="5"/>
      <c r="JV448" s="5"/>
      <c r="JW448" s="5"/>
      <c r="JX448" s="5"/>
      <c r="JY448" s="5"/>
      <c r="JZ448" s="5"/>
      <c r="KA448" s="5"/>
      <c r="KB448" s="5"/>
      <c r="KC448" s="5"/>
      <c r="KD448" s="5"/>
      <c r="KE448" s="5"/>
      <c r="KF448" s="5"/>
      <c r="KG448" s="5"/>
      <c r="KH448" s="5"/>
      <c r="KI448" s="5"/>
      <c r="KJ448" s="5"/>
      <c r="KK448" s="5"/>
      <c r="KL448" s="5"/>
      <c r="KM448" s="5"/>
      <c r="KN448" s="5"/>
      <c r="KO448" s="5"/>
      <c r="KP448" s="5"/>
      <c r="KQ448" s="5"/>
      <c r="KR448" s="5"/>
      <c r="KS448" s="5"/>
      <c r="KT448" s="5"/>
      <c r="KU448" s="5"/>
      <c r="KV448" s="5"/>
      <c r="KW448" s="5"/>
      <c r="KX448" s="5"/>
      <c r="KY448" s="5"/>
      <c r="KZ448" s="5"/>
      <c r="LA448" s="5"/>
      <c r="LB448" s="5"/>
      <c r="LC448" s="5"/>
      <c r="LD448" s="5"/>
      <c r="LE448" s="5"/>
      <c r="LF448" s="5"/>
      <c r="LG448" s="5"/>
      <c r="LH448" s="5"/>
      <c r="LI448" s="5"/>
      <c r="LJ448" s="5"/>
      <c r="LK448" s="5"/>
      <c r="LL448" s="5"/>
      <c r="LM448" s="5"/>
      <c r="LN448" s="5"/>
      <c r="LO448" s="5"/>
      <c r="LP448" s="5"/>
      <c r="LQ448" s="5"/>
      <c r="LR448" s="5"/>
      <c r="LS448" s="5"/>
      <c r="LT448" s="5"/>
      <c r="LU448" s="5"/>
      <c r="LV448" s="5"/>
      <c r="LW448" s="5"/>
      <c r="LX448" s="5"/>
      <c r="LY448" s="5"/>
      <c r="LZ448" s="5"/>
      <c r="MA448" s="5"/>
      <c r="MB448" s="5"/>
      <c r="MC448" s="5"/>
      <c r="MD448" s="5"/>
      <c r="ME448" s="5"/>
      <c r="MF448" s="5"/>
      <c r="MG448" s="5"/>
      <c r="MH448" s="5"/>
      <c r="MI448" s="5"/>
      <c r="MJ448" s="5"/>
      <c r="MK448" s="5"/>
      <c r="ML448" s="5"/>
      <c r="MM448" s="5"/>
      <c r="MN448" s="5"/>
      <c r="MO448" s="5"/>
      <c r="MP448" s="5"/>
      <c r="MQ448" s="5"/>
      <c r="MR448" s="5"/>
      <c r="MS448" s="5"/>
      <c r="MT448" s="5"/>
      <c r="MU448" s="5"/>
      <c r="MV448" s="5"/>
      <c r="MW448" s="5"/>
      <c r="MX448" s="5"/>
      <c r="MY448" s="5"/>
      <c r="MZ448" s="5"/>
      <c r="NA448" s="5"/>
      <c r="NB448" s="5"/>
      <c r="NC448" s="5"/>
      <c r="ND448" s="5"/>
      <c r="NE448" s="5"/>
      <c r="NF448" s="5"/>
      <c r="NG448" s="5"/>
      <c r="NH448" s="5"/>
      <c r="NI448" s="5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</row>
    <row r="449" spans="1:432" ht="14.2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  <c r="IW449" s="5"/>
      <c r="IX449" s="5"/>
      <c r="IY449" s="5"/>
      <c r="IZ449" s="5"/>
      <c r="JA449" s="5"/>
      <c r="JB449" s="5"/>
      <c r="JC449" s="5"/>
      <c r="JD449" s="5"/>
      <c r="JE449" s="5"/>
      <c r="JF449" s="5"/>
      <c r="JG449" s="5"/>
      <c r="JH449" s="5"/>
      <c r="JI449" s="5"/>
      <c r="JJ449" s="5"/>
      <c r="JK449" s="5"/>
      <c r="JL449" s="5"/>
      <c r="JM449" s="5"/>
      <c r="JN449" s="5"/>
      <c r="JO449" s="5"/>
      <c r="JP449" s="5"/>
      <c r="JQ449" s="5"/>
      <c r="JR449" s="5"/>
      <c r="JS449" s="5"/>
      <c r="JT449" s="5"/>
      <c r="JU449" s="5"/>
      <c r="JV449" s="5"/>
      <c r="JW449" s="5"/>
      <c r="JX449" s="5"/>
      <c r="JY449" s="5"/>
      <c r="JZ449" s="5"/>
      <c r="KA449" s="5"/>
      <c r="KB449" s="5"/>
      <c r="KC449" s="5"/>
      <c r="KD449" s="5"/>
      <c r="KE449" s="5"/>
      <c r="KF449" s="5"/>
      <c r="KG449" s="5"/>
      <c r="KH449" s="5"/>
      <c r="KI449" s="5"/>
      <c r="KJ449" s="5"/>
      <c r="KK449" s="5"/>
      <c r="KL449" s="5"/>
      <c r="KM449" s="5"/>
      <c r="KN449" s="5"/>
      <c r="KO449" s="5"/>
      <c r="KP449" s="5"/>
      <c r="KQ449" s="5"/>
      <c r="KR449" s="5"/>
      <c r="KS449" s="5"/>
      <c r="KT449" s="5"/>
      <c r="KU449" s="5"/>
      <c r="KV449" s="5"/>
      <c r="KW449" s="5"/>
      <c r="KX449" s="5"/>
      <c r="KY449" s="5"/>
      <c r="KZ449" s="5"/>
      <c r="LA449" s="5"/>
      <c r="LB449" s="5"/>
      <c r="LC449" s="5"/>
      <c r="LD449" s="5"/>
      <c r="LE449" s="5"/>
      <c r="LF449" s="5"/>
      <c r="LG449" s="5"/>
      <c r="LH449" s="5"/>
      <c r="LI449" s="5"/>
      <c r="LJ449" s="5"/>
      <c r="LK449" s="5"/>
      <c r="LL449" s="5"/>
      <c r="LM449" s="5"/>
      <c r="LN449" s="5"/>
      <c r="LO449" s="5"/>
      <c r="LP449" s="5"/>
      <c r="LQ449" s="5"/>
      <c r="LR449" s="5"/>
      <c r="LS449" s="5"/>
      <c r="LT449" s="5"/>
      <c r="LU449" s="5"/>
      <c r="LV449" s="5"/>
      <c r="LW449" s="5"/>
      <c r="LX449" s="5"/>
      <c r="LY449" s="5"/>
      <c r="LZ449" s="5"/>
      <c r="MA449" s="5"/>
      <c r="MB449" s="5"/>
      <c r="MC449" s="5"/>
      <c r="MD449" s="5"/>
      <c r="ME449" s="5"/>
      <c r="MF449" s="5"/>
      <c r="MG449" s="5"/>
      <c r="MH449" s="5"/>
      <c r="MI449" s="5"/>
      <c r="MJ449" s="5"/>
      <c r="MK449" s="5"/>
      <c r="ML449" s="5"/>
      <c r="MM449" s="5"/>
      <c r="MN449" s="5"/>
      <c r="MO449" s="5"/>
      <c r="MP449" s="5"/>
      <c r="MQ449" s="5"/>
      <c r="MR449" s="5"/>
      <c r="MS449" s="5"/>
      <c r="MT449" s="5"/>
      <c r="MU449" s="5"/>
      <c r="MV449" s="5"/>
      <c r="MW449" s="5"/>
      <c r="MX449" s="5"/>
      <c r="MY449" s="5"/>
      <c r="MZ449" s="5"/>
      <c r="NA449" s="5"/>
      <c r="NB449" s="5"/>
      <c r="NC449" s="5"/>
      <c r="ND449" s="5"/>
      <c r="NE449" s="5"/>
      <c r="NF449" s="5"/>
      <c r="NG449" s="5"/>
      <c r="NH449" s="5"/>
      <c r="NI449" s="5"/>
      <c r="NJ449" s="5"/>
      <c r="NK449" s="5"/>
      <c r="NL449" s="5"/>
      <c r="NM449" s="5"/>
      <c r="NN449" s="5"/>
      <c r="NO449" s="5"/>
      <c r="NP449" s="5"/>
      <c r="NQ449" s="5"/>
      <c r="NR449" s="5"/>
      <c r="NS449" s="5"/>
      <c r="NT449" s="5"/>
      <c r="NU449" s="5"/>
      <c r="NV449" s="5"/>
      <c r="NW449" s="5"/>
      <c r="NX449" s="5"/>
      <c r="NY449" s="5"/>
      <c r="NZ449" s="5"/>
      <c r="OA449" s="5"/>
      <c r="OB449" s="5"/>
      <c r="OC449" s="5"/>
      <c r="OD449" s="5"/>
      <c r="OE449" s="5"/>
      <c r="OF449" s="5"/>
      <c r="OG449" s="5"/>
      <c r="OH449" s="5"/>
      <c r="OI449" s="5"/>
      <c r="OJ449" s="5"/>
      <c r="OK449" s="5"/>
      <c r="OL449" s="5"/>
      <c r="OM449" s="5"/>
      <c r="ON449" s="5"/>
      <c r="OO449" s="5"/>
      <c r="OP449" s="5"/>
      <c r="OQ449" s="5"/>
      <c r="OR449" s="5"/>
      <c r="OS449" s="5"/>
      <c r="OT449" s="5"/>
      <c r="OU449" s="5"/>
      <c r="OV449" s="5"/>
      <c r="OW449" s="5"/>
      <c r="OX449" s="5"/>
      <c r="OY449" s="5"/>
      <c r="OZ449" s="5"/>
      <c r="PA449" s="5"/>
      <c r="PB449" s="5"/>
      <c r="PC449" s="5"/>
      <c r="PD449" s="5"/>
      <c r="PE449" s="5"/>
      <c r="PF449" s="5"/>
      <c r="PG449" s="5"/>
      <c r="PH449" s="5"/>
      <c r="PI449" s="5"/>
      <c r="PJ449" s="5"/>
      <c r="PK449" s="5"/>
      <c r="PL449" s="5"/>
      <c r="PM449" s="5"/>
      <c r="PN449" s="5"/>
      <c r="PO449" s="5"/>
      <c r="PP449" s="5"/>
    </row>
    <row r="450" spans="1:432" ht="14.2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  <c r="IW450" s="5"/>
      <c r="IX450" s="5"/>
      <c r="IY450" s="5"/>
      <c r="IZ450" s="5"/>
      <c r="JA450" s="5"/>
      <c r="JB450" s="5"/>
      <c r="JC450" s="5"/>
      <c r="JD450" s="5"/>
      <c r="JE450" s="5"/>
      <c r="JF450" s="5"/>
      <c r="JG450" s="5"/>
      <c r="JH450" s="5"/>
      <c r="JI450" s="5"/>
      <c r="JJ450" s="5"/>
      <c r="JK450" s="5"/>
      <c r="JL450" s="5"/>
      <c r="JM450" s="5"/>
      <c r="JN450" s="5"/>
      <c r="JO450" s="5"/>
      <c r="JP450" s="5"/>
      <c r="JQ450" s="5"/>
      <c r="JR450" s="5"/>
      <c r="JS450" s="5"/>
      <c r="JT450" s="5"/>
      <c r="JU450" s="5"/>
      <c r="JV450" s="5"/>
      <c r="JW450" s="5"/>
      <c r="JX450" s="5"/>
      <c r="JY450" s="5"/>
      <c r="JZ450" s="5"/>
      <c r="KA450" s="5"/>
      <c r="KB450" s="5"/>
      <c r="KC450" s="5"/>
      <c r="KD450" s="5"/>
      <c r="KE450" s="5"/>
      <c r="KF450" s="5"/>
      <c r="KG450" s="5"/>
      <c r="KH450" s="5"/>
      <c r="KI450" s="5"/>
      <c r="KJ450" s="5"/>
      <c r="KK450" s="5"/>
      <c r="KL450" s="5"/>
      <c r="KM450" s="5"/>
      <c r="KN450" s="5"/>
      <c r="KO450" s="5"/>
      <c r="KP450" s="5"/>
      <c r="KQ450" s="5"/>
      <c r="KR450" s="5"/>
      <c r="KS450" s="5"/>
      <c r="KT450" s="5"/>
      <c r="KU450" s="5"/>
      <c r="KV450" s="5"/>
      <c r="KW450" s="5"/>
      <c r="KX450" s="5"/>
      <c r="KY450" s="5"/>
      <c r="KZ450" s="5"/>
      <c r="LA450" s="5"/>
      <c r="LB450" s="5"/>
      <c r="LC450" s="5"/>
      <c r="LD450" s="5"/>
      <c r="LE450" s="5"/>
      <c r="LF450" s="5"/>
      <c r="LG450" s="5"/>
      <c r="LH450" s="5"/>
      <c r="LI450" s="5"/>
      <c r="LJ450" s="5"/>
      <c r="LK450" s="5"/>
      <c r="LL450" s="5"/>
      <c r="LM450" s="5"/>
      <c r="LN450" s="5"/>
      <c r="LO450" s="5"/>
      <c r="LP450" s="5"/>
      <c r="LQ450" s="5"/>
      <c r="LR450" s="5"/>
      <c r="LS450" s="5"/>
      <c r="LT450" s="5"/>
      <c r="LU450" s="5"/>
      <c r="LV450" s="5"/>
      <c r="LW450" s="5"/>
      <c r="LX450" s="5"/>
      <c r="LY450" s="5"/>
      <c r="LZ450" s="5"/>
      <c r="MA450" s="5"/>
      <c r="MB450" s="5"/>
      <c r="MC450" s="5"/>
      <c r="MD450" s="5"/>
      <c r="ME450" s="5"/>
      <c r="MF450" s="5"/>
      <c r="MG450" s="5"/>
      <c r="MH450" s="5"/>
      <c r="MI450" s="5"/>
      <c r="MJ450" s="5"/>
      <c r="MK450" s="5"/>
      <c r="ML450" s="5"/>
      <c r="MM450" s="5"/>
      <c r="MN450" s="5"/>
      <c r="MO450" s="5"/>
      <c r="MP450" s="5"/>
      <c r="MQ450" s="5"/>
      <c r="MR450" s="5"/>
      <c r="MS450" s="5"/>
      <c r="MT450" s="5"/>
      <c r="MU450" s="5"/>
      <c r="MV450" s="5"/>
      <c r="MW450" s="5"/>
      <c r="MX450" s="5"/>
      <c r="MY450" s="5"/>
      <c r="MZ450" s="5"/>
      <c r="NA450" s="5"/>
      <c r="NB450" s="5"/>
      <c r="NC450" s="5"/>
      <c r="ND450" s="5"/>
      <c r="NE450" s="5"/>
      <c r="NF450" s="5"/>
      <c r="NG450" s="5"/>
      <c r="NH450" s="5"/>
      <c r="NI450" s="5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</row>
    <row r="451" spans="1:432" ht="14.2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</row>
    <row r="452" spans="1:432" ht="14.2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  <c r="IW452" s="5"/>
      <c r="IX452" s="5"/>
      <c r="IY452" s="5"/>
      <c r="IZ452" s="5"/>
      <c r="JA452" s="5"/>
      <c r="JB452" s="5"/>
      <c r="JC452" s="5"/>
      <c r="JD452" s="5"/>
      <c r="JE452" s="5"/>
      <c r="JF452" s="5"/>
      <c r="JG452" s="5"/>
      <c r="JH452" s="5"/>
      <c r="JI452" s="5"/>
      <c r="JJ452" s="5"/>
      <c r="JK452" s="5"/>
      <c r="JL452" s="5"/>
      <c r="JM452" s="5"/>
      <c r="JN452" s="5"/>
      <c r="JO452" s="5"/>
      <c r="JP452" s="5"/>
      <c r="JQ452" s="5"/>
      <c r="JR452" s="5"/>
      <c r="JS452" s="5"/>
      <c r="JT452" s="5"/>
      <c r="JU452" s="5"/>
      <c r="JV452" s="5"/>
      <c r="JW452" s="5"/>
      <c r="JX452" s="5"/>
      <c r="JY452" s="5"/>
      <c r="JZ452" s="5"/>
      <c r="KA452" s="5"/>
      <c r="KB452" s="5"/>
      <c r="KC452" s="5"/>
      <c r="KD452" s="5"/>
      <c r="KE452" s="5"/>
      <c r="KF452" s="5"/>
      <c r="KG452" s="5"/>
      <c r="KH452" s="5"/>
      <c r="KI452" s="5"/>
      <c r="KJ452" s="5"/>
      <c r="KK452" s="5"/>
      <c r="KL452" s="5"/>
      <c r="KM452" s="5"/>
      <c r="KN452" s="5"/>
      <c r="KO452" s="5"/>
      <c r="KP452" s="5"/>
      <c r="KQ452" s="5"/>
      <c r="KR452" s="5"/>
      <c r="KS452" s="5"/>
      <c r="KT452" s="5"/>
      <c r="KU452" s="5"/>
      <c r="KV452" s="5"/>
      <c r="KW452" s="5"/>
      <c r="KX452" s="5"/>
      <c r="KY452" s="5"/>
      <c r="KZ452" s="5"/>
      <c r="LA452" s="5"/>
      <c r="LB452" s="5"/>
      <c r="LC452" s="5"/>
      <c r="LD452" s="5"/>
      <c r="LE452" s="5"/>
      <c r="LF452" s="5"/>
      <c r="LG452" s="5"/>
      <c r="LH452" s="5"/>
      <c r="LI452" s="5"/>
      <c r="LJ452" s="5"/>
      <c r="LK452" s="5"/>
      <c r="LL452" s="5"/>
      <c r="LM452" s="5"/>
      <c r="LN452" s="5"/>
      <c r="LO452" s="5"/>
      <c r="LP452" s="5"/>
      <c r="LQ452" s="5"/>
      <c r="LR452" s="5"/>
      <c r="LS452" s="5"/>
      <c r="LT452" s="5"/>
      <c r="LU452" s="5"/>
      <c r="LV452" s="5"/>
      <c r="LW452" s="5"/>
      <c r="LX452" s="5"/>
      <c r="LY452" s="5"/>
      <c r="LZ452" s="5"/>
      <c r="MA452" s="5"/>
      <c r="MB452" s="5"/>
      <c r="MC452" s="5"/>
      <c r="MD452" s="5"/>
      <c r="ME452" s="5"/>
      <c r="MF452" s="5"/>
      <c r="MG452" s="5"/>
      <c r="MH452" s="5"/>
      <c r="MI452" s="5"/>
      <c r="MJ452" s="5"/>
      <c r="MK452" s="5"/>
      <c r="ML452" s="5"/>
      <c r="MM452" s="5"/>
      <c r="MN452" s="5"/>
      <c r="MO452" s="5"/>
      <c r="MP452" s="5"/>
      <c r="MQ452" s="5"/>
      <c r="MR452" s="5"/>
      <c r="MS452" s="5"/>
      <c r="MT452" s="5"/>
      <c r="MU452" s="5"/>
      <c r="MV452" s="5"/>
      <c r="MW452" s="5"/>
      <c r="MX452" s="5"/>
      <c r="MY452" s="5"/>
      <c r="MZ452" s="5"/>
      <c r="NA452" s="5"/>
      <c r="NB452" s="5"/>
      <c r="NC452" s="5"/>
      <c r="ND452" s="5"/>
      <c r="NE452" s="5"/>
      <c r="NF452" s="5"/>
      <c r="NG452" s="5"/>
      <c r="NH452" s="5"/>
      <c r="NI452" s="5"/>
      <c r="NJ452" s="5"/>
      <c r="NK452" s="5"/>
      <c r="NL452" s="5"/>
      <c r="NM452" s="5"/>
      <c r="NN452" s="5"/>
      <c r="NO452" s="5"/>
      <c r="NP452" s="5"/>
      <c r="NQ452" s="5"/>
      <c r="NR452" s="5"/>
      <c r="NS452" s="5"/>
      <c r="NT452" s="5"/>
      <c r="NU452" s="5"/>
      <c r="NV452" s="5"/>
      <c r="NW452" s="5"/>
      <c r="NX452" s="5"/>
      <c r="NY452" s="5"/>
      <c r="NZ452" s="5"/>
      <c r="OA452" s="5"/>
      <c r="OB452" s="5"/>
      <c r="OC452" s="5"/>
      <c r="OD452" s="5"/>
      <c r="OE452" s="5"/>
      <c r="OF452" s="5"/>
      <c r="OG452" s="5"/>
      <c r="OH452" s="5"/>
      <c r="OI452" s="5"/>
      <c r="OJ452" s="5"/>
      <c r="OK452" s="5"/>
      <c r="OL452" s="5"/>
      <c r="OM452" s="5"/>
      <c r="ON452" s="5"/>
      <c r="OO452" s="5"/>
      <c r="OP452" s="5"/>
      <c r="OQ452" s="5"/>
      <c r="OR452" s="5"/>
      <c r="OS452" s="5"/>
      <c r="OT452" s="5"/>
      <c r="OU452" s="5"/>
      <c r="OV452" s="5"/>
      <c r="OW452" s="5"/>
      <c r="OX452" s="5"/>
      <c r="OY452" s="5"/>
      <c r="OZ452" s="5"/>
      <c r="PA452" s="5"/>
      <c r="PB452" s="5"/>
      <c r="PC452" s="5"/>
      <c r="PD452" s="5"/>
      <c r="PE452" s="5"/>
      <c r="PF452" s="5"/>
      <c r="PG452" s="5"/>
      <c r="PH452" s="5"/>
      <c r="PI452" s="5"/>
      <c r="PJ452" s="5"/>
      <c r="PK452" s="5"/>
      <c r="PL452" s="5"/>
      <c r="PM452" s="5"/>
      <c r="PN452" s="5"/>
      <c r="PO452" s="5"/>
      <c r="PP452" s="5"/>
    </row>
    <row r="453" spans="1:432" ht="14.2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  <c r="IW453" s="5"/>
      <c r="IX453" s="5"/>
      <c r="IY453" s="5"/>
      <c r="IZ453" s="5"/>
      <c r="JA453" s="5"/>
      <c r="JB453" s="5"/>
      <c r="JC453" s="5"/>
      <c r="JD453" s="5"/>
      <c r="JE453" s="5"/>
      <c r="JF453" s="5"/>
      <c r="JG453" s="5"/>
      <c r="JH453" s="5"/>
      <c r="JI453" s="5"/>
      <c r="JJ453" s="5"/>
      <c r="JK453" s="5"/>
      <c r="JL453" s="5"/>
      <c r="JM453" s="5"/>
      <c r="JN453" s="5"/>
      <c r="JO453" s="5"/>
      <c r="JP453" s="5"/>
      <c r="JQ453" s="5"/>
      <c r="JR453" s="5"/>
      <c r="JS453" s="5"/>
      <c r="JT453" s="5"/>
      <c r="JU453" s="5"/>
      <c r="JV453" s="5"/>
      <c r="JW453" s="5"/>
      <c r="JX453" s="5"/>
      <c r="JY453" s="5"/>
      <c r="JZ453" s="5"/>
      <c r="KA453" s="5"/>
      <c r="KB453" s="5"/>
      <c r="KC453" s="5"/>
      <c r="KD453" s="5"/>
      <c r="KE453" s="5"/>
      <c r="KF453" s="5"/>
      <c r="KG453" s="5"/>
      <c r="KH453" s="5"/>
      <c r="KI453" s="5"/>
      <c r="KJ453" s="5"/>
      <c r="KK453" s="5"/>
      <c r="KL453" s="5"/>
      <c r="KM453" s="5"/>
      <c r="KN453" s="5"/>
      <c r="KO453" s="5"/>
      <c r="KP453" s="5"/>
      <c r="KQ453" s="5"/>
      <c r="KR453" s="5"/>
      <c r="KS453" s="5"/>
      <c r="KT453" s="5"/>
      <c r="KU453" s="5"/>
      <c r="KV453" s="5"/>
      <c r="KW453" s="5"/>
      <c r="KX453" s="5"/>
      <c r="KY453" s="5"/>
      <c r="KZ453" s="5"/>
      <c r="LA453" s="5"/>
      <c r="LB453" s="5"/>
      <c r="LC453" s="5"/>
      <c r="LD453" s="5"/>
      <c r="LE453" s="5"/>
      <c r="LF453" s="5"/>
      <c r="LG453" s="5"/>
      <c r="LH453" s="5"/>
      <c r="LI453" s="5"/>
      <c r="LJ453" s="5"/>
      <c r="LK453" s="5"/>
      <c r="LL453" s="5"/>
      <c r="LM453" s="5"/>
      <c r="LN453" s="5"/>
      <c r="LO453" s="5"/>
      <c r="LP453" s="5"/>
      <c r="LQ453" s="5"/>
      <c r="LR453" s="5"/>
      <c r="LS453" s="5"/>
      <c r="LT453" s="5"/>
      <c r="LU453" s="5"/>
      <c r="LV453" s="5"/>
      <c r="LW453" s="5"/>
      <c r="LX453" s="5"/>
      <c r="LY453" s="5"/>
      <c r="LZ453" s="5"/>
      <c r="MA453" s="5"/>
      <c r="MB453" s="5"/>
      <c r="MC453" s="5"/>
      <c r="MD453" s="5"/>
      <c r="ME453" s="5"/>
      <c r="MF453" s="5"/>
      <c r="MG453" s="5"/>
      <c r="MH453" s="5"/>
      <c r="MI453" s="5"/>
      <c r="MJ453" s="5"/>
      <c r="MK453" s="5"/>
      <c r="ML453" s="5"/>
      <c r="MM453" s="5"/>
      <c r="MN453" s="5"/>
      <c r="MO453" s="5"/>
      <c r="MP453" s="5"/>
      <c r="MQ453" s="5"/>
      <c r="MR453" s="5"/>
      <c r="MS453" s="5"/>
      <c r="MT453" s="5"/>
      <c r="MU453" s="5"/>
      <c r="MV453" s="5"/>
      <c r="MW453" s="5"/>
      <c r="MX453" s="5"/>
      <c r="MY453" s="5"/>
      <c r="MZ453" s="5"/>
      <c r="NA453" s="5"/>
      <c r="NB453" s="5"/>
      <c r="NC453" s="5"/>
      <c r="ND453" s="5"/>
      <c r="NE453" s="5"/>
      <c r="NF453" s="5"/>
      <c r="NG453" s="5"/>
      <c r="NH453" s="5"/>
      <c r="NI453" s="5"/>
      <c r="NJ453" s="5"/>
      <c r="NK453" s="5"/>
      <c r="NL453" s="5"/>
      <c r="NM453" s="5"/>
      <c r="NN453" s="5"/>
      <c r="NO453" s="5"/>
      <c r="NP453" s="5"/>
      <c r="NQ453" s="5"/>
      <c r="NR453" s="5"/>
      <c r="NS453" s="5"/>
      <c r="NT453" s="5"/>
      <c r="NU453" s="5"/>
      <c r="NV453" s="5"/>
      <c r="NW453" s="5"/>
      <c r="NX453" s="5"/>
      <c r="NY453" s="5"/>
      <c r="NZ453" s="5"/>
      <c r="OA453" s="5"/>
      <c r="OB453" s="5"/>
      <c r="OC453" s="5"/>
      <c r="OD453" s="5"/>
      <c r="OE453" s="5"/>
      <c r="OF453" s="5"/>
      <c r="OG453" s="5"/>
      <c r="OH453" s="5"/>
      <c r="OI453" s="5"/>
      <c r="OJ453" s="5"/>
      <c r="OK453" s="5"/>
      <c r="OL453" s="5"/>
      <c r="OM453" s="5"/>
      <c r="ON453" s="5"/>
      <c r="OO453" s="5"/>
      <c r="OP453" s="5"/>
      <c r="OQ453" s="5"/>
      <c r="OR453" s="5"/>
      <c r="OS453" s="5"/>
      <c r="OT453" s="5"/>
      <c r="OU453" s="5"/>
      <c r="OV453" s="5"/>
      <c r="OW453" s="5"/>
      <c r="OX453" s="5"/>
      <c r="OY453" s="5"/>
      <c r="OZ453" s="5"/>
      <c r="PA453" s="5"/>
      <c r="PB453" s="5"/>
      <c r="PC453" s="5"/>
      <c r="PD453" s="5"/>
      <c r="PE453" s="5"/>
      <c r="PF453" s="5"/>
      <c r="PG453" s="5"/>
      <c r="PH453" s="5"/>
      <c r="PI453" s="5"/>
      <c r="PJ453" s="5"/>
      <c r="PK453" s="5"/>
      <c r="PL453" s="5"/>
      <c r="PM453" s="5"/>
      <c r="PN453" s="5"/>
      <c r="PO453" s="5"/>
      <c r="PP453" s="5"/>
    </row>
    <row r="454" spans="1:432" ht="14.2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  <c r="IW454" s="5"/>
      <c r="IX454" s="5"/>
      <c r="IY454" s="5"/>
      <c r="IZ454" s="5"/>
      <c r="JA454" s="5"/>
      <c r="JB454" s="5"/>
      <c r="JC454" s="5"/>
      <c r="JD454" s="5"/>
      <c r="JE454" s="5"/>
      <c r="JF454" s="5"/>
      <c r="JG454" s="5"/>
      <c r="JH454" s="5"/>
      <c r="JI454" s="5"/>
      <c r="JJ454" s="5"/>
      <c r="JK454" s="5"/>
      <c r="JL454" s="5"/>
      <c r="JM454" s="5"/>
      <c r="JN454" s="5"/>
      <c r="JO454" s="5"/>
      <c r="JP454" s="5"/>
      <c r="JQ454" s="5"/>
      <c r="JR454" s="5"/>
      <c r="JS454" s="5"/>
      <c r="JT454" s="5"/>
      <c r="JU454" s="5"/>
      <c r="JV454" s="5"/>
      <c r="JW454" s="5"/>
      <c r="JX454" s="5"/>
      <c r="JY454" s="5"/>
      <c r="JZ454" s="5"/>
      <c r="KA454" s="5"/>
      <c r="KB454" s="5"/>
      <c r="KC454" s="5"/>
      <c r="KD454" s="5"/>
      <c r="KE454" s="5"/>
      <c r="KF454" s="5"/>
      <c r="KG454" s="5"/>
      <c r="KH454" s="5"/>
      <c r="KI454" s="5"/>
      <c r="KJ454" s="5"/>
      <c r="KK454" s="5"/>
      <c r="KL454" s="5"/>
      <c r="KM454" s="5"/>
      <c r="KN454" s="5"/>
      <c r="KO454" s="5"/>
      <c r="KP454" s="5"/>
      <c r="KQ454" s="5"/>
      <c r="KR454" s="5"/>
      <c r="KS454" s="5"/>
      <c r="KT454" s="5"/>
      <c r="KU454" s="5"/>
      <c r="KV454" s="5"/>
      <c r="KW454" s="5"/>
      <c r="KX454" s="5"/>
      <c r="KY454" s="5"/>
      <c r="KZ454" s="5"/>
      <c r="LA454" s="5"/>
      <c r="LB454" s="5"/>
      <c r="LC454" s="5"/>
      <c r="LD454" s="5"/>
      <c r="LE454" s="5"/>
      <c r="LF454" s="5"/>
      <c r="LG454" s="5"/>
      <c r="LH454" s="5"/>
      <c r="LI454" s="5"/>
      <c r="LJ454" s="5"/>
      <c r="LK454" s="5"/>
      <c r="LL454" s="5"/>
      <c r="LM454" s="5"/>
      <c r="LN454" s="5"/>
      <c r="LO454" s="5"/>
      <c r="LP454" s="5"/>
      <c r="LQ454" s="5"/>
      <c r="LR454" s="5"/>
      <c r="LS454" s="5"/>
      <c r="LT454" s="5"/>
      <c r="LU454" s="5"/>
      <c r="LV454" s="5"/>
      <c r="LW454" s="5"/>
      <c r="LX454" s="5"/>
      <c r="LY454" s="5"/>
      <c r="LZ454" s="5"/>
      <c r="MA454" s="5"/>
      <c r="MB454" s="5"/>
      <c r="MC454" s="5"/>
      <c r="MD454" s="5"/>
      <c r="ME454" s="5"/>
      <c r="MF454" s="5"/>
      <c r="MG454" s="5"/>
      <c r="MH454" s="5"/>
      <c r="MI454" s="5"/>
      <c r="MJ454" s="5"/>
      <c r="MK454" s="5"/>
      <c r="ML454" s="5"/>
      <c r="MM454" s="5"/>
      <c r="MN454" s="5"/>
      <c r="MO454" s="5"/>
      <c r="MP454" s="5"/>
      <c r="MQ454" s="5"/>
      <c r="MR454" s="5"/>
      <c r="MS454" s="5"/>
      <c r="MT454" s="5"/>
      <c r="MU454" s="5"/>
      <c r="MV454" s="5"/>
      <c r="MW454" s="5"/>
      <c r="MX454" s="5"/>
      <c r="MY454" s="5"/>
      <c r="MZ454" s="5"/>
      <c r="NA454" s="5"/>
      <c r="NB454" s="5"/>
      <c r="NC454" s="5"/>
      <c r="ND454" s="5"/>
      <c r="NE454" s="5"/>
      <c r="NF454" s="5"/>
      <c r="NG454" s="5"/>
      <c r="NH454" s="5"/>
      <c r="NI454" s="5"/>
      <c r="NJ454" s="5"/>
      <c r="NK454" s="5"/>
      <c r="NL454" s="5"/>
      <c r="NM454" s="5"/>
      <c r="NN454" s="5"/>
      <c r="NO454" s="5"/>
      <c r="NP454" s="5"/>
      <c r="NQ454" s="5"/>
      <c r="NR454" s="5"/>
      <c r="NS454" s="5"/>
      <c r="NT454" s="5"/>
      <c r="NU454" s="5"/>
      <c r="NV454" s="5"/>
      <c r="NW454" s="5"/>
      <c r="NX454" s="5"/>
      <c r="NY454" s="5"/>
      <c r="NZ454" s="5"/>
      <c r="OA454" s="5"/>
      <c r="OB454" s="5"/>
      <c r="OC454" s="5"/>
      <c r="OD454" s="5"/>
      <c r="OE454" s="5"/>
      <c r="OF454" s="5"/>
      <c r="OG454" s="5"/>
      <c r="OH454" s="5"/>
      <c r="OI454" s="5"/>
      <c r="OJ454" s="5"/>
      <c r="OK454" s="5"/>
      <c r="OL454" s="5"/>
      <c r="OM454" s="5"/>
      <c r="ON454" s="5"/>
      <c r="OO454" s="5"/>
      <c r="OP454" s="5"/>
      <c r="OQ454" s="5"/>
      <c r="OR454" s="5"/>
      <c r="OS454" s="5"/>
      <c r="OT454" s="5"/>
      <c r="OU454" s="5"/>
      <c r="OV454" s="5"/>
      <c r="OW454" s="5"/>
      <c r="OX454" s="5"/>
      <c r="OY454" s="5"/>
      <c r="OZ454" s="5"/>
      <c r="PA454" s="5"/>
      <c r="PB454" s="5"/>
      <c r="PC454" s="5"/>
      <c r="PD454" s="5"/>
      <c r="PE454" s="5"/>
      <c r="PF454" s="5"/>
      <c r="PG454" s="5"/>
      <c r="PH454" s="5"/>
      <c r="PI454" s="5"/>
      <c r="PJ454" s="5"/>
      <c r="PK454" s="5"/>
      <c r="PL454" s="5"/>
      <c r="PM454" s="5"/>
      <c r="PN454" s="5"/>
      <c r="PO454" s="5"/>
      <c r="PP454" s="5"/>
    </row>
    <row r="455" spans="1:432" ht="14.2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  <c r="IW455" s="5"/>
      <c r="IX455" s="5"/>
      <c r="IY455" s="5"/>
      <c r="IZ455" s="5"/>
      <c r="JA455" s="5"/>
      <c r="JB455" s="5"/>
      <c r="JC455" s="5"/>
      <c r="JD455" s="5"/>
      <c r="JE455" s="5"/>
      <c r="JF455" s="5"/>
      <c r="JG455" s="5"/>
      <c r="JH455" s="5"/>
      <c r="JI455" s="5"/>
      <c r="JJ455" s="5"/>
      <c r="JK455" s="5"/>
      <c r="JL455" s="5"/>
      <c r="JM455" s="5"/>
      <c r="JN455" s="5"/>
      <c r="JO455" s="5"/>
      <c r="JP455" s="5"/>
      <c r="JQ455" s="5"/>
      <c r="JR455" s="5"/>
      <c r="JS455" s="5"/>
      <c r="JT455" s="5"/>
      <c r="JU455" s="5"/>
      <c r="JV455" s="5"/>
      <c r="JW455" s="5"/>
      <c r="JX455" s="5"/>
      <c r="JY455" s="5"/>
      <c r="JZ455" s="5"/>
      <c r="KA455" s="5"/>
      <c r="KB455" s="5"/>
      <c r="KC455" s="5"/>
      <c r="KD455" s="5"/>
      <c r="KE455" s="5"/>
      <c r="KF455" s="5"/>
      <c r="KG455" s="5"/>
      <c r="KH455" s="5"/>
      <c r="KI455" s="5"/>
      <c r="KJ455" s="5"/>
      <c r="KK455" s="5"/>
      <c r="KL455" s="5"/>
      <c r="KM455" s="5"/>
      <c r="KN455" s="5"/>
      <c r="KO455" s="5"/>
      <c r="KP455" s="5"/>
      <c r="KQ455" s="5"/>
      <c r="KR455" s="5"/>
      <c r="KS455" s="5"/>
      <c r="KT455" s="5"/>
      <c r="KU455" s="5"/>
      <c r="KV455" s="5"/>
      <c r="KW455" s="5"/>
      <c r="KX455" s="5"/>
      <c r="KY455" s="5"/>
      <c r="KZ455" s="5"/>
      <c r="LA455" s="5"/>
      <c r="LB455" s="5"/>
      <c r="LC455" s="5"/>
      <c r="LD455" s="5"/>
      <c r="LE455" s="5"/>
      <c r="LF455" s="5"/>
      <c r="LG455" s="5"/>
      <c r="LH455" s="5"/>
      <c r="LI455" s="5"/>
      <c r="LJ455" s="5"/>
      <c r="LK455" s="5"/>
      <c r="LL455" s="5"/>
      <c r="LM455" s="5"/>
      <c r="LN455" s="5"/>
      <c r="LO455" s="5"/>
      <c r="LP455" s="5"/>
      <c r="LQ455" s="5"/>
      <c r="LR455" s="5"/>
      <c r="LS455" s="5"/>
      <c r="LT455" s="5"/>
      <c r="LU455" s="5"/>
      <c r="LV455" s="5"/>
      <c r="LW455" s="5"/>
      <c r="LX455" s="5"/>
      <c r="LY455" s="5"/>
      <c r="LZ455" s="5"/>
      <c r="MA455" s="5"/>
      <c r="MB455" s="5"/>
      <c r="MC455" s="5"/>
      <c r="MD455" s="5"/>
      <c r="ME455" s="5"/>
      <c r="MF455" s="5"/>
      <c r="MG455" s="5"/>
      <c r="MH455" s="5"/>
      <c r="MI455" s="5"/>
      <c r="MJ455" s="5"/>
      <c r="MK455" s="5"/>
      <c r="ML455" s="5"/>
      <c r="MM455" s="5"/>
      <c r="MN455" s="5"/>
      <c r="MO455" s="5"/>
      <c r="MP455" s="5"/>
      <c r="MQ455" s="5"/>
      <c r="MR455" s="5"/>
      <c r="MS455" s="5"/>
      <c r="MT455" s="5"/>
      <c r="MU455" s="5"/>
      <c r="MV455" s="5"/>
      <c r="MW455" s="5"/>
      <c r="MX455" s="5"/>
      <c r="MY455" s="5"/>
      <c r="MZ455" s="5"/>
      <c r="NA455" s="5"/>
      <c r="NB455" s="5"/>
      <c r="NC455" s="5"/>
      <c r="ND455" s="5"/>
      <c r="NE455" s="5"/>
      <c r="NF455" s="5"/>
      <c r="NG455" s="5"/>
      <c r="NH455" s="5"/>
      <c r="NI455" s="5"/>
      <c r="NJ455" s="5"/>
      <c r="NK455" s="5"/>
      <c r="NL455" s="5"/>
      <c r="NM455" s="5"/>
      <c r="NN455" s="5"/>
      <c r="NO455" s="5"/>
      <c r="NP455" s="5"/>
      <c r="NQ455" s="5"/>
      <c r="NR455" s="5"/>
      <c r="NS455" s="5"/>
      <c r="NT455" s="5"/>
      <c r="NU455" s="5"/>
      <c r="NV455" s="5"/>
      <c r="NW455" s="5"/>
      <c r="NX455" s="5"/>
      <c r="NY455" s="5"/>
      <c r="NZ455" s="5"/>
      <c r="OA455" s="5"/>
      <c r="OB455" s="5"/>
      <c r="OC455" s="5"/>
      <c r="OD455" s="5"/>
      <c r="OE455" s="5"/>
      <c r="OF455" s="5"/>
      <c r="OG455" s="5"/>
      <c r="OH455" s="5"/>
      <c r="OI455" s="5"/>
      <c r="OJ455" s="5"/>
      <c r="OK455" s="5"/>
      <c r="OL455" s="5"/>
      <c r="OM455" s="5"/>
      <c r="ON455" s="5"/>
      <c r="OO455" s="5"/>
      <c r="OP455" s="5"/>
      <c r="OQ455" s="5"/>
      <c r="OR455" s="5"/>
      <c r="OS455" s="5"/>
      <c r="OT455" s="5"/>
      <c r="OU455" s="5"/>
      <c r="OV455" s="5"/>
      <c r="OW455" s="5"/>
      <c r="OX455" s="5"/>
      <c r="OY455" s="5"/>
      <c r="OZ455" s="5"/>
      <c r="PA455" s="5"/>
      <c r="PB455" s="5"/>
      <c r="PC455" s="5"/>
      <c r="PD455" s="5"/>
      <c r="PE455" s="5"/>
      <c r="PF455" s="5"/>
      <c r="PG455" s="5"/>
      <c r="PH455" s="5"/>
      <c r="PI455" s="5"/>
      <c r="PJ455" s="5"/>
      <c r="PK455" s="5"/>
      <c r="PL455" s="5"/>
      <c r="PM455" s="5"/>
      <c r="PN455" s="5"/>
      <c r="PO455" s="5"/>
      <c r="PP455" s="5"/>
    </row>
    <row r="456" spans="1:432" ht="14.2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  <c r="IW456" s="5"/>
      <c r="IX456" s="5"/>
      <c r="IY456" s="5"/>
      <c r="IZ456" s="5"/>
      <c r="JA456" s="5"/>
      <c r="JB456" s="5"/>
      <c r="JC456" s="5"/>
      <c r="JD456" s="5"/>
      <c r="JE456" s="5"/>
      <c r="JF456" s="5"/>
      <c r="JG456" s="5"/>
      <c r="JH456" s="5"/>
      <c r="JI456" s="5"/>
      <c r="JJ456" s="5"/>
      <c r="JK456" s="5"/>
      <c r="JL456" s="5"/>
      <c r="JM456" s="5"/>
      <c r="JN456" s="5"/>
      <c r="JO456" s="5"/>
      <c r="JP456" s="5"/>
      <c r="JQ456" s="5"/>
      <c r="JR456" s="5"/>
      <c r="JS456" s="5"/>
      <c r="JT456" s="5"/>
      <c r="JU456" s="5"/>
      <c r="JV456" s="5"/>
      <c r="JW456" s="5"/>
      <c r="JX456" s="5"/>
      <c r="JY456" s="5"/>
      <c r="JZ456" s="5"/>
      <c r="KA456" s="5"/>
      <c r="KB456" s="5"/>
      <c r="KC456" s="5"/>
      <c r="KD456" s="5"/>
      <c r="KE456" s="5"/>
      <c r="KF456" s="5"/>
      <c r="KG456" s="5"/>
      <c r="KH456" s="5"/>
      <c r="KI456" s="5"/>
      <c r="KJ456" s="5"/>
      <c r="KK456" s="5"/>
      <c r="KL456" s="5"/>
      <c r="KM456" s="5"/>
      <c r="KN456" s="5"/>
      <c r="KO456" s="5"/>
      <c r="KP456" s="5"/>
      <c r="KQ456" s="5"/>
      <c r="KR456" s="5"/>
      <c r="KS456" s="5"/>
      <c r="KT456" s="5"/>
      <c r="KU456" s="5"/>
      <c r="KV456" s="5"/>
      <c r="KW456" s="5"/>
      <c r="KX456" s="5"/>
      <c r="KY456" s="5"/>
      <c r="KZ456" s="5"/>
      <c r="LA456" s="5"/>
      <c r="LB456" s="5"/>
      <c r="LC456" s="5"/>
      <c r="LD456" s="5"/>
      <c r="LE456" s="5"/>
      <c r="LF456" s="5"/>
      <c r="LG456" s="5"/>
      <c r="LH456" s="5"/>
      <c r="LI456" s="5"/>
      <c r="LJ456" s="5"/>
      <c r="LK456" s="5"/>
      <c r="LL456" s="5"/>
      <c r="LM456" s="5"/>
      <c r="LN456" s="5"/>
      <c r="LO456" s="5"/>
      <c r="LP456" s="5"/>
      <c r="LQ456" s="5"/>
      <c r="LR456" s="5"/>
      <c r="LS456" s="5"/>
      <c r="LT456" s="5"/>
      <c r="LU456" s="5"/>
      <c r="LV456" s="5"/>
      <c r="LW456" s="5"/>
      <c r="LX456" s="5"/>
      <c r="LY456" s="5"/>
      <c r="LZ456" s="5"/>
      <c r="MA456" s="5"/>
      <c r="MB456" s="5"/>
      <c r="MC456" s="5"/>
      <c r="MD456" s="5"/>
      <c r="ME456" s="5"/>
      <c r="MF456" s="5"/>
      <c r="MG456" s="5"/>
      <c r="MH456" s="5"/>
      <c r="MI456" s="5"/>
      <c r="MJ456" s="5"/>
      <c r="MK456" s="5"/>
      <c r="ML456" s="5"/>
      <c r="MM456" s="5"/>
      <c r="MN456" s="5"/>
      <c r="MO456" s="5"/>
      <c r="MP456" s="5"/>
      <c r="MQ456" s="5"/>
      <c r="MR456" s="5"/>
      <c r="MS456" s="5"/>
      <c r="MT456" s="5"/>
      <c r="MU456" s="5"/>
      <c r="MV456" s="5"/>
      <c r="MW456" s="5"/>
      <c r="MX456" s="5"/>
      <c r="MY456" s="5"/>
      <c r="MZ456" s="5"/>
      <c r="NA456" s="5"/>
      <c r="NB456" s="5"/>
      <c r="NC456" s="5"/>
      <c r="ND456" s="5"/>
      <c r="NE456" s="5"/>
      <c r="NF456" s="5"/>
      <c r="NG456" s="5"/>
      <c r="NH456" s="5"/>
      <c r="NI456" s="5"/>
      <c r="NJ456" s="5"/>
      <c r="NK456" s="5"/>
      <c r="NL456" s="5"/>
      <c r="NM456" s="5"/>
      <c r="NN456" s="5"/>
      <c r="NO456" s="5"/>
      <c r="NP456" s="5"/>
      <c r="NQ456" s="5"/>
      <c r="NR456" s="5"/>
      <c r="NS456" s="5"/>
      <c r="NT456" s="5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</row>
    <row r="457" spans="1:432" ht="14.2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  <c r="IW457" s="5"/>
      <c r="IX457" s="5"/>
      <c r="IY457" s="5"/>
      <c r="IZ457" s="5"/>
      <c r="JA457" s="5"/>
      <c r="JB457" s="5"/>
      <c r="JC457" s="5"/>
      <c r="JD457" s="5"/>
      <c r="JE457" s="5"/>
      <c r="JF457" s="5"/>
      <c r="JG457" s="5"/>
      <c r="JH457" s="5"/>
      <c r="JI457" s="5"/>
      <c r="JJ457" s="5"/>
      <c r="JK457" s="5"/>
      <c r="JL457" s="5"/>
      <c r="JM457" s="5"/>
      <c r="JN457" s="5"/>
      <c r="JO457" s="5"/>
      <c r="JP457" s="5"/>
      <c r="JQ457" s="5"/>
      <c r="JR457" s="5"/>
      <c r="JS457" s="5"/>
      <c r="JT457" s="5"/>
      <c r="JU457" s="5"/>
      <c r="JV457" s="5"/>
      <c r="JW457" s="5"/>
      <c r="JX457" s="5"/>
      <c r="JY457" s="5"/>
      <c r="JZ457" s="5"/>
      <c r="KA457" s="5"/>
      <c r="KB457" s="5"/>
      <c r="KC457" s="5"/>
      <c r="KD457" s="5"/>
      <c r="KE457" s="5"/>
      <c r="KF457" s="5"/>
      <c r="KG457" s="5"/>
      <c r="KH457" s="5"/>
      <c r="KI457" s="5"/>
      <c r="KJ457" s="5"/>
      <c r="KK457" s="5"/>
      <c r="KL457" s="5"/>
      <c r="KM457" s="5"/>
      <c r="KN457" s="5"/>
      <c r="KO457" s="5"/>
      <c r="KP457" s="5"/>
      <c r="KQ457" s="5"/>
      <c r="KR457" s="5"/>
      <c r="KS457" s="5"/>
      <c r="KT457" s="5"/>
      <c r="KU457" s="5"/>
      <c r="KV457" s="5"/>
      <c r="KW457" s="5"/>
      <c r="KX457" s="5"/>
      <c r="KY457" s="5"/>
      <c r="KZ457" s="5"/>
      <c r="LA457" s="5"/>
      <c r="LB457" s="5"/>
      <c r="LC457" s="5"/>
      <c r="LD457" s="5"/>
      <c r="LE457" s="5"/>
      <c r="LF457" s="5"/>
      <c r="LG457" s="5"/>
      <c r="LH457" s="5"/>
      <c r="LI457" s="5"/>
      <c r="LJ457" s="5"/>
      <c r="LK457" s="5"/>
      <c r="LL457" s="5"/>
      <c r="LM457" s="5"/>
      <c r="LN457" s="5"/>
      <c r="LO457" s="5"/>
      <c r="LP457" s="5"/>
      <c r="LQ457" s="5"/>
      <c r="LR457" s="5"/>
      <c r="LS457" s="5"/>
      <c r="LT457" s="5"/>
      <c r="LU457" s="5"/>
      <c r="LV457" s="5"/>
      <c r="LW457" s="5"/>
      <c r="LX457" s="5"/>
      <c r="LY457" s="5"/>
      <c r="LZ457" s="5"/>
      <c r="MA457" s="5"/>
      <c r="MB457" s="5"/>
      <c r="MC457" s="5"/>
      <c r="MD457" s="5"/>
      <c r="ME457" s="5"/>
      <c r="MF457" s="5"/>
      <c r="MG457" s="5"/>
      <c r="MH457" s="5"/>
      <c r="MI457" s="5"/>
      <c r="MJ457" s="5"/>
      <c r="MK457" s="5"/>
      <c r="ML457" s="5"/>
      <c r="MM457" s="5"/>
      <c r="MN457" s="5"/>
      <c r="MO457" s="5"/>
      <c r="MP457" s="5"/>
      <c r="MQ457" s="5"/>
      <c r="MR457" s="5"/>
      <c r="MS457" s="5"/>
      <c r="MT457" s="5"/>
      <c r="MU457" s="5"/>
      <c r="MV457" s="5"/>
      <c r="MW457" s="5"/>
      <c r="MX457" s="5"/>
      <c r="MY457" s="5"/>
      <c r="MZ457" s="5"/>
      <c r="NA457" s="5"/>
      <c r="NB457" s="5"/>
      <c r="NC457" s="5"/>
      <c r="ND457" s="5"/>
      <c r="NE457" s="5"/>
      <c r="NF457" s="5"/>
      <c r="NG457" s="5"/>
      <c r="NH457" s="5"/>
      <c r="NI457" s="5"/>
      <c r="NJ457" s="5"/>
      <c r="NK457" s="5"/>
      <c r="NL457" s="5"/>
      <c r="NM457" s="5"/>
      <c r="NN457" s="5"/>
      <c r="NO457" s="5"/>
      <c r="NP457" s="5"/>
      <c r="NQ457" s="5"/>
      <c r="NR457" s="5"/>
      <c r="NS457" s="5"/>
      <c r="NT457" s="5"/>
      <c r="NU457" s="5"/>
      <c r="NV457" s="5"/>
      <c r="NW457" s="5"/>
      <c r="NX457" s="5"/>
      <c r="NY457" s="5"/>
      <c r="NZ457" s="5"/>
      <c r="OA457" s="5"/>
      <c r="OB457" s="5"/>
      <c r="OC457" s="5"/>
      <c r="OD457" s="5"/>
      <c r="OE457" s="5"/>
      <c r="OF457" s="5"/>
      <c r="OG457" s="5"/>
      <c r="OH457" s="5"/>
      <c r="OI457" s="5"/>
      <c r="OJ457" s="5"/>
      <c r="OK457" s="5"/>
      <c r="OL457" s="5"/>
      <c r="OM457" s="5"/>
      <c r="ON457" s="5"/>
      <c r="OO457" s="5"/>
      <c r="OP457" s="5"/>
      <c r="OQ457" s="5"/>
      <c r="OR457" s="5"/>
      <c r="OS457" s="5"/>
      <c r="OT457" s="5"/>
      <c r="OU457" s="5"/>
      <c r="OV457" s="5"/>
      <c r="OW457" s="5"/>
      <c r="OX457" s="5"/>
      <c r="OY457" s="5"/>
      <c r="OZ457" s="5"/>
      <c r="PA457" s="5"/>
      <c r="PB457" s="5"/>
      <c r="PC457" s="5"/>
      <c r="PD457" s="5"/>
      <c r="PE457" s="5"/>
      <c r="PF457" s="5"/>
      <c r="PG457" s="5"/>
      <c r="PH457" s="5"/>
      <c r="PI457" s="5"/>
      <c r="PJ457" s="5"/>
      <c r="PK457" s="5"/>
      <c r="PL457" s="5"/>
      <c r="PM457" s="5"/>
      <c r="PN457" s="5"/>
      <c r="PO457" s="5"/>
      <c r="PP457" s="5"/>
    </row>
    <row r="458" spans="1:432" ht="14.2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  <c r="IW458" s="5"/>
      <c r="IX458" s="5"/>
      <c r="IY458" s="5"/>
      <c r="IZ458" s="5"/>
      <c r="JA458" s="5"/>
      <c r="JB458" s="5"/>
      <c r="JC458" s="5"/>
      <c r="JD458" s="5"/>
      <c r="JE458" s="5"/>
      <c r="JF458" s="5"/>
      <c r="JG458" s="5"/>
      <c r="JH458" s="5"/>
      <c r="JI458" s="5"/>
      <c r="JJ458" s="5"/>
      <c r="JK458" s="5"/>
      <c r="JL458" s="5"/>
      <c r="JM458" s="5"/>
      <c r="JN458" s="5"/>
      <c r="JO458" s="5"/>
      <c r="JP458" s="5"/>
      <c r="JQ458" s="5"/>
      <c r="JR458" s="5"/>
      <c r="JS458" s="5"/>
      <c r="JT458" s="5"/>
      <c r="JU458" s="5"/>
      <c r="JV458" s="5"/>
      <c r="JW458" s="5"/>
      <c r="JX458" s="5"/>
      <c r="JY458" s="5"/>
      <c r="JZ458" s="5"/>
      <c r="KA458" s="5"/>
      <c r="KB458" s="5"/>
      <c r="KC458" s="5"/>
      <c r="KD458" s="5"/>
      <c r="KE458" s="5"/>
      <c r="KF458" s="5"/>
      <c r="KG458" s="5"/>
      <c r="KH458" s="5"/>
      <c r="KI458" s="5"/>
      <c r="KJ458" s="5"/>
      <c r="KK458" s="5"/>
      <c r="KL458" s="5"/>
      <c r="KM458" s="5"/>
      <c r="KN458" s="5"/>
      <c r="KO458" s="5"/>
      <c r="KP458" s="5"/>
      <c r="KQ458" s="5"/>
      <c r="KR458" s="5"/>
      <c r="KS458" s="5"/>
      <c r="KT458" s="5"/>
      <c r="KU458" s="5"/>
      <c r="KV458" s="5"/>
      <c r="KW458" s="5"/>
      <c r="KX458" s="5"/>
      <c r="KY458" s="5"/>
      <c r="KZ458" s="5"/>
      <c r="LA458" s="5"/>
      <c r="LB458" s="5"/>
      <c r="LC458" s="5"/>
      <c r="LD458" s="5"/>
      <c r="LE458" s="5"/>
      <c r="LF458" s="5"/>
      <c r="LG458" s="5"/>
      <c r="LH458" s="5"/>
      <c r="LI458" s="5"/>
      <c r="LJ458" s="5"/>
      <c r="LK458" s="5"/>
      <c r="LL458" s="5"/>
      <c r="LM458" s="5"/>
      <c r="LN458" s="5"/>
      <c r="LO458" s="5"/>
      <c r="LP458" s="5"/>
      <c r="LQ458" s="5"/>
      <c r="LR458" s="5"/>
      <c r="LS458" s="5"/>
      <c r="LT458" s="5"/>
      <c r="LU458" s="5"/>
      <c r="LV458" s="5"/>
      <c r="LW458" s="5"/>
      <c r="LX458" s="5"/>
      <c r="LY458" s="5"/>
      <c r="LZ458" s="5"/>
      <c r="MA458" s="5"/>
      <c r="MB458" s="5"/>
      <c r="MC458" s="5"/>
      <c r="MD458" s="5"/>
      <c r="ME458" s="5"/>
      <c r="MF458" s="5"/>
      <c r="MG458" s="5"/>
      <c r="MH458" s="5"/>
      <c r="MI458" s="5"/>
      <c r="MJ458" s="5"/>
      <c r="MK458" s="5"/>
      <c r="ML458" s="5"/>
      <c r="MM458" s="5"/>
      <c r="MN458" s="5"/>
      <c r="MO458" s="5"/>
      <c r="MP458" s="5"/>
      <c r="MQ458" s="5"/>
      <c r="MR458" s="5"/>
      <c r="MS458" s="5"/>
      <c r="MT458" s="5"/>
      <c r="MU458" s="5"/>
      <c r="MV458" s="5"/>
      <c r="MW458" s="5"/>
      <c r="MX458" s="5"/>
      <c r="MY458" s="5"/>
      <c r="MZ458" s="5"/>
      <c r="NA458" s="5"/>
      <c r="NB458" s="5"/>
      <c r="NC458" s="5"/>
      <c r="ND458" s="5"/>
      <c r="NE458" s="5"/>
      <c r="NF458" s="5"/>
      <c r="NG458" s="5"/>
      <c r="NH458" s="5"/>
      <c r="NI458" s="5"/>
      <c r="NJ458" s="5"/>
      <c r="NK458" s="5"/>
      <c r="NL458" s="5"/>
      <c r="NM458" s="5"/>
      <c r="NN458" s="5"/>
      <c r="NO458" s="5"/>
      <c r="NP458" s="5"/>
      <c r="NQ458" s="5"/>
      <c r="NR458" s="5"/>
      <c r="NS458" s="5"/>
      <c r="NT458" s="5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</row>
    <row r="459" spans="1:432" ht="14.2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  <c r="IW459" s="5"/>
      <c r="IX459" s="5"/>
      <c r="IY459" s="5"/>
      <c r="IZ459" s="5"/>
      <c r="JA459" s="5"/>
      <c r="JB459" s="5"/>
      <c r="JC459" s="5"/>
      <c r="JD459" s="5"/>
      <c r="JE459" s="5"/>
      <c r="JF459" s="5"/>
      <c r="JG459" s="5"/>
      <c r="JH459" s="5"/>
      <c r="JI459" s="5"/>
      <c r="JJ459" s="5"/>
      <c r="JK459" s="5"/>
      <c r="JL459" s="5"/>
      <c r="JM459" s="5"/>
      <c r="JN459" s="5"/>
      <c r="JO459" s="5"/>
      <c r="JP459" s="5"/>
      <c r="JQ459" s="5"/>
      <c r="JR459" s="5"/>
      <c r="JS459" s="5"/>
      <c r="JT459" s="5"/>
      <c r="JU459" s="5"/>
      <c r="JV459" s="5"/>
      <c r="JW459" s="5"/>
      <c r="JX459" s="5"/>
      <c r="JY459" s="5"/>
      <c r="JZ459" s="5"/>
      <c r="KA459" s="5"/>
      <c r="KB459" s="5"/>
      <c r="KC459" s="5"/>
      <c r="KD459" s="5"/>
      <c r="KE459" s="5"/>
      <c r="KF459" s="5"/>
      <c r="KG459" s="5"/>
      <c r="KH459" s="5"/>
      <c r="KI459" s="5"/>
      <c r="KJ459" s="5"/>
      <c r="KK459" s="5"/>
      <c r="KL459" s="5"/>
      <c r="KM459" s="5"/>
      <c r="KN459" s="5"/>
      <c r="KO459" s="5"/>
      <c r="KP459" s="5"/>
      <c r="KQ459" s="5"/>
      <c r="KR459" s="5"/>
      <c r="KS459" s="5"/>
      <c r="KT459" s="5"/>
      <c r="KU459" s="5"/>
      <c r="KV459" s="5"/>
      <c r="KW459" s="5"/>
      <c r="KX459" s="5"/>
      <c r="KY459" s="5"/>
      <c r="KZ459" s="5"/>
      <c r="LA459" s="5"/>
      <c r="LB459" s="5"/>
      <c r="LC459" s="5"/>
      <c r="LD459" s="5"/>
      <c r="LE459" s="5"/>
      <c r="LF459" s="5"/>
      <c r="LG459" s="5"/>
      <c r="LH459" s="5"/>
      <c r="LI459" s="5"/>
      <c r="LJ459" s="5"/>
      <c r="LK459" s="5"/>
      <c r="LL459" s="5"/>
      <c r="LM459" s="5"/>
      <c r="LN459" s="5"/>
      <c r="LO459" s="5"/>
      <c r="LP459" s="5"/>
      <c r="LQ459" s="5"/>
      <c r="LR459" s="5"/>
      <c r="LS459" s="5"/>
      <c r="LT459" s="5"/>
      <c r="LU459" s="5"/>
      <c r="LV459" s="5"/>
      <c r="LW459" s="5"/>
      <c r="LX459" s="5"/>
      <c r="LY459" s="5"/>
      <c r="LZ459" s="5"/>
      <c r="MA459" s="5"/>
      <c r="MB459" s="5"/>
      <c r="MC459" s="5"/>
      <c r="MD459" s="5"/>
      <c r="ME459" s="5"/>
      <c r="MF459" s="5"/>
      <c r="MG459" s="5"/>
      <c r="MH459" s="5"/>
      <c r="MI459" s="5"/>
      <c r="MJ459" s="5"/>
      <c r="MK459" s="5"/>
      <c r="ML459" s="5"/>
      <c r="MM459" s="5"/>
      <c r="MN459" s="5"/>
      <c r="MO459" s="5"/>
      <c r="MP459" s="5"/>
      <c r="MQ459" s="5"/>
      <c r="MR459" s="5"/>
      <c r="MS459" s="5"/>
      <c r="MT459" s="5"/>
      <c r="MU459" s="5"/>
      <c r="MV459" s="5"/>
      <c r="MW459" s="5"/>
      <c r="MX459" s="5"/>
      <c r="MY459" s="5"/>
      <c r="MZ459" s="5"/>
      <c r="NA459" s="5"/>
      <c r="NB459" s="5"/>
      <c r="NC459" s="5"/>
      <c r="ND459" s="5"/>
      <c r="NE459" s="5"/>
      <c r="NF459" s="5"/>
      <c r="NG459" s="5"/>
      <c r="NH459" s="5"/>
      <c r="NI459" s="5"/>
      <c r="NJ459" s="5"/>
      <c r="NK459" s="5"/>
      <c r="NL459" s="5"/>
      <c r="NM459" s="5"/>
      <c r="NN459" s="5"/>
      <c r="NO459" s="5"/>
      <c r="NP459" s="5"/>
      <c r="NQ459" s="5"/>
      <c r="NR459" s="5"/>
      <c r="NS459" s="5"/>
      <c r="NT459" s="5"/>
      <c r="NU459" s="5"/>
      <c r="NV459" s="5"/>
      <c r="NW459" s="5"/>
      <c r="NX459" s="5"/>
      <c r="NY459" s="5"/>
      <c r="NZ459" s="5"/>
      <c r="OA459" s="5"/>
      <c r="OB459" s="5"/>
      <c r="OC459" s="5"/>
      <c r="OD459" s="5"/>
      <c r="OE459" s="5"/>
      <c r="OF459" s="5"/>
      <c r="OG459" s="5"/>
      <c r="OH459" s="5"/>
      <c r="OI459" s="5"/>
      <c r="OJ459" s="5"/>
      <c r="OK459" s="5"/>
      <c r="OL459" s="5"/>
      <c r="OM459" s="5"/>
      <c r="ON459" s="5"/>
      <c r="OO459" s="5"/>
      <c r="OP459" s="5"/>
      <c r="OQ459" s="5"/>
      <c r="OR459" s="5"/>
      <c r="OS459" s="5"/>
      <c r="OT459" s="5"/>
      <c r="OU459" s="5"/>
      <c r="OV459" s="5"/>
      <c r="OW459" s="5"/>
      <c r="OX459" s="5"/>
      <c r="OY459" s="5"/>
      <c r="OZ459" s="5"/>
      <c r="PA459" s="5"/>
      <c r="PB459" s="5"/>
      <c r="PC459" s="5"/>
      <c r="PD459" s="5"/>
      <c r="PE459" s="5"/>
      <c r="PF459" s="5"/>
      <c r="PG459" s="5"/>
      <c r="PH459" s="5"/>
      <c r="PI459" s="5"/>
      <c r="PJ459" s="5"/>
      <c r="PK459" s="5"/>
      <c r="PL459" s="5"/>
      <c r="PM459" s="5"/>
      <c r="PN459" s="5"/>
      <c r="PO459" s="5"/>
      <c r="PP459" s="5"/>
    </row>
    <row r="460" spans="1:432" ht="14.2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  <c r="IW460" s="5"/>
      <c r="IX460" s="5"/>
      <c r="IY460" s="5"/>
      <c r="IZ460" s="5"/>
      <c r="JA460" s="5"/>
      <c r="JB460" s="5"/>
      <c r="JC460" s="5"/>
      <c r="JD460" s="5"/>
      <c r="JE460" s="5"/>
      <c r="JF460" s="5"/>
      <c r="JG460" s="5"/>
      <c r="JH460" s="5"/>
      <c r="JI460" s="5"/>
      <c r="JJ460" s="5"/>
      <c r="JK460" s="5"/>
      <c r="JL460" s="5"/>
      <c r="JM460" s="5"/>
      <c r="JN460" s="5"/>
      <c r="JO460" s="5"/>
      <c r="JP460" s="5"/>
      <c r="JQ460" s="5"/>
      <c r="JR460" s="5"/>
      <c r="JS460" s="5"/>
      <c r="JT460" s="5"/>
      <c r="JU460" s="5"/>
      <c r="JV460" s="5"/>
      <c r="JW460" s="5"/>
      <c r="JX460" s="5"/>
      <c r="JY460" s="5"/>
      <c r="JZ460" s="5"/>
      <c r="KA460" s="5"/>
      <c r="KB460" s="5"/>
      <c r="KC460" s="5"/>
      <c r="KD460" s="5"/>
      <c r="KE460" s="5"/>
      <c r="KF460" s="5"/>
      <c r="KG460" s="5"/>
      <c r="KH460" s="5"/>
      <c r="KI460" s="5"/>
      <c r="KJ460" s="5"/>
      <c r="KK460" s="5"/>
      <c r="KL460" s="5"/>
      <c r="KM460" s="5"/>
      <c r="KN460" s="5"/>
      <c r="KO460" s="5"/>
      <c r="KP460" s="5"/>
      <c r="KQ460" s="5"/>
      <c r="KR460" s="5"/>
      <c r="KS460" s="5"/>
      <c r="KT460" s="5"/>
      <c r="KU460" s="5"/>
      <c r="KV460" s="5"/>
      <c r="KW460" s="5"/>
      <c r="KX460" s="5"/>
      <c r="KY460" s="5"/>
      <c r="KZ460" s="5"/>
      <c r="LA460" s="5"/>
      <c r="LB460" s="5"/>
      <c r="LC460" s="5"/>
      <c r="LD460" s="5"/>
      <c r="LE460" s="5"/>
      <c r="LF460" s="5"/>
      <c r="LG460" s="5"/>
      <c r="LH460" s="5"/>
      <c r="LI460" s="5"/>
      <c r="LJ460" s="5"/>
      <c r="LK460" s="5"/>
      <c r="LL460" s="5"/>
      <c r="LM460" s="5"/>
      <c r="LN460" s="5"/>
      <c r="LO460" s="5"/>
      <c r="LP460" s="5"/>
      <c r="LQ460" s="5"/>
      <c r="LR460" s="5"/>
      <c r="LS460" s="5"/>
      <c r="LT460" s="5"/>
      <c r="LU460" s="5"/>
      <c r="LV460" s="5"/>
      <c r="LW460" s="5"/>
      <c r="LX460" s="5"/>
      <c r="LY460" s="5"/>
      <c r="LZ460" s="5"/>
      <c r="MA460" s="5"/>
      <c r="MB460" s="5"/>
      <c r="MC460" s="5"/>
      <c r="MD460" s="5"/>
      <c r="ME460" s="5"/>
      <c r="MF460" s="5"/>
      <c r="MG460" s="5"/>
      <c r="MH460" s="5"/>
      <c r="MI460" s="5"/>
      <c r="MJ460" s="5"/>
      <c r="MK460" s="5"/>
      <c r="ML460" s="5"/>
      <c r="MM460" s="5"/>
      <c r="MN460" s="5"/>
      <c r="MO460" s="5"/>
      <c r="MP460" s="5"/>
      <c r="MQ460" s="5"/>
      <c r="MR460" s="5"/>
      <c r="MS460" s="5"/>
      <c r="MT460" s="5"/>
      <c r="MU460" s="5"/>
      <c r="MV460" s="5"/>
      <c r="MW460" s="5"/>
      <c r="MX460" s="5"/>
      <c r="MY460" s="5"/>
      <c r="MZ460" s="5"/>
      <c r="NA460" s="5"/>
      <c r="NB460" s="5"/>
      <c r="NC460" s="5"/>
      <c r="ND460" s="5"/>
      <c r="NE460" s="5"/>
      <c r="NF460" s="5"/>
      <c r="NG460" s="5"/>
      <c r="NH460" s="5"/>
      <c r="NI460" s="5"/>
      <c r="NJ460" s="5"/>
      <c r="NK460" s="5"/>
      <c r="NL460" s="5"/>
      <c r="NM460" s="5"/>
      <c r="NN460" s="5"/>
      <c r="NO460" s="5"/>
      <c r="NP460" s="5"/>
      <c r="NQ460" s="5"/>
      <c r="NR460" s="5"/>
      <c r="NS460" s="5"/>
      <c r="NT460" s="5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</row>
    <row r="461" spans="1:432" ht="14.2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  <c r="IW461" s="5"/>
      <c r="IX461" s="5"/>
      <c r="IY461" s="5"/>
      <c r="IZ461" s="5"/>
      <c r="JA461" s="5"/>
      <c r="JB461" s="5"/>
      <c r="JC461" s="5"/>
      <c r="JD461" s="5"/>
      <c r="JE461" s="5"/>
      <c r="JF461" s="5"/>
      <c r="JG461" s="5"/>
      <c r="JH461" s="5"/>
      <c r="JI461" s="5"/>
      <c r="JJ461" s="5"/>
      <c r="JK461" s="5"/>
      <c r="JL461" s="5"/>
      <c r="JM461" s="5"/>
      <c r="JN461" s="5"/>
      <c r="JO461" s="5"/>
      <c r="JP461" s="5"/>
      <c r="JQ461" s="5"/>
      <c r="JR461" s="5"/>
      <c r="JS461" s="5"/>
      <c r="JT461" s="5"/>
      <c r="JU461" s="5"/>
      <c r="JV461" s="5"/>
      <c r="JW461" s="5"/>
      <c r="JX461" s="5"/>
      <c r="JY461" s="5"/>
      <c r="JZ461" s="5"/>
      <c r="KA461" s="5"/>
      <c r="KB461" s="5"/>
      <c r="KC461" s="5"/>
      <c r="KD461" s="5"/>
      <c r="KE461" s="5"/>
      <c r="KF461" s="5"/>
      <c r="KG461" s="5"/>
      <c r="KH461" s="5"/>
      <c r="KI461" s="5"/>
      <c r="KJ461" s="5"/>
      <c r="KK461" s="5"/>
      <c r="KL461" s="5"/>
      <c r="KM461" s="5"/>
      <c r="KN461" s="5"/>
      <c r="KO461" s="5"/>
      <c r="KP461" s="5"/>
      <c r="KQ461" s="5"/>
      <c r="KR461" s="5"/>
      <c r="KS461" s="5"/>
      <c r="KT461" s="5"/>
      <c r="KU461" s="5"/>
      <c r="KV461" s="5"/>
      <c r="KW461" s="5"/>
      <c r="KX461" s="5"/>
      <c r="KY461" s="5"/>
      <c r="KZ461" s="5"/>
      <c r="LA461" s="5"/>
      <c r="LB461" s="5"/>
      <c r="LC461" s="5"/>
      <c r="LD461" s="5"/>
      <c r="LE461" s="5"/>
      <c r="LF461" s="5"/>
      <c r="LG461" s="5"/>
      <c r="LH461" s="5"/>
      <c r="LI461" s="5"/>
      <c r="LJ461" s="5"/>
      <c r="LK461" s="5"/>
      <c r="LL461" s="5"/>
      <c r="LM461" s="5"/>
      <c r="LN461" s="5"/>
      <c r="LO461" s="5"/>
      <c r="LP461" s="5"/>
      <c r="LQ461" s="5"/>
      <c r="LR461" s="5"/>
      <c r="LS461" s="5"/>
      <c r="LT461" s="5"/>
      <c r="LU461" s="5"/>
      <c r="LV461" s="5"/>
      <c r="LW461" s="5"/>
      <c r="LX461" s="5"/>
      <c r="LY461" s="5"/>
      <c r="LZ461" s="5"/>
      <c r="MA461" s="5"/>
      <c r="MB461" s="5"/>
      <c r="MC461" s="5"/>
      <c r="MD461" s="5"/>
      <c r="ME461" s="5"/>
      <c r="MF461" s="5"/>
      <c r="MG461" s="5"/>
      <c r="MH461" s="5"/>
      <c r="MI461" s="5"/>
      <c r="MJ461" s="5"/>
      <c r="MK461" s="5"/>
      <c r="ML461" s="5"/>
      <c r="MM461" s="5"/>
      <c r="MN461" s="5"/>
      <c r="MO461" s="5"/>
      <c r="MP461" s="5"/>
      <c r="MQ461" s="5"/>
      <c r="MR461" s="5"/>
      <c r="MS461" s="5"/>
      <c r="MT461" s="5"/>
      <c r="MU461" s="5"/>
      <c r="MV461" s="5"/>
      <c r="MW461" s="5"/>
      <c r="MX461" s="5"/>
      <c r="MY461" s="5"/>
      <c r="MZ461" s="5"/>
      <c r="NA461" s="5"/>
      <c r="NB461" s="5"/>
      <c r="NC461" s="5"/>
      <c r="ND461" s="5"/>
      <c r="NE461" s="5"/>
      <c r="NF461" s="5"/>
      <c r="NG461" s="5"/>
      <c r="NH461" s="5"/>
      <c r="NI461" s="5"/>
      <c r="NJ461" s="5"/>
      <c r="NK461" s="5"/>
      <c r="NL461" s="5"/>
      <c r="NM461" s="5"/>
      <c r="NN461" s="5"/>
      <c r="NO461" s="5"/>
      <c r="NP461" s="5"/>
      <c r="NQ461" s="5"/>
      <c r="NR461" s="5"/>
      <c r="NS461" s="5"/>
      <c r="NT461" s="5"/>
      <c r="NU461" s="5"/>
      <c r="NV461" s="5"/>
      <c r="NW461" s="5"/>
      <c r="NX461" s="5"/>
      <c r="NY461" s="5"/>
      <c r="NZ461" s="5"/>
      <c r="OA461" s="5"/>
      <c r="OB461" s="5"/>
      <c r="OC461" s="5"/>
      <c r="OD461" s="5"/>
      <c r="OE461" s="5"/>
      <c r="OF461" s="5"/>
      <c r="OG461" s="5"/>
      <c r="OH461" s="5"/>
      <c r="OI461" s="5"/>
      <c r="OJ461" s="5"/>
      <c r="OK461" s="5"/>
      <c r="OL461" s="5"/>
      <c r="OM461" s="5"/>
      <c r="ON461" s="5"/>
      <c r="OO461" s="5"/>
      <c r="OP461" s="5"/>
      <c r="OQ461" s="5"/>
      <c r="OR461" s="5"/>
      <c r="OS461" s="5"/>
      <c r="OT461" s="5"/>
      <c r="OU461" s="5"/>
      <c r="OV461" s="5"/>
      <c r="OW461" s="5"/>
      <c r="OX461" s="5"/>
      <c r="OY461" s="5"/>
      <c r="OZ461" s="5"/>
      <c r="PA461" s="5"/>
      <c r="PB461" s="5"/>
      <c r="PC461" s="5"/>
      <c r="PD461" s="5"/>
      <c r="PE461" s="5"/>
      <c r="PF461" s="5"/>
      <c r="PG461" s="5"/>
      <c r="PH461" s="5"/>
      <c r="PI461" s="5"/>
      <c r="PJ461" s="5"/>
      <c r="PK461" s="5"/>
      <c r="PL461" s="5"/>
      <c r="PM461" s="5"/>
      <c r="PN461" s="5"/>
      <c r="PO461" s="5"/>
      <c r="PP461" s="5"/>
    </row>
    <row r="462" spans="1:432" ht="14.2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  <c r="IW462" s="5"/>
      <c r="IX462" s="5"/>
      <c r="IY462" s="5"/>
      <c r="IZ462" s="5"/>
      <c r="JA462" s="5"/>
      <c r="JB462" s="5"/>
      <c r="JC462" s="5"/>
      <c r="JD462" s="5"/>
      <c r="JE462" s="5"/>
      <c r="JF462" s="5"/>
      <c r="JG462" s="5"/>
      <c r="JH462" s="5"/>
      <c r="JI462" s="5"/>
      <c r="JJ462" s="5"/>
      <c r="JK462" s="5"/>
      <c r="JL462" s="5"/>
      <c r="JM462" s="5"/>
      <c r="JN462" s="5"/>
      <c r="JO462" s="5"/>
      <c r="JP462" s="5"/>
      <c r="JQ462" s="5"/>
      <c r="JR462" s="5"/>
      <c r="JS462" s="5"/>
      <c r="JT462" s="5"/>
      <c r="JU462" s="5"/>
      <c r="JV462" s="5"/>
      <c r="JW462" s="5"/>
      <c r="JX462" s="5"/>
      <c r="JY462" s="5"/>
      <c r="JZ462" s="5"/>
      <c r="KA462" s="5"/>
      <c r="KB462" s="5"/>
      <c r="KC462" s="5"/>
      <c r="KD462" s="5"/>
      <c r="KE462" s="5"/>
      <c r="KF462" s="5"/>
      <c r="KG462" s="5"/>
      <c r="KH462" s="5"/>
      <c r="KI462" s="5"/>
      <c r="KJ462" s="5"/>
      <c r="KK462" s="5"/>
      <c r="KL462" s="5"/>
      <c r="KM462" s="5"/>
      <c r="KN462" s="5"/>
      <c r="KO462" s="5"/>
      <c r="KP462" s="5"/>
      <c r="KQ462" s="5"/>
      <c r="KR462" s="5"/>
      <c r="KS462" s="5"/>
      <c r="KT462" s="5"/>
      <c r="KU462" s="5"/>
      <c r="KV462" s="5"/>
      <c r="KW462" s="5"/>
      <c r="KX462" s="5"/>
      <c r="KY462" s="5"/>
      <c r="KZ462" s="5"/>
      <c r="LA462" s="5"/>
      <c r="LB462" s="5"/>
      <c r="LC462" s="5"/>
      <c r="LD462" s="5"/>
      <c r="LE462" s="5"/>
      <c r="LF462" s="5"/>
      <c r="LG462" s="5"/>
      <c r="LH462" s="5"/>
      <c r="LI462" s="5"/>
      <c r="LJ462" s="5"/>
      <c r="LK462" s="5"/>
      <c r="LL462" s="5"/>
      <c r="LM462" s="5"/>
      <c r="LN462" s="5"/>
      <c r="LO462" s="5"/>
      <c r="LP462" s="5"/>
      <c r="LQ462" s="5"/>
      <c r="LR462" s="5"/>
      <c r="LS462" s="5"/>
      <c r="LT462" s="5"/>
      <c r="LU462" s="5"/>
      <c r="LV462" s="5"/>
      <c r="LW462" s="5"/>
      <c r="LX462" s="5"/>
      <c r="LY462" s="5"/>
      <c r="LZ462" s="5"/>
      <c r="MA462" s="5"/>
      <c r="MB462" s="5"/>
      <c r="MC462" s="5"/>
      <c r="MD462" s="5"/>
      <c r="ME462" s="5"/>
      <c r="MF462" s="5"/>
      <c r="MG462" s="5"/>
      <c r="MH462" s="5"/>
      <c r="MI462" s="5"/>
      <c r="MJ462" s="5"/>
      <c r="MK462" s="5"/>
      <c r="ML462" s="5"/>
      <c r="MM462" s="5"/>
      <c r="MN462" s="5"/>
      <c r="MO462" s="5"/>
      <c r="MP462" s="5"/>
      <c r="MQ462" s="5"/>
      <c r="MR462" s="5"/>
      <c r="MS462" s="5"/>
      <c r="MT462" s="5"/>
      <c r="MU462" s="5"/>
      <c r="MV462" s="5"/>
      <c r="MW462" s="5"/>
      <c r="MX462" s="5"/>
      <c r="MY462" s="5"/>
      <c r="MZ462" s="5"/>
      <c r="NA462" s="5"/>
      <c r="NB462" s="5"/>
      <c r="NC462" s="5"/>
      <c r="ND462" s="5"/>
      <c r="NE462" s="5"/>
      <c r="NF462" s="5"/>
      <c r="NG462" s="5"/>
      <c r="NH462" s="5"/>
      <c r="NI462" s="5"/>
      <c r="NJ462" s="5"/>
      <c r="NK462" s="5"/>
      <c r="NL462" s="5"/>
      <c r="NM462" s="5"/>
      <c r="NN462" s="5"/>
      <c r="NO462" s="5"/>
      <c r="NP462" s="5"/>
      <c r="NQ462" s="5"/>
      <c r="NR462" s="5"/>
      <c r="NS462" s="5"/>
      <c r="NT462" s="5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</row>
    <row r="463" spans="1:432" ht="14.2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  <c r="IW463" s="5"/>
      <c r="IX463" s="5"/>
      <c r="IY463" s="5"/>
      <c r="IZ463" s="5"/>
      <c r="JA463" s="5"/>
      <c r="JB463" s="5"/>
      <c r="JC463" s="5"/>
      <c r="JD463" s="5"/>
      <c r="JE463" s="5"/>
      <c r="JF463" s="5"/>
      <c r="JG463" s="5"/>
      <c r="JH463" s="5"/>
      <c r="JI463" s="5"/>
      <c r="JJ463" s="5"/>
      <c r="JK463" s="5"/>
      <c r="JL463" s="5"/>
      <c r="JM463" s="5"/>
      <c r="JN463" s="5"/>
      <c r="JO463" s="5"/>
      <c r="JP463" s="5"/>
      <c r="JQ463" s="5"/>
      <c r="JR463" s="5"/>
      <c r="JS463" s="5"/>
      <c r="JT463" s="5"/>
      <c r="JU463" s="5"/>
      <c r="JV463" s="5"/>
      <c r="JW463" s="5"/>
      <c r="JX463" s="5"/>
      <c r="JY463" s="5"/>
      <c r="JZ463" s="5"/>
      <c r="KA463" s="5"/>
      <c r="KB463" s="5"/>
      <c r="KC463" s="5"/>
      <c r="KD463" s="5"/>
      <c r="KE463" s="5"/>
      <c r="KF463" s="5"/>
      <c r="KG463" s="5"/>
      <c r="KH463" s="5"/>
      <c r="KI463" s="5"/>
      <c r="KJ463" s="5"/>
      <c r="KK463" s="5"/>
      <c r="KL463" s="5"/>
      <c r="KM463" s="5"/>
      <c r="KN463" s="5"/>
      <c r="KO463" s="5"/>
      <c r="KP463" s="5"/>
      <c r="KQ463" s="5"/>
      <c r="KR463" s="5"/>
      <c r="KS463" s="5"/>
      <c r="KT463" s="5"/>
      <c r="KU463" s="5"/>
      <c r="KV463" s="5"/>
      <c r="KW463" s="5"/>
      <c r="KX463" s="5"/>
      <c r="KY463" s="5"/>
      <c r="KZ463" s="5"/>
      <c r="LA463" s="5"/>
      <c r="LB463" s="5"/>
      <c r="LC463" s="5"/>
      <c r="LD463" s="5"/>
      <c r="LE463" s="5"/>
      <c r="LF463" s="5"/>
      <c r="LG463" s="5"/>
      <c r="LH463" s="5"/>
      <c r="LI463" s="5"/>
      <c r="LJ463" s="5"/>
      <c r="LK463" s="5"/>
      <c r="LL463" s="5"/>
      <c r="LM463" s="5"/>
      <c r="LN463" s="5"/>
      <c r="LO463" s="5"/>
      <c r="LP463" s="5"/>
      <c r="LQ463" s="5"/>
      <c r="LR463" s="5"/>
      <c r="LS463" s="5"/>
      <c r="LT463" s="5"/>
      <c r="LU463" s="5"/>
      <c r="LV463" s="5"/>
      <c r="LW463" s="5"/>
      <c r="LX463" s="5"/>
      <c r="LY463" s="5"/>
      <c r="LZ463" s="5"/>
      <c r="MA463" s="5"/>
      <c r="MB463" s="5"/>
      <c r="MC463" s="5"/>
      <c r="MD463" s="5"/>
      <c r="ME463" s="5"/>
      <c r="MF463" s="5"/>
      <c r="MG463" s="5"/>
      <c r="MH463" s="5"/>
      <c r="MI463" s="5"/>
      <c r="MJ463" s="5"/>
      <c r="MK463" s="5"/>
      <c r="ML463" s="5"/>
      <c r="MM463" s="5"/>
      <c r="MN463" s="5"/>
      <c r="MO463" s="5"/>
      <c r="MP463" s="5"/>
      <c r="MQ463" s="5"/>
      <c r="MR463" s="5"/>
      <c r="MS463" s="5"/>
      <c r="MT463" s="5"/>
      <c r="MU463" s="5"/>
      <c r="MV463" s="5"/>
      <c r="MW463" s="5"/>
      <c r="MX463" s="5"/>
      <c r="MY463" s="5"/>
      <c r="MZ463" s="5"/>
      <c r="NA463" s="5"/>
      <c r="NB463" s="5"/>
      <c r="NC463" s="5"/>
      <c r="ND463" s="5"/>
      <c r="NE463" s="5"/>
      <c r="NF463" s="5"/>
      <c r="NG463" s="5"/>
      <c r="NH463" s="5"/>
      <c r="NI463" s="5"/>
      <c r="NJ463" s="5"/>
      <c r="NK463" s="5"/>
      <c r="NL463" s="5"/>
      <c r="NM463" s="5"/>
      <c r="NN463" s="5"/>
      <c r="NO463" s="5"/>
      <c r="NP463" s="5"/>
      <c r="NQ463" s="5"/>
      <c r="NR463" s="5"/>
      <c r="NS463" s="5"/>
      <c r="NT463" s="5"/>
      <c r="NU463" s="5"/>
      <c r="NV463" s="5"/>
      <c r="NW463" s="5"/>
      <c r="NX463" s="5"/>
      <c r="NY463" s="5"/>
      <c r="NZ463" s="5"/>
      <c r="OA463" s="5"/>
      <c r="OB463" s="5"/>
      <c r="OC463" s="5"/>
      <c r="OD463" s="5"/>
      <c r="OE463" s="5"/>
      <c r="OF463" s="5"/>
      <c r="OG463" s="5"/>
      <c r="OH463" s="5"/>
      <c r="OI463" s="5"/>
      <c r="OJ463" s="5"/>
      <c r="OK463" s="5"/>
      <c r="OL463" s="5"/>
      <c r="OM463" s="5"/>
      <c r="ON463" s="5"/>
      <c r="OO463" s="5"/>
      <c r="OP463" s="5"/>
      <c r="OQ463" s="5"/>
      <c r="OR463" s="5"/>
      <c r="OS463" s="5"/>
      <c r="OT463" s="5"/>
      <c r="OU463" s="5"/>
      <c r="OV463" s="5"/>
      <c r="OW463" s="5"/>
      <c r="OX463" s="5"/>
      <c r="OY463" s="5"/>
      <c r="OZ463" s="5"/>
      <c r="PA463" s="5"/>
      <c r="PB463" s="5"/>
      <c r="PC463" s="5"/>
      <c r="PD463" s="5"/>
      <c r="PE463" s="5"/>
      <c r="PF463" s="5"/>
      <c r="PG463" s="5"/>
      <c r="PH463" s="5"/>
      <c r="PI463" s="5"/>
      <c r="PJ463" s="5"/>
      <c r="PK463" s="5"/>
      <c r="PL463" s="5"/>
      <c r="PM463" s="5"/>
      <c r="PN463" s="5"/>
      <c r="PO463" s="5"/>
      <c r="PP463" s="5"/>
    </row>
    <row r="464" spans="1:432" ht="14.2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  <c r="IW464" s="5"/>
      <c r="IX464" s="5"/>
      <c r="IY464" s="5"/>
      <c r="IZ464" s="5"/>
      <c r="JA464" s="5"/>
      <c r="JB464" s="5"/>
      <c r="JC464" s="5"/>
      <c r="JD464" s="5"/>
      <c r="JE464" s="5"/>
      <c r="JF464" s="5"/>
      <c r="JG464" s="5"/>
      <c r="JH464" s="5"/>
      <c r="JI464" s="5"/>
      <c r="JJ464" s="5"/>
      <c r="JK464" s="5"/>
      <c r="JL464" s="5"/>
      <c r="JM464" s="5"/>
      <c r="JN464" s="5"/>
      <c r="JO464" s="5"/>
      <c r="JP464" s="5"/>
      <c r="JQ464" s="5"/>
      <c r="JR464" s="5"/>
      <c r="JS464" s="5"/>
      <c r="JT464" s="5"/>
      <c r="JU464" s="5"/>
      <c r="JV464" s="5"/>
      <c r="JW464" s="5"/>
      <c r="JX464" s="5"/>
      <c r="JY464" s="5"/>
      <c r="JZ464" s="5"/>
      <c r="KA464" s="5"/>
      <c r="KB464" s="5"/>
      <c r="KC464" s="5"/>
      <c r="KD464" s="5"/>
      <c r="KE464" s="5"/>
      <c r="KF464" s="5"/>
      <c r="KG464" s="5"/>
      <c r="KH464" s="5"/>
      <c r="KI464" s="5"/>
      <c r="KJ464" s="5"/>
      <c r="KK464" s="5"/>
      <c r="KL464" s="5"/>
      <c r="KM464" s="5"/>
      <c r="KN464" s="5"/>
      <c r="KO464" s="5"/>
      <c r="KP464" s="5"/>
      <c r="KQ464" s="5"/>
      <c r="KR464" s="5"/>
      <c r="KS464" s="5"/>
      <c r="KT464" s="5"/>
      <c r="KU464" s="5"/>
      <c r="KV464" s="5"/>
      <c r="KW464" s="5"/>
      <c r="KX464" s="5"/>
      <c r="KY464" s="5"/>
      <c r="KZ464" s="5"/>
      <c r="LA464" s="5"/>
      <c r="LB464" s="5"/>
      <c r="LC464" s="5"/>
      <c r="LD464" s="5"/>
      <c r="LE464" s="5"/>
      <c r="LF464" s="5"/>
      <c r="LG464" s="5"/>
      <c r="LH464" s="5"/>
      <c r="LI464" s="5"/>
      <c r="LJ464" s="5"/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r="MY464" s="5"/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</row>
    <row r="465" spans="1:432" ht="14.2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  <c r="IW465" s="5"/>
      <c r="IX465" s="5"/>
      <c r="IY465" s="5"/>
      <c r="IZ465" s="5"/>
      <c r="JA465" s="5"/>
      <c r="JB465" s="5"/>
      <c r="JC465" s="5"/>
      <c r="JD465" s="5"/>
      <c r="JE465" s="5"/>
      <c r="JF465" s="5"/>
      <c r="JG465" s="5"/>
      <c r="JH465" s="5"/>
      <c r="JI465" s="5"/>
      <c r="JJ465" s="5"/>
      <c r="JK465" s="5"/>
      <c r="JL465" s="5"/>
      <c r="JM465" s="5"/>
      <c r="JN465" s="5"/>
      <c r="JO465" s="5"/>
      <c r="JP465" s="5"/>
      <c r="JQ465" s="5"/>
      <c r="JR465" s="5"/>
      <c r="JS465" s="5"/>
      <c r="JT465" s="5"/>
      <c r="JU465" s="5"/>
      <c r="JV465" s="5"/>
      <c r="JW465" s="5"/>
      <c r="JX465" s="5"/>
      <c r="JY465" s="5"/>
      <c r="JZ465" s="5"/>
      <c r="KA465" s="5"/>
      <c r="KB465" s="5"/>
      <c r="KC465" s="5"/>
      <c r="KD465" s="5"/>
      <c r="KE465" s="5"/>
      <c r="KF465" s="5"/>
      <c r="KG465" s="5"/>
      <c r="KH465" s="5"/>
      <c r="KI465" s="5"/>
      <c r="KJ465" s="5"/>
      <c r="KK465" s="5"/>
      <c r="KL465" s="5"/>
      <c r="KM465" s="5"/>
      <c r="KN465" s="5"/>
      <c r="KO465" s="5"/>
      <c r="KP465" s="5"/>
      <c r="KQ465" s="5"/>
      <c r="KR465" s="5"/>
      <c r="KS465" s="5"/>
      <c r="KT465" s="5"/>
      <c r="KU465" s="5"/>
      <c r="KV465" s="5"/>
      <c r="KW465" s="5"/>
      <c r="KX465" s="5"/>
      <c r="KY465" s="5"/>
      <c r="KZ465" s="5"/>
      <c r="LA465" s="5"/>
      <c r="LB465" s="5"/>
      <c r="LC465" s="5"/>
      <c r="LD465" s="5"/>
      <c r="LE465" s="5"/>
      <c r="LF465" s="5"/>
      <c r="LG465" s="5"/>
      <c r="LH465" s="5"/>
      <c r="LI465" s="5"/>
      <c r="LJ465" s="5"/>
      <c r="LK465" s="5"/>
      <c r="LL465" s="5"/>
      <c r="LM465" s="5"/>
      <c r="LN465" s="5"/>
      <c r="LO465" s="5"/>
      <c r="LP465" s="5"/>
      <c r="LQ465" s="5"/>
      <c r="LR465" s="5"/>
      <c r="LS465" s="5"/>
      <c r="LT465" s="5"/>
      <c r="LU465" s="5"/>
      <c r="LV465" s="5"/>
      <c r="LW465" s="5"/>
      <c r="LX465" s="5"/>
      <c r="LY465" s="5"/>
      <c r="LZ465" s="5"/>
      <c r="MA465" s="5"/>
      <c r="MB465" s="5"/>
      <c r="MC465" s="5"/>
      <c r="MD465" s="5"/>
      <c r="ME465" s="5"/>
      <c r="MF465" s="5"/>
      <c r="MG465" s="5"/>
      <c r="MH465" s="5"/>
      <c r="MI465" s="5"/>
      <c r="MJ465" s="5"/>
      <c r="MK465" s="5"/>
      <c r="ML465" s="5"/>
      <c r="MM465" s="5"/>
      <c r="MN465" s="5"/>
      <c r="MO465" s="5"/>
      <c r="MP465" s="5"/>
      <c r="MQ465" s="5"/>
      <c r="MR465" s="5"/>
      <c r="MS465" s="5"/>
      <c r="MT465" s="5"/>
      <c r="MU465" s="5"/>
      <c r="MV465" s="5"/>
      <c r="MW465" s="5"/>
      <c r="MX465" s="5"/>
      <c r="MY465" s="5"/>
      <c r="MZ465" s="5"/>
      <c r="NA465" s="5"/>
      <c r="NB465" s="5"/>
      <c r="NC465" s="5"/>
      <c r="ND465" s="5"/>
      <c r="NE465" s="5"/>
      <c r="NF465" s="5"/>
      <c r="NG465" s="5"/>
      <c r="NH465" s="5"/>
      <c r="NI465" s="5"/>
      <c r="NJ465" s="5"/>
      <c r="NK465" s="5"/>
      <c r="NL465" s="5"/>
      <c r="NM465" s="5"/>
      <c r="NN465" s="5"/>
      <c r="NO465" s="5"/>
      <c r="NP465" s="5"/>
      <c r="NQ465" s="5"/>
      <c r="NR465" s="5"/>
      <c r="NS465" s="5"/>
      <c r="NT465" s="5"/>
      <c r="NU465" s="5"/>
      <c r="NV465" s="5"/>
      <c r="NW465" s="5"/>
      <c r="NX465" s="5"/>
      <c r="NY465" s="5"/>
      <c r="NZ465" s="5"/>
      <c r="OA465" s="5"/>
      <c r="OB465" s="5"/>
      <c r="OC465" s="5"/>
      <c r="OD465" s="5"/>
      <c r="OE465" s="5"/>
      <c r="OF465" s="5"/>
      <c r="OG465" s="5"/>
      <c r="OH465" s="5"/>
      <c r="OI465" s="5"/>
      <c r="OJ465" s="5"/>
      <c r="OK465" s="5"/>
      <c r="OL465" s="5"/>
      <c r="OM465" s="5"/>
      <c r="ON465" s="5"/>
      <c r="OO465" s="5"/>
      <c r="OP465" s="5"/>
      <c r="OQ465" s="5"/>
      <c r="OR465" s="5"/>
      <c r="OS465" s="5"/>
      <c r="OT465" s="5"/>
      <c r="OU465" s="5"/>
      <c r="OV465" s="5"/>
      <c r="OW465" s="5"/>
      <c r="OX465" s="5"/>
      <c r="OY465" s="5"/>
      <c r="OZ465" s="5"/>
      <c r="PA465" s="5"/>
      <c r="PB465" s="5"/>
      <c r="PC465" s="5"/>
      <c r="PD465" s="5"/>
      <c r="PE465" s="5"/>
      <c r="PF465" s="5"/>
      <c r="PG465" s="5"/>
      <c r="PH465" s="5"/>
      <c r="PI465" s="5"/>
      <c r="PJ465" s="5"/>
      <c r="PK465" s="5"/>
      <c r="PL465" s="5"/>
      <c r="PM465" s="5"/>
      <c r="PN465" s="5"/>
      <c r="PO465" s="5"/>
      <c r="PP465" s="5"/>
    </row>
    <row r="466" spans="1:432" ht="14.2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  <c r="IW466" s="5"/>
      <c r="IX466" s="5"/>
      <c r="IY466" s="5"/>
      <c r="IZ466" s="5"/>
      <c r="JA466" s="5"/>
      <c r="JB466" s="5"/>
      <c r="JC466" s="5"/>
      <c r="JD466" s="5"/>
      <c r="JE466" s="5"/>
      <c r="JF466" s="5"/>
      <c r="JG466" s="5"/>
      <c r="JH466" s="5"/>
      <c r="JI466" s="5"/>
      <c r="JJ466" s="5"/>
      <c r="JK466" s="5"/>
      <c r="JL466" s="5"/>
      <c r="JM466" s="5"/>
      <c r="JN466" s="5"/>
      <c r="JO466" s="5"/>
      <c r="JP466" s="5"/>
      <c r="JQ466" s="5"/>
      <c r="JR466" s="5"/>
      <c r="JS466" s="5"/>
      <c r="JT466" s="5"/>
      <c r="JU466" s="5"/>
      <c r="JV466" s="5"/>
      <c r="JW466" s="5"/>
      <c r="JX466" s="5"/>
      <c r="JY466" s="5"/>
      <c r="JZ466" s="5"/>
      <c r="KA466" s="5"/>
      <c r="KB466" s="5"/>
      <c r="KC466" s="5"/>
      <c r="KD466" s="5"/>
      <c r="KE466" s="5"/>
      <c r="KF466" s="5"/>
      <c r="KG466" s="5"/>
      <c r="KH466" s="5"/>
      <c r="KI466" s="5"/>
      <c r="KJ466" s="5"/>
      <c r="KK466" s="5"/>
      <c r="KL466" s="5"/>
      <c r="KM466" s="5"/>
      <c r="KN466" s="5"/>
      <c r="KO466" s="5"/>
      <c r="KP466" s="5"/>
      <c r="KQ466" s="5"/>
      <c r="KR466" s="5"/>
      <c r="KS466" s="5"/>
      <c r="KT466" s="5"/>
      <c r="KU466" s="5"/>
      <c r="KV466" s="5"/>
      <c r="KW466" s="5"/>
      <c r="KX466" s="5"/>
      <c r="KY466" s="5"/>
      <c r="KZ466" s="5"/>
      <c r="LA466" s="5"/>
      <c r="LB466" s="5"/>
      <c r="LC466" s="5"/>
      <c r="LD466" s="5"/>
      <c r="LE466" s="5"/>
      <c r="LF466" s="5"/>
      <c r="LG466" s="5"/>
      <c r="LH466" s="5"/>
      <c r="LI466" s="5"/>
      <c r="LJ466" s="5"/>
      <c r="LK466" s="5"/>
      <c r="LL466" s="5"/>
      <c r="LM466" s="5"/>
      <c r="LN466" s="5"/>
      <c r="LO466" s="5"/>
      <c r="LP466" s="5"/>
      <c r="LQ466" s="5"/>
      <c r="LR466" s="5"/>
      <c r="LS466" s="5"/>
      <c r="LT466" s="5"/>
      <c r="LU466" s="5"/>
      <c r="LV466" s="5"/>
      <c r="LW466" s="5"/>
      <c r="LX466" s="5"/>
      <c r="LY466" s="5"/>
      <c r="LZ466" s="5"/>
      <c r="MA466" s="5"/>
      <c r="MB466" s="5"/>
      <c r="MC466" s="5"/>
      <c r="MD466" s="5"/>
      <c r="ME466" s="5"/>
      <c r="MF466" s="5"/>
      <c r="MG466" s="5"/>
      <c r="MH466" s="5"/>
      <c r="MI466" s="5"/>
      <c r="MJ466" s="5"/>
      <c r="MK466" s="5"/>
      <c r="ML466" s="5"/>
      <c r="MM466" s="5"/>
      <c r="MN466" s="5"/>
      <c r="MO466" s="5"/>
      <c r="MP466" s="5"/>
      <c r="MQ466" s="5"/>
      <c r="MR466" s="5"/>
      <c r="MS466" s="5"/>
      <c r="MT466" s="5"/>
      <c r="MU466" s="5"/>
      <c r="MV466" s="5"/>
      <c r="MW466" s="5"/>
      <c r="MX466" s="5"/>
      <c r="MY466" s="5"/>
      <c r="MZ466" s="5"/>
      <c r="NA466" s="5"/>
      <c r="NB466" s="5"/>
      <c r="NC466" s="5"/>
      <c r="ND466" s="5"/>
      <c r="NE466" s="5"/>
      <c r="NF466" s="5"/>
      <c r="NG466" s="5"/>
      <c r="NH466" s="5"/>
      <c r="NI466" s="5"/>
      <c r="NJ466" s="5"/>
      <c r="NK466" s="5"/>
      <c r="NL466" s="5"/>
      <c r="NM466" s="5"/>
      <c r="NN466" s="5"/>
      <c r="NO466" s="5"/>
      <c r="NP466" s="5"/>
      <c r="NQ466" s="5"/>
      <c r="NR466" s="5"/>
      <c r="NS466" s="5"/>
      <c r="NT466" s="5"/>
      <c r="NU466" s="5"/>
      <c r="NV466" s="5"/>
      <c r="NW466" s="5"/>
      <c r="NX466" s="5"/>
      <c r="NY466" s="5"/>
      <c r="NZ466" s="5"/>
      <c r="OA466" s="5"/>
      <c r="OB466" s="5"/>
      <c r="OC466" s="5"/>
      <c r="OD466" s="5"/>
      <c r="OE466" s="5"/>
      <c r="OF466" s="5"/>
      <c r="OG466" s="5"/>
      <c r="OH466" s="5"/>
      <c r="OI466" s="5"/>
      <c r="OJ466" s="5"/>
      <c r="OK466" s="5"/>
      <c r="OL466" s="5"/>
      <c r="OM466" s="5"/>
      <c r="ON466" s="5"/>
      <c r="OO466" s="5"/>
      <c r="OP466" s="5"/>
      <c r="OQ466" s="5"/>
      <c r="OR466" s="5"/>
      <c r="OS466" s="5"/>
      <c r="OT466" s="5"/>
      <c r="OU466" s="5"/>
      <c r="OV466" s="5"/>
      <c r="OW466" s="5"/>
      <c r="OX466" s="5"/>
      <c r="OY466" s="5"/>
      <c r="OZ466" s="5"/>
      <c r="PA466" s="5"/>
      <c r="PB466" s="5"/>
      <c r="PC466" s="5"/>
      <c r="PD466" s="5"/>
      <c r="PE466" s="5"/>
      <c r="PF466" s="5"/>
      <c r="PG466" s="5"/>
      <c r="PH466" s="5"/>
      <c r="PI466" s="5"/>
      <c r="PJ466" s="5"/>
      <c r="PK466" s="5"/>
      <c r="PL466" s="5"/>
      <c r="PM466" s="5"/>
      <c r="PN466" s="5"/>
      <c r="PO466" s="5"/>
      <c r="PP466" s="5"/>
    </row>
    <row r="467" spans="1:432" ht="14.2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  <c r="IW467" s="5"/>
      <c r="IX467" s="5"/>
      <c r="IY467" s="5"/>
      <c r="IZ467" s="5"/>
      <c r="JA467" s="5"/>
      <c r="JB467" s="5"/>
      <c r="JC467" s="5"/>
      <c r="JD467" s="5"/>
      <c r="JE467" s="5"/>
      <c r="JF467" s="5"/>
      <c r="JG467" s="5"/>
      <c r="JH467" s="5"/>
      <c r="JI467" s="5"/>
      <c r="JJ467" s="5"/>
      <c r="JK467" s="5"/>
      <c r="JL467" s="5"/>
      <c r="JM467" s="5"/>
      <c r="JN467" s="5"/>
      <c r="JO467" s="5"/>
      <c r="JP467" s="5"/>
      <c r="JQ467" s="5"/>
      <c r="JR467" s="5"/>
      <c r="JS467" s="5"/>
      <c r="JT467" s="5"/>
      <c r="JU467" s="5"/>
      <c r="JV467" s="5"/>
      <c r="JW467" s="5"/>
      <c r="JX467" s="5"/>
      <c r="JY467" s="5"/>
      <c r="JZ467" s="5"/>
      <c r="KA467" s="5"/>
      <c r="KB467" s="5"/>
      <c r="KC467" s="5"/>
      <c r="KD467" s="5"/>
      <c r="KE467" s="5"/>
      <c r="KF467" s="5"/>
      <c r="KG467" s="5"/>
      <c r="KH467" s="5"/>
      <c r="KI467" s="5"/>
      <c r="KJ467" s="5"/>
      <c r="KK467" s="5"/>
      <c r="KL467" s="5"/>
      <c r="KM467" s="5"/>
      <c r="KN467" s="5"/>
      <c r="KO467" s="5"/>
      <c r="KP467" s="5"/>
      <c r="KQ467" s="5"/>
      <c r="KR467" s="5"/>
      <c r="KS467" s="5"/>
      <c r="KT467" s="5"/>
      <c r="KU467" s="5"/>
      <c r="KV467" s="5"/>
      <c r="KW467" s="5"/>
      <c r="KX467" s="5"/>
      <c r="KY467" s="5"/>
      <c r="KZ467" s="5"/>
      <c r="LA467" s="5"/>
      <c r="LB467" s="5"/>
      <c r="LC467" s="5"/>
      <c r="LD467" s="5"/>
      <c r="LE467" s="5"/>
      <c r="LF467" s="5"/>
      <c r="LG467" s="5"/>
      <c r="LH467" s="5"/>
      <c r="LI467" s="5"/>
      <c r="LJ467" s="5"/>
      <c r="LK467" s="5"/>
      <c r="LL467" s="5"/>
      <c r="LM467" s="5"/>
      <c r="LN467" s="5"/>
      <c r="LO467" s="5"/>
      <c r="LP467" s="5"/>
      <c r="LQ467" s="5"/>
      <c r="LR467" s="5"/>
      <c r="LS467" s="5"/>
      <c r="LT467" s="5"/>
      <c r="LU467" s="5"/>
      <c r="LV467" s="5"/>
      <c r="LW467" s="5"/>
      <c r="LX467" s="5"/>
      <c r="LY467" s="5"/>
      <c r="LZ467" s="5"/>
      <c r="MA467" s="5"/>
      <c r="MB467" s="5"/>
      <c r="MC467" s="5"/>
      <c r="MD467" s="5"/>
      <c r="ME467" s="5"/>
      <c r="MF467" s="5"/>
      <c r="MG467" s="5"/>
      <c r="MH467" s="5"/>
      <c r="MI467" s="5"/>
      <c r="MJ467" s="5"/>
      <c r="MK467" s="5"/>
      <c r="ML467" s="5"/>
      <c r="MM467" s="5"/>
      <c r="MN467" s="5"/>
      <c r="MO467" s="5"/>
      <c r="MP467" s="5"/>
      <c r="MQ467" s="5"/>
      <c r="MR467" s="5"/>
      <c r="MS467" s="5"/>
      <c r="MT467" s="5"/>
      <c r="MU467" s="5"/>
      <c r="MV467" s="5"/>
      <c r="MW467" s="5"/>
      <c r="MX467" s="5"/>
      <c r="MY467" s="5"/>
      <c r="MZ467" s="5"/>
      <c r="NA467" s="5"/>
      <c r="NB467" s="5"/>
      <c r="NC467" s="5"/>
      <c r="ND467" s="5"/>
      <c r="NE467" s="5"/>
      <c r="NF467" s="5"/>
      <c r="NG467" s="5"/>
      <c r="NH467" s="5"/>
      <c r="NI467" s="5"/>
      <c r="NJ467" s="5"/>
      <c r="NK467" s="5"/>
      <c r="NL467" s="5"/>
      <c r="NM467" s="5"/>
      <c r="NN467" s="5"/>
      <c r="NO467" s="5"/>
      <c r="NP467" s="5"/>
      <c r="NQ467" s="5"/>
      <c r="NR467" s="5"/>
      <c r="NS467" s="5"/>
      <c r="NT467" s="5"/>
      <c r="NU467" s="5"/>
      <c r="NV467" s="5"/>
      <c r="NW467" s="5"/>
      <c r="NX467" s="5"/>
      <c r="NY467" s="5"/>
      <c r="NZ467" s="5"/>
      <c r="OA467" s="5"/>
      <c r="OB467" s="5"/>
      <c r="OC467" s="5"/>
      <c r="OD467" s="5"/>
      <c r="OE467" s="5"/>
      <c r="OF467" s="5"/>
      <c r="OG467" s="5"/>
      <c r="OH467" s="5"/>
      <c r="OI467" s="5"/>
      <c r="OJ467" s="5"/>
      <c r="OK467" s="5"/>
      <c r="OL467" s="5"/>
      <c r="OM467" s="5"/>
      <c r="ON467" s="5"/>
      <c r="OO467" s="5"/>
      <c r="OP467" s="5"/>
      <c r="OQ467" s="5"/>
      <c r="OR467" s="5"/>
      <c r="OS467" s="5"/>
      <c r="OT467" s="5"/>
      <c r="OU467" s="5"/>
      <c r="OV467" s="5"/>
      <c r="OW467" s="5"/>
      <c r="OX467" s="5"/>
      <c r="OY467" s="5"/>
      <c r="OZ467" s="5"/>
      <c r="PA467" s="5"/>
      <c r="PB467" s="5"/>
      <c r="PC467" s="5"/>
      <c r="PD467" s="5"/>
      <c r="PE467" s="5"/>
      <c r="PF467" s="5"/>
      <c r="PG467" s="5"/>
      <c r="PH467" s="5"/>
      <c r="PI467" s="5"/>
      <c r="PJ467" s="5"/>
      <c r="PK467" s="5"/>
      <c r="PL467" s="5"/>
      <c r="PM467" s="5"/>
      <c r="PN467" s="5"/>
      <c r="PO467" s="5"/>
      <c r="PP467" s="5"/>
    </row>
    <row r="468" spans="1:432" ht="14.2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  <c r="IW468" s="5"/>
      <c r="IX468" s="5"/>
      <c r="IY468" s="5"/>
      <c r="IZ468" s="5"/>
      <c r="JA468" s="5"/>
      <c r="JB468" s="5"/>
      <c r="JC468" s="5"/>
      <c r="JD468" s="5"/>
      <c r="JE468" s="5"/>
      <c r="JF468" s="5"/>
      <c r="JG468" s="5"/>
      <c r="JH468" s="5"/>
      <c r="JI468" s="5"/>
      <c r="JJ468" s="5"/>
      <c r="JK468" s="5"/>
      <c r="JL468" s="5"/>
      <c r="JM468" s="5"/>
      <c r="JN468" s="5"/>
      <c r="JO468" s="5"/>
      <c r="JP468" s="5"/>
      <c r="JQ468" s="5"/>
      <c r="JR468" s="5"/>
      <c r="JS468" s="5"/>
      <c r="JT468" s="5"/>
      <c r="JU468" s="5"/>
      <c r="JV468" s="5"/>
      <c r="JW468" s="5"/>
      <c r="JX468" s="5"/>
      <c r="JY468" s="5"/>
      <c r="JZ468" s="5"/>
      <c r="KA468" s="5"/>
      <c r="KB468" s="5"/>
      <c r="KC468" s="5"/>
      <c r="KD468" s="5"/>
      <c r="KE468" s="5"/>
      <c r="KF468" s="5"/>
      <c r="KG468" s="5"/>
      <c r="KH468" s="5"/>
      <c r="KI468" s="5"/>
      <c r="KJ468" s="5"/>
      <c r="KK468" s="5"/>
      <c r="KL468" s="5"/>
      <c r="KM468" s="5"/>
      <c r="KN468" s="5"/>
      <c r="KO468" s="5"/>
      <c r="KP468" s="5"/>
      <c r="KQ468" s="5"/>
      <c r="KR468" s="5"/>
      <c r="KS468" s="5"/>
      <c r="KT468" s="5"/>
      <c r="KU468" s="5"/>
      <c r="KV468" s="5"/>
      <c r="KW468" s="5"/>
      <c r="KX468" s="5"/>
      <c r="KY468" s="5"/>
      <c r="KZ468" s="5"/>
      <c r="LA468" s="5"/>
      <c r="LB468" s="5"/>
      <c r="LC468" s="5"/>
      <c r="LD468" s="5"/>
      <c r="LE468" s="5"/>
      <c r="LF468" s="5"/>
      <c r="LG468" s="5"/>
      <c r="LH468" s="5"/>
      <c r="LI468" s="5"/>
      <c r="LJ468" s="5"/>
      <c r="LK468" s="5"/>
      <c r="LL468" s="5"/>
      <c r="LM468" s="5"/>
      <c r="LN468" s="5"/>
      <c r="LO468" s="5"/>
      <c r="LP468" s="5"/>
      <c r="LQ468" s="5"/>
      <c r="LR468" s="5"/>
      <c r="LS468" s="5"/>
      <c r="LT468" s="5"/>
      <c r="LU468" s="5"/>
      <c r="LV468" s="5"/>
      <c r="LW468" s="5"/>
      <c r="LX468" s="5"/>
      <c r="LY468" s="5"/>
      <c r="LZ468" s="5"/>
      <c r="MA468" s="5"/>
      <c r="MB468" s="5"/>
      <c r="MC468" s="5"/>
      <c r="MD468" s="5"/>
      <c r="ME468" s="5"/>
      <c r="MF468" s="5"/>
      <c r="MG468" s="5"/>
      <c r="MH468" s="5"/>
      <c r="MI468" s="5"/>
      <c r="MJ468" s="5"/>
      <c r="MK468" s="5"/>
      <c r="ML468" s="5"/>
      <c r="MM468" s="5"/>
      <c r="MN468" s="5"/>
      <c r="MO468" s="5"/>
      <c r="MP468" s="5"/>
      <c r="MQ468" s="5"/>
      <c r="MR468" s="5"/>
      <c r="MS468" s="5"/>
      <c r="MT468" s="5"/>
      <c r="MU468" s="5"/>
      <c r="MV468" s="5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r="PN468" s="5"/>
      <c r="PO468" s="5"/>
      <c r="PP468" s="5"/>
    </row>
    <row r="469" spans="1:432" ht="14.2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  <c r="IW469" s="5"/>
      <c r="IX469" s="5"/>
      <c r="IY469" s="5"/>
      <c r="IZ469" s="5"/>
      <c r="JA469" s="5"/>
      <c r="JB469" s="5"/>
      <c r="JC469" s="5"/>
      <c r="JD469" s="5"/>
      <c r="JE469" s="5"/>
      <c r="JF469" s="5"/>
      <c r="JG469" s="5"/>
      <c r="JH469" s="5"/>
      <c r="JI469" s="5"/>
      <c r="JJ469" s="5"/>
      <c r="JK469" s="5"/>
      <c r="JL469" s="5"/>
      <c r="JM469" s="5"/>
      <c r="JN469" s="5"/>
      <c r="JO469" s="5"/>
      <c r="JP469" s="5"/>
      <c r="JQ469" s="5"/>
      <c r="JR469" s="5"/>
      <c r="JS469" s="5"/>
      <c r="JT469" s="5"/>
      <c r="JU469" s="5"/>
      <c r="JV469" s="5"/>
      <c r="JW469" s="5"/>
      <c r="JX469" s="5"/>
      <c r="JY469" s="5"/>
      <c r="JZ469" s="5"/>
      <c r="KA469" s="5"/>
      <c r="KB469" s="5"/>
      <c r="KC469" s="5"/>
      <c r="KD469" s="5"/>
      <c r="KE469" s="5"/>
      <c r="KF469" s="5"/>
      <c r="KG469" s="5"/>
      <c r="KH469" s="5"/>
      <c r="KI469" s="5"/>
      <c r="KJ469" s="5"/>
      <c r="KK469" s="5"/>
      <c r="KL469" s="5"/>
      <c r="KM469" s="5"/>
      <c r="KN469" s="5"/>
      <c r="KO469" s="5"/>
      <c r="KP469" s="5"/>
      <c r="KQ469" s="5"/>
      <c r="KR469" s="5"/>
      <c r="KS469" s="5"/>
      <c r="KT469" s="5"/>
      <c r="KU469" s="5"/>
      <c r="KV469" s="5"/>
      <c r="KW469" s="5"/>
      <c r="KX469" s="5"/>
      <c r="KY469" s="5"/>
      <c r="KZ469" s="5"/>
      <c r="LA469" s="5"/>
      <c r="LB469" s="5"/>
      <c r="LC469" s="5"/>
      <c r="LD469" s="5"/>
      <c r="LE469" s="5"/>
      <c r="LF469" s="5"/>
      <c r="LG469" s="5"/>
      <c r="LH469" s="5"/>
      <c r="LI469" s="5"/>
      <c r="LJ469" s="5"/>
      <c r="LK469" s="5"/>
      <c r="LL469" s="5"/>
      <c r="LM469" s="5"/>
      <c r="LN469" s="5"/>
      <c r="LO469" s="5"/>
      <c r="LP469" s="5"/>
      <c r="LQ469" s="5"/>
      <c r="LR469" s="5"/>
      <c r="LS469" s="5"/>
      <c r="LT469" s="5"/>
      <c r="LU469" s="5"/>
      <c r="LV469" s="5"/>
      <c r="LW469" s="5"/>
      <c r="LX469" s="5"/>
      <c r="LY469" s="5"/>
      <c r="LZ469" s="5"/>
      <c r="MA469" s="5"/>
      <c r="MB469" s="5"/>
      <c r="MC469" s="5"/>
      <c r="MD469" s="5"/>
      <c r="ME469" s="5"/>
      <c r="MF469" s="5"/>
      <c r="MG469" s="5"/>
      <c r="MH469" s="5"/>
      <c r="MI469" s="5"/>
      <c r="MJ469" s="5"/>
      <c r="MK469" s="5"/>
      <c r="ML469" s="5"/>
      <c r="MM469" s="5"/>
      <c r="MN469" s="5"/>
      <c r="MO469" s="5"/>
      <c r="MP469" s="5"/>
      <c r="MQ469" s="5"/>
      <c r="MR469" s="5"/>
      <c r="MS469" s="5"/>
      <c r="MT469" s="5"/>
      <c r="MU469" s="5"/>
      <c r="MV469" s="5"/>
      <c r="MW469" s="5"/>
      <c r="MX469" s="5"/>
      <c r="MY469" s="5"/>
      <c r="MZ469" s="5"/>
      <c r="NA469" s="5"/>
      <c r="NB469" s="5"/>
      <c r="NC469" s="5"/>
      <c r="ND469" s="5"/>
      <c r="NE469" s="5"/>
      <c r="NF469" s="5"/>
      <c r="NG469" s="5"/>
      <c r="NH469" s="5"/>
      <c r="NI469" s="5"/>
      <c r="NJ469" s="5"/>
      <c r="NK469" s="5"/>
      <c r="NL469" s="5"/>
      <c r="NM469" s="5"/>
      <c r="NN469" s="5"/>
      <c r="NO469" s="5"/>
      <c r="NP469" s="5"/>
      <c r="NQ469" s="5"/>
      <c r="NR469" s="5"/>
      <c r="NS469" s="5"/>
      <c r="NT469" s="5"/>
      <c r="NU469" s="5"/>
      <c r="NV469" s="5"/>
      <c r="NW469" s="5"/>
      <c r="NX469" s="5"/>
      <c r="NY469" s="5"/>
      <c r="NZ469" s="5"/>
      <c r="OA469" s="5"/>
      <c r="OB469" s="5"/>
      <c r="OC469" s="5"/>
      <c r="OD469" s="5"/>
      <c r="OE469" s="5"/>
      <c r="OF469" s="5"/>
      <c r="OG469" s="5"/>
      <c r="OH469" s="5"/>
      <c r="OI469" s="5"/>
      <c r="OJ469" s="5"/>
      <c r="OK469" s="5"/>
      <c r="OL469" s="5"/>
      <c r="OM469" s="5"/>
      <c r="ON469" s="5"/>
      <c r="OO469" s="5"/>
      <c r="OP469" s="5"/>
      <c r="OQ469" s="5"/>
      <c r="OR469" s="5"/>
      <c r="OS469" s="5"/>
      <c r="OT469" s="5"/>
      <c r="OU469" s="5"/>
      <c r="OV469" s="5"/>
      <c r="OW469" s="5"/>
      <c r="OX469" s="5"/>
      <c r="OY469" s="5"/>
      <c r="OZ469" s="5"/>
      <c r="PA469" s="5"/>
      <c r="PB469" s="5"/>
      <c r="PC469" s="5"/>
      <c r="PD469" s="5"/>
      <c r="PE469" s="5"/>
      <c r="PF469" s="5"/>
      <c r="PG469" s="5"/>
      <c r="PH469" s="5"/>
      <c r="PI469" s="5"/>
      <c r="PJ469" s="5"/>
      <c r="PK469" s="5"/>
      <c r="PL469" s="5"/>
      <c r="PM469" s="5"/>
      <c r="PN469" s="5"/>
      <c r="PO469" s="5"/>
      <c r="PP469" s="5"/>
    </row>
    <row r="470" spans="1:432" ht="14.2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  <c r="IW470" s="5"/>
      <c r="IX470" s="5"/>
      <c r="IY470" s="5"/>
      <c r="IZ470" s="5"/>
      <c r="JA470" s="5"/>
      <c r="JB470" s="5"/>
      <c r="JC470" s="5"/>
      <c r="JD470" s="5"/>
      <c r="JE470" s="5"/>
      <c r="JF470" s="5"/>
      <c r="JG470" s="5"/>
      <c r="JH470" s="5"/>
      <c r="JI470" s="5"/>
      <c r="JJ470" s="5"/>
      <c r="JK470" s="5"/>
      <c r="JL470" s="5"/>
      <c r="JM470" s="5"/>
      <c r="JN470" s="5"/>
      <c r="JO470" s="5"/>
      <c r="JP470" s="5"/>
      <c r="JQ470" s="5"/>
      <c r="JR470" s="5"/>
      <c r="JS470" s="5"/>
      <c r="JT470" s="5"/>
      <c r="JU470" s="5"/>
      <c r="JV470" s="5"/>
      <c r="JW470" s="5"/>
      <c r="JX470" s="5"/>
      <c r="JY470" s="5"/>
      <c r="JZ470" s="5"/>
      <c r="KA470" s="5"/>
      <c r="KB470" s="5"/>
      <c r="KC470" s="5"/>
      <c r="KD470" s="5"/>
      <c r="KE470" s="5"/>
      <c r="KF470" s="5"/>
      <c r="KG470" s="5"/>
      <c r="KH470" s="5"/>
      <c r="KI470" s="5"/>
      <c r="KJ470" s="5"/>
      <c r="KK470" s="5"/>
      <c r="KL470" s="5"/>
      <c r="KM470" s="5"/>
      <c r="KN470" s="5"/>
      <c r="KO470" s="5"/>
      <c r="KP470" s="5"/>
      <c r="KQ470" s="5"/>
      <c r="KR470" s="5"/>
      <c r="KS470" s="5"/>
      <c r="KT470" s="5"/>
      <c r="KU470" s="5"/>
      <c r="KV470" s="5"/>
      <c r="KW470" s="5"/>
      <c r="KX470" s="5"/>
      <c r="KY470" s="5"/>
      <c r="KZ470" s="5"/>
      <c r="LA470" s="5"/>
      <c r="LB470" s="5"/>
      <c r="LC470" s="5"/>
      <c r="LD470" s="5"/>
      <c r="LE470" s="5"/>
      <c r="LF470" s="5"/>
      <c r="LG470" s="5"/>
      <c r="LH470" s="5"/>
      <c r="LI470" s="5"/>
      <c r="LJ470" s="5"/>
      <c r="LK470" s="5"/>
      <c r="LL470" s="5"/>
      <c r="LM470" s="5"/>
      <c r="LN470" s="5"/>
      <c r="LO470" s="5"/>
      <c r="LP470" s="5"/>
      <c r="LQ470" s="5"/>
      <c r="LR470" s="5"/>
      <c r="LS470" s="5"/>
      <c r="LT470" s="5"/>
      <c r="LU470" s="5"/>
      <c r="LV470" s="5"/>
      <c r="LW470" s="5"/>
      <c r="LX470" s="5"/>
      <c r="LY470" s="5"/>
      <c r="LZ470" s="5"/>
      <c r="MA470" s="5"/>
      <c r="MB470" s="5"/>
      <c r="MC470" s="5"/>
      <c r="MD470" s="5"/>
      <c r="ME470" s="5"/>
      <c r="MF470" s="5"/>
      <c r="MG470" s="5"/>
      <c r="MH470" s="5"/>
      <c r="MI470" s="5"/>
      <c r="MJ470" s="5"/>
      <c r="MK470" s="5"/>
      <c r="ML470" s="5"/>
      <c r="MM470" s="5"/>
      <c r="MN470" s="5"/>
      <c r="MO470" s="5"/>
      <c r="MP470" s="5"/>
      <c r="MQ470" s="5"/>
      <c r="MR470" s="5"/>
      <c r="MS470" s="5"/>
      <c r="MT470" s="5"/>
      <c r="MU470" s="5"/>
      <c r="MV470" s="5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r="PN470" s="5"/>
      <c r="PO470" s="5"/>
      <c r="PP470" s="5"/>
    </row>
    <row r="471" spans="1:432" ht="14.2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  <c r="IW471" s="5"/>
      <c r="IX471" s="5"/>
      <c r="IY471" s="5"/>
      <c r="IZ471" s="5"/>
      <c r="JA471" s="5"/>
      <c r="JB471" s="5"/>
      <c r="JC471" s="5"/>
      <c r="JD471" s="5"/>
      <c r="JE471" s="5"/>
      <c r="JF471" s="5"/>
      <c r="JG471" s="5"/>
      <c r="JH471" s="5"/>
      <c r="JI471" s="5"/>
      <c r="JJ471" s="5"/>
      <c r="JK471" s="5"/>
      <c r="JL471" s="5"/>
      <c r="JM471" s="5"/>
      <c r="JN471" s="5"/>
      <c r="JO471" s="5"/>
      <c r="JP471" s="5"/>
      <c r="JQ471" s="5"/>
      <c r="JR471" s="5"/>
      <c r="JS471" s="5"/>
      <c r="JT471" s="5"/>
      <c r="JU471" s="5"/>
      <c r="JV471" s="5"/>
      <c r="JW471" s="5"/>
      <c r="JX471" s="5"/>
      <c r="JY471" s="5"/>
      <c r="JZ471" s="5"/>
      <c r="KA471" s="5"/>
      <c r="KB471" s="5"/>
      <c r="KC471" s="5"/>
      <c r="KD471" s="5"/>
      <c r="KE471" s="5"/>
      <c r="KF471" s="5"/>
      <c r="KG471" s="5"/>
      <c r="KH471" s="5"/>
      <c r="KI471" s="5"/>
      <c r="KJ471" s="5"/>
      <c r="KK471" s="5"/>
      <c r="KL471" s="5"/>
      <c r="KM471" s="5"/>
      <c r="KN471" s="5"/>
      <c r="KO471" s="5"/>
      <c r="KP471" s="5"/>
      <c r="KQ471" s="5"/>
      <c r="KR471" s="5"/>
      <c r="KS471" s="5"/>
      <c r="KT471" s="5"/>
      <c r="KU471" s="5"/>
      <c r="KV471" s="5"/>
      <c r="KW471" s="5"/>
      <c r="KX471" s="5"/>
      <c r="KY471" s="5"/>
      <c r="KZ471" s="5"/>
      <c r="LA471" s="5"/>
      <c r="LB471" s="5"/>
      <c r="LC471" s="5"/>
      <c r="LD471" s="5"/>
      <c r="LE471" s="5"/>
      <c r="LF471" s="5"/>
      <c r="LG471" s="5"/>
      <c r="LH471" s="5"/>
      <c r="LI471" s="5"/>
      <c r="LJ471" s="5"/>
      <c r="LK471" s="5"/>
      <c r="LL471" s="5"/>
      <c r="LM471" s="5"/>
      <c r="LN471" s="5"/>
      <c r="LO471" s="5"/>
      <c r="LP471" s="5"/>
      <c r="LQ471" s="5"/>
      <c r="LR471" s="5"/>
      <c r="LS471" s="5"/>
      <c r="LT471" s="5"/>
      <c r="LU471" s="5"/>
      <c r="LV471" s="5"/>
      <c r="LW471" s="5"/>
      <c r="LX471" s="5"/>
      <c r="LY471" s="5"/>
      <c r="LZ471" s="5"/>
      <c r="MA471" s="5"/>
      <c r="MB471" s="5"/>
      <c r="MC471" s="5"/>
      <c r="MD471" s="5"/>
      <c r="ME471" s="5"/>
      <c r="MF471" s="5"/>
      <c r="MG471" s="5"/>
      <c r="MH471" s="5"/>
      <c r="MI471" s="5"/>
      <c r="MJ471" s="5"/>
      <c r="MK471" s="5"/>
      <c r="ML471" s="5"/>
      <c r="MM471" s="5"/>
      <c r="MN471" s="5"/>
      <c r="MO471" s="5"/>
      <c r="MP471" s="5"/>
      <c r="MQ471" s="5"/>
      <c r="MR471" s="5"/>
      <c r="MS471" s="5"/>
      <c r="MT471" s="5"/>
      <c r="MU471" s="5"/>
      <c r="MV471" s="5"/>
      <c r="MW471" s="5"/>
      <c r="MX471" s="5"/>
      <c r="MY471" s="5"/>
      <c r="MZ471" s="5"/>
      <c r="NA471" s="5"/>
      <c r="NB471" s="5"/>
      <c r="NC471" s="5"/>
      <c r="ND471" s="5"/>
      <c r="NE471" s="5"/>
      <c r="NF471" s="5"/>
      <c r="NG471" s="5"/>
      <c r="NH471" s="5"/>
      <c r="NI471" s="5"/>
      <c r="NJ471" s="5"/>
      <c r="NK471" s="5"/>
      <c r="NL471" s="5"/>
      <c r="NM471" s="5"/>
      <c r="NN471" s="5"/>
      <c r="NO471" s="5"/>
      <c r="NP471" s="5"/>
      <c r="NQ471" s="5"/>
      <c r="NR471" s="5"/>
      <c r="NS471" s="5"/>
      <c r="NT471" s="5"/>
      <c r="NU471" s="5"/>
      <c r="NV471" s="5"/>
      <c r="NW471" s="5"/>
      <c r="NX471" s="5"/>
      <c r="NY471" s="5"/>
      <c r="NZ471" s="5"/>
      <c r="OA471" s="5"/>
      <c r="OB471" s="5"/>
      <c r="OC471" s="5"/>
      <c r="OD471" s="5"/>
      <c r="OE471" s="5"/>
      <c r="OF471" s="5"/>
      <c r="OG471" s="5"/>
      <c r="OH471" s="5"/>
      <c r="OI471" s="5"/>
      <c r="OJ471" s="5"/>
      <c r="OK471" s="5"/>
      <c r="OL471" s="5"/>
      <c r="OM471" s="5"/>
      <c r="ON471" s="5"/>
      <c r="OO471" s="5"/>
      <c r="OP471" s="5"/>
      <c r="OQ471" s="5"/>
      <c r="OR471" s="5"/>
      <c r="OS471" s="5"/>
      <c r="OT471" s="5"/>
      <c r="OU471" s="5"/>
      <c r="OV471" s="5"/>
      <c r="OW471" s="5"/>
      <c r="OX471" s="5"/>
      <c r="OY471" s="5"/>
      <c r="OZ471" s="5"/>
      <c r="PA471" s="5"/>
      <c r="PB471" s="5"/>
      <c r="PC471" s="5"/>
      <c r="PD471" s="5"/>
      <c r="PE471" s="5"/>
      <c r="PF471" s="5"/>
      <c r="PG471" s="5"/>
      <c r="PH471" s="5"/>
      <c r="PI471" s="5"/>
      <c r="PJ471" s="5"/>
      <c r="PK471" s="5"/>
      <c r="PL471" s="5"/>
      <c r="PM471" s="5"/>
      <c r="PN471" s="5"/>
      <c r="PO471" s="5"/>
      <c r="PP471" s="5"/>
    </row>
    <row r="472" spans="1:432" ht="14.2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  <c r="IW472" s="5"/>
      <c r="IX472" s="5"/>
      <c r="IY472" s="5"/>
      <c r="IZ472" s="5"/>
      <c r="JA472" s="5"/>
      <c r="JB472" s="5"/>
      <c r="JC472" s="5"/>
      <c r="JD472" s="5"/>
      <c r="JE472" s="5"/>
      <c r="JF472" s="5"/>
      <c r="JG472" s="5"/>
      <c r="JH472" s="5"/>
      <c r="JI472" s="5"/>
      <c r="JJ472" s="5"/>
      <c r="JK472" s="5"/>
      <c r="JL472" s="5"/>
      <c r="JM472" s="5"/>
      <c r="JN472" s="5"/>
      <c r="JO472" s="5"/>
      <c r="JP472" s="5"/>
      <c r="JQ472" s="5"/>
      <c r="JR472" s="5"/>
      <c r="JS472" s="5"/>
      <c r="JT472" s="5"/>
      <c r="JU472" s="5"/>
      <c r="JV472" s="5"/>
      <c r="JW472" s="5"/>
      <c r="JX472" s="5"/>
      <c r="JY472" s="5"/>
      <c r="JZ472" s="5"/>
      <c r="KA472" s="5"/>
      <c r="KB472" s="5"/>
      <c r="KC472" s="5"/>
      <c r="KD472" s="5"/>
      <c r="KE472" s="5"/>
      <c r="KF472" s="5"/>
      <c r="KG472" s="5"/>
      <c r="KH472" s="5"/>
      <c r="KI472" s="5"/>
      <c r="KJ472" s="5"/>
      <c r="KK472" s="5"/>
      <c r="KL472" s="5"/>
      <c r="KM472" s="5"/>
      <c r="KN472" s="5"/>
      <c r="KO472" s="5"/>
      <c r="KP472" s="5"/>
      <c r="KQ472" s="5"/>
      <c r="KR472" s="5"/>
      <c r="KS472" s="5"/>
      <c r="KT472" s="5"/>
      <c r="KU472" s="5"/>
      <c r="KV472" s="5"/>
      <c r="KW472" s="5"/>
      <c r="KX472" s="5"/>
      <c r="KY472" s="5"/>
      <c r="KZ472" s="5"/>
      <c r="LA472" s="5"/>
      <c r="LB472" s="5"/>
      <c r="LC472" s="5"/>
      <c r="LD472" s="5"/>
      <c r="LE472" s="5"/>
      <c r="LF472" s="5"/>
      <c r="LG472" s="5"/>
      <c r="LH472" s="5"/>
      <c r="LI472" s="5"/>
      <c r="LJ472" s="5"/>
      <c r="LK472" s="5"/>
      <c r="LL472" s="5"/>
      <c r="LM472" s="5"/>
      <c r="LN472" s="5"/>
      <c r="LO472" s="5"/>
      <c r="LP472" s="5"/>
      <c r="LQ472" s="5"/>
      <c r="LR472" s="5"/>
      <c r="LS472" s="5"/>
      <c r="LT472" s="5"/>
      <c r="LU472" s="5"/>
      <c r="LV472" s="5"/>
      <c r="LW472" s="5"/>
      <c r="LX472" s="5"/>
      <c r="LY472" s="5"/>
      <c r="LZ472" s="5"/>
      <c r="MA472" s="5"/>
      <c r="MB472" s="5"/>
      <c r="MC472" s="5"/>
      <c r="MD472" s="5"/>
      <c r="ME472" s="5"/>
      <c r="MF472" s="5"/>
      <c r="MG472" s="5"/>
      <c r="MH472" s="5"/>
      <c r="MI472" s="5"/>
      <c r="MJ472" s="5"/>
      <c r="MK472" s="5"/>
      <c r="ML472" s="5"/>
      <c r="MM472" s="5"/>
      <c r="MN472" s="5"/>
      <c r="MO472" s="5"/>
      <c r="MP472" s="5"/>
      <c r="MQ472" s="5"/>
      <c r="MR472" s="5"/>
      <c r="MS472" s="5"/>
      <c r="MT472" s="5"/>
      <c r="MU472" s="5"/>
      <c r="MV472" s="5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r="PN472" s="5"/>
      <c r="PO472" s="5"/>
      <c r="PP472" s="5"/>
    </row>
    <row r="473" spans="1:432" ht="14.2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  <c r="IW473" s="5"/>
      <c r="IX473" s="5"/>
      <c r="IY473" s="5"/>
      <c r="IZ473" s="5"/>
      <c r="JA473" s="5"/>
      <c r="JB473" s="5"/>
      <c r="JC473" s="5"/>
      <c r="JD473" s="5"/>
      <c r="JE473" s="5"/>
      <c r="JF473" s="5"/>
      <c r="JG473" s="5"/>
      <c r="JH473" s="5"/>
      <c r="JI473" s="5"/>
      <c r="JJ473" s="5"/>
      <c r="JK473" s="5"/>
      <c r="JL473" s="5"/>
      <c r="JM473" s="5"/>
      <c r="JN473" s="5"/>
      <c r="JO473" s="5"/>
      <c r="JP473" s="5"/>
      <c r="JQ473" s="5"/>
      <c r="JR473" s="5"/>
      <c r="JS473" s="5"/>
      <c r="JT473" s="5"/>
      <c r="JU473" s="5"/>
      <c r="JV473" s="5"/>
      <c r="JW473" s="5"/>
      <c r="JX473" s="5"/>
      <c r="JY473" s="5"/>
      <c r="JZ473" s="5"/>
      <c r="KA473" s="5"/>
      <c r="KB473" s="5"/>
      <c r="KC473" s="5"/>
      <c r="KD473" s="5"/>
      <c r="KE473" s="5"/>
      <c r="KF473" s="5"/>
      <c r="KG473" s="5"/>
      <c r="KH473" s="5"/>
      <c r="KI473" s="5"/>
      <c r="KJ473" s="5"/>
      <c r="KK473" s="5"/>
      <c r="KL473" s="5"/>
      <c r="KM473" s="5"/>
      <c r="KN473" s="5"/>
      <c r="KO473" s="5"/>
      <c r="KP473" s="5"/>
      <c r="KQ473" s="5"/>
      <c r="KR473" s="5"/>
      <c r="KS473" s="5"/>
      <c r="KT473" s="5"/>
      <c r="KU473" s="5"/>
      <c r="KV473" s="5"/>
      <c r="KW473" s="5"/>
      <c r="KX473" s="5"/>
      <c r="KY473" s="5"/>
      <c r="KZ473" s="5"/>
      <c r="LA473" s="5"/>
      <c r="LB473" s="5"/>
      <c r="LC473" s="5"/>
      <c r="LD473" s="5"/>
      <c r="LE473" s="5"/>
      <c r="LF473" s="5"/>
      <c r="LG473" s="5"/>
      <c r="LH473" s="5"/>
      <c r="LI473" s="5"/>
      <c r="LJ473" s="5"/>
      <c r="LK473" s="5"/>
      <c r="LL473" s="5"/>
      <c r="LM473" s="5"/>
      <c r="LN473" s="5"/>
      <c r="LO473" s="5"/>
      <c r="LP473" s="5"/>
      <c r="LQ473" s="5"/>
      <c r="LR473" s="5"/>
      <c r="LS473" s="5"/>
      <c r="LT473" s="5"/>
      <c r="LU473" s="5"/>
      <c r="LV473" s="5"/>
      <c r="LW473" s="5"/>
      <c r="LX473" s="5"/>
      <c r="LY473" s="5"/>
      <c r="LZ473" s="5"/>
      <c r="MA473" s="5"/>
      <c r="MB473" s="5"/>
      <c r="MC473" s="5"/>
      <c r="MD473" s="5"/>
      <c r="ME473" s="5"/>
      <c r="MF473" s="5"/>
      <c r="MG473" s="5"/>
      <c r="MH473" s="5"/>
      <c r="MI473" s="5"/>
      <c r="MJ473" s="5"/>
      <c r="MK473" s="5"/>
      <c r="ML473" s="5"/>
      <c r="MM473" s="5"/>
      <c r="MN473" s="5"/>
      <c r="MO473" s="5"/>
      <c r="MP473" s="5"/>
      <c r="MQ473" s="5"/>
      <c r="MR473" s="5"/>
      <c r="MS473" s="5"/>
      <c r="MT473" s="5"/>
      <c r="MU473" s="5"/>
      <c r="MV473" s="5"/>
      <c r="MW473" s="5"/>
      <c r="MX473" s="5"/>
      <c r="MY473" s="5"/>
      <c r="MZ473" s="5"/>
      <c r="NA473" s="5"/>
      <c r="NB473" s="5"/>
      <c r="NC473" s="5"/>
      <c r="ND473" s="5"/>
      <c r="NE473" s="5"/>
      <c r="NF473" s="5"/>
      <c r="NG473" s="5"/>
      <c r="NH473" s="5"/>
      <c r="NI473" s="5"/>
      <c r="NJ473" s="5"/>
      <c r="NK473" s="5"/>
      <c r="NL473" s="5"/>
      <c r="NM473" s="5"/>
      <c r="NN473" s="5"/>
      <c r="NO473" s="5"/>
      <c r="NP473" s="5"/>
      <c r="NQ473" s="5"/>
      <c r="NR473" s="5"/>
      <c r="NS473" s="5"/>
      <c r="NT473" s="5"/>
      <c r="NU473" s="5"/>
      <c r="NV473" s="5"/>
      <c r="NW473" s="5"/>
      <c r="NX473" s="5"/>
      <c r="NY473" s="5"/>
      <c r="NZ473" s="5"/>
      <c r="OA473" s="5"/>
      <c r="OB473" s="5"/>
      <c r="OC473" s="5"/>
      <c r="OD473" s="5"/>
      <c r="OE473" s="5"/>
      <c r="OF473" s="5"/>
      <c r="OG473" s="5"/>
      <c r="OH473" s="5"/>
      <c r="OI473" s="5"/>
      <c r="OJ473" s="5"/>
      <c r="OK473" s="5"/>
      <c r="OL473" s="5"/>
      <c r="OM473" s="5"/>
      <c r="ON473" s="5"/>
      <c r="OO473" s="5"/>
      <c r="OP473" s="5"/>
      <c r="OQ473" s="5"/>
      <c r="OR473" s="5"/>
      <c r="OS473" s="5"/>
      <c r="OT473" s="5"/>
      <c r="OU473" s="5"/>
      <c r="OV473" s="5"/>
      <c r="OW473" s="5"/>
      <c r="OX473" s="5"/>
      <c r="OY473" s="5"/>
      <c r="OZ473" s="5"/>
      <c r="PA473" s="5"/>
      <c r="PB473" s="5"/>
      <c r="PC473" s="5"/>
      <c r="PD473" s="5"/>
      <c r="PE473" s="5"/>
      <c r="PF473" s="5"/>
      <c r="PG473" s="5"/>
      <c r="PH473" s="5"/>
      <c r="PI473" s="5"/>
      <c r="PJ473" s="5"/>
      <c r="PK473" s="5"/>
      <c r="PL473" s="5"/>
      <c r="PM473" s="5"/>
      <c r="PN473" s="5"/>
      <c r="PO473" s="5"/>
      <c r="PP473" s="5"/>
    </row>
    <row r="474" spans="1:432" ht="14.2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  <c r="IW474" s="5"/>
      <c r="IX474" s="5"/>
      <c r="IY474" s="5"/>
      <c r="IZ474" s="5"/>
      <c r="JA474" s="5"/>
      <c r="JB474" s="5"/>
      <c r="JC474" s="5"/>
      <c r="JD474" s="5"/>
      <c r="JE474" s="5"/>
      <c r="JF474" s="5"/>
      <c r="JG474" s="5"/>
      <c r="JH474" s="5"/>
      <c r="JI474" s="5"/>
      <c r="JJ474" s="5"/>
      <c r="JK474" s="5"/>
      <c r="JL474" s="5"/>
      <c r="JM474" s="5"/>
      <c r="JN474" s="5"/>
      <c r="JO474" s="5"/>
      <c r="JP474" s="5"/>
      <c r="JQ474" s="5"/>
      <c r="JR474" s="5"/>
      <c r="JS474" s="5"/>
      <c r="JT474" s="5"/>
      <c r="JU474" s="5"/>
      <c r="JV474" s="5"/>
      <c r="JW474" s="5"/>
      <c r="JX474" s="5"/>
      <c r="JY474" s="5"/>
      <c r="JZ474" s="5"/>
      <c r="KA474" s="5"/>
      <c r="KB474" s="5"/>
      <c r="KC474" s="5"/>
      <c r="KD474" s="5"/>
      <c r="KE474" s="5"/>
      <c r="KF474" s="5"/>
      <c r="KG474" s="5"/>
      <c r="KH474" s="5"/>
      <c r="KI474" s="5"/>
      <c r="KJ474" s="5"/>
      <c r="KK474" s="5"/>
      <c r="KL474" s="5"/>
      <c r="KM474" s="5"/>
      <c r="KN474" s="5"/>
      <c r="KO474" s="5"/>
      <c r="KP474" s="5"/>
      <c r="KQ474" s="5"/>
      <c r="KR474" s="5"/>
      <c r="KS474" s="5"/>
      <c r="KT474" s="5"/>
      <c r="KU474" s="5"/>
      <c r="KV474" s="5"/>
      <c r="KW474" s="5"/>
      <c r="KX474" s="5"/>
      <c r="KY474" s="5"/>
      <c r="KZ474" s="5"/>
      <c r="LA474" s="5"/>
      <c r="LB474" s="5"/>
      <c r="LC474" s="5"/>
      <c r="LD474" s="5"/>
      <c r="LE474" s="5"/>
      <c r="LF474" s="5"/>
      <c r="LG474" s="5"/>
      <c r="LH474" s="5"/>
      <c r="LI474" s="5"/>
      <c r="LJ474" s="5"/>
      <c r="LK474" s="5"/>
      <c r="LL474" s="5"/>
      <c r="LM474" s="5"/>
      <c r="LN474" s="5"/>
      <c r="LO474" s="5"/>
      <c r="LP474" s="5"/>
      <c r="LQ474" s="5"/>
      <c r="LR474" s="5"/>
      <c r="LS474" s="5"/>
      <c r="LT474" s="5"/>
      <c r="LU474" s="5"/>
      <c r="LV474" s="5"/>
      <c r="LW474" s="5"/>
      <c r="LX474" s="5"/>
      <c r="LY474" s="5"/>
      <c r="LZ474" s="5"/>
      <c r="MA474" s="5"/>
      <c r="MB474" s="5"/>
      <c r="MC474" s="5"/>
      <c r="MD474" s="5"/>
      <c r="ME474" s="5"/>
      <c r="MF474" s="5"/>
      <c r="MG474" s="5"/>
      <c r="MH474" s="5"/>
      <c r="MI474" s="5"/>
      <c r="MJ474" s="5"/>
      <c r="MK474" s="5"/>
      <c r="ML474" s="5"/>
      <c r="MM474" s="5"/>
      <c r="MN474" s="5"/>
      <c r="MO474" s="5"/>
      <c r="MP474" s="5"/>
      <c r="MQ474" s="5"/>
      <c r="MR474" s="5"/>
      <c r="MS474" s="5"/>
      <c r="MT474" s="5"/>
      <c r="MU474" s="5"/>
      <c r="MV474" s="5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r="PN474" s="5"/>
      <c r="PO474" s="5"/>
      <c r="PP474" s="5"/>
    </row>
    <row r="475" spans="1:432" ht="14.2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  <c r="IW475" s="5"/>
      <c r="IX475" s="5"/>
      <c r="IY475" s="5"/>
      <c r="IZ475" s="5"/>
      <c r="JA475" s="5"/>
      <c r="JB475" s="5"/>
      <c r="JC475" s="5"/>
      <c r="JD475" s="5"/>
      <c r="JE475" s="5"/>
      <c r="JF475" s="5"/>
      <c r="JG475" s="5"/>
      <c r="JH475" s="5"/>
      <c r="JI475" s="5"/>
      <c r="JJ475" s="5"/>
      <c r="JK475" s="5"/>
      <c r="JL475" s="5"/>
      <c r="JM475" s="5"/>
      <c r="JN475" s="5"/>
      <c r="JO475" s="5"/>
      <c r="JP475" s="5"/>
      <c r="JQ475" s="5"/>
      <c r="JR475" s="5"/>
      <c r="JS475" s="5"/>
      <c r="JT475" s="5"/>
      <c r="JU475" s="5"/>
      <c r="JV475" s="5"/>
      <c r="JW475" s="5"/>
      <c r="JX475" s="5"/>
      <c r="JY475" s="5"/>
      <c r="JZ475" s="5"/>
      <c r="KA475" s="5"/>
      <c r="KB475" s="5"/>
      <c r="KC475" s="5"/>
      <c r="KD475" s="5"/>
      <c r="KE475" s="5"/>
      <c r="KF475" s="5"/>
      <c r="KG475" s="5"/>
      <c r="KH475" s="5"/>
      <c r="KI475" s="5"/>
      <c r="KJ475" s="5"/>
      <c r="KK475" s="5"/>
      <c r="KL475" s="5"/>
      <c r="KM475" s="5"/>
      <c r="KN475" s="5"/>
      <c r="KO475" s="5"/>
      <c r="KP475" s="5"/>
      <c r="KQ475" s="5"/>
      <c r="KR475" s="5"/>
      <c r="KS475" s="5"/>
      <c r="KT475" s="5"/>
      <c r="KU475" s="5"/>
      <c r="KV475" s="5"/>
      <c r="KW475" s="5"/>
      <c r="KX475" s="5"/>
      <c r="KY475" s="5"/>
      <c r="KZ475" s="5"/>
      <c r="LA475" s="5"/>
      <c r="LB475" s="5"/>
      <c r="LC475" s="5"/>
      <c r="LD475" s="5"/>
      <c r="LE475" s="5"/>
      <c r="LF475" s="5"/>
      <c r="LG475" s="5"/>
      <c r="LH475" s="5"/>
      <c r="LI475" s="5"/>
      <c r="LJ475" s="5"/>
      <c r="LK475" s="5"/>
      <c r="LL475" s="5"/>
      <c r="LM475" s="5"/>
      <c r="LN475" s="5"/>
      <c r="LO475" s="5"/>
      <c r="LP475" s="5"/>
      <c r="LQ475" s="5"/>
      <c r="LR475" s="5"/>
      <c r="LS475" s="5"/>
      <c r="LT475" s="5"/>
      <c r="LU475" s="5"/>
      <c r="LV475" s="5"/>
      <c r="LW475" s="5"/>
      <c r="LX475" s="5"/>
      <c r="LY475" s="5"/>
      <c r="LZ475" s="5"/>
      <c r="MA475" s="5"/>
      <c r="MB475" s="5"/>
      <c r="MC475" s="5"/>
      <c r="MD475" s="5"/>
      <c r="ME475" s="5"/>
      <c r="MF475" s="5"/>
      <c r="MG475" s="5"/>
      <c r="MH475" s="5"/>
      <c r="MI475" s="5"/>
      <c r="MJ475" s="5"/>
      <c r="MK475" s="5"/>
      <c r="ML475" s="5"/>
      <c r="MM475" s="5"/>
      <c r="MN475" s="5"/>
      <c r="MO475" s="5"/>
      <c r="MP475" s="5"/>
      <c r="MQ475" s="5"/>
      <c r="MR475" s="5"/>
      <c r="MS475" s="5"/>
      <c r="MT475" s="5"/>
      <c r="MU475" s="5"/>
      <c r="MV475" s="5"/>
      <c r="MW475" s="5"/>
      <c r="MX475" s="5"/>
      <c r="MY475" s="5"/>
      <c r="MZ475" s="5"/>
      <c r="NA475" s="5"/>
      <c r="NB475" s="5"/>
      <c r="NC475" s="5"/>
      <c r="ND475" s="5"/>
      <c r="NE475" s="5"/>
      <c r="NF475" s="5"/>
      <c r="NG475" s="5"/>
      <c r="NH475" s="5"/>
      <c r="NI475" s="5"/>
      <c r="NJ475" s="5"/>
      <c r="NK475" s="5"/>
      <c r="NL475" s="5"/>
      <c r="NM475" s="5"/>
      <c r="NN475" s="5"/>
      <c r="NO475" s="5"/>
      <c r="NP475" s="5"/>
      <c r="NQ475" s="5"/>
      <c r="NR475" s="5"/>
      <c r="NS475" s="5"/>
      <c r="NT475" s="5"/>
      <c r="NU475" s="5"/>
      <c r="NV475" s="5"/>
      <c r="NW475" s="5"/>
      <c r="NX475" s="5"/>
      <c r="NY475" s="5"/>
      <c r="NZ475" s="5"/>
      <c r="OA475" s="5"/>
      <c r="OB475" s="5"/>
      <c r="OC475" s="5"/>
      <c r="OD475" s="5"/>
      <c r="OE475" s="5"/>
      <c r="OF475" s="5"/>
      <c r="OG475" s="5"/>
      <c r="OH475" s="5"/>
      <c r="OI475" s="5"/>
      <c r="OJ475" s="5"/>
      <c r="OK475" s="5"/>
      <c r="OL475" s="5"/>
      <c r="OM475" s="5"/>
      <c r="ON475" s="5"/>
      <c r="OO475" s="5"/>
      <c r="OP475" s="5"/>
      <c r="OQ475" s="5"/>
      <c r="OR475" s="5"/>
      <c r="OS475" s="5"/>
      <c r="OT475" s="5"/>
      <c r="OU475" s="5"/>
      <c r="OV475" s="5"/>
      <c r="OW475" s="5"/>
      <c r="OX475" s="5"/>
      <c r="OY475" s="5"/>
      <c r="OZ475" s="5"/>
      <c r="PA475" s="5"/>
      <c r="PB475" s="5"/>
      <c r="PC475" s="5"/>
      <c r="PD475" s="5"/>
      <c r="PE475" s="5"/>
      <c r="PF475" s="5"/>
      <c r="PG475" s="5"/>
      <c r="PH475" s="5"/>
      <c r="PI475" s="5"/>
      <c r="PJ475" s="5"/>
      <c r="PK475" s="5"/>
      <c r="PL475" s="5"/>
      <c r="PM475" s="5"/>
      <c r="PN475" s="5"/>
      <c r="PO475" s="5"/>
      <c r="PP475" s="5"/>
    </row>
    <row r="476" spans="1:432" ht="14.2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  <c r="IW476" s="5"/>
      <c r="IX476" s="5"/>
      <c r="IY476" s="5"/>
      <c r="IZ476" s="5"/>
      <c r="JA476" s="5"/>
      <c r="JB476" s="5"/>
      <c r="JC476" s="5"/>
      <c r="JD476" s="5"/>
      <c r="JE476" s="5"/>
      <c r="JF476" s="5"/>
      <c r="JG476" s="5"/>
      <c r="JH476" s="5"/>
      <c r="JI476" s="5"/>
      <c r="JJ476" s="5"/>
      <c r="JK476" s="5"/>
      <c r="JL476" s="5"/>
      <c r="JM476" s="5"/>
      <c r="JN476" s="5"/>
      <c r="JO476" s="5"/>
      <c r="JP476" s="5"/>
      <c r="JQ476" s="5"/>
      <c r="JR476" s="5"/>
      <c r="JS476" s="5"/>
      <c r="JT476" s="5"/>
      <c r="JU476" s="5"/>
      <c r="JV476" s="5"/>
      <c r="JW476" s="5"/>
      <c r="JX476" s="5"/>
      <c r="JY476" s="5"/>
      <c r="JZ476" s="5"/>
      <c r="KA476" s="5"/>
      <c r="KB476" s="5"/>
      <c r="KC476" s="5"/>
      <c r="KD476" s="5"/>
      <c r="KE476" s="5"/>
      <c r="KF476" s="5"/>
      <c r="KG476" s="5"/>
      <c r="KH476" s="5"/>
      <c r="KI476" s="5"/>
      <c r="KJ476" s="5"/>
      <c r="KK476" s="5"/>
      <c r="KL476" s="5"/>
      <c r="KM476" s="5"/>
      <c r="KN476" s="5"/>
      <c r="KO476" s="5"/>
      <c r="KP476" s="5"/>
      <c r="KQ476" s="5"/>
      <c r="KR476" s="5"/>
      <c r="KS476" s="5"/>
      <c r="KT476" s="5"/>
      <c r="KU476" s="5"/>
      <c r="KV476" s="5"/>
      <c r="KW476" s="5"/>
      <c r="KX476" s="5"/>
      <c r="KY476" s="5"/>
      <c r="KZ476" s="5"/>
      <c r="LA476" s="5"/>
      <c r="LB476" s="5"/>
      <c r="LC476" s="5"/>
      <c r="LD476" s="5"/>
      <c r="LE476" s="5"/>
      <c r="LF476" s="5"/>
      <c r="LG476" s="5"/>
      <c r="LH476" s="5"/>
      <c r="LI476" s="5"/>
      <c r="LJ476" s="5"/>
      <c r="LK476" s="5"/>
      <c r="LL476" s="5"/>
      <c r="LM476" s="5"/>
      <c r="LN476" s="5"/>
      <c r="LO476" s="5"/>
      <c r="LP476" s="5"/>
      <c r="LQ476" s="5"/>
      <c r="LR476" s="5"/>
      <c r="LS476" s="5"/>
      <c r="LT476" s="5"/>
      <c r="LU476" s="5"/>
      <c r="LV476" s="5"/>
      <c r="LW476" s="5"/>
      <c r="LX476" s="5"/>
      <c r="LY476" s="5"/>
      <c r="LZ476" s="5"/>
      <c r="MA476" s="5"/>
      <c r="MB476" s="5"/>
      <c r="MC476" s="5"/>
      <c r="MD476" s="5"/>
      <c r="ME476" s="5"/>
      <c r="MF476" s="5"/>
      <c r="MG476" s="5"/>
      <c r="MH476" s="5"/>
      <c r="MI476" s="5"/>
      <c r="MJ476" s="5"/>
      <c r="MK476" s="5"/>
      <c r="ML476" s="5"/>
      <c r="MM476" s="5"/>
      <c r="MN476" s="5"/>
      <c r="MO476" s="5"/>
      <c r="MP476" s="5"/>
      <c r="MQ476" s="5"/>
      <c r="MR476" s="5"/>
      <c r="MS476" s="5"/>
      <c r="MT476" s="5"/>
      <c r="MU476" s="5"/>
      <c r="MV476" s="5"/>
      <c r="MW476" s="5"/>
      <c r="MX476" s="5"/>
      <c r="MY476" s="5"/>
      <c r="MZ476" s="5"/>
      <c r="NA476" s="5"/>
      <c r="NB476" s="5"/>
      <c r="NC476" s="5"/>
      <c r="ND476" s="5"/>
      <c r="NE476" s="5"/>
      <c r="NF476" s="5"/>
      <c r="NG476" s="5"/>
      <c r="NH476" s="5"/>
      <c r="NI476" s="5"/>
      <c r="NJ476" s="5"/>
      <c r="NK476" s="5"/>
      <c r="NL476" s="5"/>
      <c r="NM476" s="5"/>
      <c r="NN476" s="5"/>
      <c r="NO476" s="5"/>
      <c r="NP476" s="5"/>
      <c r="NQ476" s="5"/>
      <c r="NR476" s="5"/>
      <c r="NS476" s="5"/>
      <c r="NT476" s="5"/>
      <c r="NU476" s="5"/>
      <c r="NV476" s="5"/>
      <c r="NW476" s="5"/>
      <c r="NX476" s="5"/>
      <c r="NY476" s="5"/>
      <c r="NZ476" s="5"/>
      <c r="OA476" s="5"/>
      <c r="OB476" s="5"/>
      <c r="OC476" s="5"/>
      <c r="OD476" s="5"/>
      <c r="OE476" s="5"/>
      <c r="OF476" s="5"/>
      <c r="OG476" s="5"/>
      <c r="OH476" s="5"/>
      <c r="OI476" s="5"/>
      <c r="OJ476" s="5"/>
      <c r="OK476" s="5"/>
      <c r="OL476" s="5"/>
      <c r="OM476" s="5"/>
      <c r="ON476" s="5"/>
      <c r="OO476" s="5"/>
      <c r="OP476" s="5"/>
      <c r="OQ476" s="5"/>
      <c r="OR476" s="5"/>
      <c r="OS476" s="5"/>
      <c r="OT476" s="5"/>
      <c r="OU476" s="5"/>
      <c r="OV476" s="5"/>
      <c r="OW476" s="5"/>
      <c r="OX476" s="5"/>
      <c r="OY476" s="5"/>
      <c r="OZ476" s="5"/>
      <c r="PA476" s="5"/>
      <c r="PB476" s="5"/>
      <c r="PC476" s="5"/>
      <c r="PD476" s="5"/>
      <c r="PE476" s="5"/>
      <c r="PF476" s="5"/>
      <c r="PG476" s="5"/>
      <c r="PH476" s="5"/>
      <c r="PI476" s="5"/>
      <c r="PJ476" s="5"/>
      <c r="PK476" s="5"/>
      <c r="PL476" s="5"/>
      <c r="PM476" s="5"/>
      <c r="PN476" s="5"/>
      <c r="PO476" s="5"/>
      <c r="PP476" s="5"/>
    </row>
    <row r="477" spans="1:432" ht="14.2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  <c r="IW477" s="5"/>
      <c r="IX477" s="5"/>
      <c r="IY477" s="5"/>
      <c r="IZ477" s="5"/>
      <c r="JA477" s="5"/>
      <c r="JB477" s="5"/>
      <c r="JC477" s="5"/>
      <c r="JD477" s="5"/>
      <c r="JE477" s="5"/>
      <c r="JF477" s="5"/>
      <c r="JG477" s="5"/>
      <c r="JH477" s="5"/>
      <c r="JI477" s="5"/>
      <c r="JJ477" s="5"/>
      <c r="JK477" s="5"/>
      <c r="JL477" s="5"/>
      <c r="JM477" s="5"/>
      <c r="JN477" s="5"/>
      <c r="JO477" s="5"/>
      <c r="JP477" s="5"/>
      <c r="JQ477" s="5"/>
      <c r="JR477" s="5"/>
      <c r="JS477" s="5"/>
      <c r="JT477" s="5"/>
      <c r="JU477" s="5"/>
      <c r="JV477" s="5"/>
      <c r="JW477" s="5"/>
      <c r="JX477" s="5"/>
      <c r="JY477" s="5"/>
      <c r="JZ477" s="5"/>
      <c r="KA477" s="5"/>
      <c r="KB477" s="5"/>
      <c r="KC477" s="5"/>
      <c r="KD477" s="5"/>
      <c r="KE477" s="5"/>
      <c r="KF477" s="5"/>
      <c r="KG477" s="5"/>
      <c r="KH477" s="5"/>
      <c r="KI477" s="5"/>
      <c r="KJ477" s="5"/>
      <c r="KK477" s="5"/>
      <c r="KL477" s="5"/>
      <c r="KM477" s="5"/>
      <c r="KN477" s="5"/>
      <c r="KO477" s="5"/>
      <c r="KP477" s="5"/>
      <c r="KQ477" s="5"/>
      <c r="KR477" s="5"/>
      <c r="KS477" s="5"/>
      <c r="KT477" s="5"/>
      <c r="KU477" s="5"/>
      <c r="KV477" s="5"/>
      <c r="KW477" s="5"/>
      <c r="KX477" s="5"/>
      <c r="KY477" s="5"/>
      <c r="KZ477" s="5"/>
      <c r="LA477" s="5"/>
      <c r="LB477" s="5"/>
      <c r="LC477" s="5"/>
      <c r="LD477" s="5"/>
      <c r="LE477" s="5"/>
      <c r="LF477" s="5"/>
      <c r="LG477" s="5"/>
      <c r="LH477" s="5"/>
      <c r="LI477" s="5"/>
      <c r="LJ477" s="5"/>
      <c r="LK477" s="5"/>
      <c r="LL477" s="5"/>
      <c r="LM477" s="5"/>
      <c r="LN477" s="5"/>
      <c r="LO477" s="5"/>
      <c r="LP477" s="5"/>
      <c r="LQ477" s="5"/>
      <c r="LR477" s="5"/>
      <c r="LS477" s="5"/>
      <c r="LT477" s="5"/>
      <c r="LU477" s="5"/>
      <c r="LV477" s="5"/>
      <c r="LW477" s="5"/>
      <c r="LX477" s="5"/>
      <c r="LY477" s="5"/>
      <c r="LZ477" s="5"/>
      <c r="MA477" s="5"/>
      <c r="MB477" s="5"/>
      <c r="MC477" s="5"/>
      <c r="MD477" s="5"/>
      <c r="ME477" s="5"/>
      <c r="MF477" s="5"/>
      <c r="MG477" s="5"/>
      <c r="MH477" s="5"/>
      <c r="MI477" s="5"/>
      <c r="MJ477" s="5"/>
      <c r="MK477" s="5"/>
      <c r="ML477" s="5"/>
      <c r="MM477" s="5"/>
      <c r="MN477" s="5"/>
      <c r="MO477" s="5"/>
      <c r="MP477" s="5"/>
      <c r="MQ477" s="5"/>
      <c r="MR477" s="5"/>
      <c r="MS477" s="5"/>
      <c r="MT477" s="5"/>
      <c r="MU477" s="5"/>
      <c r="MV477" s="5"/>
      <c r="MW477" s="5"/>
      <c r="MX477" s="5"/>
      <c r="MY477" s="5"/>
      <c r="MZ477" s="5"/>
      <c r="NA477" s="5"/>
      <c r="NB477" s="5"/>
      <c r="NC477" s="5"/>
      <c r="ND477" s="5"/>
      <c r="NE477" s="5"/>
      <c r="NF477" s="5"/>
      <c r="NG477" s="5"/>
      <c r="NH477" s="5"/>
      <c r="NI477" s="5"/>
      <c r="NJ477" s="5"/>
      <c r="NK477" s="5"/>
      <c r="NL477" s="5"/>
      <c r="NM477" s="5"/>
      <c r="NN477" s="5"/>
      <c r="NO477" s="5"/>
      <c r="NP477" s="5"/>
      <c r="NQ477" s="5"/>
      <c r="NR477" s="5"/>
      <c r="NS477" s="5"/>
      <c r="NT477" s="5"/>
      <c r="NU477" s="5"/>
      <c r="NV477" s="5"/>
      <c r="NW477" s="5"/>
      <c r="NX477" s="5"/>
      <c r="NY477" s="5"/>
      <c r="NZ477" s="5"/>
      <c r="OA477" s="5"/>
      <c r="OB477" s="5"/>
      <c r="OC477" s="5"/>
      <c r="OD477" s="5"/>
      <c r="OE477" s="5"/>
      <c r="OF477" s="5"/>
      <c r="OG477" s="5"/>
      <c r="OH477" s="5"/>
      <c r="OI477" s="5"/>
      <c r="OJ477" s="5"/>
      <c r="OK477" s="5"/>
      <c r="OL477" s="5"/>
      <c r="OM477" s="5"/>
      <c r="ON477" s="5"/>
      <c r="OO477" s="5"/>
      <c r="OP477" s="5"/>
      <c r="OQ477" s="5"/>
      <c r="OR477" s="5"/>
      <c r="OS477" s="5"/>
      <c r="OT477" s="5"/>
      <c r="OU477" s="5"/>
      <c r="OV477" s="5"/>
      <c r="OW477" s="5"/>
      <c r="OX477" s="5"/>
      <c r="OY477" s="5"/>
      <c r="OZ477" s="5"/>
      <c r="PA477" s="5"/>
      <c r="PB477" s="5"/>
      <c r="PC477" s="5"/>
      <c r="PD477" s="5"/>
      <c r="PE477" s="5"/>
      <c r="PF477" s="5"/>
      <c r="PG477" s="5"/>
      <c r="PH477" s="5"/>
      <c r="PI477" s="5"/>
      <c r="PJ477" s="5"/>
      <c r="PK477" s="5"/>
      <c r="PL477" s="5"/>
      <c r="PM477" s="5"/>
      <c r="PN477" s="5"/>
      <c r="PO477" s="5"/>
      <c r="PP477" s="5"/>
    </row>
    <row r="478" spans="1:432" ht="14.2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  <c r="IW478" s="5"/>
      <c r="IX478" s="5"/>
      <c r="IY478" s="5"/>
      <c r="IZ478" s="5"/>
      <c r="JA478" s="5"/>
      <c r="JB478" s="5"/>
      <c r="JC478" s="5"/>
      <c r="JD478" s="5"/>
      <c r="JE478" s="5"/>
      <c r="JF478" s="5"/>
      <c r="JG478" s="5"/>
      <c r="JH478" s="5"/>
      <c r="JI478" s="5"/>
      <c r="JJ478" s="5"/>
      <c r="JK478" s="5"/>
      <c r="JL478" s="5"/>
      <c r="JM478" s="5"/>
      <c r="JN478" s="5"/>
      <c r="JO478" s="5"/>
      <c r="JP478" s="5"/>
      <c r="JQ478" s="5"/>
      <c r="JR478" s="5"/>
      <c r="JS478" s="5"/>
      <c r="JT478" s="5"/>
      <c r="JU478" s="5"/>
      <c r="JV478" s="5"/>
      <c r="JW478" s="5"/>
      <c r="JX478" s="5"/>
      <c r="JY478" s="5"/>
      <c r="JZ478" s="5"/>
      <c r="KA478" s="5"/>
      <c r="KB478" s="5"/>
      <c r="KC478" s="5"/>
      <c r="KD478" s="5"/>
      <c r="KE478" s="5"/>
      <c r="KF478" s="5"/>
      <c r="KG478" s="5"/>
      <c r="KH478" s="5"/>
      <c r="KI478" s="5"/>
      <c r="KJ478" s="5"/>
      <c r="KK478" s="5"/>
      <c r="KL478" s="5"/>
      <c r="KM478" s="5"/>
      <c r="KN478" s="5"/>
      <c r="KO478" s="5"/>
      <c r="KP478" s="5"/>
      <c r="KQ478" s="5"/>
      <c r="KR478" s="5"/>
      <c r="KS478" s="5"/>
      <c r="KT478" s="5"/>
      <c r="KU478" s="5"/>
      <c r="KV478" s="5"/>
      <c r="KW478" s="5"/>
      <c r="KX478" s="5"/>
      <c r="KY478" s="5"/>
      <c r="KZ478" s="5"/>
      <c r="LA478" s="5"/>
      <c r="LB478" s="5"/>
      <c r="LC478" s="5"/>
      <c r="LD478" s="5"/>
      <c r="LE478" s="5"/>
      <c r="LF478" s="5"/>
      <c r="LG478" s="5"/>
      <c r="LH478" s="5"/>
      <c r="LI478" s="5"/>
      <c r="LJ478" s="5"/>
      <c r="LK478" s="5"/>
      <c r="LL478" s="5"/>
      <c r="LM478" s="5"/>
      <c r="LN478" s="5"/>
      <c r="LO478" s="5"/>
      <c r="LP478" s="5"/>
      <c r="LQ478" s="5"/>
      <c r="LR478" s="5"/>
      <c r="LS478" s="5"/>
      <c r="LT478" s="5"/>
      <c r="LU478" s="5"/>
      <c r="LV478" s="5"/>
      <c r="LW478" s="5"/>
      <c r="LX478" s="5"/>
      <c r="LY478" s="5"/>
      <c r="LZ478" s="5"/>
      <c r="MA478" s="5"/>
      <c r="MB478" s="5"/>
      <c r="MC478" s="5"/>
      <c r="MD478" s="5"/>
      <c r="ME478" s="5"/>
      <c r="MF478" s="5"/>
      <c r="MG478" s="5"/>
      <c r="MH478" s="5"/>
      <c r="MI478" s="5"/>
      <c r="MJ478" s="5"/>
      <c r="MK478" s="5"/>
      <c r="ML478" s="5"/>
      <c r="MM478" s="5"/>
      <c r="MN478" s="5"/>
      <c r="MO478" s="5"/>
      <c r="MP478" s="5"/>
      <c r="MQ478" s="5"/>
      <c r="MR478" s="5"/>
      <c r="MS478" s="5"/>
      <c r="MT478" s="5"/>
      <c r="MU478" s="5"/>
      <c r="MV478" s="5"/>
      <c r="MW478" s="5"/>
      <c r="MX478" s="5"/>
      <c r="MY478" s="5"/>
      <c r="MZ478" s="5"/>
      <c r="NA478" s="5"/>
      <c r="NB478" s="5"/>
      <c r="NC478" s="5"/>
      <c r="ND478" s="5"/>
      <c r="NE478" s="5"/>
      <c r="NF478" s="5"/>
      <c r="NG478" s="5"/>
      <c r="NH478" s="5"/>
      <c r="NI478" s="5"/>
      <c r="NJ478" s="5"/>
      <c r="NK478" s="5"/>
      <c r="NL478" s="5"/>
      <c r="NM478" s="5"/>
      <c r="NN478" s="5"/>
      <c r="NO478" s="5"/>
      <c r="NP478" s="5"/>
      <c r="NQ478" s="5"/>
      <c r="NR478" s="5"/>
      <c r="NS478" s="5"/>
      <c r="NT478" s="5"/>
      <c r="NU478" s="5"/>
      <c r="NV478" s="5"/>
      <c r="NW478" s="5"/>
      <c r="NX478" s="5"/>
      <c r="NY478" s="5"/>
      <c r="NZ478" s="5"/>
      <c r="OA478" s="5"/>
      <c r="OB478" s="5"/>
      <c r="OC478" s="5"/>
      <c r="OD478" s="5"/>
      <c r="OE478" s="5"/>
      <c r="OF478" s="5"/>
      <c r="OG478" s="5"/>
      <c r="OH478" s="5"/>
      <c r="OI478" s="5"/>
      <c r="OJ478" s="5"/>
      <c r="OK478" s="5"/>
      <c r="OL478" s="5"/>
      <c r="OM478" s="5"/>
      <c r="ON478" s="5"/>
      <c r="OO478" s="5"/>
      <c r="OP478" s="5"/>
      <c r="OQ478" s="5"/>
      <c r="OR478" s="5"/>
      <c r="OS478" s="5"/>
      <c r="OT478" s="5"/>
      <c r="OU478" s="5"/>
      <c r="OV478" s="5"/>
      <c r="OW478" s="5"/>
      <c r="OX478" s="5"/>
      <c r="OY478" s="5"/>
      <c r="OZ478" s="5"/>
      <c r="PA478" s="5"/>
      <c r="PB478" s="5"/>
      <c r="PC478" s="5"/>
      <c r="PD478" s="5"/>
      <c r="PE478" s="5"/>
      <c r="PF478" s="5"/>
      <c r="PG478" s="5"/>
      <c r="PH478" s="5"/>
      <c r="PI478" s="5"/>
      <c r="PJ478" s="5"/>
      <c r="PK478" s="5"/>
      <c r="PL478" s="5"/>
      <c r="PM478" s="5"/>
      <c r="PN478" s="5"/>
      <c r="PO478" s="5"/>
      <c r="PP478" s="5"/>
    </row>
    <row r="479" spans="1:432" ht="14.2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  <c r="IW479" s="5"/>
      <c r="IX479" s="5"/>
      <c r="IY479" s="5"/>
      <c r="IZ479" s="5"/>
      <c r="JA479" s="5"/>
      <c r="JB479" s="5"/>
      <c r="JC479" s="5"/>
      <c r="JD479" s="5"/>
      <c r="JE479" s="5"/>
      <c r="JF479" s="5"/>
      <c r="JG479" s="5"/>
      <c r="JH479" s="5"/>
      <c r="JI479" s="5"/>
      <c r="JJ479" s="5"/>
      <c r="JK479" s="5"/>
      <c r="JL479" s="5"/>
      <c r="JM479" s="5"/>
      <c r="JN479" s="5"/>
      <c r="JO479" s="5"/>
      <c r="JP479" s="5"/>
      <c r="JQ479" s="5"/>
      <c r="JR479" s="5"/>
      <c r="JS479" s="5"/>
      <c r="JT479" s="5"/>
      <c r="JU479" s="5"/>
      <c r="JV479" s="5"/>
      <c r="JW479" s="5"/>
      <c r="JX479" s="5"/>
      <c r="JY479" s="5"/>
      <c r="JZ479" s="5"/>
      <c r="KA479" s="5"/>
      <c r="KB479" s="5"/>
      <c r="KC479" s="5"/>
      <c r="KD479" s="5"/>
      <c r="KE479" s="5"/>
      <c r="KF479" s="5"/>
      <c r="KG479" s="5"/>
      <c r="KH479" s="5"/>
      <c r="KI479" s="5"/>
      <c r="KJ479" s="5"/>
      <c r="KK479" s="5"/>
      <c r="KL479" s="5"/>
      <c r="KM479" s="5"/>
      <c r="KN479" s="5"/>
      <c r="KO479" s="5"/>
      <c r="KP479" s="5"/>
      <c r="KQ479" s="5"/>
      <c r="KR479" s="5"/>
      <c r="KS479" s="5"/>
      <c r="KT479" s="5"/>
      <c r="KU479" s="5"/>
      <c r="KV479" s="5"/>
      <c r="KW479" s="5"/>
      <c r="KX479" s="5"/>
      <c r="KY479" s="5"/>
      <c r="KZ479" s="5"/>
      <c r="LA479" s="5"/>
      <c r="LB479" s="5"/>
      <c r="LC479" s="5"/>
      <c r="LD479" s="5"/>
      <c r="LE479" s="5"/>
      <c r="LF479" s="5"/>
      <c r="LG479" s="5"/>
      <c r="LH479" s="5"/>
      <c r="LI479" s="5"/>
      <c r="LJ479" s="5"/>
      <c r="LK479" s="5"/>
      <c r="LL479" s="5"/>
      <c r="LM479" s="5"/>
      <c r="LN479" s="5"/>
      <c r="LO479" s="5"/>
      <c r="LP479" s="5"/>
      <c r="LQ479" s="5"/>
      <c r="LR479" s="5"/>
      <c r="LS479" s="5"/>
      <c r="LT479" s="5"/>
      <c r="LU479" s="5"/>
      <c r="LV479" s="5"/>
      <c r="LW479" s="5"/>
      <c r="LX479" s="5"/>
      <c r="LY479" s="5"/>
      <c r="LZ479" s="5"/>
      <c r="MA479" s="5"/>
      <c r="MB479" s="5"/>
      <c r="MC479" s="5"/>
      <c r="MD479" s="5"/>
      <c r="ME479" s="5"/>
      <c r="MF479" s="5"/>
      <c r="MG479" s="5"/>
      <c r="MH479" s="5"/>
      <c r="MI479" s="5"/>
      <c r="MJ479" s="5"/>
      <c r="MK479" s="5"/>
      <c r="ML479" s="5"/>
      <c r="MM479" s="5"/>
      <c r="MN479" s="5"/>
      <c r="MO479" s="5"/>
      <c r="MP479" s="5"/>
      <c r="MQ479" s="5"/>
      <c r="MR479" s="5"/>
      <c r="MS479" s="5"/>
      <c r="MT479" s="5"/>
      <c r="MU479" s="5"/>
      <c r="MV479" s="5"/>
      <c r="MW479" s="5"/>
      <c r="MX479" s="5"/>
      <c r="MY479" s="5"/>
      <c r="MZ479" s="5"/>
      <c r="NA479" s="5"/>
      <c r="NB479" s="5"/>
      <c r="NC479" s="5"/>
      <c r="ND479" s="5"/>
      <c r="NE479" s="5"/>
      <c r="NF479" s="5"/>
      <c r="NG479" s="5"/>
      <c r="NH479" s="5"/>
      <c r="NI479" s="5"/>
      <c r="NJ479" s="5"/>
      <c r="NK479" s="5"/>
      <c r="NL479" s="5"/>
      <c r="NM479" s="5"/>
      <c r="NN479" s="5"/>
      <c r="NO479" s="5"/>
      <c r="NP479" s="5"/>
      <c r="NQ479" s="5"/>
      <c r="NR479" s="5"/>
      <c r="NS479" s="5"/>
      <c r="NT479" s="5"/>
      <c r="NU479" s="5"/>
      <c r="NV479" s="5"/>
      <c r="NW479" s="5"/>
      <c r="NX479" s="5"/>
      <c r="NY479" s="5"/>
      <c r="NZ479" s="5"/>
      <c r="OA479" s="5"/>
      <c r="OB479" s="5"/>
      <c r="OC479" s="5"/>
      <c r="OD479" s="5"/>
      <c r="OE479" s="5"/>
      <c r="OF479" s="5"/>
      <c r="OG479" s="5"/>
      <c r="OH479" s="5"/>
      <c r="OI479" s="5"/>
      <c r="OJ479" s="5"/>
      <c r="OK479" s="5"/>
      <c r="OL479" s="5"/>
      <c r="OM479" s="5"/>
      <c r="ON479" s="5"/>
      <c r="OO479" s="5"/>
      <c r="OP479" s="5"/>
      <c r="OQ479" s="5"/>
      <c r="OR479" s="5"/>
      <c r="OS479" s="5"/>
      <c r="OT479" s="5"/>
      <c r="OU479" s="5"/>
      <c r="OV479" s="5"/>
      <c r="OW479" s="5"/>
      <c r="OX479" s="5"/>
      <c r="OY479" s="5"/>
      <c r="OZ479" s="5"/>
      <c r="PA479" s="5"/>
      <c r="PB479" s="5"/>
      <c r="PC479" s="5"/>
      <c r="PD479" s="5"/>
      <c r="PE479" s="5"/>
      <c r="PF479" s="5"/>
      <c r="PG479" s="5"/>
      <c r="PH479" s="5"/>
      <c r="PI479" s="5"/>
      <c r="PJ479" s="5"/>
      <c r="PK479" s="5"/>
      <c r="PL479" s="5"/>
      <c r="PM479" s="5"/>
      <c r="PN479" s="5"/>
      <c r="PO479" s="5"/>
      <c r="PP479" s="5"/>
    </row>
    <row r="480" spans="1:432" ht="14.2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  <c r="IW480" s="5"/>
      <c r="IX480" s="5"/>
      <c r="IY480" s="5"/>
      <c r="IZ480" s="5"/>
      <c r="JA480" s="5"/>
      <c r="JB480" s="5"/>
      <c r="JC480" s="5"/>
      <c r="JD480" s="5"/>
      <c r="JE480" s="5"/>
      <c r="JF480" s="5"/>
      <c r="JG480" s="5"/>
      <c r="JH480" s="5"/>
      <c r="JI480" s="5"/>
      <c r="JJ480" s="5"/>
      <c r="JK480" s="5"/>
      <c r="JL480" s="5"/>
      <c r="JM480" s="5"/>
      <c r="JN480" s="5"/>
      <c r="JO480" s="5"/>
      <c r="JP480" s="5"/>
      <c r="JQ480" s="5"/>
      <c r="JR480" s="5"/>
      <c r="JS480" s="5"/>
      <c r="JT480" s="5"/>
      <c r="JU480" s="5"/>
      <c r="JV480" s="5"/>
      <c r="JW480" s="5"/>
      <c r="JX480" s="5"/>
      <c r="JY480" s="5"/>
      <c r="JZ480" s="5"/>
      <c r="KA480" s="5"/>
      <c r="KB480" s="5"/>
      <c r="KC480" s="5"/>
      <c r="KD480" s="5"/>
      <c r="KE480" s="5"/>
      <c r="KF480" s="5"/>
      <c r="KG480" s="5"/>
      <c r="KH480" s="5"/>
      <c r="KI480" s="5"/>
      <c r="KJ480" s="5"/>
      <c r="KK480" s="5"/>
      <c r="KL480" s="5"/>
      <c r="KM480" s="5"/>
      <c r="KN480" s="5"/>
      <c r="KO480" s="5"/>
      <c r="KP480" s="5"/>
      <c r="KQ480" s="5"/>
      <c r="KR480" s="5"/>
      <c r="KS480" s="5"/>
      <c r="KT480" s="5"/>
      <c r="KU480" s="5"/>
      <c r="KV480" s="5"/>
      <c r="KW480" s="5"/>
      <c r="KX480" s="5"/>
      <c r="KY480" s="5"/>
      <c r="KZ480" s="5"/>
      <c r="LA480" s="5"/>
      <c r="LB480" s="5"/>
      <c r="LC480" s="5"/>
      <c r="LD480" s="5"/>
      <c r="LE480" s="5"/>
      <c r="LF480" s="5"/>
      <c r="LG480" s="5"/>
      <c r="LH480" s="5"/>
      <c r="LI480" s="5"/>
      <c r="LJ480" s="5"/>
      <c r="LK480" s="5"/>
      <c r="LL480" s="5"/>
      <c r="LM480" s="5"/>
      <c r="LN480" s="5"/>
      <c r="LO480" s="5"/>
      <c r="LP480" s="5"/>
      <c r="LQ480" s="5"/>
      <c r="LR480" s="5"/>
      <c r="LS480" s="5"/>
      <c r="LT480" s="5"/>
      <c r="LU480" s="5"/>
      <c r="LV480" s="5"/>
      <c r="LW480" s="5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r="ON480" s="5"/>
      <c r="OO480" s="5"/>
      <c r="OP480" s="5"/>
      <c r="OQ480" s="5"/>
      <c r="OR480" s="5"/>
      <c r="OS480" s="5"/>
      <c r="OT480" s="5"/>
      <c r="OU480" s="5"/>
      <c r="OV480" s="5"/>
      <c r="OW480" s="5"/>
      <c r="OX480" s="5"/>
      <c r="OY480" s="5"/>
      <c r="OZ480" s="5"/>
      <c r="PA480" s="5"/>
      <c r="PB480" s="5"/>
      <c r="PC480" s="5"/>
      <c r="PD480" s="5"/>
      <c r="PE480" s="5"/>
      <c r="PF480" s="5"/>
      <c r="PG480" s="5"/>
      <c r="PH480" s="5"/>
      <c r="PI480" s="5"/>
      <c r="PJ480" s="5"/>
      <c r="PK480" s="5"/>
      <c r="PL480" s="5"/>
      <c r="PM480" s="5"/>
      <c r="PN480" s="5"/>
      <c r="PO480" s="5"/>
      <c r="PP480" s="5"/>
    </row>
    <row r="481" spans="1:432" ht="14.2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  <c r="IW481" s="5"/>
      <c r="IX481" s="5"/>
      <c r="IY481" s="5"/>
      <c r="IZ481" s="5"/>
      <c r="JA481" s="5"/>
      <c r="JB481" s="5"/>
      <c r="JC481" s="5"/>
      <c r="JD481" s="5"/>
      <c r="JE481" s="5"/>
      <c r="JF481" s="5"/>
      <c r="JG481" s="5"/>
      <c r="JH481" s="5"/>
      <c r="JI481" s="5"/>
      <c r="JJ481" s="5"/>
      <c r="JK481" s="5"/>
      <c r="JL481" s="5"/>
      <c r="JM481" s="5"/>
      <c r="JN481" s="5"/>
      <c r="JO481" s="5"/>
      <c r="JP481" s="5"/>
      <c r="JQ481" s="5"/>
      <c r="JR481" s="5"/>
      <c r="JS481" s="5"/>
      <c r="JT481" s="5"/>
      <c r="JU481" s="5"/>
      <c r="JV481" s="5"/>
      <c r="JW481" s="5"/>
      <c r="JX481" s="5"/>
      <c r="JY481" s="5"/>
      <c r="JZ481" s="5"/>
      <c r="KA481" s="5"/>
      <c r="KB481" s="5"/>
      <c r="KC481" s="5"/>
      <c r="KD481" s="5"/>
      <c r="KE481" s="5"/>
      <c r="KF481" s="5"/>
      <c r="KG481" s="5"/>
      <c r="KH481" s="5"/>
      <c r="KI481" s="5"/>
      <c r="KJ481" s="5"/>
      <c r="KK481" s="5"/>
      <c r="KL481" s="5"/>
      <c r="KM481" s="5"/>
      <c r="KN481" s="5"/>
      <c r="KO481" s="5"/>
      <c r="KP481" s="5"/>
      <c r="KQ481" s="5"/>
      <c r="KR481" s="5"/>
      <c r="KS481" s="5"/>
      <c r="KT481" s="5"/>
      <c r="KU481" s="5"/>
      <c r="KV481" s="5"/>
      <c r="KW481" s="5"/>
      <c r="KX481" s="5"/>
      <c r="KY481" s="5"/>
      <c r="KZ481" s="5"/>
      <c r="LA481" s="5"/>
      <c r="LB481" s="5"/>
      <c r="LC481" s="5"/>
      <c r="LD481" s="5"/>
      <c r="LE481" s="5"/>
      <c r="LF481" s="5"/>
      <c r="LG481" s="5"/>
      <c r="LH481" s="5"/>
      <c r="LI481" s="5"/>
      <c r="LJ481" s="5"/>
      <c r="LK481" s="5"/>
      <c r="LL481" s="5"/>
      <c r="LM481" s="5"/>
      <c r="LN481" s="5"/>
      <c r="LO481" s="5"/>
      <c r="LP481" s="5"/>
      <c r="LQ481" s="5"/>
      <c r="LR481" s="5"/>
      <c r="LS481" s="5"/>
      <c r="LT481" s="5"/>
      <c r="LU481" s="5"/>
      <c r="LV481" s="5"/>
      <c r="LW481" s="5"/>
      <c r="LX481" s="5"/>
      <c r="LY481" s="5"/>
      <c r="LZ481" s="5"/>
      <c r="MA481" s="5"/>
      <c r="MB481" s="5"/>
      <c r="MC481" s="5"/>
      <c r="MD481" s="5"/>
      <c r="ME481" s="5"/>
      <c r="MF481" s="5"/>
      <c r="MG481" s="5"/>
      <c r="MH481" s="5"/>
      <c r="MI481" s="5"/>
      <c r="MJ481" s="5"/>
      <c r="MK481" s="5"/>
      <c r="ML481" s="5"/>
      <c r="MM481" s="5"/>
      <c r="MN481" s="5"/>
      <c r="MO481" s="5"/>
      <c r="MP481" s="5"/>
      <c r="MQ481" s="5"/>
      <c r="MR481" s="5"/>
      <c r="MS481" s="5"/>
      <c r="MT481" s="5"/>
      <c r="MU481" s="5"/>
      <c r="MV481" s="5"/>
      <c r="MW481" s="5"/>
      <c r="MX481" s="5"/>
      <c r="MY481" s="5"/>
      <c r="MZ481" s="5"/>
      <c r="NA481" s="5"/>
      <c r="NB481" s="5"/>
      <c r="NC481" s="5"/>
      <c r="ND481" s="5"/>
      <c r="NE481" s="5"/>
      <c r="NF481" s="5"/>
      <c r="NG481" s="5"/>
      <c r="NH481" s="5"/>
      <c r="NI481" s="5"/>
      <c r="NJ481" s="5"/>
      <c r="NK481" s="5"/>
      <c r="NL481" s="5"/>
      <c r="NM481" s="5"/>
      <c r="NN481" s="5"/>
      <c r="NO481" s="5"/>
      <c r="NP481" s="5"/>
      <c r="NQ481" s="5"/>
      <c r="NR481" s="5"/>
      <c r="NS481" s="5"/>
      <c r="NT481" s="5"/>
      <c r="NU481" s="5"/>
      <c r="NV481" s="5"/>
      <c r="NW481" s="5"/>
      <c r="NX481" s="5"/>
      <c r="NY481" s="5"/>
      <c r="NZ481" s="5"/>
      <c r="OA481" s="5"/>
      <c r="OB481" s="5"/>
      <c r="OC481" s="5"/>
      <c r="OD481" s="5"/>
      <c r="OE481" s="5"/>
      <c r="OF481" s="5"/>
      <c r="OG481" s="5"/>
      <c r="OH481" s="5"/>
      <c r="OI481" s="5"/>
      <c r="OJ481" s="5"/>
      <c r="OK481" s="5"/>
      <c r="OL481" s="5"/>
      <c r="OM481" s="5"/>
      <c r="ON481" s="5"/>
      <c r="OO481" s="5"/>
      <c r="OP481" s="5"/>
      <c r="OQ481" s="5"/>
      <c r="OR481" s="5"/>
      <c r="OS481" s="5"/>
      <c r="OT481" s="5"/>
      <c r="OU481" s="5"/>
      <c r="OV481" s="5"/>
      <c r="OW481" s="5"/>
      <c r="OX481" s="5"/>
      <c r="OY481" s="5"/>
      <c r="OZ481" s="5"/>
      <c r="PA481" s="5"/>
      <c r="PB481" s="5"/>
      <c r="PC481" s="5"/>
      <c r="PD481" s="5"/>
      <c r="PE481" s="5"/>
      <c r="PF481" s="5"/>
      <c r="PG481" s="5"/>
      <c r="PH481" s="5"/>
      <c r="PI481" s="5"/>
      <c r="PJ481" s="5"/>
      <c r="PK481" s="5"/>
      <c r="PL481" s="5"/>
      <c r="PM481" s="5"/>
      <c r="PN481" s="5"/>
      <c r="PO481" s="5"/>
      <c r="PP481" s="5"/>
    </row>
    <row r="482" spans="1:432" ht="14.2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  <c r="IW482" s="5"/>
      <c r="IX482" s="5"/>
      <c r="IY482" s="5"/>
      <c r="IZ482" s="5"/>
      <c r="JA482" s="5"/>
      <c r="JB482" s="5"/>
      <c r="JC482" s="5"/>
      <c r="JD482" s="5"/>
      <c r="JE482" s="5"/>
      <c r="JF482" s="5"/>
      <c r="JG482" s="5"/>
      <c r="JH482" s="5"/>
      <c r="JI482" s="5"/>
      <c r="JJ482" s="5"/>
      <c r="JK482" s="5"/>
      <c r="JL482" s="5"/>
      <c r="JM482" s="5"/>
      <c r="JN482" s="5"/>
      <c r="JO482" s="5"/>
      <c r="JP482" s="5"/>
      <c r="JQ482" s="5"/>
      <c r="JR482" s="5"/>
      <c r="JS482" s="5"/>
      <c r="JT482" s="5"/>
      <c r="JU482" s="5"/>
      <c r="JV482" s="5"/>
      <c r="JW482" s="5"/>
      <c r="JX482" s="5"/>
      <c r="JY482" s="5"/>
      <c r="JZ482" s="5"/>
      <c r="KA482" s="5"/>
      <c r="KB482" s="5"/>
      <c r="KC482" s="5"/>
      <c r="KD482" s="5"/>
      <c r="KE482" s="5"/>
      <c r="KF482" s="5"/>
      <c r="KG482" s="5"/>
      <c r="KH482" s="5"/>
      <c r="KI482" s="5"/>
      <c r="KJ482" s="5"/>
      <c r="KK482" s="5"/>
      <c r="KL482" s="5"/>
      <c r="KM482" s="5"/>
      <c r="KN482" s="5"/>
      <c r="KO482" s="5"/>
      <c r="KP482" s="5"/>
      <c r="KQ482" s="5"/>
      <c r="KR482" s="5"/>
      <c r="KS482" s="5"/>
      <c r="KT482" s="5"/>
      <c r="KU482" s="5"/>
      <c r="KV482" s="5"/>
      <c r="KW482" s="5"/>
      <c r="KX482" s="5"/>
      <c r="KY482" s="5"/>
      <c r="KZ482" s="5"/>
      <c r="LA482" s="5"/>
      <c r="LB482" s="5"/>
      <c r="LC482" s="5"/>
      <c r="LD482" s="5"/>
      <c r="LE482" s="5"/>
      <c r="LF482" s="5"/>
      <c r="LG482" s="5"/>
      <c r="LH482" s="5"/>
      <c r="LI482" s="5"/>
      <c r="LJ482" s="5"/>
      <c r="LK482" s="5"/>
      <c r="LL482" s="5"/>
      <c r="LM482" s="5"/>
      <c r="LN482" s="5"/>
      <c r="LO482" s="5"/>
      <c r="LP482" s="5"/>
      <c r="LQ482" s="5"/>
      <c r="LR482" s="5"/>
      <c r="LS482" s="5"/>
      <c r="LT482" s="5"/>
      <c r="LU482" s="5"/>
      <c r="LV482" s="5"/>
      <c r="LW482" s="5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r="ON482" s="5"/>
      <c r="OO482" s="5"/>
      <c r="OP482" s="5"/>
      <c r="OQ482" s="5"/>
      <c r="OR482" s="5"/>
      <c r="OS482" s="5"/>
      <c r="OT482" s="5"/>
      <c r="OU482" s="5"/>
      <c r="OV482" s="5"/>
      <c r="OW482" s="5"/>
      <c r="OX482" s="5"/>
      <c r="OY482" s="5"/>
      <c r="OZ482" s="5"/>
      <c r="PA482" s="5"/>
      <c r="PB482" s="5"/>
      <c r="PC482" s="5"/>
      <c r="PD482" s="5"/>
      <c r="PE482" s="5"/>
      <c r="PF482" s="5"/>
      <c r="PG482" s="5"/>
      <c r="PH482" s="5"/>
      <c r="PI482" s="5"/>
      <c r="PJ482" s="5"/>
      <c r="PK482" s="5"/>
      <c r="PL482" s="5"/>
      <c r="PM482" s="5"/>
      <c r="PN482" s="5"/>
      <c r="PO482" s="5"/>
      <c r="PP482" s="5"/>
    </row>
    <row r="483" spans="1:432" ht="14.2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  <c r="IW483" s="5"/>
      <c r="IX483" s="5"/>
      <c r="IY483" s="5"/>
      <c r="IZ483" s="5"/>
      <c r="JA483" s="5"/>
      <c r="JB483" s="5"/>
      <c r="JC483" s="5"/>
      <c r="JD483" s="5"/>
      <c r="JE483" s="5"/>
      <c r="JF483" s="5"/>
      <c r="JG483" s="5"/>
      <c r="JH483" s="5"/>
      <c r="JI483" s="5"/>
      <c r="JJ483" s="5"/>
      <c r="JK483" s="5"/>
      <c r="JL483" s="5"/>
      <c r="JM483" s="5"/>
      <c r="JN483" s="5"/>
      <c r="JO483" s="5"/>
      <c r="JP483" s="5"/>
      <c r="JQ483" s="5"/>
      <c r="JR483" s="5"/>
      <c r="JS483" s="5"/>
      <c r="JT483" s="5"/>
      <c r="JU483" s="5"/>
      <c r="JV483" s="5"/>
      <c r="JW483" s="5"/>
      <c r="JX483" s="5"/>
      <c r="JY483" s="5"/>
      <c r="JZ483" s="5"/>
      <c r="KA483" s="5"/>
      <c r="KB483" s="5"/>
      <c r="KC483" s="5"/>
      <c r="KD483" s="5"/>
      <c r="KE483" s="5"/>
      <c r="KF483" s="5"/>
      <c r="KG483" s="5"/>
      <c r="KH483" s="5"/>
      <c r="KI483" s="5"/>
      <c r="KJ483" s="5"/>
      <c r="KK483" s="5"/>
      <c r="KL483" s="5"/>
      <c r="KM483" s="5"/>
      <c r="KN483" s="5"/>
      <c r="KO483" s="5"/>
      <c r="KP483" s="5"/>
      <c r="KQ483" s="5"/>
      <c r="KR483" s="5"/>
      <c r="KS483" s="5"/>
      <c r="KT483" s="5"/>
      <c r="KU483" s="5"/>
      <c r="KV483" s="5"/>
      <c r="KW483" s="5"/>
      <c r="KX483" s="5"/>
      <c r="KY483" s="5"/>
      <c r="KZ483" s="5"/>
      <c r="LA483" s="5"/>
      <c r="LB483" s="5"/>
      <c r="LC483" s="5"/>
      <c r="LD483" s="5"/>
      <c r="LE483" s="5"/>
      <c r="LF483" s="5"/>
      <c r="LG483" s="5"/>
      <c r="LH483" s="5"/>
      <c r="LI483" s="5"/>
      <c r="LJ483" s="5"/>
      <c r="LK483" s="5"/>
      <c r="LL483" s="5"/>
      <c r="LM483" s="5"/>
      <c r="LN483" s="5"/>
      <c r="LO483" s="5"/>
      <c r="LP483" s="5"/>
      <c r="LQ483" s="5"/>
      <c r="LR483" s="5"/>
      <c r="LS483" s="5"/>
      <c r="LT483" s="5"/>
      <c r="LU483" s="5"/>
      <c r="LV483" s="5"/>
      <c r="LW483" s="5"/>
      <c r="LX483" s="5"/>
      <c r="LY483" s="5"/>
      <c r="LZ483" s="5"/>
      <c r="MA483" s="5"/>
      <c r="MB483" s="5"/>
      <c r="MC483" s="5"/>
      <c r="MD483" s="5"/>
      <c r="ME483" s="5"/>
      <c r="MF483" s="5"/>
      <c r="MG483" s="5"/>
      <c r="MH483" s="5"/>
      <c r="MI483" s="5"/>
      <c r="MJ483" s="5"/>
      <c r="MK483" s="5"/>
      <c r="ML483" s="5"/>
      <c r="MM483" s="5"/>
      <c r="MN483" s="5"/>
      <c r="MO483" s="5"/>
      <c r="MP483" s="5"/>
      <c r="MQ483" s="5"/>
      <c r="MR483" s="5"/>
      <c r="MS483" s="5"/>
      <c r="MT483" s="5"/>
      <c r="MU483" s="5"/>
      <c r="MV483" s="5"/>
      <c r="MW483" s="5"/>
      <c r="MX483" s="5"/>
      <c r="MY483" s="5"/>
      <c r="MZ483" s="5"/>
      <c r="NA483" s="5"/>
      <c r="NB483" s="5"/>
      <c r="NC483" s="5"/>
      <c r="ND483" s="5"/>
      <c r="NE483" s="5"/>
      <c r="NF483" s="5"/>
      <c r="NG483" s="5"/>
      <c r="NH483" s="5"/>
      <c r="NI483" s="5"/>
      <c r="NJ483" s="5"/>
      <c r="NK483" s="5"/>
      <c r="NL483" s="5"/>
      <c r="NM483" s="5"/>
      <c r="NN483" s="5"/>
      <c r="NO483" s="5"/>
      <c r="NP483" s="5"/>
      <c r="NQ483" s="5"/>
      <c r="NR483" s="5"/>
      <c r="NS483" s="5"/>
      <c r="NT483" s="5"/>
      <c r="NU483" s="5"/>
      <c r="NV483" s="5"/>
      <c r="NW483" s="5"/>
      <c r="NX483" s="5"/>
      <c r="NY483" s="5"/>
      <c r="NZ483" s="5"/>
      <c r="OA483" s="5"/>
      <c r="OB483" s="5"/>
      <c r="OC483" s="5"/>
      <c r="OD483" s="5"/>
      <c r="OE483" s="5"/>
      <c r="OF483" s="5"/>
      <c r="OG483" s="5"/>
      <c r="OH483" s="5"/>
      <c r="OI483" s="5"/>
      <c r="OJ483" s="5"/>
      <c r="OK483" s="5"/>
      <c r="OL483" s="5"/>
      <c r="OM483" s="5"/>
      <c r="ON483" s="5"/>
      <c r="OO483" s="5"/>
      <c r="OP483" s="5"/>
      <c r="OQ483" s="5"/>
      <c r="OR483" s="5"/>
      <c r="OS483" s="5"/>
      <c r="OT483" s="5"/>
      <c r="OU483" s="5"/>
      <c r="OV483" s="5"/>
      <c r="OW483" s="5"/>
      <c r="OX483" s="5"/>
      <c r="OY483" s="5"/>
      <c r="OZ483" s="5"/>
      <c r="PA483" s="5"/>
      <c r="PB483" s="5"/>
      <c r="PC483" s="5"/>
      <c r="PD483" s="5"/>
      <c r="PE483" s="5"/>
      <c r="PF483" s="5"/>
      <c r="PG483" s="5"/>
      <c r="PH483" s="5"/>
      <c r="PI483" s="5"/>
      <c r="PJ483" s="5"/>
      <c r="PK483" s="5"/>
      <c r="PL483" s="5"/>
      <c r="PM483" s="5"/>
      <c r="PN483" s="5"/>
      <c r="PO483" s="5"/>
      <c r="PP483" s="5"/>
    </row>
    <row r="484" spans="1:432" ht="14.2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  <c r="IW484" s="5"/>
      <c r="IX484" s="5"/>
      <c r="IY484" s="5"/>
      <c r="IZ484" s="5"/>
      <c r="JA484" s="5"/>
      <c r="JB484" s="5"/>
      <c r="JC484" s="5"/>
      <c r="JD484" s="5"/>
      <c r="JE484" s="5"/>
      <c r="JF484" s="5"/>
      <c r="JG484" s="5"/>
      <c r="JH484" s="5"/>
      <c r="JI484" s="5"/>
      <c r="JJ484" s="5"/>
      <c r="JK484" s="5"/>
      <c r="JL484" s="5"/>
      <c r="JM484" s="5"/>
      <c r="JN484" s="5"/>
      <c r="JO484" s="5"/>
      <c r="JP484" s="5"/>
      <c r="JQ484" s="5"/>
      <c r="JR484" s="5"/>
      <c r="JS484" s="5"/>
      <c r="JT484" s="5"/>
      <c r="JU484" s="5"/>
      <c r="JV484" s="5"/>
      <c r="JW484" s="5"/>
      <c r="JX484" s="5"/>
      <c r="JY484" s="5"/>
      <c r="JZ484" s="5"/>
      <c r="KA484" s="5"/>
      <c r="KB484" s="5"/>
      <c r="KC484" s="5"/>
      <c r="KD484" s="5"/>
      <c r="KE484" s="5"/>
      <c r="KF484" s="5"/>
      <c r="KG484" s="5"/>
      <c r="KH484" s="5"/>
      <c r="KI484" s="5"/>
      <c r="KJ484" s="5"/>
      <c r="KK484" s="5"/>
      <c r="KL484" s="5"/>
      <c r="KM484" s="5"/>
      <c r="KN484" s="5"/>
      <c r="KO484" s="5"/>
      <c r="KP484" s="5"/>
      <c r="KQ484" s="5"/>
      <c r="KR484" s="5"/>
      <c r="KS484" s="5"/>
      <c r="KT484" s="5"/>
      <c r="KU484" s="5"/>
      <c r="KV484" s="5"/>
      <c r="KW484" s="5"/>
      <c r="KX484" s="5"/>
      <c r="KY484" s="5"/>
      <c r="KZ484" s="5"/>
      <c r="LA484" s="5"/>
      <c r="LB484" s="5"/>
      <c r="LC484" s="5"/>
      <c r="LD484" s="5"/>
      <c r="LE484" s="5"/>
      <c r="LF484" s="5"/>
      <c r="LG484" s="5"/>
      <c r="LH484" s="5"/>
      <c r="LI484" s="5"/>
      <c r="LJ484" s="5"/>
      <c r="LK484" s="5"/>
      <c r="LL484" s="5"/>
      <c r="LM484" s="5"/>
      <c r="LN484" s="5"/>
      <c r="LO484" s="5"/>
      <c r="LP484" s="5"/>
      <c r="LQ484" s="5"/>
      <c r="LR484" s="5"/>
      <c r="LS484" s="5"/>
      <c r="LT484" s="5"/>
      <c r="LU484" s="5"/>
      <c r="LV484" s="5"/>
      <c r="LW484" s="5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r="ON484" s="5"/>
      <c r="OO484" s="5"/>
      <c r="OP484" s="5"/>
      <c r="OQ484" s="5"/>
      <c r="OR484" s="5"/>
      <c r="OS484" s="5"/>
      <c r="OT484" s="5"/>
      <c r="OU484" s="5"/>
      <c r="OV484" s="5"/>
      <c r="OW484" s="5"/>
      <c r="OX484" s="5"/>
      <c r="OY484" s="5"/>
      <c r="OZ484" s="5"/>
      <c r="PA484" s="5"/>
      <c r="PB484" s="5"/>
      <c r="PC484" s="5"/>
      <c r="PD484" s="5"/>
      <c r="PE484" s="5"/>
      <c r="PF484" s="5"/>
      <c r="PG484" s="5"/>
      <c r="PH484" s="5"/>
      <c r="PI484" s="5"/>
      <c r="PJ484" s="5"/>
      <c r="PK484" s="5"/>
      <c r="PL484" s="5"/>
      <c r="PM484" s="5"/>
      <c r="PN484" s="5"/>
      <c r="PO484" s="5"/>
      <c r="PP484" s="5"/>
    </row>
    <row r="485" spans="1:432" ht="14.2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  <c r="IW485" s="5"/>
      <c r="IX485" s="5"/>
      <c r="IY485" s="5"/>
      <c r="IZ485" s="5"/>
      <c r="JA485" s="5"/>
      <c r="JB485" s="5"/>
      <c r="JC485" s="5"/>
      <c r="JD485" s="5"/>
      <c r="JE485" s="5"/>
      <c r="JF485" s="5"/>
      <c r="JG485" s="5"/>
      <c r="JH485" s="5"/>
      <c r="JI485" s="5"/>
      <c r="JJ485" s="5"/>
      <c r="JK485" s="5"/>
      <c r="JL485" s="5"/>
      <c r="JM485" s="5"/>
      <c r="JN485" s="5"/>
      <c r="JO485" s="5"/>
      <c r="JP485" s="5"/>
      <c r="JQ485" s="5"/>
      <c r="JR485" s="5"/>
      <c r="JS485" s="5"/>
      <c r="JT485" s="5"/>
      <c r="JU485" s="5"/>
      <c r="JV485" s="5"/>
      <c r="JW485" s="5"/>
      <c r="JX485" s="5"/>
      <c r="JY485" s="5"/>
      <c r="JZ485" s="5"/>
      <c r="KA485" s="5"/>
      <c r="KB485" s="5"/>
      <c r="KC485" s="5"/>
      <c r="KD485" s="5"/>
      <c r="KE485" s="5"/>
      <c r="KF485" s="5"/>
      <c r="KG485" s="5"/>
      <c r="KH485" s="5"/>
      <c r="KI485" s="5"/>
      <c r="KJ485" s="5"/>
      <c r="KK485" s="5"/>
      <c r="KL485" s="5"/>
      <c r="KM485" s="5"/>
      <c r="KN485" s="5"/>
      <c r="KO485" s="5"/>
      <c r="KP485" s="5"/>
      <c r="KQ485" s="5"/>
      <c r="KR485" s="5"/>
      <c r="KS485" s="5"/>
      <c r="KT485" s="5"/>
      <c r="KU485" s="5"/>
      <c r="KV485" s="5"/>
      <c r="KW485" s="5"/>
      <c r="KX485" s="5"/>
      <c r="KY485" s="5"/>
      <c r="KZ485" s="5"/>
      <c r="LA485" s="5"/>
      <c r="LB485" s="5"/>
      <c r="LC485" s="5"/>
      <c r="LD485" s="5"/>
      <c r="LE485" s="5"/>
      <c r="LF485" s="5"/>
      <c r="LG485" s="5"/>
      <c r="LH485" s="5"/>
      <c r="LI485" s="5"/>
      <c r="LJ485" s="5"/>
      <c r="LK485" s="5"/>
      <c r="LL485" s="5"/>
      <c r="LM485" s="5"/>
      <c r="LN485" s="5"/>
      <c r="LO485" s="5"/>
      <c r="LP485" s="5"/>
      <c r="LQ485" s="5"/>
      <c r="LR485" s="5"/>
      <c r="LS485" s="5"/>
      <c r="LT485" s="5"/>
      <c r="LU485" s="5"/>
      <c r="LV485" s="5"/>
      <c r="LW485" s="5"/>
      <c r="LX485" s="5"/>
      <c r="LY485" s="5"/>
      <c r="LZ485" s="5"/>
      <c r="MA485" s="5"/>
      <c r="MB485" s="5"/>
      <c r="MC485" s="5"/>
      <c r="MD485" s="5"/>
      <c r="ME485" s="5"/>
      <c r="MF485" s="5"/>
      <c r="MG485" s="5"/>
      <c r="MH485" s="5"/>
      <c r="MI485" s="5"/>
      <c r="MJ485" s="5"/>
      <c r="MK485" s="5"/>
      <c r="ML485" s="5"/>
      <c r="MM485" s="5"/>
      <c r="MN485" s="5"/>
      <c r="MO485" s="5"/>
      <c r="MP485" s="5"/>
      <c r="MQ485" s="5"/>
      <c r="MR485" s="5"/>
      <c r="MS485" s="5"/>
      <c r="MT485" s="5"/>
      <c r="MU485" s="5"/>
      <c r="MV485" s="5"/>
      <c r="MW485" s="5"/>
      <c r="MX485" s="5"/>
      <c r="MY485" s="5"/>
      <c r="MZ485" s="5"/>
      <c r="NA485" s="5"/>
      <c r="NB485" s="5"/>
      <c r="NC485" s="5"/>
      <c r="ND485" s="5"/>
      <c r="NE485" s="5"/>
      <c r="NF485" s="5"/>
      <c r="NG485" s="5"/>
      <c r="NH485" s="5"/>
      <c r="NI485" s="5"/>
      <c r="NJ485" s="5"/>
      <c r="NK485" s="5"/>
      <c r="NL485" s="5"/>
      <c r="NM485" s="5"/>
      <c r="NN485" s="5"/>
      <c r="NO485" s="5"/>
      <c r="NP485" s="5"/>
      <c r="NQ485" s="5"/>
      <c r="NR485" s="5"/>
      <c r="NS485" s="5"/>
      <c r="NT485" s="5"/>
      <c r="NU485" s="5"/>
      <c r="NV485" s="5"/>
      <c r="NW485" s="5"/>
      <c r="NX485" s="5"/>
      <c r="NY485" s="5"/>
      <c r="NZ485" s="5"/>
      <c r="OA485" s="5"/>
      <c r="OB485" s="5"/>
      <c r="OC485" s="5"/>
      <c r="OD485" s="5"/>
      <c r="OE485" s="5"/>
      <c r="OF485" s="5"/>
      <c r="OG485" s="5"/>
      <c r="OH485" s="5"/>
      <c r="OI485" s="5"/>
      <c r="OJ485" s="5"/>
      <c r="OK485" s="5"/>
      <c r="OL485" s="5"/>
      <c r="OM485" s="5"/>
      <c r="ON485" s="5"/>
      <c r="OO485" s="5"/>
      <c r="OP485" s="5"/>
      <c r="OQ485" s="5"/>
      <c r="OR485" s="5"/>
      <c r="OS485" s="5"/>
      <c r="OT485" s="5"/>
      <c r="OU485" s="5"/>
      <c r="OV485" s="5"/>
      <c r="OW485" s="5"/>
      <c r="OX485" s="5"/>
      <c r="OY485" s="5"/>
      <c r="OZ485" s="5"/>
      <c r="PA485" s="5"/>
      <c r="PB485" s="5"/>
      <c r="PC485" s="5"/>
      <c r="PD485" s="5"/>
      <c r="PE485" s="5"/>
      <c r="PF485" s="5"/>
      <c r="PG485" s="5"/>
      <c r="PH485" s="5"/>
      <c r="PI485" s="5"/>
      <c r="PJ485" s="5"/>
      <c r="PK485" s="5"/>
      <c r="PL485" s="5"/>
      <c r="PM485" s="5"/>
      <c r="PN485" s="5"/>
      <c r="PO485" s="5"/>
      <c r="PP485" s="5"/>
    </row>
    <row r="486" spans="1:432" ht="14.2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  <c r="IW486" s="5"/>
      <c r="IX486" s="5"/>
      <c r="IY486" s="5"/>
      <c r="IZ486" s="5"/>
      <c r="JA486" s="5"/>
      <c r="JB486" s="5"/>
      <c r="JC486" s="5"/>
      <c r="JD486" s="5"/>
      <c r="JE486" s="5"/>
      <c r="JF486" s="5"/>
      <c r="JG486" s="5"/>
      <c r="JH486" s="5"/>
      <c r="JI486" s="5"/>
      <c r="JJ486" s="5"/>
      <c r="JK486" s="5"/>
      <c r="JL486" s="5"/>
      <c r="JM486" s="5"/>
      <c r="JN486" s="5"/>
      <c r="JO486" s="5"/>
      <c r="JP486" s="5"/>
      <c r="JQ486" s="5"/>
      <c r="JR486" s="5"/>
      <c r="JS486" s="5"/>
      <c r="JT486" s="5"/>
      <c r="JU486" s="5"/>
      <c r="JV486" s="5"/>
      <c r="JW486" s="5"/>
      <c r="JX486" s="5"/>
      <c r="JY486" s="5"/>
      <c r="JZ486" s="5"/>
      <c r="KA486" s="5"/>
      <c r="KB486" s="5"/>
      <c r="KC486" s="5"/>
      <c r="KD486" s="5"/>
      <c r="KE486" s="5"/>
      <c r="KF486" s="5"/>
      <c r="KG486" s="5"/>
      <c r="KH486" s="5"/>
      <c r="KI486" s="5"/>
      <c r="KJ486" s="5"/>
      <c r="KK486" s="5"/>
      <c r="KL486" s="5"/>
      <c r="KM486" s="5"/>
      <c r="KN486" s="5"/>
      <c r="KO486" s="5"/>
      <c r="KP486" s="5"/>
      <c r="KQ486" s="5"/>
      <c r="KR486" s="5"/>
      <c r="KS486" s="5"/>
      <c r="KT486" s="5"/>
      <c r="KU486" s="5"/>
      <c r="KV486" s="5"/>
      <c r="KW486" s="5"/>
      <c r="KX486" s="5"/>
      <c r="KY486" s="5"/>
      <c r="KZ486" s="5"/>
      <c r="LA486" s="5"/>
      <c r="LB486" s="5"/>
      <c r="LC486" s="5"/>
      <c r="LD486" s="5"/>
      <c r="LE486" s="5"/>
      <c r="LF486" s="5"/>
      <c r="LG486" s="5"/>
      <c r="LH486" s="5"/>
      <c r="LI486" s="5"/>
      <c r="LJ486" s="5"/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r="MY486" s="5"/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</row>
    <row r="487" spans="1:432" ht="14.2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  <c r="IW487" s="5"/>
      <c r="IX487" s="5"/>
      <c r="IY487" s="5"/>
      <c r="IZ487" s="5"/>
      <c r="JA487" s="5"/>
      <c r="JB487" s="5"/>
      <c r="JC487" s="5"/>
      <c r="JD487" s="5"/>
      <c r="JE487" s="5"/>
      <c r="JF487" s="5"/>
      <c r="JG487" s="5"/>
      <c r="JH487" s="5"/>
      <c r="JI487" s="5"/>
      <c r="JJ487" s="5"/>
      <c r="JK487" s="5"/>
      <c r="JL487" s="5"/>
      <c r="JM487" s="5"/>
      <c r="JN487" s="5"/>
      <c r="JO487" s="5"/>
      <c r="JP487" s="5"/>
      <c r="JQ487" s="5"/>
      <c r="JR487" s="5"/>
      <c r="JS487" s="5"/>
      <c r="JT487" s="5"/>
      <c r="JU487" s="5"/>
      <c r="JV487" s="5"/>
      <c r="JW487" s="5"/>
      <c r="JX487" s="5"/>
      <c r="JY487" s="5"/>
      <c r="JZ487" s="5"/>
      <c r="KA487" s="5"/>
      <c r="KB487" s="5"/>
      <c r="KC487" s="5"/>
      <c r="KD487" s="5"/>
      <c r="KE487" s="5"/>
      <c r="KF487" s="5"/>
      <c r="KG487" s="5"/>
      <c r="KH487" s="5"/>
      <c r="KI487" s="5"/>
      <c r="KJ487" s="5"/>
      <c r="KK487" s="5"/>
      <c r="KL487" s="5"/>
      <c r="KM487" s="5"/>
      <c r="KN487" s="5"/>
      <c r="KO487" s="5"/>
      <c r="KP487" s="5"/>
      <c r="KQ487" s="5"/>
      <c r="KR487" s="5"/>
      <c r="KS487" s="5"/>
      <c r="KT487" s="5"/>
      <c r="KU487" s="5"/>
      <c r="KV487" s="5"/>
      <c r="KW487" s="5"/>
      <c r="KX487" s="5"/>
      <c r="KY487" s="5"/>
      <c r="KZ487" s="5"/>
      <c r="LA487" s="5"/>
      <c r="LB487" s="5"/>
      <c r="LC487" s="5"/>
      <c r="LD487" s="5"/>
      <c r="LE487" s="5"/>
      <c r="LF487" s="5"/>
      <c r="LG487" s="5"/>
      <c r="LH487" s="5"/>
      <c r="LI487" s="5"/>
      <c r="LJ487" s="5"/>
      <c r="LK487" s="5"/>
      <c r="LL487" s="5"/>
      <c r="LM487" s="5"/>
      <c r="LN487" s="5"/>
      <c r="LO487" s="5"/>
      <c r="LP487" s="5"/>
      <c r="LQ487" s="5"/>
      <c r="LR487" s="5"/>
      <c r="LS487" s="5"/>
      <c r="LT487" s="5"/>
      <c r="LU487" s="5"/>
      <c r="LV487" s="5"/>
      <c r="LW487" s="5"/>
      <c r="LX487" s="5"/>
      <c r="LY487" s="5"/>
      <c r="LZ487" s="5"/>
      <c r="MA487" s="5"/>
      <c r="MB487" s="5"/>
      <c r="MC487" s="5"/>
      <c r="MD487" s="5"/>
      <c r="ME487" s="5"/>
      <c r="MF487" s="5"/>
      <c r="MG487" s="5"/>
      <c r="MH487" s="5"/>
      <c r="MI487" s="5"/>
      <c r="MJ487" s="5"/>
      <c r="MK487" s="5"/>
      <c r="ML487" s="5"/>
      <c r="MM487" s="5"/>
      <c r="MN487" s="5"/>
      <c r="MO487" s="5"/>
      <c r="MP487" s="5"/>
      <c r="MQ487" s="5"/>
      <c r="MR487" s="5"/>
      <c r="MS487" s="5"/>
      <c r="MT487" s="5"/>
      <c r="MU487" s="5"/>
      <c r="MV487" s="5"/>
      <c r="MW487" s="5"/>
      <c r="MX487" s="5"/>
      <c r="MY487" s="5"/>
      <c r="MZ487" s="5"/>
      <c r="NA487" s="5"/>
      <c r="NB487" s="5"/>
      <c r="NC487" s="5"/>
      <c r="ND487" s="5"/>
      <c r="NE487" s="5"/>
      <c r="NF487" s="5"/>
      <c r="NG487" s="5"/>
      <c r="NH487" s="5"/>
      <c r="NI487" s="5"/>
      <c r="NJ487" s="5"/>
      <c r="NK487" s="5"/>
      <c r="NL487" s="5"/>
      <c r="NM487" s="5"/>
      <c r="NN487" s="5"/>
      <c r="NO487" s="5"/>
      <c r="NP487" s="5"/>
      <c r="NQ487" s="5"/>
      <c r="NR487" s="5"/>
      <c r="NS487" s="5"/>
      <c r="NT487" s="5"/>
      <c r="NU487" s="5"/>
      <c r="NV487" s="5"/>
      <c r="NW487" s="5"/>
      <c r="NX487" s="5"/>
      <c r="NY487" s="5"/>
      <c r="NZ487" s="5"/>
      <c r="OA487" s="5"/>
      <c r="OB487" s="5"/>
      <c r="OC487" s="5"/>
      <c r="OD487" s="5"/>
      <c r="OE487" s="5"/>
      <c r="OF487" s="5"/>
      <c r="OG487" s="5"/>
      <c r="OH487" s="5"/>
      <c r="OI487" s="5"/>
      <c r="OJ487" s="5"/>
      <c r="OK487" s="5"/>
      <c r="OL487" s="5"/>
      <c r="OM487" s="5"/>
      <c r="ON487" s="5"/>
      <c r="OO487" s="5"/>
      <c r="OP487" s="5"/>
      <c r="OQ487" s="5"/>
      <c r="OR487" s="5"/>
      <c r="OS487" s="5"/>
      <c r="OT487" s="5"/>
      <c r="OU487" s="5"/>
      <c r="OV487" s="5"/>
      <c r="OW487" s="5"/>
      <c r="OX487" s="5"/>
      <c r="OY487" s="5"/>
      <c r="OZ487" s="5"/>
      <c r="PA487" s="5"/>
      <c r="PB487" s="5"/>
      <c r="PC487" s="5"/>
      <c r="PD487" s="5"/>
      <c r="PE487" s="5"/>
      <c r="PF487" s="5"/>
      <c r="PG487" s="5"/>
      <c r="PH487" s="5"/>
      <c r="PI487" s="5"/>
      <c r="PJ487" s="5"/>
      <c r="PK487" s="5"/>
      <c r="PL487" s="5"/>
      <c r="PM487" s="5"/>
      <c r="PN487" s="5"/>
      <c r="PO487" s="5"/>
      <c r="PP487" s="5"/>
    </row>
    <row r="488" spans="1:432" ht="14.2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  <c r="IW488" s="5"/>
      <c r="IX488" s="5"/>
      <c r="IY488" s="5"/>
      <c r="IZ488" s="5"/>
      <c r="JA488" s="5"/>
      <c r="JB488" s="5"/>
      <c r="JC488" s="5"/>
      <c r="JD488" s="5"/>
      <c r="JE488" s="5"/>
      <c r="JF488" s="5"/>
      <c r="JG488" s="5"/>
      <c r="JH488" s="5"/>
      <c r="JI488" s="5"/>
      <c r="JJ488" s="5"/>
      <c r="JK488" s="5"/>
      <c r="JL488" s="5"/>
      <c r="JM488" s="5"/>
      <c r="JN488" s="5"/>
      <c r="JO488" s="5"/>
      <c r="JP488" s="5"/>
      <c r="JQ488" s="5"/>
      <c r="JR488" s="5"/>
      <c r="JS488" s="5"/>
      <c r="JT488" s="5"/>
      <c r="JU488" s="5"/>
      <c r="JV488" s="5"/>
      <c r="JW488" s="5"/>
      <c r="JX488" s="5"/>
      <c r="JY488" s="5"/>
      <c r="JZ488" s="5"/>
      <c r="KA488" s="5"/>
      <c r="KB488" s="5"/>
      <c r="KC488" s="5"/>
      <c r="KD488" s="5"/>
      <c r="KE488" s="5"/>
      <c r="KF488" s="5"/>
      <c r="KG488" s="5"/>
      <c r="KH488" s="5"/>
      <c r="KI488" s="5"/>
      <c r="KJ488" s="5"/>
      <c r="KK488" s="5"/>
      <c r="KL488" s="5"/>
      <c r="KM488" s="5"/>
      <c r="KN488" s="5"/>
      <c r="KO488" s="5"/>
      <c r="KP488" s="5"/>
      <c r="KQ488" s="5"/>
      <c r="KR488" s="5"/>
      <c r="KS488" s="5"/>
      <c r="KT488" s="5"/>
      <c r="KU488" s="5"/>
      <c r="KV488" s="5"/>
      <c r="KW488" s="5"/>
      <c r="KX488" s="5"/>
      <c r="KY488" s="5"/>
      <c r="KZ488" s="5"/>
      <c r="LA488" s="5"/>
      <c r="LB488" s="5"/>
      <c r="LC488" s="5"/>
      <c r="LD488" s="5"/>
      <c r="LE488" s="5"/>
      <c r="LF488" s="5"/>
      <c r="LG488" s="5"/>
      <c r="LH488" s="5"/>
      <c r="LI488" s="5"/>
      <c r="LJ488" s="5"/>
      <c r="LK488" s="5"/>
      <c r="LL488" s="5"/>
      <c r="LM488" s="5"/>
      <c r="LN488" s="5"/>
      <c r="LO488" s="5"/>
      <c r="LP488" s="5"/>
      <c r="LQ488" s="5"/>
      <c r="LR488" s="5"/>
      <c r="LS488" s="5"/>
      <c r="LT488" s="5"/>
      <c r="LU488" s="5"/>
      <c r="LV488" s="5"/>
      <c r="LW488" s="5"/>
      <c r="LX488" s="5"/>
      <c r="LY488" s="5"/>
      <c r="LZ488" s="5"/>
      <c r="MA488" s="5"/>
      <c r="MB488" s="5"/>
      <c r="MC488" s="5"/>
      <c r="MD488" s="5"/>
      <c r="ME488" s="5"/>
      <c r="MF488" s="5"/>
      <c r="MG488" s="5"/>
      <c r="MH488" s="5"/>
      <c r="MI488" s="5"/>
      <c r="MJ488" s="5"/>
      <c r="MK488" s="5"/>
      <c r="ML488" s="5"/>
      <c r="MM488" s="5"/>
      <c r="MN488" s="5"/>
      <c r="MO488" s="5"/>
      <c r="MP488" s="5"/>
      <c r="MQ488" s="5"/>
      <c r="MR488" s="5"/>
      <c r="MS488" s="5"/>
      <c r="MT488" s="5"/>
      <c r="MU488" s="5"/>
      <c r="MV488" s="5"/>
      <c r="MW488" s="5"/>
      <c r="MX488" s="5"/>
      <c r="MY488" s="5"/>
      <c r="MZ488" s="5"/>
      <c r="NA488" s="5"/>
      <c r="NB488" s="5"/>
      <c r="NC488" s="5"/>
      <c r="ND488" s="5"/>
      <c r="NE488" s="5"/>
      <c r="NF488" s="5"/>
      <c r="NG488" s="5"/>
      <c r="NH488" s="5"/>
      <c r="NI488" s="5"/>
      <c r="NJ488" s="5"/>
      <c r="NK488" s="5"/>
      <c r="NL488" s="5"/>
      <c r="NM488" s="5"/>
      <c r="NN488" s="5"/>
      <c r="NO488" s="5"/>
      <c r="NP488" s="5"/>
      <c r="NQ488" s="5"/>
      <c r="NR488" s="5"/>
      <c r="NS488" s="5"/>
      <c r="NT488" s="5"/>
      <c r="NU488" s="5"/>
      <c r="NV488" s="5"/>
      <c r="NW488" s="5"/>
      <c r="NX488" s="5"/>
      <c r="NY488" s="5"/>
      <c r="NZ488" s="5"/>
      <c r="OA488" s="5"/>
      <c r="OB488" s="5"/>
      <c r="OC488" s="5"/>
      <c r="OD488" s="5"/>
      <c r="OE488" s="5"/>
      <c r="OF488" s="5"/>
      <c r="OG488" s="5"/>
      <c r="OH488" s="5"/>
      <c r="OI488" s="5"/>
      <c r="OJ488" s="5"/>
      <c r="OK488" s="5"/>
      <c r="OL488" s="5"/>
      <c r="OM488" s="5"/>
      <c r="ON488" s="5"/>
      <c r="OO488" s="5"/>
      <c r="OP488" s="5"/>
      <c r="OQ488" s="5"/>
      <c r="OR488" s="5"/>
      <c r="OS488" s="5"/>
      <c r="OT488" s="5"/>
      <c r="OU488" s="5"/>
      <c r="OV488" s="5"/>
      <c r="OW488" s="5"/>
      <c r="OX488" s="5"/>
      <c r="OY488" s="5"/>
      <c r="OZ488" s="5"/>
      <c r="PA488" s="5"/>
      <c r="PB488" s="5"/>
      <c r="PC488" s="5"/>
      <c r="PD488" s="5"/>
      <c r="PE488" s="5"/>
      <c r="PF488" s="5"/>
      <c r="PG488" s="5"/>
      <c r="PH488" s="5"/>
      <c r="PI488" s="5"/>
      <c r="PJ488" s="5"/>
      <c r="PK488" s="5"/>
      <c r="PL488" s="5"/>
      <c r="PM488" s="5"/>
      <c r="PN488" s="5"/>
      <c r="PO488" s="5"/>
      <c r="PP488" s="5"/>
    </row>
    <row r="489" spans="1:432" ht="14.2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  <c r="IW489" s="5"/>
      <c r="IX489" s="5"/>
      <c r="IY489" s="5"/>
      <c r="IZ489" s="5"/>
      <c r="JA489" s="5"/>
      <c r="JB489" s="5"/>
      <c r="JC489" s="5"/>
      <c r="JD489" s="5"/>
      <c r="JE489" s="5"/>
      <c r="JF489" s="5"/>
      <c r="JG489" s="5"/>
      <c r="JH489" s="5"/>
      <c r="JI489" s="5"/>
      <c r="JJ489" s="5"/>
      <c r="JK489" s="5"/>
      <c r="JL489" s="5"/>
      <c r="JM489" s="5"/>
      <c r="JN489" s="5"/>
      <c r="JO489" s="5"/>
      <c r="JP489" s="5"/>
      <c r="JQ489" s="5"/>
      <c r="JR489" s="5"/>
      <c r="JS489" s="5"/>
      <c r="JT489" s="5"/>
      <c r="JU489" s="5"/>
      <c r="JV489" s="5"/>
      <c r="JW489" s="5"/>
      <c r="JX489" s="5"/>
      <c r="JY489" s="5"/>
      <c r="JZ489" s="5"/>
      <c r="KA489" s="5"/>
      <c r="KB489" s="5"/>
      <c r="KC489" s="5"/>
      <c r="KD489" s="5"/>
      <c r="KE489" s="5"/>
      <c r="KF489" s="5"/>
      <c r="KG489" s="5"/>
      <c r="KH489" s="5"/>
      <c r="KI489" s="5"/>
      <c r="KJ489" s="5"/>
      <c r="KK489" s="5"/>
      <c r="KL489" s="5"/>
      <c r="KM489" s="5"/>
      <c r="KN489" s="5"/>
      <c r="KO489" s="5"/>
      <c r="KP489" s="5"/>
      <c r="KQ489" s="5"/>
      <c r="KR489" s="5"/>
      <c r="KS489" s="5"/>
      <c r="KT489" s="5"/>
      <c r="KU489" s="5"/>
      <c r="KV489" s="5"/>
      <c r="KW489" s="5"/>
      <c r="KX489" s="5"/>
      <c r="KY489" s="5"/>
      <c r="KZ489" s="5"/>
      <c r="LA489" s="5"/>
      <c r="LB489" s="5"/>
      <c r="LC489" s="5"/>
      <c r="LD489" s="5"/>
      <c r="LE489" s="5"/>
      <c r="LF489" s="5"/>
      <c r="LG489" s="5"/>
      <c r="LH489" s="5"/>
      <c r="LI489" s="5"/>
      <c r="LJ489" s="5"/>
      <c r="LK489" s="5"/>
      <c r="LL489" s="5"/>
      <c r="LM489" s="5"/>
      <c r="LN489" s="5"/>
      <c r="LO489" s="5"/>
      <c r="LP489" s="5"/>
      <c r="LQ489" s="5"/>
      <c r="LR489" s="5"/>
      <c r="LS489" s="5"/>
      <c r="LT489" s="5"/>
      <c r="LU489" s="5"/>
      <c r="LV489" s="5"/>
      <c r="LW489" s="5"/>
      <c r="LX489" s="5"/>
      <c r="LY489" s="5"/>
      <c r="LZ489" s="5"/>
      <c r="MA489" s="5"/>
      <c r="MB489" s="5"/>
      <c r="MC489" s="5"/>
      <c r="MD489" s="5"/>
      <c r="ME489" s="5"/>
      <c r="MF489" s="5"/>
      <c r="MG489" s="5"/>
      <c r="MH489" s="5"/>
      <c r="MI489" s="5"/>
      <c r="MJ489" s="5"/>
      <c r="MK489" s="5"/>
      <c r="ML489" s="5"/>
      <c r="MM489" s="5"/>
      <c r="MN489" s="5"/>
      <c r="MO489" s="5"/>
      <c r="MP489" s="5"/>
      <c r="MQ489" s="5"/>
      <c r="MR489" s="5"/>
      <c r="MS489" s="5"/>
      <c r="MT489" s="5"/>
      <c r="MU489" s="5"/>
      <c r="MV489" s="5"/>
      <c r="MW489" s="5"/>
      <c r="MX489" s="5"/>
      <c r="MY489" s="5"/>
      <c r="MZ489" s="5"/>
      <c r="NA489" s="5"/>
      <c r="NB489" s="5"/>
      <c r="NC489" s="5"/>
      <c r="ND489" s="5"/>
      <c r="NE489" s="5"/>
      <c r="NF489" s="5"/>
      <c r="NG489" s="5"/>
      <c r="NH489" s="5"/>
      <c r="NI489" s="5"/>
      <c r="NJ489" s="5"/>
      <c r="NK489" s="5"/>
      <c r="NL489" s="5"/>
      <c r="NM489" s="5"/>
      <c r="NN489" s="5"/>
      <c r="NO489" s="5"/>
      <c r="NP489" s="5"/>
      <c r="NQ489" s="5"/>
      <c r="NR489" s="5"/>
      <c r="NS489" s="5"/>
      <c r="NT489" s="5"/>
      <c r="NU489" s="5"/>
      <c r="NV489" s="5"/>
      <c r="NW489" s="5"/>
      <c r="NX489" s="5"/>
      <c r="NY489" s="5"/>
      <c r="NZ489" s="5"/>
      <c r="OA489" s="5"/>
      <c r="OB489" s="5"/>
      <c r="OC489" s="5"/>
      <c r="OD489" s="5"/>
      <c r="OE489" s="5"/>
      <c r="OF489" s="5"/>
      <c r="OG489" s="5"/>
      <c r="OH489" s="5"/>
      <c r="OI489" s="5"/>
      <c r="OJ489" s="5"/>
      <c r="OK489" s="5"/>
      <c r="OL489" s="5"/>
      <c r="OM489" s="5"/>
      <c r="ON489" s="5"/>
      <c r="OO489" s="5"/>
      <c r="OP489" s="5"/>
      <c r="OQ489" s="5"/>
      <c r="OR489" s="5"/>
      <c r="OS489" s="5"/>
      <c r="OT489" s="5"/>
      <c r="OU489" s="5"/>
      <c r="OV489" s="5"/>
      <c r="OW489" s="5"/>
      <c r="OX489" s="5"/>
      <c r="OY489" s="5"/>
      <c r="OZ489" s="5"/>
      <c r="PA489" s="5"/>
      <c r="PB489" s="5"/>
      <c r="PC489" s="5"/>
      <c r="PD489" s="5"/>
      <c r="PE489" s="5"/>
      <c r="PF489" s="5"/>
      <c r="PG489" s="5"/>
      <c r="PH489" s="5"/>
      <c r="PI489" s="5"/>
      <c r="PJ489" s="5"/>
      <c r="PK489" s="5"/>
      <c r="PL489" s="5"/>
      <c r="PM489" s="5"/>
      <c r="PN489" s="5"/>
      <c r="PO489" s="5"/>
      <c r="PP489" s="5"/>
    </row>
    <row r="490" spans="1:432" ht="14.2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  <c r="IW490" s="5"/>
      <c r="IX490" s="5"/>
      <c r="IY490" s="5"/>
      <c r="IZ490" s="5"/>
      <c r="JA490" s="5"/>
      <c r="JB490" s="5"/>
      <c r="JC490" s="5"/>
      <c r="JD490" s="5"/>
      <c r="JE490" s="5"/>
      <c r="JF490" s="5"/>
      <c r="JG490" s="5"/>
      <c r="JH490" s="5"/>
      <c r="JI490" s="5"/>
      <c r="JJ490" s="5"/>
      <c r="JK490" s="5"/>
      <c r="JL490" s="5"/>
      <c r="JM490" s="5"/>
      <c r="JN490" s="5"/>
      <c r="JO490" s="5"/>
      <c r="JP490" s="5"/>
      <c r="JQ490" s="5"/>
      <c r="JR490" s="5"/>
      <c r="JS490" s="5"/>
      <c r="JT490" s="5"/>
      <c r="JU490" s="5"/>
      <c r="JV490" s="5"/>
      <c r="JW490" s="5"/>
      <c r="JX490" s="5"/>
      <c r="JY490" s="5"/>
      <c r="JZ490" s="5"/>
      <c r="KA490" s="5"/>
      <c r="KB490" s="5"/>
      <c r="KC490" s="5"/>
      <c r="KD490" s="5"/>
      <c r="KE490" s="5"/>
      <c r="KF490" s="5"/>
      <c r="KG490" s="5"/>
      <c r="KH490" s="5"/>
      <c r="KI490" s="5"/>
      <c r="KJ490" s="5"/>
      <c r="KK490" s="5"/>
      <c r="KL490" s="5"/>
      <c r="KM490" s="5"/>
      <c r="KN490" s="5"/>
      <c r="KO490" s="5"/>
      <c r="KP490" s="5"/>
      <c r="KQ490" s="5"/>
      <c r="KR490" s="5"/>
      <c r="KS490" s="5"/>
      <c r="KT490" s="5"/>
      <c r="KU490" s="5"/>
      <c r="KV490" s="5"/>
      <c r="KW490" s="5"/>
      <c r="KX490" s="5"/>
      <c r="KY490" s="5"/>
      <c r="KZ490" s="5"/>
      <c r="LA490" s="5"/>
      <c r="LB490" s="5"/>
      <c r="LC490" s="5"/>
      <c r="LD490" s="5"/>
      <c r="LE490" s="5"/>
      <c r="LF490" s="5"/>
      <c r="LG490" s="5"/>
      <c r="LH490" s="5"/>
      <c r="LI490" s="5"/>
      <c r="LJ490" s="5"/>
      <c r="LK490" s="5"/>
      <c r="LL490" s="5"/>
      <c r="LM490" s="5"/>
      <c r="LN490" s="5"/>
      <c r="LO490" s="5"/>
      <c r="LP490" s="5"/>
      <c r="LQ490" s="5"/>
      <c r="LR490" s="5"/>
      <c r="LS490" s="5"/>
      <c r="LT490" s="5"/>
      <c r="LU490" s="5"/>
      <c r="LV490" s="5"/>
      <c r="LW490" s="5"/>
      <c r="LX490" s="5"/>
      <c r="LY490" s="5"/>
      <c r="LZ490" s="5"/>
      <c r="MA490" s="5"/>
      <c r="MB490" s="5"/>
      <c r="MC490" s="5"/>
      <c r="MD490" s="5"/>
      <c r="ME490" s="5"/>
      <c r="MF490" s="5"/>
      <c r="MG490" s="5"/>
      <c r="MH490" s="5"/>
      <c r="MI490" s="5"/>
      <c r="MJ490" s="5"/>
      <c r="MK490" s="5"/>
      <c r="ML490" s="5"/>
      <c r="MM490" s="5"/>
      <c r="MN490" s="5"/>
      <c r="MO490" s="5"/>
      <c r="MP490" s="5"/>
      <c r="MQ490" s="5"/>
      <c r="MR490" s="5"/>
      <c r="MS490" s="5"/>
      <c r="MT490" s="5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r="PL490" s="5"/>
      <c r="PM490" s="5"/>
      <c r="PN490" s="5"/>
      <c r="PO490" s="5"/>
      <c r="PP490" s="5"/>
    </row>
    <row r="491" spans="1:432" ht="14.2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  <c r="IW491" s="5"/>
      <c r="IX491" s="5"/>
      <c r="IY491" s="5"/>
      <c r="IZ491" s="5"/>
      <c r="JA491" s="5"/>
      <c r="JB491" s="5"/>
      <c r="JC491" s="5"/>
      <c r="JD491" s="5"/>
      <c r="JE491" s="5"/>
      <c r="JF491" s="5"/>
      <c r="JG491" s="5"/>
      <c r="JH491" s="5"/>
      <c r="JI491" s="5"/>
      <c r="JJ491" s="5"/>
      <c r="JK491" s="5"/>
      <c r="JL491" s="5"/>
      <c r="JM491" s="5"/>
      <c r="JN491" s="5"/>
      <c r="JO491" s="5"/>
      <c r="JP491" s="5"/>
      <c r="JQ491" s="5"/>
      <c r="JR491" s="5"/>
      <c r="JS491" s="5"/>
      <c r="JT491" s="5"/>
      <c r="JU491" s="5"/>
      <c r="JV491" s="5"/>
      <c r="JW491" s="5"/>
      <c r="JX491" s="5"/>
      <c r="JY491" s="5"/>
      <c r="JZ491" s="5"/>
      <c r="KA491" s="5"/>
      <c r="KB491" s="5"/>
      <c r="KC491" s="5"/>
      <c r="KD491" s="5"/>
      <c r="KE491" s="5"/>
      <c r="KF491" s="5"/>
      <c r="KG491" s="5"/>
      <c r="KH491" s="5"/>
      <c r="KI491" s="5"/>
      <c r="KJ491" s="5"/>
      <c r="KK491" s="5"/>
      <c r="KL491" s="5"/>
      <c r="KM491" s="5"/>
      <c r="KN491" s="5"/>
      <c r="KO491" s="5"/>
      <c r="KP491" s="5"/>
      <c r="KQ491" s="5"/>
      <c r="KR491" s="5"/>
      <c r="KS491" s="5"/>
      <c r="KT491" s="5"/>
      <c r="KU491" s="5"/>
      <c r="KV491" s="5"/>
      <c r="KW491" s="5"/>
      <c r="KX491" s="5"/>
      <c r="KY491" s="5"/>
      <c r="KZ491" s="5"/>
      <c r="LA491" s="5"/>
      <c r="LB491" s="5"/>
      <c r="LC491" s="5"/>
      <c r="LD491" s="5"/>
      <c r="LE491" s="5"/>
      <c r="LF491" s="5"/>
      <c r="LG491" s="5"/>
      <c r="LH491" s="5"/>
      <c r="LI491" s="5"/>
      <c r="LJ491" s="5"/>
      <c r="LK491" s="5"/>
      <c r="LL491" s="5"/>
      <c r="LM491" s="5"/>
      <c r="LN491" s="5"/>
      <c r="LO491" s="5"/>
      <c r="LP491" s="5"/>
      <c r="LQ491" s="5"/>
      <c r="LR491" s="5"/>
      <c r="LS491" s="5"/>
      <c r="LT491" s="5"/>
      <c r="LU491" s="5"/>
      <c r="LV491" s="5"/>
      <c r="LW491" s="5"/>
      <c r="LX491" s="5"/>
      <c r="LY491" s="5"/>
      <c r="LZ491" s="5"/>
      <c r="MA491" s="5"/>
      <c r="MB491" s="5"/>
      <c r="MC491" s="5"/>
      <c r="MD491" s="5"/>
      <c r="ME491" s="5"/>
      <c r="MF491" s="5"/>
      <c r="MG491" s="5"/>
      <c r="MH491" s="5"/>
      <c r="MI491" s="5"/>
      <c r="MJ491" s="5"/>
      <c r="MK491" s="5"/>
      <c r="ML491" s="5"/>
      <c r="MM491" s="5"/>
      <c r="MN491" s="5"/>
      <c r="MO491" s="5"/>
      <c r="MP491" s="5"/>
      <c r="MQ491" s="5"/>
      <c r="MR491" s="5"/>
      <c r="MS491" s="5"/>
      <c r="MT491" s="5"/>
      <c r="MU491" s="5"/>
      <c r="MV491" s="5"/>
      <c r="MW491" s="5"/>
      <c r="MX491" s="5"/>
      <c r="MY491" s="5"/>
      <c r="MZ491" s="5"/>
      <c r="NA491" s="5"/>
      <c r="NB491" s="5"/>
      <c r="NC491" s="5"/>
      <c r="ND491" s="5"/>
      <c r="NE491" s="5"/>
      <c r="NF491" s="5"/>
      <c r="NG491" s="5"/>
      <c r="NH491" s="5"/>
      <c r="NI491" s="5"/>
      <c r="NJ491" s="5"/>
      <c r="NK491" s="5"/>
      <c r="NL491" s="5"/>
      <c r="NM491" s="5"/>
      <c r="NN491" s="5"/>
      <c r="NO491" s="5"/>
      <c r="NP491" s="5"/>
      <c r="NQ491" s="5"/>
      <c r="NR491" s="5"/>
      <c r="NS491" s="5"/>
      <c r="NT491" s="5"/>
      <c r="NU491" s="5"/>
      <c r="NV491" s="5"/>
      <c r="NW491" s="5"/>
      <c r="NX491" s="5"/>
      <c r="NY491" s="5"/>
      <c r="NZ491" s="5"/>
      <c r="OA491" s="5"/>
      <c r="OB491" s="5"/>
      <c r="OC491" s="5"/>
      <c r="OD491" s="5"/>
      <c r="OE491" s="5"/>
      <c r="OF491" s="5"/>
      <c r="OG491" s="5"/>
      <c r="OH491" s="5"/>
      <c r="OI491" s="5"/>
      <c r="OJ491" s="5"/>
      <c r="OK491" s="5"/>
      <c r="OL491" s="5"/>
      <c r="OM491" s="5"/>
      <c r="ON491" s="5"/>
      <c r="OO491" s="5"/>
      <c r="OP491" s="5"/>
      <c r="OQ491" s="5"/>
      <c r="OR491" s="5"/>
      <c r="OS491" s="5"/>
      <c r="OT491" s="5"/>
      <c r="OU491" s="5"/>
      <c r="OV491" s="5"/>
      <c r="OW491" s="5"/>
      <c r="OX491" s="5"/>
      <c r="OY491" s="5"/>
      <c r="OZ491" s="5"/>
      <c r="PA491" s="5"/>
      <c r="PB491" s="5"/>
      <c r="PC491" s="5"/>
      <c r="PD491" s="5"/>
      <c r="PE491" s="5"/>
      <c r="PF491" s="5"/>
      <c r="PG491" s="5"/>
      <c r="PH491" s="5"/>
      <c r="PI491" s="5"/>
      <c r="PJ491" s="5"/>
      <c r="PK491" s="5"/>
      <c r="PL491" s="5"/>
      <c r="PM491" s="5"/>
      <c r="PN491" s="5"/>
      <c r="PO491" s="5"/>
      <c r="PP491" s="5"/>
    </row>
    <row r="492" spans="1:432" ht="14.2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  <c r="IW492" s="5"/>
      <c r="IX492" s="5"/>
      <c r="IY492" s="5"/>
      <c r="IZ492" s="5"/>
      <c r="JA492" s="5"/>
      <c r="JB492" s="5"/>
      <c r="JC492" s="5"/>
      <c r="JD492" s="5"/>
      <c r="JE492" s="5"/>
      <c r="JF492" s="5"/>
      <c r="JG492" s="5"/>
      <c r="JH492" s="5"/>
      <c r="JI492" s="5"/>
      <c r="JJ492" s="5"/>
      <c r="JK492" s="5"/>
      <c r="JL492" s="5"/>
      <c r="JM492" s="5"/>
      <c r="JN492" s="5"/>
      <c r="JO492" s="5"/>
      <c r="JP492" s="5"/>
      <c r="JQ492" s="5"/>
      <c r="JR492" s="5"/>
      <c r="JS492" s="5"/>
      <c r="JT492" s="5"/>
      <c r="JU492" s="5"/>
      <c r="JV492" s="5"/>
      <c r="JW492" s="5"/>
      <c r="JX492" s="5"/>
      <c r="JY492" s="5"/>
      <c r="JZ492" s="5"/>
      <c r="KA492" s="5"/>
      <c r="KB492" s="5"/>
      <c r="KC492" s="5"/>
      <c r="KD492" s="5"/>
      <c r="KE492" s="5"/>
      <c r="KF492" s="5"/>
      <c r="KG492" s="5"/>
      <c r="KH492" s="5"/>
      <c r="KI492" s="5"/>
      <c r="KJ492" s="5"/>
      <c r="KK492" s="5"/>
      <c r="KL492" s="5"/>
      <c r="KM492" s="5"/>
      <c r="KN492" s="5"/>
      <c r="KO492" s="5"/>
      <c r="KP492" s="5"/>
      <c r="KQ492" s="5"/>
      <c r="KR492" s="5"/>
      <c r="KS492" s="5"/>
      <c r="KT492" s="5"/>
      <c r="KU492" s="5"/>
      <c r="KV492" s="5"/>
      <c r="KW492" s="5"/>
      <c r="KX492" s="5"/>
      <c r="KY492" s="5"/>
      <c r="KZ492" s="5"/>
      <c r="LA492" s="5"/>
      <c r="LB492" s="5"/>
      <c r="LC492" s="5"/>
      <c r="LD492" s="5"/>
      <c r="LE492" s="5"/>
      <c r="LF492" s="5"/>
      <c r="LG492" s="5"/>
      <c r="LH492" s="5"/>
      <c r="LI492" s="5"/>
      <c r="LJ492" s="5"/>
      <c r="LK492" s="5"/>
      <c r="LL492" s="5"/>
      <c r="LM492" s="5"/>
      <c r="LN492" s="5"/>
      <c r="LO492" s="5"/>
      <c r="LP492" s="5"/>
      <c r="LQ492" s="5"/>
      <c r="LR492" s="5"/>
      <c r="LS492" s="5"/>
      <c r="LT492" s="5"/>
      <c r="LU492" s="5"/>
      <c r="LV492" s="5"/>
      <c r="LW492" s="5"/>
      <c r="LX492" s="5"/>
      <c r="LY492" s="5"/>
      <c r="LZ492" s="5"/>
      <c r="MA492" s="5"/>
      <c r="MB492" s="5"/>
      <c r="MC492" s="5"/>
      <c r="MD492" s="5"/>
      <c r="ME492" s="5"/>
      <c r="MF492" s="5"/>
      <c r="MG492" s="5"/>
      <c r="MH492" s="5"/>
      <c r="MI492" s="5"/>
      <c r="MJ492" s="5"/>
      <c r="MK492" s="5"/>
      <c r="ML492" s="5"/>
      <c r="MM492" s="5"/>
      <c r="MN492" s="5"/>
      <c r="MO492" s="5"/>
      <c r="MP492" s="5"/>
      <c r="MQ492" s="5"/>
      <c r="MR492" s="5"/>
      <c r="MS492" s="5"/>
      <c r="MT492" s="5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r="PL492" s="5"/>
      <c r="PM492" s="5"/>
      <c r="PN492" s="5"/>
      <c r="PO492" s="5"/>
      <c r="PP492" s="5"/>
    </row>
    <row r="493" spans="1:432" ht="14.2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  <c r="IW493" s="5"/>
      <c r="IX493" s="5"/>
      <c r="IY493" s="5"/>
      <c r="IZ493" s="5"/>
      <c r="JA493" s="5"/>
      <c r="JB493" s="5"/>
      <c r="JC493" s="5"/>
      <c r="JD493" s="5"/>
      <c r="JE493" s="5"/>
      <c r="JF493" s="5"/>
      <c r="JG493" s="5"/>
      <c r="JH493" s="5"/>
      <c r="JI493" s="5"/>
      <c r="JJ493" s="5"/>
      <c r="JK493" s="5"/>
      <c r="JL493" s="5"/>
      <c r="JM493" s="5"/>
      <c r="JN493" s="5"/>
      <c r="JO493" s="5"/>
      <c r="JP493" s="5"/>
      <c r="JQ493" s="5"/>
      <c r="JR493" s="5"/>
      <c r="JS493" s="5"/>
      <c r="JT493" s="5"/>
      <c r="JU493" s="5"/>
      <c r="JV493" s="5"/>
      <c r="JW493" s="5"/>
      <c r="JX493" s="5"/>
      <c r="JY493" s="5"/>
      <c r="JZ493" s="5"/>
      <c r="KA493" s="5"/>
      <c r="KB493" s="5"/>
      <c r="KC493" s="5"/>
      <c r="KD493" s="5"/>
      <c r="KE493" s="5"/>
      <c r="KF493" s="5"/>
      <c r="KG493" s="5"/>
      <c r="KH493" s="5"/>
      <c r="KI493" s="5"/>
      <c r="KJ493" s="5"/>
      <c r="KK493" s="5"/>
      <c r="KL493" s="5"/>
      <c r="KM493" s="5"/>
      <c r="KN493" s="5"/>
      <c r="KO493" s="5"/>
      <c r="KP493" s="5"/>
      <c r="KQ493" s="5"/>
      <c r="KR493" s="5"/>
      <c r="KS493" s="5"/>
      <c r="KT493" s="5"/>
      <c r="KU493" s="5"/>
      <c r="KV493" s="5"/>
      <c r="KW493" s="5"/>
      <c r="KX493" s="5"/>
      <c r="KY493" s="5"/>
      <c r="KZ493" s="5"/>
      <c r="LA493" s="5"/>
      <c r="LB493" s="5"/>
      <c r="LC493" s="5"/>
      <c r="LD493" s="5"/>
      <c r="LE493" s="5"/>
      <c r="LF493" s="5"/>
      <c r="LG493" s="5"/>
      <c r="LH493" s="5"/>
      <c r="LI493" s="5"/>
      <c r="LJ493" s="5"/>
      <c r="LK493" s="5"/>
      <c r="LL493" s="5"/>
      <c r="LM493" s="5"/>
      <c r="LN493" s="5"/>
      <c r="LO493" s="5"/>
      <c r="LP493" s="5"/>
      <c r="LQ493" s="5"/>
      <c r="LR493" s="5"/>
      <c r="LS493" s="5"/>
      <c r="LT493" s="5"/>
      <c r="LU493" s="5"/>
      <c r="LV493" s="5"/>
      <c r="LW493" s="5"/>
      <c r="LX493" s="5"/>
      <c r="LY493" s="5"/>
      <c r="LZ493" s="5"/>
      <c r="MA493" s="5"/>
      <c r="MB493" s="5"/>
      <c r="MC493" s="5"/>
      <c r="MD493" s="5"/>
      <c r="ME493" s="5"/>
      <c r="MF493" s="5"/>
      <c r="MG493" s="5"/>
      <c r="MH493" s="5"/>
      <c r="MI493" s="5"/>
      <c r="MJ493" s="5"/>
      <c r="MK493" s="5"/>
      <c r="ML493" s="5"/>
      <c r="MM493" s="5"/>
      <c r="MN493" s="5"/>
      <c r="MO493" s="5"/>
      <c r="MP493" s="5"/>
      <c r="MQ493" s="5"/>
      <c r="MR493" s="5"/>
      <c r="MS493" s="5"/>
      <c r="MT493" s="5"/>
      <c r="MU493" s="5"/>
      <c r="MV493" s="5"/>
      <c r="MW493" s="5"/>
      <c r="MX493" s="5"/>
      <c r="MY493" s="5"/>
      <c r="MZ493" s="5"/>
      <c r="NA493" s="5"/>
      <c r="NB493" s="5"/>
      <c r="NC493" s="5"/>
      <c r="ND493" s="5"/>
      <c r="NE493" s="5"/>
      <c r="NF493" s="5"/>
      <c r="NG493" s="5"/>
      <c r="NH493" s="5"/>
      <c r="NI493" s="5"/>
      <c r="NJ493" s="5"/>
      <c r="NK493" s="5"/>
      <c r="NL493" s="5"/>
      <c r="NM493" s="5"/>
      <c r="NN493" s="5"/>
      <c r="NO493" s="5"/>
      <c r="NP493" s="5"/>
      <c r="NQ493" s="5"/>
      <c r="NR493" s="5"/>
      <c r="NS493" s="5"/>
      <c r="NT493" s="5"/>
      <c r="NU493" s="5"/>
      <c r="NV493" s="5"/>
      <c r="NW493" s="5"/>
      <c r="NX493" s="5"/>
      <c r="NY493" s="5"/>
      <c r="NZ493" s="5"/>
      <c r="OA493" s="5"/>
      <c r="OB493" s="5"/>
      <c r="OC493" s="5"/>
      <c r="OD493" s="5"/>
      <c r="OE493" s="5"/>
      <c r="OF493" s="5"/>
      <c r="OG493" s="5"/>
      <c r="OH493" s="5"/>
      <c r="OI493" s="5"/>
      <c r="OJ493" s="5"/>
      <c r="OK493" s="5"/>
      <c r="OL493" s="5"/>
      <c r="OM493" s="5"/>
      <c r="ON493" s="5"/>
      <c r="OO493" s="5"/>
      <c r="OP493" s="5"/>
      <c r="OQ493" s="5"/>
      <c r="OR493" s="5"/>
      <c r="OS493" s="5"/>
      <c r="OT493" s="5"/>
      <c r="OU493" s="5"/>
      <c r="OV493" s="5"/>
      <c r="OW493" s="5"/>
      <c r="OX493" s="5"/>
      <c r="OY493" s="5"/>
      <c r="OZ493" s="5"/>
      <c r="PA493" s="5"/>
      <c r="PB493" s="5"/>
      <c r="PC493" s="5"/>
      <c r="PD493" s="5"/>
      <c r="PE493" s="5"/>
      <c r="PF493" s="5"/>
      <c r="PG493" s="5"/>
      <c r="PH493" s="5"/>
      <c r="PI493" s="5"/>
      <c r="PJ493" s="5"/>
      <c r="PK493" s="5"/>
      <c r="PL493" s="5"/>
      <c r="PM493" s="5"/>
      <c r="PN493" s="5"/>
      <c r="PO493" s="5"/>
      <c r="PP493" s="5"/>
    </row>
    <row r="494" spans="1:432" ht="14.2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  <c r="IW494" s="5"/>
      <c r="IX494" s="5"/>
      <c r="IY494" s="5"/>
      <c r="IZ494" s="5"/>
      <c r="JA494" s="5"/>
      <c r="JB494" s="5"/>
      <c r="JC494" s="5"/>
      <c r="JD494" s="5"/>
      <c r="JE494" s="5"/>
      <c r="JF494" s="5"/>
      <c r="JG494" s="5"/>
      <c r="JH494" s="5"/>
      <c r="JI494" s="5"/>
      <c r="JJ494" s="5"/>
      <c r="JK494" s="5"/>
      <c r="JL494" s="5"/>
      <c r="JM494" s="5"/>
      <c r="JN494" s="5"/>
      <c r="JO494" s="5"/>
      <c r="JP494" s="5"/>
      <c r="JQ494" s="5"/>
      <c r="JR494" s="5"/>
      <c r="JS494" s="5"/>
      <c r="JT494" s="5"/>
      <c r="JU494" s="5"/>
      <c r="JV494" s="5"/>
      <c r="JW494" s="5"/>
      <c r="JX494" s="5"/>
      <c r="JY494" s="5"/>
      <c r="JZ494" s="5"/>
      <c r="KA494" s="5"/>
      <c r="KB494" s="5"/>
      <c r="KC494" s="5"/>
      <c r="KD494" s="5"/>
      <c r="KE494" s="5"/>
      <c r="KF494" s="5"/>
      <c r="KG494" s="5"/>
      <c r="KH494" s="5"/>
      <c r="KI494" s="5"/>
      <c r="KJ494" s="5"/>
      <c r="KK494" s="5"/>
      <c r="KL494" s="5"/>
      <c r="KM494" s="5"/>
      <c r="KN494" s="5"/>
      <c r="KO494" s="5"/>
      <c r="KP494" s="5"/>
      <c r="KQ494" s="5"/>
      <c r="KR494" s="5"/>
      <c r="KS494" s="5"/>
      <c r="KT494" s="5"/>
      <c r="KU494" s="5"/>
      <c r="KV494" s="5"/>
      <c r="KW494" s="5"/>
      <c r="KX494" s="5"/>
      <c r="KY494" s="5"/>
      <c r="KZ494" s="5"/>
      <c r="LA494" s="5"/>
      <c r="LB494" s="5"/>
      <c r="LC494" s="5"/>
      <c r="LD494" s="5"/>
      <c r="LE494" s="5"/>
      <c r="LF494" s="5"/>
      <c r="LG494" s="5"/>
      <c r="LH494" s="5"/>
      <c r="LI494" s="5"/>
      <c r="LJ494" s="5"/>
      <c r="LK494" s="5"/>
      <c r="LL494" s="5"/>
      <c r="LM494" s="5"/>
      <c r="LN494" s="5"/>
      <c r="LO494" s="5"/>
      <c r="LP494" s="5"/>
      <c r="LQ494" s="5"/>
      <c r="LR494" s="5"/>
      <c r="LS494" s="5"/>
      <c r="LT494" s="5"/>
      <c r="LU494" s="5"/>
      <c r="LV494" s="5"/>
      <c r="LW494" s="5"/>
      <c r="LX494" s="5"/>
      <c r="LY494" s="5"/>
      <c r="LZ494" s="5"/>
      <c r="MA494" s="5"/>
      <c r="MB494" s="5"/>
      <c r="MC494" s="5"/>
      <c r="MD494" s="5"/>
      <c r="ME494" s="5"/>
      <c r="MF494" s="5"/>
      <c r="MG494" s="5"/>
      <c r="MH494" s="5"/>
      <c r="MI494" s="5"/>
      <c r="MJ494" s="5"/>
      <c r="MK494" s="5"/>
      <c r="ML494" s="5"/>
      <c r="MM494" s="5"/>
      <c r="MN494" s="5"/>
      <c r="MO494" s="5"/>
      <c r="MP494" s="5"/>
      <c r="MQ494" s="5"/>
      <c r="MR494" s="5"/>
      <c r="MS494" s="5"/>
      <c r="MT494" s="5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r="PL494" s="5"/>
      <c r="PM494" s="5"/>
      <c r="PN494" s="5"/>
      <c r="PO494" s="5"/>
      <c r="PP494" s="5"/>
    </row>
    <row r="495" spans="1:432" ht="14.2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  <c r="IW495" s="5"/>
      <c r="IX495" s="5"/>
      <c r="IY495" s="5"/>
      <c r="IZ495" s="5"/>
      <c r="JA495" s="5"/>
      <c r="JB495" s="5"/>
      <c r="JC495" s="5"/>
      <c r="JD495" s="5"/>
      <c r="JE495" s="5"/>
      <c r="JF495" s="5"/>
      <c r="JG495" s="5"/>
      <c r="JH495" s="5"/>
      <c r="JI495" s="5"/>
      <c r="JJ495" s="5"/>
      <c r="JK495" s="5"/>
      <c r="JL495" s="5"/>
      <c r="JM495" s="5"/>
      <c r="JN495" s="5"/>
      <c r="JO495" s="5"/>
      <c r="JP495" s="5"/>
      <c r="JQ495" s="5"/>
      <c r="JR495" s="5"/>
      <c r="JS495" s="5"/>
      <c r="JT495" s="5"/>
      <c r="JU495" s="5"/>
      <c r="JV495" s="5"/>
      <c r="JW495" s="5"/>
      <c r="JX495" s="5"/>
      <c r="JY495" s="5"/>
      <c r="JZ495" s="5"/>
      <c r="KA495" s="5"/>
      <c r="KB495" s="5"/>
      <c r="KC495" s="5"/>
      <c r="KD495" s="5"/>
      <c r="KE495" s="5"/>
      <c r="KF495" s="5"/>
      <c r="KG495" s="5"/>
      <c r="KH495" s="5"/>
      <c r="KI495" s="5"/>
      <c r="KJ495" s="5"/>
      <c r="KK495" s="5"/>
      <c r="KL495" s="5"/>
      <c r="KM495" s="5"/>
      <c r="KN495" s="5"/>
      <c r="KO495" s="5"/>
      <c r="KP495" s="5"/>
      <c r="KQ495" s="5"/>
      <c r="KR495" s="5"/>
      <c r="KS495" s="5"/>
      <c r="KT495" s="5"/>
      <c r="KU495" s="5"/>
      <c r="KV495" s="5"/>
      <c r="KW495" s="5"/>
      <c r="KX495" s="5"/>
      <c r="KY495" s="5"/>
      <c r="KZ495" s="5"/>
      <c r="LA495" s="5"/>
      <c r="LB495" s="5"/>
      <c r="LC495" s="5"/>
      <c r="LD495" s="5"/>
      <c r="LE495" s="5"/>
      <c r="LF495" s="5"/>
      <c r="LG495" s="5"/>
      <c r="LH495" s="5"/>
      <c r="LI495" s="5"/>
      <c r="LJ495" s="5"/>
      <c r="LK495" s="5"/>
      <c r="LL495" s="5"/>
      <c r="LM495" s="5"/>
      <c r="LN495" s="5"/>
      <c r="LO495" s="5"/>
      <c r="LP495" s="5"/>
      <c r="LQ495" s="5"/>
      <c r="LR495" s="5"/>
      <c r="LS495" s="5"/>
      <c r="LT495" s="5"/>
      <c r="LU495" s="5"/>
      <c r="LV495" s="5"/>
      <c r="LW495" s="5"/>
      <c r="LX495" s="5"/>
      <c r="LY495" s="5"/>
      <c r="LZ495" s="5"/>
      <c r="MA495" s="5"/>
      <c r="MB495" s="5"/>
      <c r="MC495" s="5"/>
      <c r="MD495" s="5"/>
      <c r="ME495" s="5"/>
      <c r="MF495" s="5"/>
      <c r="MG495" s="5"/>
      <c r="MH495" s="5"/>
      <c r="MI495" s="5"/>
      <c r="MJ495" s="5"/>
      <c r="MK495" s="5"/>
      <c r="ML495" s="5"/>
      <c r="MM495" s="5"/>
      <c r="MN495" s="5"/>
      <c r="MO495" s="5"/>
      <c r="MP495" s="5"/>
      <c r="MQ495" s="5"/>
      <c r="MR495" s="5"/>
      <c r="MS495" s="5"/>
      <c r="MT495" s="5"/>
      <c r="MU495" s="5"/>
      <c r="MV495" s="5"/>
      <c r="MW495" s="5"/>
      <c r="MX495" s="5"/>
      <c r="MY495" s="5"/>
      <c r="MZ495" s="5"/>
      <c r="NA495" s="5"/>
      <c r="NB495" s="5"/>
      <c r="NC495" s="5"/>
      <c r="ND495" s="5"/>
      <c r="NE495" s="5"/>
      <c r="NF495" s="5"/>
      <c r="NG495" s="5"/>
      <c r="NH495" s="5"/>
      <c r="NI495" s="5"/>
      <c r="NJ495" s="5"/>
      <c r="NK495" s="5"/>
      <c r="NL495" s="5"/>
      <c r="NM495" s="5"/>
      <c r="NN495" s="5"/>
      <c r="NO495" s="5"/>
      <c r="NP495" s="5"/>
      <c r="NQ495" s="5"/>
      <c r="NR495" s="5"/>
      <c r="NS495" s="5"/>
      <c r="NT495" s="5"/>
      <c r="NU495" s="5"/>
      <c r="NV495" s="5"/>
      <c r="NW495" s="5"/>
      <c r="NX495" s="5"/>
      <c r="NY495" s="5"/>
      <c r="NZ495" s="5"/>
      <c r="OA495" s="5"/>
      <c r="OB495" s="5"/>
      <c r="OC495" s="5"/>
      <c r="OD495" s="5"/>
      <c r="OE495" s="5"/>
      <c r="OF495" s="5"/>
      <c r="OG495" s="5"/>
      <c r="OH495" s="5"/>
      <c r="OI495" s="5"/>
      <c r="OJ495" s="5"/>
      <c r="OK495" s="5"/>
      <c r="OL495" s="5"/>
      <c r="OM495" s="5"/>
      <c r="ON495" s="5"/>
      <c r="OO495" s="5"/>
      <c r="OP495" s="5"/>
      <c r="OQ495" s="5"/>
      <c r="OR495" s="5"/>
      <c r="OS495" s="5"/>
      <c r="OT495" s="5"/>
      <c r="OU495" s="5"/>
      <c r="OV495" s="5"/>
      <c r="OW495" s="5"/>
      <c r="OX495" s="5"/>
      <c r="OY495" s="5"/>
      <c r="OZ495" s="5"/>
      <c r="PA495" s="5"/>
      <c r="PB495" s="5"/>
      <c r="PC495" s="5"/>
      <c r="PD495" s="5"/>
      <c r="PE495" s="5"/>
      <c r="PF495" s="5"/>
      <c r="PG495" s="5"/>
      <c r="PH495" s="5"/>
      <c r="PI495" s="5"/>
      <c r="PJ495" s="5"/>
      <c r="PK495" s="5"/>
      <c r="PL495" s="5"/>
      <c r="PM495" s="5"/>
      <c r="PN495" s="5"/>
      <c r="PO495" s="5"/>
      <c r="PP495" s="5"/>
    </row>
    <row r="496" spans="1:432" ht="14.2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  <c r="IW496" s="5"/>
      <c r="IX496" s="5"/>
      <c r="IY496" s="5"/>
      <c r="IZ496" s="5"/>
      <c r="JA496" s="5"/>
      <c r="JB496" s="5"/>
      <c r="JC496" s="5"/>
      <c r="JD496" s="5"/>
      <c r="JE496" s="5"/>
      <c r="JF496" s="5"/>
      <c r="JG496" s="5"/>
      <c r="JH496" s="5"/>
      <c r="JI496" s="5"/>
      <c r="JJ496" s="5"/>
      <c r="JK496" s="5"/>
      <c r="JL496" s="5"/>
      <c r="JM496" s="5"/>
      <c r="JN496" s="5"/>
      <c r="JO496" s="5"/>
      <c r="JP496" s="5"/>
      <c r="JQ496" s="5"/>
      <c r="JR496" s="5"/>
      <c r="JS496" s="5"/>
      <c r="JT496" s="5"/>
      <c r="JU496" s="5"/>
      <c r="JV496" s="5"/>
      <c r="JW496" s="5"/>
      <c r="JX496" s="5"/>
      <c r="JY496" s="5"/>
      <c r="JZ496" s="5"/>
      <c r="KA496" s="5"/>
      <c r="KB496" s="5"/>
      <c r="KC496" s="5"/>
      <c r="KD496" s="5"/>
      <c r="KE496" s="5"/>
      <c r="KF496" s="5"/>
      <c r="KG496" s="5"/>
      <c r="KH496" s="5"/>
      <c r="KI496" s="5"/>
      <c r="KJ496" s="5"/>
      <c r="KK496" s="5"/>
      <c r="KL496" s="5"/>
      <c r="KM496" s="5"/>
      <c r="KN496" s="5"/>
      <c r="KO496" s="5"/>
      <c r="KP496" s="5"/>
      <c r="KQ496" s="5"/>
      <c r="KR496" s="5"/>
      <c r="KS496" s="5"/>
      <c r="KT496" s="5"/>
      <c r="KU496" s="5"/>
      <c r="KV496" s="5"/>
      <c r="KW496" s="5"/>
      <c r="KX496" s="5"/>
      <c r="KY496" s="5"/>
      <c r="KZ496" s="5"/>
      <c r="LA496" s="5"/>
      <c r="LB496" s="5"/>
      <c r="LC496" s="5"/>
      <c r="LD496" s="5"/>
      <c r="LE496" s="5"/>
      <c r="LF496" s="5"/>
      <c r="LG496" s="5"/>
      <c r="LH496" s="5"/>
      <c r="LI496" s="5"/>
      <c r="LJ496" s="5"/>
      <c r="LK496" s="5"/>
      <c r="LL496" s="5"/>
      <c r="LM496" s="5"/>
      <c r="LN496" s="5"/>
      <c r="LO496" s="5"/>
      <c r="LP496" s="5"/>
      <c r="LQ496" s="5"/>
      <c r="LR496" s="5"/>
      <c r="LS496" s="5"/>
      <c r="LT496" s="5"/>
      <c r="LU496" s="5"/>
      <c r="LV496" s="5"/>
      <c r="LW496" s="5"/>
      <c r="LX496" s="5"/>
      <c r="LY496" s="5"/>
      <c r="LZ496" s="5"/>
      <c r="MA496" s="5"/>
      <c r="MB496" s="5"/>
      <c r="MC496" s="5"/>
      <c r="MD496" s="5"/>
      <c r="ME496" s="5"/>
      <c r="MF496" s="5"/>
      <c r="MG496" s="5"/>
      <c r="MH496" s="5"/>
      <c r="MI496" s="5"/>
      <c r="MJ496" s="5"/>
      <c r="MK496" s="5"/>
      <c r="ML496" s="5"/>
      <c r="MM496" s="5"/>
      <c r="MN496" s="5"/>
      <c r="MO496" s="5"/>
      <c r="MP496" s="5"/>
      <c r="MQ496" s="5"/>
      <c r="MR496" s="5"/>
      <c r="MS496" s="5"/>
      <c r="MT496" s="5"/>
      <c r="MU496" s="5"/>
      <c r="MV496" s="5"/>
      <c r="MW496" s="5"/>
      <c r="MX496" s="5"/>
      <c r="MY496" s="5"/>
      <c r="MZ496" s="5"/>
      <c r="NA496" s="5"/>
      <c r="NB496" s="5"/>
      <c r="NC496" s="5"/>
      <c r="ND496" s="5"/>
      <c r="NE496" s="5"/>
      <c r="NF496" s="5"/>
      <c r="NG496" s="5"/>
      <c r="NH496" s="5"/>
      <c r="NI496" s="5"/>
      <c r="NJ496" s="5"/>
      <c r="NK496" s="5"/>
      <c r="NL496" s="5"/>
      <c r="NM496" s="5"/>
      <c r="NN496" s="5"/>
      <c r="NO496" s="5"/>
      <c r="NP496" s="5"/>
      <c r="NQ496" s="5"/>
      <c r="NR496" s="5"/>
      <c r="NS496" s="5"/>
      <c r="NT496" s="5"/>
      <c r="NU496" s="5"/>
      <c r="NV496" s="5"/>
      <c r="NW496" s="5"/>
      <c r="NX496" s="5"/>
      <c r="NY496" s="5"/>
      <c r="NZ496" s="5"/>
      <c r="OA496" s="5"/>
      <c r="OB496" s="5"/>
      <c r="OC496" s="5"/>
      <c r="OD496" s="5"/>
      <c r="OE496" s="5"/>
      <c r="OF496" s="5"/>
      <c r="OG496" s="5"/>
      <c r="OH496" s="5"/>
      <c r="OI496" s="5"/>
      <c r="OJ496" s="5"/>
      <c r="OK496" s="5"/>
      <c r="OL496" s="5"/>
      <c r="OM496" s="5"/>
      <c r="ON496" s="5"/>
      <c r="OO496" s="5"/>
      <c r="OP496" s="5"/>
      <c r="OQ496" s="5"/>
      <c r="OR496" s="5"/>
      <c r="OS496" s="5"/>
      <c r="OT496" s="5"/>
      <c r="OU496" s="5"/>
      <c r="OV496" s="5"/>
      <c r="OW496" s="5"/>
      <c r="OX496" s="5"/>
      <c r="OY496" s="5"/>
      <c r="OZ496" s="5"/>
      <c r="PA496" s="5"/>
      <c r="PB496" s="5"/>
      <c r="PC496" s="5"/>
      <c r="PD496" s="5"/>
      <c r="PE496" s="5"/>
      <c r="PF496" s="5"/>
      <c r="PG496" s="5"/>
      <c r="PH496" s="5"/>
      <c r="PI496" s="5"/>
      <c r="PJ496" s="5"/>
      <c r="PK496" s="5"/>
      <c r="PL496" s="5"/>
      <c r="PM496" s="5"/>
      <c r="PN496" s="5"/>
      <c r="PO496" s="5"/>
      <c r="PP496" s="5"/>
    </row>
    <row r="497" spans="1:432" ht="14.2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  <c r="IW497" s="5"/>
      <c r="IX497" s="5"/>
      <c r="IY497" s="5"/>
      <c r="IZ497" s="5"/>
      <c r="JA497" s="5"/>
      <c r="JB497" s="5"/>
      <c r="JC497" s="5"/>
      <c r="JD497" s="5"/>
      <c r="JE497" s="5"/>
      <c r="JF497" s="5"/>
      <c r="JG497" s="5"/>
      <c r="JH497" s="5"/>
      <c r="JI497" s="5"/>
      <c r="JJ497" s="5"/>
      <c r="JK497" s="5"/>
      <c r="JL497" s="5"/>
      <c r="JM497" s="5"/>
      <c r="JN497" s="5"/>
      <c r="JO497" s="5"/>
      <c r="JP497" s="5"/>
      <c r="JQ497" s="5"/>
      <c r="JR497" s="5"/>
      <c r="JS497" s="5"/>
      <c r="JT497" s="5"/>
      <c r="JU497" s="5"/>
      <c r="JV497" s="5"/>
      <c r="JW497" s="5"/>
      <c r="JX497" s="5"/>
      <c r="JY497" s="5"/>
      <c r="JZ497" s="5"/>
      <c r="KA497" s="5"/>
      <c r="KB497" s="5"/>
      <c r="KC497" s="5"/>
      <c r="KD497" s="5"/>
      <c r="KE497" s="5"/>
      <c r="KF497" s="5"/>
      <c r="KG497" s="5"/>
      <c r="KH497" s="5"/>
      <c r="KI497" s="5"/>
      <c r="KJ497" s="5"/>
      <c r="KK497" s="5"/>
      <c r="KL497" s="5"/>
      <c r="KM497" s="5"/>
      <c r="KN497" s="5"/>
      <c r="KO497" s="5"/>
      <c r="KP497" s="5"/>
      <c r="KQ497" s="5"/>
      <c r="KR497" s="5"/>
      <c r="KS497" s="5"/>
      <c r="KT497" s="5"/>
      <c r="KU497" s="5"/>
      <c r="KV497" s="5"/>
      <c r="KW497" s="5"/>
      <c r="KX497" s="5"/>
      <c r="KY497" s="5"/>
      <c r="KZ497" s="5"/>
      <c r="LA497" s="5"/>
      <c r="LB497" s="5"/>
      <c r="LC497" s="5"/>
      <c r="LD497" s="5"/>
      <c r="LE497" s="5"/>
      <c r="LF497" s="5"/>
      <c r="LG497" s="5"/>
      <c r="LH497" s="5"/>
      <c r="LI497" s="5"/>
      <c r="LJ497" s="5"/>
      <c r="LK497" s="5"/>
      <c r="LL497" s="5"/>
      <c r="LM497" s="5"/>
      <c r="LN497" s="5"/>
      <c r="LO497" s="5"/>
      <c r="LP497" s="5"/>
      <c r="LQ497" s="5"/>
      <c r="LR497" s="5"/>
      <c r="LS497" s="5"/>
      <c r="LT497" s="5"/>
      <c r="LU497" s="5"/>
      <c r="LV497" s="5"/>
      <c r="LW497" s="5"/>
      <c r="LX497" s="5"/>
      <c r="LY497" s="5"/>
      <c r="LZ497" s="5"/>
      <c r="MA497" s="5"/>
      <c r="MB497" s="5"/>
      <c r="MC497" s="5"/>
      <c r="MD497" s="5"/>
      <c r="ME497" s="5"/>
      <c r="MF497" s="5"/>
      <c r="MG497" s="5"/>
      <c r="MH497" s="5"/>
      <c r="MI497" s="5"/>
      <c r="MJ497" s="5"/>
      <c r="MK497" s="5"/>
      <c r="ML497" s="5"/>
      <c r="MM497" s="5"/>
      <c r="MN497" s="5"/>
      <c r="MO497" s="5"/>
      <c r="MP497" s="5"/>
      <c r="MQ497" s="5"/>
      <c r="MR497" s="5"/>
      <c r="MS497" s="5"/>
      <c r="MT497" s="5"/>
      <c r="MU497" s="5"/>
      <c r="MV497" s="5"/>
      <c r="MW497" s="5"/>
      <c r="MX497" s="5"/>
      <c r="MY497" s="5"/>
      <c r="MZ497" s="5"/>
      <c r="NA497" s="5"/>
      <c r="NB497" s="5"/>
      <c r="NC497" s="5"/>
      <c r="ND497" s="5"/>
      <c r="NE497" s="5"/>
      <c r="NF497" s="5"/>
      <c r="NG497" s="5"/>
      <c r="NH497" s="5"/>
      <c r="NI497" s="5"/>
      <c r="NJ497" s="5"/>
      <c r="NK497" s="5"/>
      <c r="NL497" s="5"/>
      <c r="NM497" s="5"/>
      <c r="NN497" s="5"/>
      <c r="NO497" s="5"/>
      <c r="NP497" s="5"/>
      <c r="NQ497" s="5"/>
      <c r="NR497" s="5"/>
      <c r="NS497" s="5"/>
      <c r="NT497" s="5"/>
      <c r="NU497" s="5"/>
      <c r="NV497" s="5"/>
      <c r="NW497" s="5"/>
      <c r="NX497" s="5"/>
      <c r="NY497" s="5"/>
      <c r="NZ497" s="5"/>
      <c r="OA497" s="5"/>
      <c r="OB497" s="5"/>
      <c r="OC497" s="5"/>
      <c r="OD497" s="5"/>
      <c r="OE497" s="5"/>
      <c r="OF497" s="5"/>
      <c r="OG497" s="5"/>
      <c r="OH497" s="5"/>
      <c r="OI497" s="5"/>
      <c r="OJ497" s="5"/>
      <c r="OK497" s="5"/>
      <c r="OL497" s="5"/>
      <c r="OM497" s="5"/>
      <c r="ON497" s="5"/>
      <c r="OO497" s="5"/>
      <c r="OP497" s="5"/>
      <c r="OQ497" s="5"/>
      <c r="OR497" s="5"/>
      <c r="OS497" s="5"/>
      <c r="OT497" s="5"/>
      <c r="OU497" s="5"/>
      <c r="OV497" s="5"/>
      <c r="OW497" s="5"/>
      <c r="OX497" s="5"/>
      <c r="OY497" s="5"/>
      <c r="OZ497" s="5"/>
      <c r="PA497" s="5"/>
      <c r="PB497" s="5"/>
      <c r="PC497" s="5"/>
      <c r="PD497" s="5"/>
      <c r="PE497" s="5"/>
      <c r="PF497" s="5"/>
      <c r="PG497" s="5"/>
      <c r="PH497" s="5"/>
      <c r="PI497" s="5"/>
      <c r="PJ497" s="5"/>
      <c r="PK497" s="5"/>
      <c r="PL497" s="5"/>
      <c r="PM497" s="5"/>
      <c r="PN497" s="5"/>
      <c r="PO497" s="5"/>
      <c r="PP497" s="5"/>
    </row>
    <row r="498" spans="1:432" ht="14.2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  <c r="IW498" s="5"/>
      <c r="IX498" s="5"/>
      <c r="IY498" s="5"/>
      <c r="IZ498" s="5"/>
      <c r="JA498" s="5"/>
      <c r="JB498" s="5"/>
      <c r="JC498" s="5"/>
      <c r="JD498" s="5"/>
      <c r="JE498" s="5"/>
      <c r="JF498" s="5"/>
      <c r="JG498" s="5"/>
      <c r="JH498" s="5"/>
      <c r="JI498" s="5"/>
      <c r="JJ498" s="5"/>
      <c r="JK498" s="5"/>
      <c r="JL498" s="5"/>
      <c r="JM498" s="5"/>
      <c r="JN498" s="5"/>
      <c r="JO498" s="5"/>
      <c r="JP498" s="5"/>
      <c r="JQ498" s="5"/>
      <c r="JR498" s="5"/>
      <c r="JS498" s="5"/>
      <c r="JT498" s="5"/>
      <c r="JU498" s="5"/>
      <c r="JV498" s="5"/>
      <c r="JW498" s="5"/>
      <c r="JX498" s="5"/>
      <c r="JY498" s="5"/>
      <c r="JZ498" s="5"/>
      <c r="KA498" s="5"/>
      <c r="KB498" s="5"/>
      <c r="KC498" s="5"/>
      <c r="KD498" s="5"/>
      <c r="KE498" s="5"/>
      <c r="KF498" s="5"/>
      <c r="KG498" s="5"/>
      <c r="KH498" s="5"/>
      <c r="KI498" s="5"/>
      <c r="KJ498" s="5"/>
      <c r="KK498" s="5"/>
      <c r="KL498" s="5"/>
      <c r="KM498" s="5"/>
      <c r="KN498" s="5"/>
      <c r="KO498" s="5"/>
      <c r="KP498" s="5"/>
      <c r="KQ498" s="5"/>
      <c r="KR498" s="5"/>
      <c r="KS498" s="5"/>
      <c r="KT498" s="5"/>
      <c r="KU498" s="5"/>
      <c r="KV498" s="5"/>
      <c r="KW498" s="5"/>
      <c r="KX498" s="5"/>
      <c r="KY498" s="5"/>
      <c r="KZ498" s="5"/>
      <c r="LA498" s="5"/>
      <c r="LB498" s="5"/>
      <c r="LC498" s="5"/>
      <c r="LD498" s="5"/>
      <c r="LE498" s="5"/>
      <c r="LF498" s="5"/>
      <c r="LG498" s="5"/>
      <c r="LH498" s="5"/>
      <c r="LI498" s="5"/>
      <c r="LJ498" s="5"/>
      <c r="LK498" s="5"/>
      <c r="LL498" s="5"/>
      <c r="LM498" s="5"/>
      <c r="LN498" s="5"/>
      <c r="LO498" s="5"/>
      <c r="LP498" s="5"/>
      <c r="LQ498" s="5"/>
      <c r="LR498" s="5"/>
      <c r="LS498" s="5"/>
      <c r="LT498" s="5"/>
      <c r="LU498" s="5"/>
      <c r="LV498" s="5"/>
      <c r="LW498" s="5"/>
      <c r="LX498" s="5"/>
      <c r="LY498" s="5"/>
      <c r="LZ498" s="5"/>
      <c r="MA498" s="5"/>
      <c r="MB498" s="5"/>
      <c r="MC498" s="5"/>
      <c r="MD498" s="5"/>
      <c r="ME498" s="5"/>
      <c r="MF498" s="5"/>
      <c r="MG498" s="5"/>
      <c r="MH498" s="5"/>
      <c r="MI498" s="5"/>
      <c r="MJ498" s="5"/>
      <c r="MK498" s="5"/>
      <c r="ML498" s="5"/>
      <c r="MM498" s="5"/>
      <c r="MN498" s="5"/>
      <c r="MO498" s="5"/>
      <c r="MP498" s="5"/>
      <c r="MQ498" s="5"/>
      <c r="MR498" s="5"/>
      <c r="MS498" s="5"/>
      <c r="MT498" s="5"/>
      <c r="MU498" s="5"/>
      <c r="MV498" s="5"/>
      <c r="MW498" s="5"/>
      <c r="MX498" s="5"/>
      <c r="MY498" s="5"/>
      <c r="MZ498" s="5"/>
      <c r="NA498" s="5"/>
      <c r="NB498" s="5"/>
      <c r="NC498" s="5"/>
      <c r="ND498" s="5"/>
      <c r="NE498" s="5"/>
      <c r="NF498" s="5"/>
      <c r="NG498" s="5"/>
      <c r="NH498" s="5"/>
      <c r="NI498" s="5"/>
      <c r="NJ498" s="5"/>
      <c r="NK498" s="5"/>
      <c r="NL498" s="5"/>
      <c r="NM498" s="5"/>
      <c r="NN498" s="5"/>
      <c r="NO498" s="5"/>
      <c r="NP498" s="5"/>
      <c r="NQ498" s="5"/>
      <c r="NR498" s="5"/>
      <c r="NS498" s="5"/>
      <c r="NT498" s="5"/>
      <c r="NU498" s="5"/>
      <c r="NV498" s="5"/>
      <c r="NW498" s="5"/>
      <c r="NX498" s="5"/>
      <c r="NY498" s="5"/>
      <c r="NZ498" s="5"/>
      <c r="OA498" s="5"/>
      <c r="OB498" s="5"/>
      <c r="OC498" s="5"/>
      <c r="OD498" s="5"/>
      <c r="OE498" s="5"/>
      <c r="OF498" s="5"/>
      <c r="OG498" s="5"/>
      <c r="OH498" s="5"/>
      <c r="OI498" s="5"/>
      <c r="OJ498" s="5"/>
      <c r="OK498" s="5"/>
      <c r="OL498" s="5"/>
      <c r="OM498" s="5"/>
      <c r="ON498" s="5"/>
      <c r="OO498" s="5"/>
      <c r="OP498" s="5"/>
      <c r="OQ498" s="5"/>
      <c r="OR498" s="5"/>
      <c r="OS498" s="5"/>
      <c r="OT498" s="5"/>
      <c r="OU498" s="5"/>
      <c r="OV498" s="5"/>
      <c r="OW498" s="5"/>
      <c r="OX498" s="5"/>
      <c r="OY498" s="5"/>
      <c r="OZ498" s="5"/>
      <c r="PA498" s="5"/>
      <c r="PB498" s="5"/>
      <c r="PC498" s="5"/>
      <c r="PD498" s="5"/>
      <c r="PE498" s="5"/>
      <c r="PF498" s="5"/>
      <c r="PG498" s="5"/>
      <c r="PH498" s="5"/>
      <c r="PI498" s="5"/>
      <c r="PJ498" s="5"/>
      <c r="PK498" s="5"/>
      <c r="PL498" s="5"/>
      <c r="PM498" s="5"/>
      <c r="PN498" s="5"/>
      <c r="PO498" s="5"/>
      <c r="PP498" s="5"/>
    </row>
    <row r="499" spans="1:432" ht="14.2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  <c r="IW499" s="5"/>
      <c r="IX499" s="5"/>
      <c r="IY499" s="5"/>
      <c r="IZ499" s="5"/>
      <c r="JA499" s="5"/>
      <c r="JB499" s="5"/>
      <c r="JC499" s="5"/>
      <c r="JD499" s="5"/>
      <c r="JE499" s="5"/>
      <c r="JF499" s="5"/>
      <c r="JG499" s="5"/>
      <c r="JH499" s="5"/>
      <c r="JI499" s="5"/>
      <c r="JJ499" s="5"/>
      <c r="JK499" s="5"/>
      <c r="JL499" s="5"/>
      <c r="JM499" s="5"/>
      <c r="JN499" s="5"/>
      <c r="JO499" s="5"/>
      <c r="JP499" s="5"/>
      <c r="JQ499" s="5"/>
      <c r="JR499" s="5"/>
      <c r="JS499" s="5"/>
      <c r="JT499" s="5"/>
      <c r="JU499" s="5"/>
      <c r="JV499" s="5"/>
      <c r="JW499" s="5"/>
      <c r="JX499" s="5"/>
      <c r="JY499" s="5"/>
      <c r="JZ499" s="5"/>
      <c r="KA499" s="5"/>
      <c r="KB499" s="5"/>
      <c r="KC499" s="5"/>
      <c r="KD499" s="5"/>
      <c r="KE499" s="5"/>
      <c r="KF499" s="5"/>
      <c r="KG499" s="5"/>
      <c r="KH499" s="5"/>
      <c r="KI499" s="5"/>
      <c r="KJ499" s="5"/>
      <c r="KK499" s="5"/>
      <c r="KL499" s="5"/>
      <c r="KM499" s="5"/>
      <c r="KN499" s="5"/>
      <c r="KO499" s="5"/>
      <c r="KP499" s="5"/>
      <c r="KQ499" s="5"/>
      <c r="KR499" s="5"/>
      <c r="KS499" s="5"/>
      <c r="KT499" s="5"/>
      <c r="KU499" s="5"/>
      <c r="KV499" s="5"/>
      <c r="KW499" s="5"/>
      <c r="KX499" s="5"/>
      <c r="KY499" s="5"/>
      <c r="KZ499" s="5"/>
      <c r="LA499" s="5"/>
      <c r="LB499" s="5"/>
      <c r="LC499" s="5"/>
      <c r="LD499" s="5"/>
      <c r="LE499" s="5"/>
      <c r="LF499" s="5"/>
      <c r="LG499" s="5"/>
      <c r="LH499" s="5"/>
      <c r="LI499" s="5"/>
      <c r="LJ499" s="5"/>
      <c r="LK499" s="5"/>
      <c r="LL499" s="5"/>
      <c r="LM499" s="5"/>
      <c r="LN499" s="5"/>
      <c r="LO499" s="5"/>
      <c r="LP499" s="5"/>
      <c r="LQ499" s="5"/>
      <c r="LR499" s="5"/>
      <c r="LS499" s="5"/>
      <c r="LT499" s="5"/>
      <c r="LU499" s="5"/>
      <c r="LV499" s="5"/>
      <c r="LW499" s="5"/>
      <c r="LX499" s="5"/>
      <c r="LY499" s="5"/>
      <c r="LZ499" s="5"/>
      <c r="MA499" s="5"/>
      <c r="MB499" s="5"/>
      <c r="MC499" s="5"/>
      <c r="MD499" s="5"/>
      <c r="ME499" s="5"/>
      <c r="MF499" s="5"/>
      <c r="MG499" s="5"/>
      <c r="MH499" s="5"/>
      <c r="MI499" s="5"/>
      <c r="MJ499" s="5"/>
      <c r="MK499" s="5"/>
      <c r="ML499" s="5"/>
      <c r="MM499" s="5"/>
      <c r="MN499" s="5"/>
      <c r="MO499" s="5"/>
      <c r="MP499" s="5"/>
      <c r="MQ499" s="5"/>
      <c r="MR499" s="5"/>
      <c r="MS499" s="5"/>
      <c r="MT499" s="5"/>
      <c r="MU499" s="5"/>
      <c r="MV499" s="5"/>
      <c r="MW499" s="5"/>
      <c r="MX499" s="5"/>
      <c r="MY499" s="5"/>
      <c r="MZ499" s="5"/>
      <c r="NA499" s="5"/>
      <c r="NB499" s="5"/>
      <c r="NC499" s="5"/>
      <c r="ND499" s="5"/>
      <c r="NE499" s="5"/>
      <c r="NF499" s="5"/>
      <c r="NG499" s="5"/>
      <c r="NH499" s="5"/>
      <c r="NI499" s="5"/>
      <c r="NJ499" s="5"/>
      <c r="NK499" s="5"/>
      <c r="NL499" s="5"/>
      <c r="NM499" s="5"/>
      <c r="NN499" s="5"/>
      <c r="NO499" s="5"/>
      <c r="NP499" s="5"/>
      <c r="NQ499" s="5"/>
      <c r="NR499" s="5"/>
      <c r="NS499" s="5"/>
      <c r="NT499" s="5"/>
      <c r="NU499" s="5"/>
      <c r="NV499" s="5"/>
      <c r="NW499" s="5"/>
      <c r="NX499" s="5"/>
      <c r="NY499" s="5"/>
      <c r="NZ499" s="5"/>
      <c r="OA499" s="5"/>
      <c r="OB499" s="5"/>
      <c r="OC499" s="5"/>
      <c r="OD499" s="5"/>
      <c r="OE499" s="5"/>
      <c r="OF499" s="5"/>
      <c r="OG499" s="5"/>
      <c r="OH499" s="5"/>
      <c r="OI499" s="5"/>
      <c r="OJ499" s="5"/>
      <c r="OK499" s="5"/>
      <c r="OL499" s="5"/>
      <c r="OM499" s="5"/>
      <c r="ON499" s="5"/>
      <c r="OO499" s="5"/>
      <c r="OP499" s="5"/>
      <c r="OQ499" s="5"/>
      <c r="OR499" s="5"/>
      <c r="OS499" s="5"/>
      <c r="OT499" s="5"/>
      <c r="OU499" s="5"/>
      <c r="OV499" s="5"/>
      <c r="OW499" s="5"/>
      <c r="OX499" s="5"/>
      <c r="OY499" s="5"/>
      <c r="OZ499" s="5"/>
      <c r="PA499" s="5"/>
      <c r="PB499" s="5"/>
      <c r="PC499" s="5"/>
      <c r="PD499" s="5"/>
      <c r="PE499" s="5"/>
      <c r="PF499" s="5"/>
      <c r="PG499" s="5"/>
      <c r="PH499" s="5"/>
      <c r="PI499" s="5"/>
      <c r="PJ499" s="5"/>
      <c r="PK499" s="5"/>
      <c r="PL499" s="5"/>
      <c r="PM499" s="5"/>
      <c r="PN499" s="5"/>
      <c r="PO499" s="5"/>
      <c r="PP499" s="5"/>
    </row>
    <row r="500" spans="1:432" ht="14.2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  <c r="IW500" s="5"/>
      <c r="IX500" s="5"/>
      <c r="IY500" s="5"/>
      <c r="IZ500" s="5"/>
      <c r="JA500" s="5"/>
      <c r="JB500" s="5"/>
      <c r="JC500" s="5"/>
      <c r="JD500" s="5"/>
      <c r="JE500" s="5"/>
      <c r="JF500" s="5"/>
      <c r="JG500" s="5"/>
      <c r="JH500" s="5"/>
      <c r="JI500" s="5"/>
      <c r="JJ500" s="5"/>
      <c r="JK500" s="5"/>
      <c r="JL500" s="5"/>
      <c r="JM500" s="5"/>
      <c r="JN500" s="5"/>
      <c r="JO500" s="5"/>
      <c r="JP500" s="5"/>
      <c r="JQ500" s="5"/>
      <c r="JR500" s="5"/>
      <c r="JS500" s="5"/>
      <c r="JT500" s="5"/>
      <c r="JU500" s="5"/>
      <c r="JV500" s="5"/>
      <c r="JW500" s="5"/>
      <c r="JX500" s="5"/>
      <c r="JY500" s="5"/>
      <c r="JZ500" s="5"/>
      <c r="KA500" s="5"/>
      <c r="KB500" s="5"/>
      <c r="KC500" s="5"/>
      <c r="KD500" s="5"/>
      <c r="KE500" s="5"/>
      <c r="KF500" s="5"/>
      <c r="KG500" s="5"/>
      <c r="KH500" s="5"/>
      <c r="KI500" s="5"/>
      <c r="KJ500" s="5"/>
      <c r="KK500" s="5"/>
      <c r="KL500" s="5"/>
      <c r="KM500" s="5"/>
      <c r="KN500" s="5"/>
      <c r="KO500" s="5"/>
      <c r="KP500" s="5"/>
      <c r="KQ500" s="5"/>
      <c r="KR500" s="5"/>
      <c r="KS500" s="5"/>
      <c r="KT500" s="5"/>
      <c r="KU500" s="5"/>
      <c r="KV500" s="5"/>
      <c r="KW500" s="5"/>
      <c r="KX500" s="5"/>
      <c r="KY500" s="5"/>
      <c r="KZ500" s="5"/>
      <c r="LA500" s="5"/>
      <c r="LB500" s="5"/>
      <c r="LC500" s="5"/>
      <c r="LD500" s="5"/>
      <c r="LE500" s="5"/>
      <c r="LF500" s="5"/>
      <c r="LG500" s="5"/>
      <c r="LH500" s="5"/>
      <c r="LI500" s="5"/>
      <c r="LJ500" s="5"/>
      <c r="LK500" s="5"/>
      <c r="LL500" s="5"/>
      <c r="LM500" s="5"/>
      <c r="LN500" s="5"/>
      <c r="LO500" s="5"/>
      <c r="LP500" s="5"/>
      <c r="LQ500" s="5"/>
      <c r="LR500" s="5"/>
      <c r="LS500" s="5"/>
      <c r="LT500" s="5"/>
      <c r="LU500" s="5"/>
      <c r="LV500" s="5"/>
      <c r="LW500" s="5"/>
      <c r="LX500" s="5"/>
      <c r="LY500" s="5"/>
      <c r="LZ500" s="5"/>
      <c r="MA500" s="5"/>
      <c r="MB500" s="5"/>
      <c r="MC500" s="5"/>
      <c r="MD500" s="5"/>
      <c r="ME500" s="5"/>
      <c r="MF500" s="5"/>
      <c r="MG500" s="5"/>
      <c r="MH500" s="5"/>
      <c r="MI500" s="5"/>
      <c r="MJ500" s="5"/>
      <c r="MK500" s="5"/>
      <c r="ML500" s="5"/>
      <c r="MM500" s="5"/>
      <c r="MN500" s="5"/>
      <c r="MO500" s="5"/>
      <c r="MP500" s="5"/>
      <c r="MQ500" s="5"/>
      <c r="MR500" s="5"/>
      <c r="MS500" s="5"/>
      <c r="MT500" s="5"/>
      <c r="MU500" s="5"/>
      <c r="MV500" s="5"/>
      <c r="MW500" s="5"/>
      <c r="MX500" s="5"/>
      <c r="MY500" s="5"/>
      <c r="MZ500" s="5"/>
      <c r="NA500" s="5"/>
      <c r="NB500" s="5"/>
      <c r="NC500" s="5"/>
      <c r="ND500" s="5"/>
      <c r="NE500" s="5"/>
      <c r="NF500" s="5"/>
      <c r="NG500" s="5"/>
      <c r="NH500" s="5"/>
      <c r="NI500" s="5"/>
      <c r="NJ500" s="5"/>
      <c r="NK500" s="5"/>
      <c r="NL500" s="5"/>
      <c r="NM500" s="5"/>
      <c r="NN500" s="5"/>
      <c r="NO500" s="5"/>
      <c r="NP500" s="5"/>
      <c r="NQ500" s="5"/>
      <c r="NR500" s="5"/>
      <c r="NS500" s="5"/>
      <c r="NT500" s="5"/>
      <c r="NU500" s="5"/>
      <c r="NV500" s="5"/>
      <c r="NW500" s="5"/>
      <c r="NX500" s="5"/>
      <c r="NY500" s="5"/>
      <c r="NZ500" s="5"/>
      <c r="OA500" s="5"/>
      <c r="OB500" s="5"/>
      <c r="OC500" s="5"/>
      <c r="OD500" s="5"/>
      <c r="OE500" s="5"/>
      <c r="OF500" s="5"/>
      <c r="OG500" s="5"/>
      <c r="OH500" s="5"/>
      <c r="OI500" s="5"/>
      <c r="OJ500" s="5"/>
      <c r="OK500" s="5"/>
      <c r="OL500" s="5"/>
      <c r="OM500" s="5"/>
      <c r="ON500" s="5"/>
      <c r="OO500" s="5"/>
      <c r="OP500" s="5"/>
      <c r="OQ500" s="5"/>
      <c r="OR500" s="5"/>
      <c r="OS500" s="5"/>
      <c r="OT500" s="5"/>
      <c r="OU500" s="5"/>
      <c r="OV500" s="5"/>
      <c r="OW500" s="5"/>
      <c r="OX500" s="5"/>
      <c r="OY500" s="5"/>
      <c r="OZ500" s="5"/>
      <c r="PA500" s="5"/>
      <c r="PB500" s="5"/>
      <c r="PC500" s="5"/>
      <c r="PD500" s="5"/>
      <c r="PE500" s="5"/>
      <c r="PF500" s="5"/>
      <c r="PG500" s="5"/>
      <c r="PH500" s="5"/>
      <c r="PI500" s="5"/>
      <c r="PJ500" s="5"/>
      <c r="PK500" s="5"/>
      <c r="PL500" s="5"/>
      <c r="PM500" s="5"/>
      <c r="PN500" s="5"/>
      <c r="PO500" s="5"/>
      <c r="PP500" s="5"/>
    </row>
    <row r="501" spans="1:432" ht="14.2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  <c r="IW501" s="5"/>
      <c r="IX501" s="5"/>
      <c r="IY501" s="5"/>
      <c r="IZ501" s="5"/>
      <c r="JA501" s="5"/>
      <c r="JB501" s="5"/>
      <c r="JC501" s="5"/>
      <c r="JD501" s="5"/>
      <c r="JE501" s="5"/>
      <c r="JF501" s="5"/>
      <c r="JG501" s="5"/>
      <c r="JH501" s="5"/>
      <c r="JI501" s="5"/>
      <c r="JJ501" s="5"/>
      <c r="JK501" s="5"/>
      <c r="JL501" s="5"/>
      <c r="JM501" s="5"/>
      <c r="JN501" s="5"/>
      <c r="JO501" s="5"/>
      <c r="JP501" s="5"/>
      <c r="JQ501" s="5"/>
      <c r="JR501" s="5"/>
      <c r="JS501" s="5"/>
      <c r="JT501" s="5"/>
      <c r="JU501" s="5"/>
      <c r="JV501" s="5"/>
      <c r="JW501" s="5"/>
      <c r="JX501" s="5"/>
      <c r="JY501" s="5"/>
      <c r="JZ501" s="5"/>
      <c r="KA501" s="5"/>
      <c r="KB501" s="5"/>
      <c r="KC501" s="5"/>
      <c r="KD501" s="5"/>
      <c r="KE501" s="5"/>
      <c r="KF501" s="5"/>
      <c r="KG501" s="5"/>
      <c r="KH501" s="5"/>
      <c r="KI501" s="5"/>
      <c r="KJ501" s="5"/>
      <c r="KK501" s="5"/>
      <c r="KL501" s="5"/>
      <c r="KM501" s="5"/>
      <c r="KN501" s="5"/>
      <c r="KO501" s="5"/>
      <c r="KP501" s="5"/>
      <c r="KQ501" s="5"/>
      <c r="KR501" s="5"/>
      <c r="KS501" s="5"/>
      <c r="KT501" s="5"/>
      <c r="KU501" s="5"/>
      <c r="KV501" s="5"/>
      <c r="KW501" s="5"/>
      <c r="KX501" s="5"/>
      <c r="KY501" s="5"/>
      <c r="KZ501" s="5"/>
      <c r="LA501" s="5"/>
      <c r="LB501" s="5"/>
      <c r="LC501" s="5"/>
      <c r="LD501" s="5"/>
      <c r="LE501" s="5"/>
      <c r="LF501" s="5"/>
      <c r="LG501" s="5"/>
      <c r="LH501" s="5"/>
      <c r="LI501" s="5"/>
      <c r="LJ501" s="5"/>
      <c r="LK501" s="5"/>
      <c r="LL501" s="5"/>
      <c r="LM501" s="5"/>
      <c r="LN501" s="5"/>
      <c r="LO501" s="5"/>
      <c r="LP501" s="5"/>
      <c r="LQ501" s="5"/>
      <c r="LR501" s="5"/>
      <c r="LS501" s="5"/>
      <c r="LT501" s="5"/>
      <c r="LU501" s="5"/>
      <c r="LV501" s="5"/>
      <c r="LW501" s="5"/>
      <c r="LX501" s="5"/>
      <c r="LY501" s="5"/>
      <c r="LZ501" s="5"/>
      <c r="MA501" s="5"/>
      <c r="MB501" s="5"/>
      <c r="MC501" s="5"/>
      <c r="MD501" s="5"/>
      <c r="ME501" s="5"/>
      <c r="MF501" s="5"/>
      <c r="MG501" s="5"/>
      <c r="MH501" s="5"/>
      <c r="MI501" s="5"/>
      <c r="MJ501" s="5"/>
      <c r="MK501" s="5"/>
      <c r="ML501" s="5"/>
      <c r="MM501" s="5"/>
      <c r="MN501" s="5"/>
      <c r="MO501" s="5"/>
      <c r="MP501" s="5"/>
      <c r="MQ501" s="5"/>
      <c r="MR501" s="5"/>
      <c r="MS501" s="5"/>
      <c r="MT501" s="5"/>
      <c r="MU501" s="5"/>
      <c r="MV501" s="5"/>
      <c r="MW501" s="5"/>
      <c r="MX501" s="5"/>
      <c r="MY501" s="5"/>
      <c r="MZ501" s="5"/>
      <c r="NA501" s="5"/>
      <c r="NB501" s="5"/>
      <c r="NC501" s="5"/>
      <c r="ND501" s="5"/>
      <c r="NE501" s="5"/>
      <c r="NF501" s="5"/>
      <c r="NG501" s="5"/>
      <c r="NH501" s="5"/>
      <c r="NI501" s="5"/>
      <c r="NJ501" s="5"/>
      <c r="NK501" s="5"/>
      <c r="NL501" s="5"/>
      <c r="NM501" s="5"/>
      <c r="NN501" s="5"/>
      <c r="NO501" s="5"/>
      <c r="NP501" s="5"/>
      <c r="NQ501" s="5"/>
      <c r="NR501" s="5"/>
      <c r="NS501" s="5"/>
      <c r="NT501" s="5"/>
      <c r="NU501" s="5"/>
      <c r="NV501" s="5"/>
      <c r="NW501" s="5"/>
      <c r="NX501" s="5"/>
      <c r="NY501" s="5"/>
      <c r="NZ501" s="5"/>
      <c r="OA501" s="5"/>
      <c r="OB501" s="5"/>
      <c r="OC501" s="5"/>
      <c r="OD501" s="5"/>
      <c r="OE501" s="5"/>
      <c r="OF501" s="5"/>
      <c r="OG501" s="5"/>
      <c r="OH501" s="5"/>
      <c r="OI501" s="5"/>
      <c r="OJ501" s="5"/>
      <c r="OK501" s="5"/>
      <c r="OL501" s="5"/>
      <c r="OM501" s="5"/>
      <c r="ON501" s="5"/>
      <c r="OO501" s="5"/>
      <c r="OP501" s="5"/>
      <c r="OQ501" s="5"/>
      <c r="OR501" s="5"/>
      <c r="OS501" s="5"/>
      <c r="OT501" s="5"/>
      <c r="OU501" s="5"/>
      <c r="OV501" s="5"/>
      <c r="OW501" s="5"/>
      <c r="OX501" s="5"/>
      <c r="OY501" s="5"/>
      <c r="OZ501" s="5"/>
      <c r="PA501" s="5"/>
      <c r="PB501" s="5"/>
      <c r="PC501" s="5"/>
      <c r="PD501" s="5"/>
      <c r="PE501" s="5"/>
      <c r="PF501" s="5"/>
      <c r="PG501" s="5"/>
      <c r="PH501" s="5"/>
      <c r="PI501" s="5"/>
      <c r="PJ501" s="5"/>
      <c r="PK501" s="5"/>
      <c r="PL501" s="5"/>
      <c r="PM501" s="5"/>
      <c r="PN501" s="5"/>
      <c r="PO501" s="5"/>
      <c r="PP501" s="5"/>
    </row>
    <row r="502" spans="1:432" ht="14.2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  <c r="IW502" s="5"/>
      <c r="IX502" s="5"/>
      <c r="IY502" s="5"/>
      <c r="IZ502" s="5"/>
      <c r="JA502" s="5"/>
      <c r="JB502" s="5"/>
      <c r="JC502" s="5"/>
      <c r="JD502" s="5"/>
      <c r="JE502" s="5"/>
      <c r="JF502" s="5"/>
      <c r="JG502" s="5"/>
      <c r="JH502" s="5"/>
      <c r="JI502" s="5"/>
      <c r="JJ502" s="5"/>
      <c r="JK502" s="5"/>
      <c r="JL502" s="5"/>
      <c r="JM502" s="5"/>
      <c r="JN502" s="5"/>
      <c r="JO502" s="5"/>
      <c r="JP502" s="5"/>
      <c r="JQ502" s="5"/>
      <c r="JR502" s="5"/>
      <c r="JS502" s="5"/>
      <c r="JT502" s="5"/>
      <c r="JU502" s="5"/>
      <c r="JV502" s="5"/>
      <c r="JW502" s="5"/>
      <c r="JX502" s="5"/>
      <c r="JY502" s="5"/>
      <c r="JZ502" s="5"/>
      <c r="KA502" s="5"/>
      <c r="KB502" s="5"/>
      <c r="KC502" s="5"/>
      <c r="KD502" s="5"/>
      <c r="KE502" s="5"/>
      <c r="KF502" s="5"/>
      <c r="KG502" s="5"/>
      <c r="KH502" s="5"/>
      <c r="KI502" s="5"/>
      <c r="KJ502" s="5"/>
      <c r="KK502" s="5"/>
      <c r="KL502" s="5"/>
      <c r="KM502" s="5"/>
      <c r="KN502" s="5"/>
      <c r="KO502" s="5"/>
      <c r="KP502" s="5"/>
      <c r="KQ502" s="5"/>
      <c r="KR502" s="5"/>
      <c r="KS502" s="5"/>
      <c r="KT502" s="5"/>
      <c r="KU502" s="5"/>
      <c r="KV502" s="5"/>
      <c r="KW502" s="5"/>
      <c r="KX502" s="5"/>
      <c r="KY502" s="5"/>
      <c r="KZ502" s="5"/>
      <c r="LA502" s="5"/>
      <c r="LB502" s="5"/>
      <c r="LC502" s="5"/>
      <c r="LD502" s="5"/>
      <c r="LE502" s="5"/>
      <c r="LF502" s="5"/>
      <c r="LG502" s="5"/>
      <c r="LH502" s="5"/>
      <c r="LI502" s="5"/>
      <c r="LJ502" s="5"/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r="MY502" s="5"/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</row>
    <row r="503" spans="1:432" ht="14.2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  <c r="IW503" s="5"/>
      <c r="IX503" s="5"/>
      <c r="IY503" s="5"/>
      <c r="IZ503" s="5"/>
      <c r="JA503" s="5"/>
      <c r="JB503" s="5"/>
      <c r="JC503" s="5"/>
      <c r="JD503" s="5"/>
      <c r="JE503" s="5"/>
      <c r="JF503" s="5"/>
      <c r="JG503" s="5"/>
      <c r="JH503" s="5"/>
      <c r="JI503" s="5"/>
      <c r="JJ503" s="5"/>
      <c r="JK503" s="5"/>
      <c r="JL503" s="5"/>
      <c r="JM503" s="5"/>
      <c r="JN503" s="5"/>
      <c r="JO503" s="5"/>
      <c r="JP503" s="5"/>
      <c r="JQ503" s="5"/>
      <c r="JR503" s="5"/>
      <c r="JS503" s="5"/>
      <c r="JT503" s="5"/>
      <c r="JU503" s="5"/>
      <c r="JV503" s="5"/>
      <c r="JW503" s="5"/>
      <c r="JX503" s="5"/>
      <c r="JY503" s="5"/>
      <c r="JZ503" s="5"/>
      <c r="KA503" s="5"/>
      <c r="KB503" s="5"/>
      <c r="KC503" s="5"/>
      <c r="KD503" s="5"/>
      <c r="KE503" s="5"/>
      <c r="KF503" s="5"/>
      <c r="KG503" s="5"/>
      <c r="KH503" s="5"/>
      <c r="KI503" s="5"/>
      <c r="KJ503" s="5"/>
      <c r="KK503" s="5"/>
      <c r="KL503" s="5"/>
      <c r="KM503" s="5"/>
      <c r="KN503" s="5"/>
      <c r="KO503" s="5"/>
      <c r="KP503" s="5"/>
      <c r="KQ503" s="5"/>
      <c r="KR503" s="5"/>
      <c r="KS503" s="5"/>
      <c r="KT503" s="5"/>
      <c r="KU503" s="5"/>
      <c r="KV503" s="5"/>
      <c r="KW503" s="5"/>
      <c r="KX503" s="5"/>
      <c r="KY503" s="5"/>
      <c r="KZ503" s="5"/>
      <c r="LA503" s="5"/>
      <c r="LB503" s="5"/>
      <c r="LC503" s="5"/>
      <c r="LD503" s="5"/>
      <c r="LE503" s="5"/>
      <c r="LF503" s="5"/>
      <c r="LG503" s="5"/>
      <c r="LH503" s="5"/>
      <c r="LI503" s="5"/>
      <c r="LJ503" s="5"/>
      <c r="LK503" s="5"/>
      <c r="LL503" s="5"/>
      <c r="LM503" s="5"/>
      <c r="LN503" s="5"/>
      <c r="LO503" s="5"/>
      <c r="LP503" s="5"/>
      <c r="LQ503" s="5"/>
      <c r="LR503" s="5"/>
      <c r="LS503" s="5"/>
      <c r="LT503" s="5"/>
      <c r="LU503" s="5"/>
      <c r="LV503" s="5"/>
      <c r="LW503" s="5"/>
      <c r="LX503" s="5"/>
      <c r="LY503" s="5"/>
      <c r="LZ503" s="5"/>
      <c r="MA503" s="5"/>
      <c r="MB503" s="5"/>
      <c r="MC503" s="5"/>
      <c r="MD503" s="5"/>
      <c r="ME503" s="5"/>
      <c r="MF503" s="5"/>
      <c r="MG503" s="5"/>
      <c r="MH503" s="5"/>
      <c r="MI503" s="5"/>
      <c r="MJ503" s="5"/>
      <c r="MK503" s="5"/>
      <c r="ML503" s="5"/>
      <c r="MM503" s="5"/>
      <c r="MN503" s="5"/>
      <c r="MO503" s="5"/>
      <c r="MP503" s="5"/>
      <c r="MQ503" s="5"/>
      <c r="MR503" s="5"/>
      <c r="MS503" s="5"/>
      <c r="MT503" s="5"/>
      <c r="MU503" s="5"/>
      <c r="MV503" s="5"/>
      <c r="MW503" s="5"/>
      <c r="MX503" s="5"/>
      <c r="MY503" s="5"/>
      <c r="MZ503" s="5"/>
      <c r="NA503" s="5"/>
      <c r="NB503" s="5"/>
      <c r="NC503" s="5"/>
      <c r="ND503" s="5"/>
      <c r="NE503" s="5"/>
      <c r="NF503" s="5"/>
      <c r="NG503" s="5"/>
      <c r="NH503" s="5"/>
      <c r="NI503" s="5"/>
      <c r="NJ503" s="5"/>
      <c r="NK503" s="5"/>
      <c r="NL503" s="5"/>
      <c r="NM503" s="5"/>
      <c r="NN503" s="5"/>
      <c r="NO503" s="5"/>
      <c r="NP503" s="5"/>
      <c r="NQ503" s="5"/>
      <c r="NR503" s="5"/>
      <c r="NS503" s="5"/>
      <c r="NT503" s="5"/>
      <c r="NU503" s="5"/>
      <c r="NV503" s="5"/>
      <c r="NW503" s="5"/>
      <c r="NX503" s="5"/>
      <c r="NY503" s="5"/>
      <c r="NZ503" s="5"/>
      <c r="OA503" s="5"/>
      <c r="OB503" s="5"/>
      <c r="OC503" s="5"/>
      <c r="OD503" s="5"/>
      <c r="OE503" s="5"/>
      <c r="OF503" s="5"/>
      <c r="OG503" s="5"/>
      <c r="OH503" s="5"/>
      <c r="OI503" s="5"/>
      <c r="OJ503" s="5"/>
      <c r="OK503" s="5"/>
      <c r="OL503" s="5"/>
      <c r="OM503" s="5"/>
      <c r="ON503" s="5"/>
      <c r="OO503" s="5"/>
      <c r="OP503" s="5"/>
      <c r="OQ503" s="5"/>
      <c r="OR503" s="5"/>
      <c r="OS503" s="5"/>
      <c r="OT503" s="5"/>
      <c r="OU503" s="5"/>
      <c r="OV503" s="5"/>
      <c r="OW503" s="5"/>
      <c r="OX503" s="5"/>
      <c r="OY503" s="5"/>
      <c r="OZ503" s="5"/>
      <c r="PA503" s="5"/>
      <c r="PB503" s="5"/>
      <c r="PC503" s="5"/>
      <c r="PD503" s="5"/>
      <c r="PE503" s="5"/>
      <c r="PF503" s="5"/>
      <c r="PG503" s="5"/>
      <c r="PH503" s="5"/>
      <c r="PI503" s="5"/>
      <c r="PJ503" s="5"/>
      <c r="PK503" s="5"/>
      <c r="PL503" s="5"/>
      <c r="PM503" s="5"/>
      <c r="PN503" s="5"/>
      <c r="PO503" s="5"/>
      <c r="PP503" s="5"/>
    </row>
    <row r="504" spans="1:432" ht="14.2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  <c r="IW504" s="5"/>
      <c r="IX504" s="5"/>
      <c r="IY504" s="5"/>
      <c r="IZ504" s="5"/>
      <c r="JA504" s="5"/>
      <c r="JB504" s="5"/>
      <c r="JC504" s="5"/>
      <c r="JD504" s="5"/>
      <c r="JE504" s="5"/>
      <c r="JF504" s="5"/>
      <c r="JG504" s="5"/>
      <c r="JH504" s="5"/>
      <c r="JI504" s="5"/>
      <c r="JJ504" s="5"/>
      <c r="JK504" s="5"/>
      <c r="JL504" s="5"/>
      <c r="JM504" s="5"/>
      <c r="JN504" s="5"/>
      <c r="JO504" s="5"/>
      <c r="JP504" s="5"/>
      <c r="JQ504" s="5"/>
      <c r="JR504" s="5"/>
      <c r="JS504" s="5"/>
      <c r="JT504" s="5"/>
      <c r="JU504" s="5"/>
      <c r="JV504" s="5"/>
      <c r="JW504" s="5"/>
      <c r="JX504" s="5"/>
      <c r="JY504" s="5"/>
      <c r="JZ504" s="5"/>
      <c r="KA504" s="5"/>
      <c r="KB504" s="5"/>
      <c r="KC504" s="5"/>
      <c r="KD504" s="5"/>
      <c r="KE504" s="5"/>
      <c r="KF504" s="5"/>
      <c r="KG504" s="5"/>
      <c r="KH504" s="5"/>
      <c r="KI504" s="5"/>
      <c r="KJ504" s="5"/>
      <c r="KK504" s="5"/>
      <c r="KL504" s="5"/>
      <c r="KM504" s="5"/>
      <c r="KN504" s="5"/>
      <c r="KO504" s="5"/>
      <c r="KP504" s="5"/>
      <c r="KQ504" s="5"/>
      <c r="KR504" s="5"/>
      <c r="KS504" s="5"/>
      <c r="KT504" s="5"/>
      <c r="KU504" s="5"/>
      <c r="KV504" s="5"/>
      <c r="KW504" s="5"/>
      <c r="KX504" s="5"/>
      <c r="KY504" s="5"/>
      <c r="KZ504" s="5"/>
      <c r="LA504" s="5"/>
      <c r="LB504" s="5"/>
      <c r="LC504" s="5"/>
      <c r="LD504" s="5"/>
      <c r="LE504" s="5"/>
      <c r="LF504" s="5"/>
      <c r="LG504" s="5"/>
      <c r="LH504" s="5"/>
      <c r="LI504" s="5"/>
      <c r="LJ504" s="5"/>
      <c r="LK504" s="5"/>
      <c r="LL504" s="5"/>
      <c r="LM504" s="5"/>
      <c r="LN504" s="5"/>
      <c r="LO504" s="5"/>
      <c r="LP504" s="5"/>
      <c r="LQ504" s="5"/>
      <c r="LR504" s="5"/>
      <c r="LS504" s="5"/>
      <c r="LT504" s="5"/>
      <c r="LU504" s="5"/>
      <c r="LV504" s="5"/>
      <c r="LW504" s="5"/>
      <c r="LX504" s="5"/>
      <c r="LY504" s="5"/>
      <c r="LZ504" s="5"/>
      <c r="MA504" s="5"/>
      <c r="MB504" s="5"/>
      <c r="MC504" s="5"/>
      <c r="MD504" s="5"/>
      <c r="ME504" s="5"/>
      <c r="MF504" s="5"/>
      <c r="MG504" s="5"/>
      <c r="MH504" s="5"/>
      <c r="MI504" s="5"/>
      <c r="MJ504" s="5"/>
      <c r="MK504" s="5"/>
      <c r="ML504" s="5"/>
      <c r="MM504" s="5"/>
      <c r="MN504" s="5"/>
      <c r="MO504" s="5"/>
      <c r="MP504" s="5"/>
      <c r="MQ504" s="5"/>
      <c r="MR504" s="5"/>
      <c r="MS504" s="5"/>
      <c r="MT504" s="5"/>
      <c r="MU504" s="5"/>
      <c r="MV504" s="5"/>
      <c r="MW504" s="5"/>
      <c r="MX504" s="5"/>
      <c r="MY504" s="5"/>
      <c r="MZ504" s="5"/>
      <c r="NA504" s="5"/>
      <c r="NB504" s="5"/>
      <c r="NC504" s="5"/>
      <c r="ND504" s="5"/>
      <c r="NE504" s="5"/>
      <c r="NF504" s="5"/>
      <c r="NG504" s="5"/>
      <c r="NH504" s="5"/>
      <c r="NI504" s="5"/>
      <c r="NJ504" s="5"/>
      <c r="NK504" s="5"/>
      <c r="NL504" s="5"/>
      <c r="NM504" s="5"/>
      <c r="NN504" s="5"/>
      <c r="NO504" s="5"/>
      <c r="NP504" s="5"/>
      <c r="NQ504" s="5"/>
      <c r="NR504" s="5"/>
      <c r="NS504" s="5"/>
      <c r="NT504" s="5"/>
      <c r="NU504" s="5"/>
      <c r="NV504" s="5"/>
      <c r="NW504" s="5"/>
      <c r="NX504" s="5"/>
      <c r="NY504" s="5"/>
      <c r="NZ504" s="5"/>
      <c r="OA504" s="5"/>
      <c r="OB504" s="5"/>
      <c r="OC504" s="5"/>
      <c r="OD504" s="5"/>
      <c r="OE504" s="5"/>
      <c r="OF504" s="5"/>
      <c r="OG504" s="5"/>
      <c r="OH504" s="5"/>
      <c r="OI504" s="5"/>
      <c r="OJ504" s="5"/>
      <c r="OK504" s="5"/>
      <c r="OL504" s="5"/>
      <c r="OM504" s="5"/>
      <c r="ON504" s="5"/>
      <c r="OO504" s="5"/>
      <c r="OP504" s="5"/>
      <c r="OQ504" s="5"/>
      <c r="OR504" s="5"/>
      <c r="OS504" s="5"/>
      <c r="OT504" s="5"/>
      <c r="OU504" s="5"/>
      <c r="OV504" s="5"/>
      <c r="OW504" s="5"/>
      <c r="OX504" s="5"/>
      <c r="OY504" s="5"/>
      <c r="OZ504" s="5"/>
      <c r="PA504" s="5"/>
      <c r="PB504" s="5"/>
      <c r="PC504" s="5"/>
      <c r="PD504" s="5"/>
      <c r="PE504" s="5"/>
      <c r="PF504" s="5"/>
      <c r="PG504" s="5"/>
      <c r="PH504" s="5"/>
      <c r="PI504" s="5"/>
      <c r="PJ504" s="5"/>
      <c r="PK504" s="5"/>
      <c r="PL504" s="5"/>
      <c r="PM504" s="5"/>
      <c r="PN504" s="5"/>
      <c r="PO504" s="5"/>
      <c r="PP504" s="5"/>
    </row>
    <row r="505" spans="1:432" ht="14.2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  <c r="IW505" s="5"/>
      <c r="IX505" s="5"/>
      <c r="IY505" s="5"/>
      <c r="IZ505" s="5"/>
      <c r="JA505" s="5"/>
      <c r="JB505" s="5"/>
      <c r="JC505" s="5"/>
      <c r="JD505" s="5"/>
      <c r="JE505" s="5"/>
      <c r="JF505" s="5"/>
      <c r="JG505" s="5"/>
      <c r="JH505" s="5"/>
      <c r="JI505" s="5"/>
      <c r="JJ505" s="5"/>
      <c r="JK505" s="5"/>
      <c r="JL505" s="5"/>
      <c r="JM505" s="5"/>
      <c r="JN505" s="5"/>
      <c r="JO505" s="5"/>
      <c r="JP505" s="5"/>
      <c r="JQ505" s="5"/>
      <c r="JR505" s="5"/>
      <c r="JS505" s="5"/>
      <c r="JT505" s="5"/>
      <c r="JU505" s="5"/>
      <c r="JV505" s="5"/>
      <c r="JW505" s="5"/>
      <c r="JX505" s="5"/>
      <c r="JY505" s="5"/>
      <c r="JZ505" s="5"/>
      <c r="KA505" s="5"/>
      <c r="KB505" s="5"/>
      <c r="KC505" s="5"/>
      <c r="KD505" s="5"/>
      <c r="KE505" s="5"/>
      <c r="KF505" s="5"/>
      <c r="KG505" s="5"/>
      <c r="KH505" s="5"/>
      <c r="KI505" s="5"/>
      <c r="KJ505" s="5"/>
      <c r="KK505" s="5"/>
      <c r="KL505" s="5"/>
      <c r="KM505" s="5"/>
      <c r="KN505" s="5"/>
      <c r="KO505" s="5"/>
      <c r="KP505" s="5"/>
      <c r="KQ505" s="5"/>
      <c r="KR505" s="5"/>
      <c r="KS505" s="5"/>
      <c r="KT505" s="5"/>
      <c r="KU505" s="5"/>
      <c r="KV505" s="5"/>
      <c r="KW505" s="5"/>
      <c r="KX505" s="5"/>
      <c r="KY505" s="5"/>
      <c r="KZ505" s="5"/>
      <c r="LA505" s="5"/>
      <c r="LB505" s="5"/>
      <c r="LC505" s="5"/>
      <c r="LD505" s="5"/>
      <c r="LE505" s="5"/>
      <c r="LF505" s="5"/>
      <c r="LG505" s="5"/>
      <c r="LH505" s="5"/>
      <c r="LI505" s="5"/>
      <c r="LJ505" s="5"/>
      <c r="LK505" s="5"/>
      <c r="LL505" s="5"/>
      <c r="LM505" s="5"/>
      <c r="LN505" s="5"/>
      <c r="LO505" s="5"/>
      <c r="LP505" s="5"/>
      <c r="LQ505" s="5"/>
      <c r="LR505" s="5"/>
      <c r="LS505" s="5"/>
      <c r="LT505" s="5"/>
      <c r="LU505" s="5"/>
      <c r="LV505" s="5"/>
      <c r="LW505" s="5"/>
      <c r="LX505" s="5"/>
      <c r="LY505" s="5"/>
      <c r="LZ505" s="5"/>
      <c r="MA505" s="5"/>
      <c r="MB505" s="5"/>
      <c r="MC505" s="5"/>
      <c r="MD505" s="5"/>
      <c r="ME505" s="5"/>
      <c r="MF505" s="5"/>
      <c r="MG505" s="5"/>
      <c r="MH505" s="5"/>
      <c r="MI505" s="5"/>
      <c r="MJ505" s="5"/>
      <c r="MK505" s="5"/>
      <c r="ML505" s="5"/>
      <c r="MM505" s="5"/>
      <c r="MN505" s="5"/>
      <c r="MO505" s="5"/>
      <c r="MP505" s="5"/>
      <c r="MQ505" s="5"/>
      <c r="MR505" s="5"/>
      <c r="MS505" s="5"/>
      <c r="MT505" s="5"/>
      <c r="MU505" s="5"/>
      <c r="MV505" s="5"/>
      <c r="MW505" s="5"/>
      <c r="MX505" s="5"/>
      <c r="MY505" s="5"/>
      <c r="MZ505" s="5"/>
      <c r="NA505" s="5"/>
      <c r="NB505" s="5"/>
      <c r="NC505" s="5"/>
      <c r="ND505" s="5"/>
      <c r="NE505" s="5"/>
      <c r="NF505" s="5"/>
      <c r="NG505" s="5"/>
      <c r="NH505" s="5"/>
      <c r="NI505" s="5"/>
      <c r="NJ505" s="5"/>
      <c r="NK505" s="5"/>
      <c r="NL505" s="5"/>
      <c r="NM505" s="5"/>
      <c r="NN505" s="5"/>
      <c r="NO505" s="5"/>
      <c r="NP505" s="5"/>
      <c r="NQ505" s="5"/>
      <c r="NR505" s="5"/>
      <c r="NS505" s="5"/>
      <c r="NT505" s="5"/>
      <c r="NU505" s="5"/>
      <c r="NV505" s="5"/>
      <c r="NW505" s="5"/>
      <c r="NX505" s="5"/>
      <c r="NY505" s="5"/>
      <c r="NZ505" s="5"/>
      <c r="OA505" s="5"/>
      <c r="OB505" s="5"/>
      <c r="OC505" s="5"/>
      <c r="OD505" s="5"/>
      <c r="OE505" s="5"/>
      <c r="OF505" s="5"/>
      <c r="OG505" s="5"/>
      <c r="OH505" s="5"/>
      <c r="OI505" s="5"/>
      <c r="OJ505" s="5"/>
      <c r="OK505" s="5"/>
      <c r="OL505" s="5"/>
      <c r="OM505" s="5"/>
      <c r="ON505" s="5"/>
      <c r="OO505" s="5"/>
      <c r="OP505" s="5"/>
      <c r="OQ505" s="5"/>
      <c r="OR505" s="5"/>
      <c r="OS505" s="5"/>
      <c r="OT505" s="5"/>
      <c r="OU505" s="5"/>
      <c r="OV505" s="5"/>
      <c r="OW505" s="5"/>
      <c r="OX505" s="5"/>
      <c r="OY505" s="5"/>
      <c r="OZ505" s="5"/>
      <c r="PA505" s="5"/>
      <c r="PB505" s="5"/>
      <c r="PC505" s="5"/>
      <c r="PD505" s="5"/>
      <c r="PE505" s="5"/>
      <c r="PF505" s="5"/>
      <c r="PG505" s="5"/>
      <c r="PH505" s="5"/>
      <c r="PI505" s="5"/>
      <c r="PJ505" s="5"/>
      <c r="PK505" s="5"/>
      <c r="PL505" s="5"/>
      <c r="PM505" s="5"/>
      <c r="PN505" s="5"/>
      <c r="PO505" s="5"/>
      <c r="PP505" s="5"/>
    </row>
    <row r="506" spans="1:432" ht="14.2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  <c r="IW506" s="5"/>
      <c r="IX506" s="5"/>
      <c r="IY506" s="5"/>
      <c r="IZ506" s="5"/>
      <c r="JA506" s="5"/>
      <c r="JB506" s="5"/>
      <c r="JC506" s="5"/>
      <c r="JD506" s="5"/>
      <c r="JE506" s="5"/>
      <c r="JF506" s="5"/>
      <c r="JG506" s="5"/>
      <c r="JH506" s="5"/>
      <c r="JI506" s="5"/>
      <c r="JJ506" s="5"/>
      <c r="JK506" s="5"/>
      <c r="JL506" s="5"/>
      <c r="JM506" s="5"/>
      <c r="JN506" s="5"/>
      <c r="JO506" s="5"/>
      <c r="JP506" s="5"/>
      <c r="JQ506" s="5"/>
      <c r="JR506" s="5"/>
      <c r="JS506" s="5"/>
      <c r="JT506" s="5"/>
      <c r="JU506" s="5"/>
      <c r="JV506" s="5"/>
      <c r="JW506" s="5"/>
      <c r="JX506" s="5"/>
      <c r="JY506" s="5"/>
      <c r="JZ506" s="5"/>
      <c r="KA506" s="5"/>
      <c r="KB506" s="5"/>
      <c r="KC506" s="5"/>
      <c r="KD506" s="5"/>
      <c r="KE506" s="5"/>
      <c r="KF506" s="5"/>
      <c r="KG506" s="5"/>
      <c r="KH506" s="5"/>
      <c r="KI506" s="5"/>
      <c r="KJ506" s="5"/>
      <c r="KK506" s="5"/>
      <c r="KL506" s="5"/>
      <c r="KM506" s="5"/>
      <c r="KN506" s="5"/>
      <c r="KO506" s="5"/>
      <c r="KP506" s="5"/>
      <c r="KQ506" s="5"/>
      <c r="KR506" s="5"/>
      <c r="KS506" s="5"/>
      <c r="KT506" s="5"/>
      <c r="KU506" s="5"/>
      <c r="KV506" s="5"/>
      <c r="KW506" s="5"/>
      <c r="KX506" s="5"/>
      <c r="KY506" s="5"/>
      <c r="KZ506" s="5"/>
      <c r="LA506" s="5"/>
      <c r="LB506" s="5"/>
      <c r="LC506" s="5"/>
      <c r="LD506" s="5"/>
      <c r="LE506" s="5"/>
      <c r="LF506" s="5"/>
      <c r="LG506" s="5"/>
      <c r="LH506" s="5"/>
      <c r="LI506" s="5"/>
      <c r="LJ506" s="5"/>
      <c r="LK506" s="5"/>
      <c r="LL506" s="5"/>
      <c r="LM506" s="5"/>
      <c r="LN506" s="5"/>
      <c r="LO506" s="5"/>
      <c r="LP506" s="5"/>
      <c r="LQ506" s="5"/>
      <c r="LR506" s="5"/>
      <c r="LS506" s="5"/>
      <c r="LT506" s="5"/>
      <c r="LU506" s="5"/>
      <c r="LV506" s="5"/>
      <c r="LW506" s="5"/>
      <c r="LX506" s="5"/>
      <c r="LY506" s="5"/>
      <c r="LZ506" s="5"/>
      <c r="MA506" s="5"/>
      <c r="MB506" s="5"/>
      <c r="MC506" s="5"/>
      <c r="MD506" s="5"/>
      <c r="ME506" s="5"/>
      <c r="MF506" s="5"/>
      <c r="MG506" s="5"/>
      <c r="MH506" s="5"/>
      <c r="MI506" s="5"/>
      <c r="MJ506" s="5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r="PC506" s="5"/>
      <c r="PD506" s="5"/>
      <c r="PE506" s="5"/>
      <c r="PF506" s="5"/>
      <c r="PG506" s="5"/>
      <c r="PH506" s="5"/>
      <c r="PI506" s="5"/>
      <c r="PJ506" s="5"/>
      <c r="PK506" s="5"/>
      <c r="PL506" s="5"/>
      <c r="PM506" s="5"/>
      <c r="PN506" s="5"/>
      <c r="PO506" s="5"/>
      <c r="PP506" s="5"/>
    </row>
    <row r="507" spans="1:432" ht="14.2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  <c r="IW507" s="5"/>
      <c r="IX507" s="5"/>
      <c r="IY507" s="5"/>
      <c r="IZ507" s="5"/>
      <c r="JA507" s="5"/>
      <c r="JB507" s="5"/>
      <c r="JC507" s="5"/>
      <c r="JD507" s="5"/>
      <c r="JE507" s="5"/>
      <c r="JF507" s="5"/>
      <c r="JG507" s="5"/>
      <c r="JH507" s="5"/>
      <c r="JI507" s="5"/>
      <c r="JJ507" s="5"/>
      <c r="JK507" s="5"/>
      <c r="JL507" s="5"/>
      <c r="JM507" s="5"/>
      <c r="JN507" s="5"/>
      <c r="JO507" s="5"/>
      <c r="JP507" s="5"/>
      <c r="JQ507" s="5"/>
      <c r="JR507" s="5"/>
      <c r="JS507" s="5"/>
      <c r="JT507" s="5"/>
      <c r="JU507" s="5"/>
      <c r="JV507" s="5"/>
      <c r="JW507" s="5"/>
      <c r="JX507" s="5"/>
      <c r="JY507" s="5"/>
      <c r="JZ507" s="5"/>
      <c r="KA507" s="5"/>
      <c r="KB507" s="5"/>
      <c r="KC507" s="5"/>
      <c r="KD507" s="5"/>
      <c r="KE507" s="5"/>
      <c r="KF507" s="5"/>
      <c r="KG507" s="5"/>
      <c r="KH507" s="5"/>
      <c r="KI507" s="5"/>
      <c r="KJ507" s="5"/>
      <c r="KK507" s="5"/>
      <c r="KL507" s="5"/>
      <c r="KM507" s="5"/>
      <c r="KN507" s="5"/>
      <c r="KO507" s="5"/>
      <c r="KP507" s="5"/>
      <c r="KQ507" s="5"/>
      <c r="KR507" s="5"/>
      <c r="KS507" s="5"/>
      <c r="KT507" s="5"/>
      <c r="KU507" s="5"/>
      <c r="KV507" s="5"/>
      <c r="KW507" s="5"/>
      <c r="KX507" s="5"/>
      <c r="KY507" s="5"/>
      <c r="KZ507" s="5"/>
      <c r="LA507" s="5"/>
      <c r="LB507" s="5"/>
      <c r="LC507" s="5"/>
      <c r="LD507" s="5"/>
      <c r="LE507" s="5"/>
      <c r="LF507" s="5"/>
      <c r="LG507" s="5"/>
      <c r="LH507" s="5"/>
      <c r="LI507" s="5"/>
      <c r="LJ507" s="5"/>
      <c r="LK507" s="5"/>
      <c r="LL507" s="5"/>
      <c r="LM507" s="5"/>
      <c r="LN507" s="5"/>
      <c r="LO507" s="5"/>
      <c r="LP507" s="5"/>
      <c r="LQ507" s="5"/>
      <c r="LR507" s="5"/>
      <c r="LS507" s="5"/>
      <c r="LT507" s="5"/>
      <c r="LU507" s="5"/>
      <c r="LV507" s="5"/>
      <c r="LW507" s="5"/>
      <c r="LX507" s="5"/>
      <c r="LY507" s="5"/>
      <c r="LZ507" s="5"/>
      <c r="MA507" s="5"/>
      <c r="MB507" s="5"/>
      <c r="MC507" s="5"/>
      <c r="MD507" s="5"/>
      <c r="ME507" s="5"/>
      <c r="MF507" s="5"/>
      <c r="MG507" s="5"/>
      <c r="MH507" s="5"/>
      <c r="MI507" s="5"/>
      <c r="MJ507" s="5"/>
      <c r="MK507" s="5"/>
      <c r="ML507" s="5"/>
      <c r="MM507" s="5"/>
      <c r="MN507" s="5"/>
      <c r="MO507" s="5"/>
      <c r="MP507" s="5"/>
      <c r="MQ507" s="5"/>
      <c r="MR507" s="5"/>
      <c r="MS507" s="5"/>
      <c r="MT507" s="5"/>
      <c r="MU507" s="5"/>
      <c r="MV507" s="5"/>
      <c r="MW507" s="5"/>
      <c r="MX507" s="5"/>
      <c r="MY507" s="5"/>
      <c r="MZ507" s="5"/>
      <c r="NA507" s="5"/>
      <c r="NB507" s="5"/>
      <c r="NC507" s="5"/>
      <c r="ND507" s="5"/>
      <c r="NE507" s="5"/>
      <c r="NF507" s="5"/>
      <c r="NG507" s="5"/>
      <c r="NH507" s="5"/>
      <c r="NI507" s="5"/>
      <c r="NJ507" s="5"/>
      <c r="NK507" s="5"/>
      <c r="NL507" s="5"/>
      <c r="NM507" s="5"/>
      <c r="NN507" s="5"/>
      <c r="NO507" s="5"/>
      <c r="NP507" s="5"/>
      <c r="NQ507" s="5"/>
      <c r="NR507" s="5"/>
      <c r="NS507" s="5"/>
      <c r="NT507" s="5"/>
      <c r="NU507" s="5"/>
      <c r="NV507" s="5"/>
      <c r="NW507" s="5"/>
      <c r="NX507" s="5"/>
      <c r="NY507" s="5"/>
      <c r="NZ507" s="5"/>
      <c r="OA507" s="5"/>
      <c r="OB507" s="5"/>
      <c r="OC507" s="5"/>
      <c r="OD507" s="5"/>
      <c r="OE507" s="5"/>
      <c r="OF507" s="5"/>
      <c r="OG507" s="5"/>
      <c r="OH507" s="5"/>
      <c r="OI507" s="5"/>
      <c r="OJ507" s="5"/>
      <c r="OK507" s="5"/>
      <c r="OL507" s="5"/>
      <c r="OM507" s="5"/>
      <c r="ON507" s="5"/>
      <c r="OO507" s="5"/>
      <c r="OP507" s="5"/>
      <c r="OQ507" s="5"/>
      <c r="OR507" s="5"/>
      <c r="OS507" s="5"/>
      <c r="OT507" s="5"/>
      <c r="OU507" s="5"/>
      <c r="OV507" s="5"/>
      <c r="OW507" s="5"/>
      <c r="OX507" s="5"/>
      <c r="OY507" s="5"/>
      <c r="OZ507" s="5"/>
      <c r="PA507" s="5"/>
      <c r="PB507" s="5"/>
      <c r="PC507" s="5"/>
      <c r="PD507" s="5"/>
      <c r="PE507" s="5"/>
      <c r="PF507" s="5"/>
      <c r="PG507" s="5"/>
      <c r="PH507" s="5"/>
      <c r="PI507" s="5"/>
      <c r="PJ507" s="5"/>
      <c r="PK507" s="5"/>
      <c r="PL507" s="5"/>
      <c r="PM507" s="5"/>
      <c r="PN507" s="5"/>
      <c r="PO507" s="5"/>
      <c r="PP507" s="5"/>
    </row>
    <row r="508" spans="1:432" ht="14.2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  <c r="IW508" s="5"/>
      <c r="IX508" s="5"/>
      <c r="IY508" s="5"/>
      <c r="IZ508" s="5"/>
      <c r="JA508" s="5"/>
      <c r="JB508" s="5"/>
      <c r="JC508" s="5"/>
      <c r="JD508" s="5"/>
      <c r="JE508" s="5"/>
      <c r="JF508" s="5"/>
      <c r="JG508" s="5"/>
      <c r="JH508" s="5"/>
      <c r="JI508" s="5"/>
      <c r="JJ508" s="5"/>
      <c r="JK508" s="5"/>
      <c r="JL508" s="5"/>
      <c r="JM508" s="5"/>
      <c r="JN508" s="5"/>
      <c r="JO508" s="5"/>
      <c r="JP508" s="5"/>
      <c r="JQ508" s="5"/>
      <c r="JR508" s="5"/>
      <c r="JS508" s="5"/>
      <c r="JT508" s="5"/>
      <c r="JU508" s="5"/>
      <c r="JV508" s="5"/>
      <c r="JW508" s="5"/>
      <c r="JX508" s="5"/>
      <c r="JY508" s="5"/>
      <c r="JZ508" s="5"/>
      <c r="KA508" s="5"/>
      <c r="KB508" s="5"/>
      <c r="KC508" s="5"/>
      <c r="KD508" s="5"/>
      <c r="KE508" s="5"/>
      <c r="KF508" s="5"/>
      <c r="KG508" s="5"/>
      <c r="KH508" s="5"/>
      <c r="KI508" s="5"/>
      <c r="KJ508" s="5"/>
      <c r="KK508" s="5"/>
      <c r="KL508" s="5"/>
      <c r="KM508" s="5"/>
      <c r="KN508" s="5"/>
      <c r="KO508" s="5"/>
      <c r="KP508" s="5"/>
      <c r="KQ508" s="5"/>
      <c r="KR508" s="5"/>
      <c r="KS508" s="5"/>
      <c r="KT508" s="5"/>
      <c r="KU508" s="5"/>
      <c r="KV508" s="5"/>
      <c r="KW508" s="5"/>
      <c r="KX508" s="5"/>
      <c r="KY508" s="5"/>
      <c r="KZ508" s="5"/>
      <c r="LA508" s="5"/>
      <c r="LB508" s="5"/>
      <c r="LC508" s="5"/>
      <c r="LD508" s="5"/>
      <c r="LE508" s="5"/>
      <c r="LF508" s="5"/>
      <c r="LG508" s="5"/>
      <c r="LH508" s="5"/>
      <c r="LI508" s="5"/>
      <c r="LJ508" s="5"/>
      <c r="LK508" s="5"/>
      <c r="LL508" s="5"/>
      <c r="LM508" s="5"/>
      <c r="LN508" s="5"/>
      <c r="LO508" s="5"/>
      <c r="LP508" s="5"/>
      <c r="LQ508" s="5"/>
      <c r="LR508" s="5"/>
      <c r="LS508" s="5"/>
      <c r="LT508" s="5"/>
      <c r="LU508" s="5"/>
      <c r="LV508" s="5"/>
      <c r="LW508" s="5"/>
      <c r="LX508" s="5"/>
      <c r="LY508" s="5"/>
      <c r="LZ508" s="5"/>
      <c r="MA508" s="5"/>
      <c r="MB508" s="5"/>
      <c r="MC508" s="5"/>
      <c r="MD508" s="5"/>
      <c r="ME508" s="5"/>
      <c r="MF508" s="5"/>
      <c r="MG508" s="5"/>
      <c r="MH508" s="5"/>
      <c r="MI508" s="5"/>
      <c r="MJ508" s="5"/>
      <c r="MK508" s="5"/>
      <c r="ML508" s="5"/>
      <c r="MM508" s="5"/>
      <c r="MN508" s="5"/>
      <c r="MO508" s="5"/>
      <c r="MP508" s="5"/>
      <c r="MQ508" s="5"/>
      <c r="MR508" s="5"/>
      <c r="MS508" s="5"/>
      <c r="MT508" s="5"/>
      <c r="MU508" s="5"/>
      <c r="MV508" s="5"/>
      <c r="MW508" s="5"/>
      <c r="MX508" s="5"/>
      <c r="MY508" s="5"/>
      <c r="MZ508" s="5"/>
      <c r="NA508" s="5"/>
      <c r="NB508" s="5"/>
      <c r="NC508" s="5"/>
      <c r="ND508" s="5"/>
      <c r="NE508" s="5"/>
      <c r="NF508" s="5"/>
      <c r="NG508" s="5"/>
      <c r="NH508" s="5"/>
      <c r="NI508" s="5"/>
      <c r="NJ508" s="5"/>
      <c r="NK508" s="5"/>
      <c r="NL508" s="5"/>
      <c r="NM508" s="5"/>
      <c r="NN508" s="5"/>
      <c r="NO508" s="5"/>
      <c r="NP508" s="5"/>
      <c r="NQ508" s="5"/>
      <c r="NR508" s="5"/>
      <c r="NS508" s="5"/>
      <c r="NT508" s="5"/>
      <c r="NU508" s="5"/>
      <c r="NV508" s="5"/>
      <c r="NW508" s="5"/>
      <c r="NX508" s="5"/>
      <c r="NY508" s="5"/>
      <c r="NZ508" s="5"/>
      <c r="OA508" s="5"/>
      <c r="OB508" s="5"/>
      <c r="OC508" s="5"/>
      <c r="OD508" s="5"/>
      <c r="OE508" s="5"/>
      <c r="OF508" s="5"/>
      <c r="OG508" s="5"/>
      <c r="OH508" s="5"/>
      <c r="OI508" s="5"/>
      <c r="OJ508" s="5"/>
      <c r="OK508" s="5"/>
      <c r="OL508" s="5"/>
      <c r="OM508" s="5"/>
      <c r="ON508" s="5"/>
      <c r="OO508" s="5"/>
      <c r="OP508" s="5"/>
      <c r="OQ508" s="5"/>
      <c r="OR508" s="5"/>
      <c r="OS508" s="5"/>
      <c r="OT508" s="5"/>
      <c r="OU508" s="5"/>
      <c r="OV508" s="5"/>
      <c r="OW508" s="5"/>
      <c r="OX508" s="5"/>
      <c r="OY508" s="5"/>
      <c r="OZ508" s="5"/>
      <c r="PA508" s="5"/>
      <c r="PB508" s="5"/>
      <c r="PC508" s="5"/>
      <c r="PD508" s="5"/>
      <c r="PE508" s="5"/>
      <c r="PF508" s="5"/>
      <c r="PG508" s="5"/>
      <c r="PH508" s="5"/>
      <c r="PI508" s="5"/>
      <c r="PJ508" s="5"/>
      <c r="PK508" s="5"/>
      <c r="PL508" s="5"/>
      <c r="PM508" s="5"/>
      <c r="PN508" s="5"/>
      <c r="PO508" s="5"/>
      <c r="PP508" s="5"/>
    </row>
    <row r="509" spans="1:432" ht="14.2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  <c r="IW509" s="5"/>
      <c r="IX509" s="5"/>
      <c r="IY509" s="5"/>
      <c r="IZ509" s="5"/>
      <c r="JA509" s="5"/>
      <c r="JB509" s="5"/>
      <c r="JC509" s="5"/>
      <c r="JD509" s="5"/>
      <c r="JE509" s="5"/>
      <c r="JF509" s="5"/>
      <c r="JG509" s="5"/>
      <c r="JH509" s="5"/>
      <c r="JI509" s="5"/>
      <c r="JJ509" s="5"/>
      <c r="JK509" s="5"/>
      <c r="JL509" s="5"/>
      <c r="JM509" s="5"/>
      <c r="JN509" s="5"/>
      <c r="JO509" s="5"/>
      <c r="JP509" s="5"/>
      <c r="JQ509" s="5"/>
      <c r="JR509" s="5"/>
      <c r="JS509" s="5"/>
      <c r="JT509" s="5"/>
      <c r="JU509" s="5"/>
      <c r="JV509" s="5"/>
      <c r="JW509" s="5"/>
      <c r="JX509" s="5"/>
      <c r="JY509" s="5"/>
      <c r="JZ509" s="5"/>
      <c r="KA509" s="5"/>
      <c r="KB509" s="5"/>
      <c r="KC509" s="5"/>
      <c r="KD509" s="5"/>
      <c r="KE509" s="5"/>
      <c r="KF509" s="5"/>
      <c r="KG509" s="5"/>
      <c r="KH509" s="5"/>
      <c r="KI509" s="5"/>
      <c r="KJ509" s="5"/>
      <c r="KK509" s="5"/>
      <c r="KL509" s="5"/>
      <c r="KM509" s="5"/>
      <c r="KN509" s="5"/>
      <c r="KO509" s="5"/>
      <c r="KP509" s="5"/>
      <c r="KQ509" s="5"/>
      <c r="KR509" s="5"/>
      <c r="KS509" s="5"/>
      <c r="KT509" s="5"/>
      <c r="KU509" s="5"/>
      <c r="KV509" s="5"/>
      <c r="KW509" s="5"/>
      <c r="KX509" s="5"/>
      <c r="KY509" s="5"/>
      <c r="KZ509" s="5"/>
      <c r="LA509" s="5"/>
      <c r="LB509" s="5"/>
      <c r="LC509" s="5"/>
      <c r="LD509" s="5"/>
      <c r="LE509" s="5"/>
      <c r="LF509" s="5"/>
      <c r="LG509" s="5"/>
      <c r="LH509" s="5"/>
      <c r="LI509" s="5"/>
      <c r="LJ509" s="5"/>
      <c r="LK509" s="5"/>
      <c r="LL509" s="5"/>
      <c r="LM509" s="5"/>
      <c r="LN509" s="5"/>
      <c r="LO509" s="5"/>
      <c r="LP509" s="5"/>
      <c r="LQ509" s="5"/>
      <c r="LR509" s="5"/>
      <c r="LS509" s="5"/>
      <c r="LT509" s="5"/>
      <c r="LU509" s="5"/>
      <c r="LV509" s="5"/>
      <c r="LW509" s="5"/>
      <c r="LX509" s="5"/>
      <c r="LY509" s="5"/>
      <c r="LZ509" s="5"/>
      <c r="MA509" s="5"/>
      <c r="MB509" s="5"/>
      <c r="MC509" s="5"/>
      <c r="MD509" s="5"/>
      <c r="ME509" s="5"/>
      <c r="MF509" s="5"/>
      <c r="MG509" s="5"/>
      <c r="MH509" s="5"/>
      <c r="MI509" s="5"/>
      <c r="MJ509" s="5"/>
      <c r="MK509" s="5"/>
      <c r="ML509" s="5"/>
      <c r="MM509" s="5"/>
      <c r="MN509" s="5"/>
      <c r="MO509" s="5"/>
      <c r="MP509" s="5"/>
      <c r="MQ509" s="5"/>
      <c r="MR509" s="5"/>
      <c r="MS509" s="5"/>
      <c r="MT509" s="5"/>
      <c r="MU509" s="5"/>
      <c r="MV509" s="5"/>
      <c r="MW509" s="5"/>
      <c r="MX509" s="5"/>
      <c r="MY509" s="5"/>
      <c r="MZ509" s="5"/>
      <c r="NA509" s="5"/>
      <c r="NB509" s="5"/>
      <c r="NC509" s="5"/>
      <c r="ND509" s="5"/>
      <c r="NE509" s="5"/>
      <c r="NF509" s="5"/>
      <c r="NG509" s="5"/>
      <c r="NH509" s="5"/>
      <c r="NI509" s="5"/>
      <c r="NJ509" s="5"/>
      <c r="NK509" s="5"/>
      <c r="NL509" s="5"/>
      <c r="NM509" s="5"/>
      <c r="NN509" s="5"/>
      <c r="NO509" s="5"/>
      <c r="NP509" s="5"/>
      <c r="NQ509" s="5"/>
      <c r="NR509" s="5"/>
      <c r="NS509" s="5"/>
      <c r="NT509" s="5"/>
      <c r="NU509" s="5"/>
      <c r="NV509" s="5"/>
      <c r="NW509" s="5"/>
      <c r="NX509" s="5"/>
      <c r="NY509" s="5"/>
      <c r="NZ509" s="5"/>
      <c r="OA509" s="5"/>
      <c r="OB509" s="5"/>
      <c r="OC509" s="5"/>
      <c r="OD509" s="5"/>
      <c r="OE509" s="5"/>
      <c r="OF509" s="5"/>
      <c r="OG509" s="5"/>
      <c r="OH509" s="5"/>
      <c r="OI509" s="5"/>
      <c r="OJ509" s="5"/>
      <c r="OK509" s="5"/>
      <c r="OL509" s="5"/>
      <c r="OM509" s="5"/>
      <c r="ON509" s="5"/>
      <c r="OO509" s="5"/>
      <c r="OP509" s="5"/>
      <c r="OQ509" s="5"/>
      <c r="OR509" s="5"/>
      <c r="OS509" s="5"/>
      <c r="OT509" s="5"/>
      <c r="OU509" s="5"/>
      <c r="OV509" s="5"/>
      <c r="OW509" s="5"/>
      <c r="OX509" s="5"/>
      <c r="OY509" s="5"/>
      <c r="OZ509" s="5"/>
      <c r="PA509" s="5"/>
      <c r="PB509" s="5"/>
      <c r="PC509" s="5"/>
      <c r="PD509" s="5"/>
      <c r="PE509" s="5"/>
      <c r="PF509" s="5"/>
      <c r="PG509" s="5"/>
      <c r="PH509" s="5"/>
      <c r="PI509" s="5"/>
      <c r="PJ509" s="5"/>
      <c r="PK509" s="5"/>
      <c r="PL509" s="5"/>
      <c r="PM509" s="5"/>
      <c r="PN509" s="5"/>
      <c r="PO509" s="5"/>
      <c r="PP509" s="5"/>
    </row>
    <row r="510" spans="1:432" ht="14.2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  <c r="IW510" s="5"/>
      <c r="IX510" s="5"/>
      <c r="IY510" s="5"/>
      <c r="IZ510" s="5"/>
      <c r="JA510" s="5"/>
      <c r="JB510" s="5"/>
      <c r="JC510" s="5"/>
      <c r="JD510" s="5"/>
      <c r="JE510" s="5"/>
      <c r="JF510" s="5"/>
      <c r="JG510" s="5"/>
      <c r="JH510" s="5"/>
      <c r="JI510" s="5"/>
      <c r="JJ510" s="5"/>
      <c r="JK510" s="5"/>
      <c r="JL510" s="5"/>
      <c r="JM510" s="5"/>
      <c r="JN510" s="5"/>
      <c r="JO510" s="5"/>
      <c r="JP510" s="5"/>
      <c r="JQ510" s="5"/>
      <c r="JR510" s="5"/>
      <c r="JS510" s="5"/>
      <c r="JT510" s="5"/>
      <c r="JU510" s="5"/>
      <c r="JV510" s="5"/>
      <c r="JW510" s="5"/>
      <c r="JX510" s="5"/>
      <c r="JY510" s="5"/>
      <c r="JZ510" s="5"/>
      <c r="KA510" s="5"/>
      <c r="KB510" s="5"/>
      <c r="KC510" s="5"/>
      <c r="KD510" s="5"/>
      <c r="KE510" s="5"/>
      <c r="KF510" s="5"/>
      <c r="KG510" s="5"/>
      <c r="KH510" s="5"/>
      <c r="KI510" s="5"/>
      <c r="KJ510" s="5"/>
      <c r="KK510" s="5"/>
      <c r="KL510" s="5"/>
      <c r="KM510" s="5"/>
      <c r="KN510" s="5"/>
      <c r="KO510" s="5"/>
      <c r="KP510" s="5"/>
      <c r="KQ510" s="5"/>
      <c r="KR510" s="5"/>
      <c r="KS510" s="5"/>
      <c r="KT510" s="5"/>
      <c r="KU510" s="5"/>
      <c r="KV510" s="5"/>
      <c r="KW510" s="5"/>
      <c r="KX510" s="5"/>
      <c r="KY510" s="5"/>
      <c r="KZ510" s="5"/>
      <c r="LA510" s="5"/>
      <c r="LB510" s="5"/>
      <c r="LC510" s="5"/>
      <c r="LD510" s="5"/>
      <c r="LE510" s="5"/>
      <c r="LF510" s="5"/>
      <c r="LG510" s="5"/>
      <c r="LH510" s="5"/>
      <c r="LI510" s="5"/>
      <c r="LJ510" s="5"/>
      <c r="LK510" s="5"/>
      <c r="LL510" s="5"/>
      <c r="LM510" s="5"/>
      <c r="LN510" s="5"/>
      <c r="LO510" s="5"/>
      <c r="LP510" s="5"/>
      <c r="LQ510" s="5"/>
      <c r="LR510" s="5"/>
      <c r="LS510" s="5"/>
      <c r="LT510" s="5"/>
      <c r="LU510" s="5"/>
      <c r="LV510" s="5"/>
      <c r="LW510" s="5"/>
      <c r="LX510" s="5"/>
      <c r="LY510" s="5"/>
      <c r="LZ510" s="5"/>
      <c r="MA510" s="5"/>
      <c r="MB510" s="5"/>
      <c r="MC510" s="5"/>
      <c r="MD510" s="5"/>
      <c r="ME510" s="5"/>
      <c r="MF510" s="5"/>
      <c r="MG510" s="5"/>
      <c r="MH510" s="5"/>
      <c r="MI510" s="5"/>
      <c r="MJ510" s="5"/>
      <c r="MK510" s="5"/>
      <c r="ML510" s="5"/>
      <c r="MM510" s="5"/>
      <c r="MN510" s="5"/>
      <c r="MO510" s="5"/>
      <c r="MP510" s="5"/>
      <c r="MQ510" s="5"/>
      <c r="MR510" s="5"/>
      <c r="MS510" s="5"/>
      <c r="MT510" s="5"/>
      <c r="MU510" s="5"/>
      <c r="MV510" s="5"/>
      <c r="MW510" s="5"/>
      <c r="MX510" s="5"/>
      <c r="MY510" s="5"/>
      <c r="MZ510" s="5"/>
      <c r="NA510" s="5"/>
      <c r="NB510" s="5"/>
      <c r="NC510" s="5"/>
      <c r="ND510" s="5"/>
      <c r="NE510" s="5"/>
      <c r="NF510" s="5"/>
      <c r="NG510" s="5"/>
      <c r="NH510" s="5"/>
      <c r="NI510" s="5"/>
      <c r="NJ510" s="5"/>
      <c r="NK510" s="5"/>
      <c r="NL510" s="5"/>
      <c r="NM510" s="5"/>
      <c r="NN510" s="5"/>
      <c r="NO510" s="5"/>
      <c r="NP510" s="5"/>
      <c r="NQ510" s="5"/>
      <c r="NR510" s="5"/>
      <c r="NS510" s="5"/>
      <c r="NT510" s="5"/>
      <c r="NU510" s="5"/>
      <c r="NV510" s="5"/>
      <c r="NW510" s="5"/>
      <c r="NX510" s="5"/>
      <c r="NY510" s="5"/>
      <c r="NZ510" s="5"/>
      <c r="OA510" s="5"/>
      <c r="OB510" s="5"/>
      <c r="OC510" s="5"/>
      <c r="OD510" s="5"/>
      <c r="OE510" s="5"/>
      <c r="OF510" s="5"/>
      <c r="OG510" s="5"/>
      <c r="OH510" s="5"/>
      <c r="OI510" s="5"/>
      <c r="OJ510" s="5"/>
      <c r="OK510" s="5"/>
      <c r="OL510" s="5"/>
      <c r="OM510" s="5"/>
      <c r="ON510" s="5"/>
      <c r="OO510" s="5"/>
      <c r="OP510" s="5"/>
      <c r="OQ510" s="5"/>
      <c r="OR510" s="5"/>
      <c r="OS510" s="5"/>
      <c r="OT510" s="5"/>
      <c r="OU510" s="5"/>
      <c r="OV510" s="5"/>
      <c r="OW510" s="5"/>
      <c r="OX510" s="5"/>
      <c r="OY510" s="5"/>
      <c r="OZ510" s="5"/>
      <c r="PA510" s="5"/>
      <c r="PB510" s="5"/>
      <c r="PC510" s="5"/>
      <c r="PD510" s="5"/>
      <c r="PE510" s="5"/>
      <c r="PF510" s="5"/>
      <c r="PG510" s="5"/>
      <c r="PH510" s="5"/>
      <c r="PI510" s="5"/>
      <c r="PJ510" s="5"/>
      <c r="PK510" s="5"/>
      <c r="PL510" s="5"/>
      <c r="PM510" s="5"/>
      <c r="PN510" s="5"/>
      <c r="PO510" s="5"/>
      <c r="PP510" s="5"/>
    </row>
    <row r="511" spans="1:432" ht="14.2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  <c r="IW511" s="5"/>
      <c r="IX511" s="5"/>
      <c r="IY511" s="5"/>
      <c r="IZ511" s="5"/>
      <c r="JA511" s="5"/>
      <c r="JB511" s="5"/>
      <c r="JC511" s="5"/>
      <c r="JD511" s="5"/>
      <c r="JE511" s="5"/>
      <c r="JF511" s="5"/>
      <c r="JG511" s="5"/>
      <c r="JH511" s="5"/>
      <c r="JI511" s="5"/>
      <c r="JJ511" s="5"/>
      <c r="JK511" s="5"/>
      <c r="JL511" s="5"/>
      <c r="JM511" s="5"/>
      <c r="JN511" s="5"/>
      <c r="JO511" s="5"/>
      <c r="JP511" s="5"/>
      <c r="JQ511" s="5"/>
      <c r="JR511" s="5"/>
      <c r="JS511" s="5"/>
      <c r="JT511" s="5"/>
      <c r="JU511" s="5"/>
      <c r="JV511" s="5"/>
      <c r="JW511" s="5"/>
      <c r="JX511" s="5"/>
      <c r="JY511" s="5"/>
      <c r="JZ511" s="5"/>
      <c r="KA511" s="5"/>
      <c r="KB511" s="5"/>
      <c r="KC511" s="5"/>
      <c r="KD511" s="5"/>
      <c r="KE511" s="5"/>
      <c r="KF511" s="5"/>
      <c r="KG511" s="5"/>
      <c r="KH511" s="5"/>
      <c r="KI511" s="5"/>
      <c r="KJ511" s="5"/>
      <c r="KK511" s="5"/>
      <c r="KL511" s="5"/>
      <c r="KM511" s="5"/>
      <c r="KN511" s="5"/>
      <c r="KO511" s="5"/>
      <c r="KP511" s="5"/>
      <c r="KQ511" s="5"/>
      <c r="KR511" s="5"/>
      <c r="KS511" s="5"/>
      <c r="KT511" s="5"/>
      <c r="KU511" s="5"/>
      <c r="KV511" s="5"/>
      <c r="KW511" s="5"/>
      <c r="KX511" s="5"/>
      <c r="KY511" s="5"/>
      <c r="KZ511" s="5"/>
      <c r="LA511" s="5"/>
      <c r="LB511" s="5"/>
      <c r="LC511" s="5"/>
      <c r="LD511" s="5"/>
      <c r="LE511" s="5"/>
      <c r="LF511" s="5"/>
      <c r="LG511" s="5"/>
      <c r="LH511" s="5"/>
      <c r="LI511" s="5"/>
      <c r="LJ511" s="5"/>
      <c r="LK511" s="5"/>
      <c r="LL511" s="5"/>
      <c r="LM511" s="5"/>
      <c r="LN511" s="5"/>
      <c r="LO511" s="5"/>
      <c r="LP511" s="5"/>
      <c r="LQ511" s="5"/>
      <c r="LR511" s="5"/>
      <c r="LS511" s="5"/>
      <c r="LT511" s="5"/>
      <c r="LU511" s="5"/>
      <c r="LV511" s="5"/>
      <c r="LW511" s="5"/>
      <c r="LX511" s="5"/>
      <c r="LY511" s="5"/>
      <c r="LZ511" s="5"/>
      <c r="MA511" s="5"/>
      <c r="MB511" s="5"/>
      <c r="MC511" s="5"/>
      <c r="MD511" s="5"/>
      <c r="ME511" s="5"/>
      <c r="MF511" s="5"/>
      <c r="MG511" s="5"/>
      <c r="MH511" s="5"/>
      <c r="MI511" s="5"/>
      <c r="MJ511" s="5"/>
      <c r="MK511" s="5"/>
      <c r="ML511" s="5"/>
      <c r="MM511" s="5"/>
      <c r="MN511" s="5"/>
      <c r="MO511" s="5"/>
      <c r="MP511" s="5"/>
      <c r="MQ511" s="5"/>
      <c r="MR511" s="5"/>
      <c r="MS511" s="5"/>
      <c r="MT511" s="5"/>
      <c r="MU511" s="5"/>
      <c r="MV511" s="5"/>
      <c r="MW511" s="5"/>
      <c r="MX511" s="5"/>
      <c r="MY511" s="5"/>
      <c r="MZ511" s="5"/>
      <c r="NA511" s="5"/>
      <c r="NB511" s="5"/>
      <c r="NC511" s="5"/>
      <c r="ND511" s="5"/>
      <c r="NE511" s="5"/>
      <c r="NF511" s="5"/>
      <c r="NG511" s="5"/>
      <c r="NH511" s="5"/>
      <c r="NI511" s="5"/>
      <c r="NJ511" s="5"/>
      <c r="NK511" s="5"/>
      <c r="NL511" s="5"/>
      <c r="NM511" s="5"/>
      <c r="NN511" s="5"/>
      <c r="NO511" s="5"/>
      <c r="NP511" s="5"/>
      <c r="NQ511" s="5"/>
      <c r="NR511" s="5"/>
      <c r="NS511" s="5"/>
      <c r="NT511" s="5"/>
      <c r="NU511" s="5"/>
      <c r="NV511" s="5"/>
      <c r="NW511" s="5"/>
      <c r="NX511" s="5"/>
      <c r="NY511" s="5"/>
      <c r="NZ511" s="5"/>
      <c r="OA511" s="5"/>
      <c r="OB511" s="5"/>
      <c r="OC511" s="5"/>
      <c r="OD511" s="5"/>
      <c r="OE511" s="5"/>
      <c r="OF511" s="5"/>
      <c r="OG511" s="5"/>
      <c r="OH511" s="5"/>
      <c r="OI511" s="5"/>
      <c r="OJ511" s="5"/>
      <c r="OK511" s="5"/>
      <c r="OL511" s="5"/>
      <c r="OM511" s="5"/>
      <c r="ON511" s="5"/>
      <c r="OO511" s="5"/>
      <c r="OP511" s="5"/>
      <c r="OQ511" s="5"/>
      <c r="OR511" s="5"/>
      <c r="OS511" s="5"/>
      <c r="OT511" s="5"/>
      <c r="OU511" s="5"/>
      <c r="OV511" s="5"/>
      <c r="OW511" s="5"/>
      <c r="OX511" s="5"/>
      <c r="OY511" s="5"/>
      <c r="OZ511" s="5"/>
      <c r="PA511" s="5"/>
      <c r="PB511" s="5"/>
      <c r="PC511" s="5"/>
      <c r="PD511" s="5"/>
      <c r="PE511" s="5"/>
      <c r="PF511" s="5"/>
      <c r="PG511" s="5"/>
      <c r="PH511" s="5"/>
      <c r="PI511" s="5"/>
      <c r="PJ511" s="5"/>
      <c r="PK511" s="5"/>
      <c r="PL511" s="5"/>
      <c r="PM511" s="5"/>
      <c r="PN511" s="5"/>
      <c r="PO511" s="5"/>
      <c r="PP511" s="5"/>
    </row>
    <row r="512" spans="1:432" ht="14.2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  <c r="IW512" s="5"/>
      <c r="IX512" s="5"/>
      <c r="IY512" s="5"/>
      <c r="IZ512" s="5"/>
      <c r="JA512" s="5"/>
      <c r="JB512" s="5"/>
      <c r="JC512" s="5"/>
      <c r="JD512" s="5"/>
      <c r="JE512" s="5"/>
      <c r="JF512" s="5"/>
      <c r="JG512" s="5"/>
      <c r="JH512" s="5"/>
      <c r="JI512" s="5"/>
      <c r="JJ512" s="5"/>
      <c r="JK512" s="5"/>
      <c r="JL512" s="5"/>
      <c r="JM512" s="5"/>
      <c r="JN512" s="5"/>
      <c r="JO512" s="5"/>
      <c r="JP512" s="5"/>
      <c r="JQ512" s="5"/>
      <c r="JR512" s="5"/>
      <c r="JS512" s="5"/>
      <c r="JT512" s="5"/>
      <c r="JU512" s="5"/>
      <c r="JV512" s="5"/>
      <c r="JW512" s="5"/>
      <c r="JX512" s="5"/>
      <c r="JY512" s="5"/>
      <c r="JZ512" s="5"/>
      <c r="KA512" s="5"/>
      <c r="KB512" s="5"/>
      <c r="KC512" s="5"/>
      <c r="KD512" s="5"/>
      <c r="KE512" s="5"/>
      <c r="KF512" s="5"/>
      <c r="KG512" s="5"/>
      <c r="KH512" s="5"/>
      <c r="KI512" s="5"/>
      <c r="KJ512" s="5"/>
      <c r="KK512" s="5"/>
      <c r="KL512" s="5"/>
      <c r="KM512" s="5"/>
      <c r="KN512" s="5"/>
      <c r="KO512" s="5"/>
      <c r="KP512" s="5"/>
      <c r="KQ512" s="5"/>
      <c r="KR512" s="5"/>
      <c r="KS512" s="5"/>
      <c r="KT512" s="5"/>
      <c r="KU512" s="5"/>
      <c r="KV512" s="5"/>
      <c r="KW512" s="5"/>
      <c r="KX512" s="5"/>
      <c r="KY512" s="5"/>
      <c r="KZ512" s="5"/>
      <c r="LA512" s="5"/>
      <c r="LB512" s="5"/>
      <c r="LC512" s="5"/>
      <c r="LD512" s="5"/>
      <c r="LE512" s="5"/>
      <c r="LF512" s="5"/>
      <c r="LG512" s="5"/>
      <c r="LH512" s="5"/>
      <c r="LI512" s="5"/>
      <c r="LJ512" s="5"/>
      <c r="LK512" s="5"/>
      <c r="LL512" s="5"/>
      <c r="LM512" s="5"/>
      <c r="LN512" s="5"/>
      <c r="LO512" s="5"/>
      <c r="LP512" s="5"/>
      <c r="LQ512" s="5"/>
      <c r="LR512" s="5"/>
      <c r="LS512" s="5"/>
      <c r="LT512" s="5"/>
      <c r="LU512" s="5"/>
      <c r="LV512" s="5"/>
      <c r="LW512" s="5"/>
      <c r="LX512" s="5"/>
      <c r="LY512" s="5"/>
      <c r="LZ512" s="5"/>
      <c r="MA512" s="5"/>
      <c r="MB512" s="5"/>
      <c r="MC512" s="5"/>
      <c r="MD512" s="5"/>
      <c r="ME512" s="5"/>
      <c r="MF512" s="5"/>
      <c r="MG512" s="5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r="OY512" s="5"/>
      <c r="OZ512" s="5"/>
      <c r="PA512" s="5"/>
      <c r="PB512" s="5"/>
      <c r="PC512" s="5"/>
      <c r="PD512" s="5"/>
      <c r="PE512" s="5"/>
      <c r="PF512" s="5"/>
      <c r="PG512" s="5"/>
      <c r="PH512" s="5"/>
      <c r="PI512" s="5"/>
      <c r="PJ512" s="5"/>
      <c r="PK512" s="5"/>
      <c r="PL512" s="5"/>
      <c r="PM512" s="5"/>
      <c r="PN512" s="5"/>
      <c r="PO512" s="5"/>
      <c r="PP512" s="5"/>
    </row>
    <row r="513" spans="1:432" ht="14.2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  <c r="IW513" s="5"/>
      <c r="IX513" s="5"/>
      <c r="IY513" s="5"/>
      <c r="IZ513" s="5"/>
      <c r="JA513" s="5"/>
      <c r="JB513" s="5"/>
      <c r="JC513" s="5"/>
      <c r="JD513" s="5"/>
      <c r="JE513" s="5"/>
      <c r="JF513" s="5"/>
      <c r="JG513" s="5"/>
      <c r="JH513" s="5"/>
      <c r="JI513" s="5"/>
      <c r="JJ513" s="5"/>
      <c r="JK513" s="5"/>
      <c r="JL513" s="5"/>
      <c r="JM513" s="5"/>
      <c r="JN513" s="5"/>
      <c r="JO513" s="5"/>
      <c r="JP513" s="5"/>
      <c r="JQ513" s="5"/>
      <c r="JR513" s="5"/>
      <c r="JS513" s="5"/>
      <c r="JT513" s="5"/>
      <c r="JU513" s="5"/>
      <c r="JV513" s="5"/>
      <c r="JW513" s="5"/>
      <c r="JX513" s="5"/>
      <c r="JY513" s="5"/>
      <c r="JZ513" s="5"/>
      <c r="KA513" s="5"/>
      <c r="KB513" s="5"/>
      <c r="KC513" s="5"/>
      <c r="KD513" s="5"/>
      <c r="KE513" s="5"/>
      <c r="KF513" s="5"/>
      <c r="KG513" s="5"/>
      <c r="KH513" s="5"/>
      <c r="KI513" s="5"/>
      <c r="KJ513" s="5"/>
      <c r="KK513" s="5"/>
      <c r="KL513" s="5"/>
      <c r="KM513" s="5"/>
      <c r="KN513" s="5"/>
      <c r="KO513" s="5"/>
      <c r="KP513" s="5"/>
      <c r="KQ513" s="5"/>
      <c r="KR513" s="5"/>
      <c r="KS513" s="5"/>
      <c r="KT513" s="5"/>
      <c r="KU513" s="5"/>
      <c r="KV513" s="5"/>
      <c r="KW513" s="5"/>
      <c r="KX513" s="5"/>
      <c r="KY513" s="5"/>
      <c r="KZ513" s="5"/>
      <c r="LA513" s="5"/>
      <c r="LB513" s="5"/>
      <c r="LC513" s="5"/>
      <c r="LD513" s="5"/>
      <c r="LE513" s="5"/>
      <c r="LF513" s="5"/>
      <c r="LG513" s="5"/>
      <c r="LH513" s="5"/>
      <c r="LI513" s="5"/>
      <c r="LJ513" s="5"/>
      <c r="LK513" s="5"/>
      <c r="LL513" s="5"/>
      <c r="LM513" s="5"/>
      <c r="LN513" s="5"/>
      <c r="LO513" s="5"/>
      <c r="LP513" s="5"/>
      <c r="LQ513" s="5"/>
      <c r="LR513" s="5"/>
      <c r="LS513" s="5"/>
      <c r="LT513" s="5"/>
      <c r="LU513" s="5"/>
      <c r="LV513" s="5"/>
      <c r="LW513" s="5"/>
      <c r="LX513" s="5"/>
      <c r="LY513" s="5"/>
      <c r="LZ513" s="5"/>
      <c r="MA513" s="5"/>
      <c r="MB513" s="5"/>
      <c r="MC513" s="5"/>
      <c r="MD513" s="5"/>
      <c r="ME513" s="5"/>
      <c r="MF513" s="5"/>
      <c r="MG513" s="5"/>
      <c r="MH513" s="5"/>
      <c r="MI513" s="5"/>
      <c r="MJ513" s="5"/>
      <c r="MK513" s="5"/>
      <c r="ML513" s="5"/>
      <c r="MM513" s="5"/>
      <c r="MN513" s="5"/>
      <c r="MO513" s="5"/>
      <c r="MP513" s="5"/>
      <c r="MQ513" s="5"/>
      <c r="MR513" s="5"/>
      <c r="MS513" s="5"/>
      <c r="MT513" s="5"/>
      <c r="MU513" s="5"/>
      <c r="MV513" s="5"/>
      <c r="MW513" s="5"/>
      <c r="MX513" s="5"/>
      <c r="MY513" s="5"/>
      <c r="MZ513" s="5"/>
      <c r="NA513" s="5"/>
      <c r="NB513" s="5"/>
      <c r="NC513" s="5"/>
      <c r="ND513" s="5"/>
      <c r="NE513" s="5"/>
      <c r="NF513" s="5"/>
      <c r="NG513" s="5"/>
      <c r="NH513" s="5"/>
      <c r="NI513" s="5"/>
      <c r="NJ513" s="5"/>
      <c r="NK513" s="5"/>
      <c r="NL513" s="5"/>
      <c r="NM513" s="5"/>
      <c r="NN513" s="5"/>
      <c r="NO513" s="5"/>
      <c r="NP513" s="5"/>
      <c r="NQ513" s="5"/>
      <c r="NR513" s="5"/>
      <c r="NS513" s="5"/>
      <c r="NT513" s="5"/>
      <c r="NU513" s="5"/>
      <c r="NV513" s="5"/>
      <c r="NW513" s="5"/>
      <c r="NX513" s="5"/>
      <c r="NY513" s="5"/>
      <c r="NZ513" s="5"/>
      <c r="OA513" s="5"/>
      <c r="OB513" s="5"/>
      <c r="OC513" s="5"/>
      <c r="OD513" s="5"/>
      <c r="OE513" s="5"/>
      <c r="OF513" s="5"/>
      <c r="OG513" s="5"/>
      <c r="OH513" s="5"/>
      <c r="OI513" s="5"/>
      <c r="OJ513" s="5"/>
      <c r="OK513" s="5"/>
      <c r="OL513" s="5"/>
      <c r="OM513" s="5"/>
      <c r="ON513" s="5"/>
      <c r="OO513" s="5"/>
      <c r="OP513" s="5"/>
      <c r="OQ513" s="5"/>
      <c r="OR513" s="5"/>
      <c r="OS513" s="5"/>
      <c r="OT513" s="5"/>
      <c r="OU513" s="5"/>
      <c r="OV513" s="5"/>
      <c r="OW513" s="5"/>
      <c r="OX513" s="5"/>
      <c r="OY513" s="5"/>
      <c r="OZ513" s="5"/>
      <c r="PA513" s="5"/>
      <c r="PB513" s="5"/>
      <c r="PC513" s="5"/>
      <c r="PD513" s="5"/>
      <c r="PE513" s="5"/>
      <c r="PF513" s="5"/>
      <c r="PG513" s="5"/>
      <c r="PH513" s="5"/>
      <c r="PI513" s="5"/>
      <c r="PJ513" s="5"/>
      <c r="PK513" s="5"/>
      <c r="PL513" s="5"/>
      <c r="PM513" s="5"/>
      <c r="PN513" s="5"/>
      <c r="PO513" s="5"/>
      <c r="PP513" s="5"/>
    </row>
    <row r="514" spans="1:432" ht="14.2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  <c r="IW514" s="5"/>
      <c r="IX514" s="5"/>
      <c r="IY514" s="5"/>
      <c r="IZ514" s="5"/>
      <c r="JA514" s="5"/>
      <c r="JB514" s="5"/>
      <c r="JC514" s="5"/>
      <c r="JD514" s="5"/>
      <c r="JE514" s="5"/>
      <c r="JF514" s="5"/>
      <c r="JG514" s="5"/>
      <c r="JH514" s="5"/>
      <c r="JI514" s="5"/>
      <c r="JJ514" s="5"/>
      <c r="JK514" s="5"/>
      <c r="JL514" s="5"/>
      <c r="JM514" s="5"/>
      <c r="JN514" s="5"/>
      <c r="JO514" s="5"/>
      <c r="JP514" s="5"/>
      <c r="JQ514" s="5"/>
      <c r="JR514" s="5"/>
      <c r="JS514" s="5"/>
      <c r="JT514" s="5"/>
      <c r="JU514" s="5"/>
      <c r="JV514" s="5"/>
      <c r="JW514" s="5"/>
      <c r="JX514" s="5"/>
      <c r="JY514" s="5"/>
      <c r="JZ514" s="5"/>
      <c r="KA514" s="5"/>
      <c r="KB514" s="5"/>
      <c r="KC514" s="5"/>
      <c r="KD514" s="5"/>
      <c r="KE514" s="5"/>
      <c r="KF514" s="5"/>
      <c r="KG514" s="5"/>
      <c r="KH514" s="5"/>
      <c r="KI514" s="5"/>
      <c r="KJ514" s="5"/>
      <c r="KK514" s="5"/>
      <c r="KL514" s="5"/>
      <c r="KM514" s="5"/>
      <c r="KN514" s="5"/>
      <c r="KO514" s="5"/>
      <c r="KP514" s="5"/>
      <c r="KQ514" s="5"/>
      <c r="KR514" s="5"/>
      <c r="KS514" s="5"/>
      <c r="KT514" s="5"/>
      <c r="KU514" s="5"/>
      <c r="KV514" s="5"/>
      <c r="KW514" s="5"/>
      <c r="KX514" s="5"/>
      <c r="KY514" s="5"/>
      <c r="KZ514" s="5"/>
      <c r="LA514" s="5"/>
      <c r="LB514" s="5"/>
      <c r="LC514" s="5"/>
      <c r="LD514" s="5"/>
      <c r="LE514" s="5"/>
      <c r="LF514" s="5"/>
      <c r="LG514" s="5"/>
      <c r="LH514" s="5"/>
      <c r="LI514" s="5"/>
      <c r="LJ514" s="5"/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r="MY514" s="5"/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</row>
    <row r="515" spans="1:432" ht="14.2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  <c r="IW515" s="5"/>
      <c r="IX515" s="5"/>
      <c r="IY515" s="5"/>
      <c r="IZ515" s="5"/>
      <c r="JA515" s="5"/>
      <c r="JB515" s="5"/>
      <c r="JC515" s="5"/>
      <c r="JD515" s="5"/>
      <c r="JE515" s="5"/>
      <c r="JF515" s="5"/>
      <c r="JG515" s="5"/>
      <c r="JH515" s="5"/>
      <c r="JI515" s="5"/>
      <c r="JJ515" s="5"/>
      <c r="JK515" s="5"/>
      <c r="JL515" s="5"/>
      <c r="JM515" s="5"/>
      <c r="JN515" s="5"/>
      <c r="JO515" s="5"/>
      <c r="JP515" s="5"/>
      <c r="JQ515" s="5"/>
      <c r="JR515" s="5"/>
      <c r="JS515" s="5"/>
      <c r="JT515" s="5"/>
      <c r="JU515" s="5"/>
      <c r="JV515" s="5"/>
      <c r="JW515" s="5"/>
      <c r="JX515" s="5"/>
      <c r="JY515" s="5"/>
      <c r="JZ515" s="5"/>
      <c r="KA515" s="5"/>
      <c r="KB515" s="5"/>
      <c r="KC515" s="5"/>
      <c r="KD515" s="5"/>
      <c r="KE515" s="5"/>
      <c r="KF515" s="5"/>
      <c r="KG515" s="5"/>
      <c r="KH515" s="5"/>
      <c r="KI515" s="5"/>
      <c r="KJ515" s="5"/>
      <c r="KK515" s="5"/>
      <c r="KL515" s="5"/>
      <c r="KM515" s="5"/>
      <c r="KN515" s="5"/>
      <c r="KO515" s="5"/>
      <c r="KP515" s="5"/>
      <c r="KQ515" s="5"/>
      <c r="KR515" s="5"/>
      <c r="KS515" s="5"/>
      <c r="KT515" s="5"/>
      <c r="KU515" s="5"/>
      <c r="KV515" s="5"/>
      <c r="KW515" s="5"/>
      <c r="KX515" s="5"/>
      <c r="KY515" s="5"/>
      <c r="KZ515" s="5"/>
      <c r="LA515" s="5"/>
      <c r="LB515" s="5"/>
      <c r="LC515" s="5"/>
      <c r="LD515" s="5"/>
      <c r="LE515" s="5"/>
      <c r="LF515" s="5"/>
      <c r="LG515" s="5"/>
      <c r="LH515" s="5"/>
      <c r="LI515" s="5"/>
      <c r="LJ515" s="5"/>
      <c r="LK515" s="5"/>
      <c r="LL515" s="5"/>
      <c r="LM515" s="5"/>
      <c r="LN515" s="5"/>
      <c r="LO515" s="5"/>
      <c r="LP515" s="5"/>
      <c r="LQ515" s="5"/>
      <c r="LR515" s="5"/>
      <c r="LS515" s="5"/>
      <c r="LT515" s="5"/>
      <c r="LU515" s="5"/>
      <c r="LV515" s="5"/>
      <c r="LW515" s="5"/>
      <c r="LX515" s="5"/>
      <c r="LY515" s="5"/>
      <c r="LZ515" s="5"/>
      <c r="MA515" s="5"/>
      <c r="MB515" s="5"/>
      <c r="MC515" s="5"/>
      <c r="MD515" s="5"/>
      <c r="ME515" s="5"/>
      <c r="MF515" s="5"/>
      <c r="MG515" s="5"/>
      <c r="MH515" s="5"/>
      <c r="MI515" s="5"/>
      <c r="MJ515" s="5"/>
      <c r="MK515" s="5"/>
      <c r="ML515" s="5"/>
      <c r="MM515" s="5"/>
      <c r="MN515" s="5"/>
      <c r="MO515" s="5"/>
      <c r="MP515" s="5"/>
      <c r="MQ515" s="5"/>
      <c r="MR515" s="5"/>
      <c r="MS515" s="5"/>
      <c r="MT515" s="5"/>
      <c r="MU515" s="5"/>
      <c r="MV515" s="5"/>
      <c r="MW515" s="5"/>
      <c r="MX515" s="5"/>
      <c r="MY515" s="5"/>
      <c r="MZ515" s="5"/>
      <c r="NA515" s="5"/>
      <c r="NB515" s="5"/>
      <c r="NC515" s="5"/>
      <c r="ND515" s="5"/>
      <c r="NE515" s="5"/>
      <c r="NF515" s="5"/>
      <c r="NG515" s="5"/>
      <c r="NH515" s="5"/>
      <c r="NI515" s="5"/>
      <c r="NJ515" s="5"/>
      <c r="NK515" s="5"/>
      <c r="NL515" s="5"/>
      <c r="NM515" s="5"/>
      <c r="NN515" s="5"/>
      <c r="NO515" s="5"/>
      <c r="NP515" s="5"/>
      <c r="NQ515" s="5"/>
      <c r="NR515" s="5"/>
      <c r="NS515" s="5"/>
      <c r="NT515" s="5"/>
      <c r="NU515" s="5"/>
      <c r="NV515" s="5"/>
      <c r="NW515" s="5"/>
      <c r="NX515" s="5"/>
      <c r="NY515" s="5"/>
      <c r="NZ515" s="5"/>
      <c r="OA515" s="5"/>
      <c r="OB515" s="5"/>
      <c r="OC515" s="5"/>
      <c r="OD515" s="5"/>
      <c r="OE515" s="5"/>
      <c r="OF515" s="5"/>
      <c r="OG515" s="5"/>
      <c r="OH515" s="5"/>
      <c r="OI515" s="5"/>
      <c r="OJ515" s="5"/>
      <c r="OK515" s="5"/>
      <c r="OL515" s="5"/>
      <c r="OM515" s="5"/>
      <c r="ON515" s="5"/>
      <c r="OO515" s="5"/>
      <c r="OP515" s="5"/>
      <c r="OQ515" s="5"/>
      <c r="OR515" s="5"/>
      <c r="OS515" s="5"/>
      <c r="OT515" s="5"/>
      <c r="OU515" s="5"/>
      <c r="OV515" s="5"/>
      <c r="OW515" s="5"/>
      <c r="OX515" s="5"/>
      <c r="OY515" s="5"/>
      <c r="OZ515" s="5"/>
      <c r="PA515" s="5"/>
      <c r="PB515" s="5"/>
      <c r="PC515" s="5"/>
      <c r="PD515" s="5"/>
      <c r="PE515" s="5"/>
      <c r="PF515" s="5"/>
      <c r="PG515" s="5"/>
      <c r="PH515" s="5"/>
      <c r="PI515" s="5"/>
      <c r="PJ515" s="5"/>
      <c r="PK515" s="5"/>
      <c r="PL515" s="5"/>
      <c r="PM515" s="5"/>
      <c r="PN515" s="5"/>
      <c r="PO515" s="5"/>
      <c r="PP515" s="5"/>
    </row>
    <row r="516" spans="1:432" ht="14.2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  <c r="IW516" s="5"/>
      <c r="IX516" s="5"/>
      <c r="IY516" s="5"/>
      <c r="IZ516" s="5"/>
      <c r="JA516" s="5"/>
      <c r="JB516" s="5"/>
      <c r="JC516" s="5"/>
      <c r="JD516" s="5"/>
      <c r="JE516" s="5"/>
      <c r="JF516" s="5"/>
      <c r="JG516" s="5"/>
      <c r="JH516" s="5"/>
      <c r="JI516" s="5"/>
      <c r="JJ516" s="5"/>
      <c r="JK516" s="5"/>
      <c r="JL516" s="5"/>
      <c r="JM516" s="5"/>
      <c r="JN516" s="5"/>
      <c r="JO516" s="5"/>
      <c r="JP516" s="5"/>
      <c r="JQ516" s="5"/>
      <c r="JR516" s="5"/>
      <c r="JS516" s="5"/>
      <c r="JT516" s="5"/>
      <c r="JU516" s="5"/>
      <c r="JV516" s="5"/>
      <c r="JW516" s="5"/>
      <c r="JX516" s="5"/>
      <c r="JY516" s="5"/>
      <c r="JZ516" s="5"/>
      <c r="KA516" s="5"/>
      <c r="KB516" s="5"/>
      <c r="KC516" s="5"/>
      <c r="KD516" s="5"/>
      <c r="KE516" s="5"/>
      <c r="KF516" s="5"/>
      <c r="KG516" s="5"/>
      <c r="KH516" s="5"/>
      <c r="KI516" s="5"/>
      <c r="KJ516" s="5"/>
      <c r="KK516" s="5"/>
      <c r="KL516" s="5"/>
      <c r="KM516" s="5"/>
      <c r="KN516" s="5"/>
      <c r="KO516" s="5"/>
      <c r="KP516" s="5"/>
      <c r="KQ516" s="5"/>
      <c r="KR516" s="5"/>
      <c r="KS516" s="5"/>
      <c r="KT516" s="5"/>
      <c r="KU516" s="5"/>
      <c r="KV516" s="5"/>
      <c r="KW516" s="5"/>
      <c r="KX516" s="5"/>
      <c r="KY516" s="5"/>
      <c r="KZ516" s="5"/>
      <c r="LA516" s="5"/>
      <c r="LB516" s="5"/>
      <c r="LC516" s="5"/>
      <c r="LD516" s="5"/>
      <c r="LE516" s="5"/>
      <c r="LF516" s="5"/>
      <c r="LG516" s="5"/>
      <c r="LH516" s="5"/>
      <c r="LI516" s="5"/>
      <c r="LJ516" s="5"/>
      <c r="LK516" s="5"/>
      <c r="LL516" s="5"/>
      <c r="LM516" s="5"/>
      <c r="LN516" s="5"/>
      <c r="LO516" s="5"/>
      <c r="LP516" s="5"/>
      <c r="LQ516" s="5"/>
      <c r="LR516" s="5"/>
      <c r="LS516" s="5"/>
      <c r="LT516" s="5"/>
      <c r="LU516" s="5"/>
      <c r="LV516" s="5"/>
      <c r="LW516" s="5"/>
      <c r="LX516" s="5"/>
      <c r="LY516" s="5"/>
      <c r="LZ516" s="5"/>
      <c r="MA516" s="5"/>
      <c r="MB516" s="5"/>
      <c r="MC516" s="5"/>
      <c r="MD516" s="5"/>
      <c r="ME516" s="5"/>
      <c r="MF516" s="5"/>
      <c r="MG516" s="5"/>
      <c r="MH516" s="5"/>
      <c r="MI516" s="5"/>
      <c r="MJ516" s="5"/>
      <c r="MK516" s="5"/>
      <c r="ML516" s="5"/>
      <c r="MM516" s="5"/>
      <c r="MN516" s="5"/>
      <c r="MO516" s="5"/>
      <c r="MP516" s="5"/>
      <c r="MQ516" s="5"/>
      <c r="MR516" s="5"/>
      <c r="MS516" s="5"/>
      <c r="MT516" s="5"/>
      <c r="MU516" s="5"/>
      <c r="MV516" s="5"/>
      <c r="MW516" s="5"/>
      <c r="MX516" s="5"/>
      <c r="MY516" s="5"/>
      <c r="MZ516" s="5"/>
      <c r="NA516" s="5"/>
      <c r="NB516" s="5"/>
      <c r="NC516" s="5"/>
      <c r="ND516" s="5"/>
      <c r="NE516" s="5"/>
      <c r="NF516" s="5"/>
      <c r="NG516" s="5"/>
      <c r="NH516" s="5"/>
      <c r="NI516" s="5"/>
      <c r="NJ516" s="5"/>
      <c r="NK516" s="5"/>
      <c r="NL516" s="5"/>
      <c r="NM516" s="5"/>
      <c r="NN516" s="5"/>
      <c r="NO516" s="5"/>
      <c r="NP516" s="5"/>
      <c r="NQ516" s="5"/>
      <c r="NR516" s="5"/>
      <c r="NS516" s="5"/>
      <c r="NT516" s="5"/>
      <c r="NU516" s="5"/>
      <c r="NV516" s="5"/>
      <c r="NW516" s="5"/>
      <c r="NX516" s="5"/>
      <c r="NY516" s="5"/>
      <c r="NZ516" s="5"/>
      <c r="OA516" s="5"/>
      <c r="OB516" s="5"/>
      <c r="OC516" s="5"/>
      <c r="OD516" s="5"/>
      <c r="OE516" s="5"/>
      <c r="OF516" s="5"/>
      <c r="OG516" s="5"/>
      <c r="OH516" s="5"/>
      <c r="OI516" s="5"/>
      <c r="OJ516" s="5"/>
      <c r="OK516" s="5"/>
      <c r="OL516" s="5"/>
      <c r="OM516" s="5"/>
      <c r="ON516" s="5"/>
      <c r="OO516" s="5"/>
      <c r="OP516" s="5"/>
      <c r="OQ516" s="5"/>
      <c r="OR516" s="5"/>
      <c r="OS516" s="5"/>
      <c r="OT516" s="5"/>
      <c r="OU516" s="5"/>
      <c r="OV516" s="5"/>
      <c r="OW516" s="5"/>
      <c r="OX516" s="5"/>
      <c r="OY516" s="5"/>
      <c r="OZ516" s="5"/>
      <c r="PA516" s="5"/>
      <c r="PB516" s="5"/>
      <c r="PC516" s="5"/>
      <c r="PD516" s="5"/>
      <c r="PE516" s="5"/>
      <c r="PF516" s="5"/>
      <c r="PG516" s="5"/>
      <c r="PH516" s="5"/>
      <c r="PI516" s="5"/>
      <c r="PJ516" s="5"/>
      <c r="PK516" s="5"/>
      <c r="PL516" s="5"/>
      <c r="PM516" s="5"/>
      <c r="PN516" s="5"/>
      <c r="PO516" s="5"/>
      <c r="PP516" s="5"/>
    </row>
    <row r="517" spans="1:432" ht="14.2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  <c r="IW517" s="5"/>
      <c r="IX517" s="5"/>
      <c r="IY517" s="5"/>
      <c r="IZ517" s="5"/>
      <c r="JA517" s="5"/>
      <c r="JB517" s="5"/>
      <c r="JC517" s="5"/>
      <c r="JD517" s="5"/>
      <c r="JE517" s="5"/>
      <c r="JF517" s="5"/>
      <c r="JG517" s="5"/>
      <c r="JH517" s="5"/>
      <c r="JI517" s="5"/>
      <c r="JJ517" s="5"/>
      <c r="JK517" s="5"/>
      <c r="JL517" s="5"/>
      <c r="JM517" s="5"/>
      <c r="JN517" s="5"/>
      <c r="JO517" s="5"/>
      <c r="JP517" s="5"/>
      <c r="JQ517" s="5"/>
      <c r="JR517" s="5"/>
      <c r="JS517" s="5"/>
      <c r="JT517" s="5"/>
      <c r="JU517" s="5"/>
      <c r="JV517" s="5"/>
      <c r="JW517" s="5"/>
      <c r="JX517" s="5"/>
      <c r="JY517" s="5"/>
      <c r="JZ517" s="5"/>
      <c r="KA517" s="5"/>
      <c r="KB517" s="5"/>
      <c r="KC517" s="5"/>
      <c r="KD517" s="5"/>
      <c r="KE517" s="5"/>
      <c r="KF517" s="5"/>
      <c r="KG517" s="5"/>
      <c r="KH517" s="5"/>
      <c r="KI517" s="5"/>
      <c r="KJ517" s="5"/>
      <c r="KK517" s="5"/>
      <c r="KL517" s="5"/>
      <c r="KM517" s="5"/>
      <c r="KN517" s="5"/>
      <c r="KO517" s="5"/>
      <c r="KP517" s="5"/>
      <c r="KQ517" s="5"/>
      <c r="KR517" s="5"/>
      <c r="KS517" s="5"/>
      <c r="KT517" s="5"/>
      <c r="KU517" s="5"/>
      <c r="KV517" s="5"/>
      <c r="KW517" s="5"/>
      <c r="KX517" s="5"/>
      <c r="KY517" s="5"/>
      <c r="KZ517" s="5"/>
      <c r="LA517" s="5"/>
      <c r="LB517" s="5"/>
      <c r="LC517" s="5"/>
      <c r="LD517" s="5"/>
      <c r="LE517" s="5"/>
      <c r="LF517" s="5"/>
      <c r="LG517" s="5"/>
      <c r="LH517" s="5"/>
      <c r="LI517" s="5"/>
      <c r="LJ517" s="5"/>
      <c r="LK517" s="5"/>
      <c r="LL517" s="5"/>
      <c r="LM517" s="5"/>
      <c r="LN517" s="5"/>
      <c r="LO517" s="5"/>
      <c r="LP517" s="5"/>
      <c r="LQ517" s="5"/>
      <c r="LR517" s="5"/>
      <c r="LS517" s="5"/>
      <c r="LT517" s="5"/>
      <c r="LU517" s="5"/>
      <c r="LV517" s="5"/>
      <c r="LW517" s="5"/>
      <c r="LX517" s="5"/>
      <c r="LY517" s="5"/>
      <c r="LZ517" s="5"/>
      <c r="MA517" s="5"/>
      <c r="MB517" s="5"/>
      <c r="MC517" s="5"/>
      <c r="MD517" s="5"/>
      <c r="ME517" s="5"/>
      <c r="MF517" s="5"/>
      <c r="MG517" s="5"/>
      <c r="MH517" s="5"/>
      <c r="MI517" s="5"/>
      <c r="MJ517" s="5"/>
      <c r="MK517" s="5"/>
      <c r="ML517" s="5"/>
      <c r="MM517" s="5"/>
      <c r="MN517" s="5"/>
      <c r="MO517" s="5"/>
      <c r="MP517" s="5"/>
      <c r="MQ517" s="5"/>
      <c r="MR517" s="5"/>
      <c r="MS517" s="5"/>
      <c r="MT517" s="5"/>
      <c r="MU517" s="5"/>
      <c r="MV517" s="5"/>
      <c r="MW517" s="5"/>
      <c r="MX517" s="5"/>
      <c r="MY517" s="5"/>
      <c r="MZ517" s="5"/>
      <c r="NA517" s="5"/>
      <c r="NB517" s="5"/>
      <c r="NC517" s="5"/>
      <c r="ND517" s="5"/>
      <c r="NE517" s="5"/>
      <c r="NF517" s="5"/>
      <c r="NG517" s="5"/>
      <c r="NH517" s="5"/>
      <c r="NI517" s="5"/>
      <c r="NJ517" s="5"/>
      <c r="NK517" s="5"/>
      <c r="NL517" s="5"/>
      <c r="NM517" s="5"/>
      <c r="NN517" s="5"/>
      <c r="NO517" s="5"/>
      <c r="NP517" s="5"/>
      <c r="NQ517" s="5"/>
      <c r="NR517" s="5"/>
      <c r="NS517" s="5"/>
      <c r="NT517" s="5"/>
      <c r="NU517" s="5"/>
      <c r="NV517" s="5"/>
      <c r="NW517" s="5"/>
      <c r="NX517" s="5"/>
      <c r="NY517" s="5"/>
      <c r="NZ517" s="5"/>
      <c r="OA517" s="5"/>
      <c r="OB517" s="5"/>
      <c r="OC517" s="5"/>
      <c r="OD517" s="5"/>
      <c r="OE517" s="5"/>
      <c r="OF517" s="5"/>
      <c r="OG517" s="5"/>
      <c r="OH517" s="5"/>
      <c r="OI517" s="5"/>
      <c r="OJ517" s="5"/>
      <c r="OK517" s="5"/>
      <c r="OL517" s="5"/>
      <c r="OM517" s="5"/>
      <c r="ON517" s="5"/>
      <c r="OO517" s="5"/>
      <c r="OP517" s="5"/>
      <c r="OQ517" s="5"/>
      <c r="OR517" s="5"/>
      <c r="OS517" s="5"/>
      <c r="OT517" s="5"/>
      <c r="OU517" s="5"/>
      <c r="OV517" s="5"/>
      <c r="OW517" s="5"/>
      <c r="OX517" s="5"/>
      <c r="OY517" s="5"/>
      <c r="OZ517" s="5"/>
      <c r="PA517" s="5"/>
      <c r="PB517" s="5"/>
      <c r="PC517" s="5"/>
      <c r="PD517" s="5"/>
      <c r="PE517" s="5"/>
      <c r="PF517" s="5"/>
      <c r="PG517" s="5"/>
      <c r="PH517" s="5"/>
      <c r="PI517" s="5"/>
      <c r="PJ517" s="5"/>
      <c r="PK517" s="5"/>
      <c r="PL517" s="5"/>
      <c r="PM517" s="5"/>
      <c r="PN517" s="5"/>
      <c r="PO517" s="5"/>
      <c r="PP517" s="5"/>
    </row>
    <row r="518" spans="1:432" ht="14.2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  <c r="IW518" s="5"/>
      <c r="IX518" s="5"/>
      <c r="IY518" s="5"/>
      <c r="IZ518" s="5"/>
      <c r="JA518" s="5"/>
      <c r="JB518" s="5"/>
      <c r="JC518" s="5"/>
      <c r="JD518" s="5"/>
      <c r="JE518" s="5"/>
      <c r="JF518" s="5"/>
      <c r="JG518" s="5"/>
      <c r="JH518" s="5"/>
      <c r="JI518" s="5"/>
      <c r="JJ518" s="5"/>
      <c r="JK518" s="5"/>
      <c r="JL518" s="5"/>
      <c r="JM518" s="5"/>
      <c r="JN518" s="5"/>
      <c r="JO518" s="5"/>
      <c r="JP518" s="5"/>
      <c r="JQ518" s="5"/>
      <c r="JR518" s="5"/>
      <c r="JS518" s="5"/>
      <c r="JT518" s="5"/>
      <c r="JU518" s="5"/>
      <c r="JV518" s="5"/>
      <c r="JW518" s="5"/>
      <c r="JX518" s="5"/>
      <c r="JY518" s="5"/>
      <c r="JZ518" s="5"/>
      <c r="KA518" s="5"/>
      <c r="KB518" s="5"/>
      <c r="KC518" s="5"/>
      <c r="KD518" s="5"/>
      <c r="KE518" s="5"/>
      <c r="KF518" s="5"/>
      <c r="KG518" s="5"/>
      <c r="KH518" s="5"/>
      <c r="KI518" s="5"/>
      <c r="KJ518" s="5"/>
      <c r="KK518" s="5"/>
      <c r="KL518" s="5"/>
      <c r="KM518" s="5"/>
      <c r="KN518" s="5"/>
      <c r="KO518" s="5"/>
      <c r="KP518" s="5"/>
      <c r="KQ518" s="5"/>
      <c r="KR518" s="5"/>
      <c r="KS518" s="5"/>
      <c r="KT518" s="5"/>
      <c r="KU518" s="5"/>
      <c r="KV518" s="5"/>
      <c r="KW518" s="5"/>
      <c r="KX518" s="5"/>
      <c r="KY518" s="5"/>
      <c r="KZ518" s="5"/>
      <c r="LA518" s="5"/>
      <c r="LB518" s="5"/>
      <c r="LC518" s="5"/>
      <c r="LD518" s="5"/>
      <c r="LE518" s="5"/>
      <c r="LF518" s="5"/>
      <c r="LG518" s="5"/>
      <c r="LH518" s="5"/>
      <c r="LI518" s="5"/>
      <c r="LJ518" s="5"/>
      <c r="LK518" s="5"/>
      <c r="LL518" s="5"/>
      <c r="LM518" s="5"/>
      <c r="LN518" s="5"/>
      <c r="LO518" s="5"/>
      <c r="LP518" s="5"/>
      <c r="LQ518" s="5"/>
      <c r="LR518" s="5"/>
      <c r="LS518" s="5"/>
      <c r="LT518" s="5"/>
      <c r="LU518" s="5"/>
      <c r="LV518" s="5"/>
      <c r="LW518" s="5"/>
      <c r="LX518" s="5"/>
      <c r="LY518" s="5"/>
      <c r="LZ518" s="5"/>
      <c r="MA518" s="5"/>
      <c r="MB518" s="5"/>
      <c r="MC518" s="5"/>
      <c r="MD518" s="5"/>
      <c r="ME518" s="5"/>
      <c r="MF518" s="5"/>
      <c r="MG518" s="5"/>
      <c r="MH518" s="5"/>
      <c r="MI518" s="5"/>
      <c r="MJ518" s="5"/>
      <c r="MK518" s="5"/>
      <c r="ML518" s="5"/>
      <c r="MM518" s="5"/>
      <c r="MN518" s="5"/>
      <c r="MO518" s="5"/>
      <c r="MP518" s="5"/>
      <c r="MQ518" s="5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r="PI518" s="5"/>
      <c r="PJ518" s="5"/>
      <c r="PK518" s="5"/>
      <c r="PL518" s="5"/>
      <c r="PM518" s="5"/>
      <c r="PN518" s="5"/>
      <c r="PO518" s="5"/>
      <c r="PP518" s="5"/>
    </row>
    <row r="519" spans="1:432" ht="14.2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  <c r="IW519" s="5"/>
      <c r="IX519" s="5"/>
      <c r="IY519" s="5"/>
      <c r="IZ519" s="5"/>
      <c r="JA519" s="5"/>
      <c r="JB519" s="5"/>
      <c r="JC519" s="5"/>
      <c r="JD519" s="5"/>
      <c r="JE519" s="5"/>
      <c r="JF519" s="5"/>
      <c r="JG519" s="5"/>
      <c r="JH519" s="5"/>
      <c r="JI519" s="5"/>
      <c r="JJ519" s="5"/>
      <c r="JK519" s="5"/>
      <c r="JL519" s="5"/>
      <c r="JM519" s="5"/>
      <c r="JN519" s="5"/>
      <c r="JO519" s="5"/>
      <c r="JP519" s="5"/>
      <c r="JQ519" s="5"/>
      <c r="JR519" s="5"/>
      <c r="JS519" s="5"/>
      <c r="JT519" s="5"/>
      <c r="JU519" s="5"/>
      <c r="JV519" s="5"/>
      <c r="JW519" s="5"/>
      <c r="JX519" s="5"/>
      <c r="JY519" s="5"/>
      <c r="JZ519" s="5"/>
      <c r="KA519" s="5"/>
      <c r="KB519" s="5"/>
      <c r="KC519" s="5"/>
      <c r="KD519" s="5"/>
      <c r="KE519" s="5"/>
      <c r="KF519" s="5"/>
      <c r="KG519" s="5"/>
      <c r="KH519" s="5"/>
      <c r="KI519" s="5"/>
      <c r="KJ519" s="5"/>
      <c r="KK519" s="5"/>
      <c r="KL519" s="5"/>
      <c r="KM519" s="5"/>
      <c r="KN519" s="5"/>
      <c r="KO519" s="5"/>
      <c r="KP519" s="5"/>
      <c r="KQ519" s="5"/>
      <c r="KR519" s="5"/>
      <c r="KS519" s="5"/>
      <c r="KT519" s="5"/>
      <c r="KU519" s="5"/>
      <c r="KV519" s="5"/>
      <c r="KW519" s="5"/>
      <c r="KX519" s="5"/>
      <c r="KY519" s="5"/>
      <c r="KZ519" s="5"/>
      <c r="LA519" s="5"/>
      <c r="LB519" s="5"/>
      <c r="LC519" s="5"/>
      <c r="LD519" s="5"/>
      <c r="LE519" s="5"/>
      <c r="LF519" s="5"/>
      <c r="LG519" s="5"/>
      <c r="LH519" s="5"/>
      <c r="LI519" s="5"/>
      <c r="LJ519" s="5"/>
      <c r="LK519" s="5"/>
      <c r="LL519" s="5"/>
      <c r="LM519" s="5"/>
      <c r="LN519" s="5"/>
      <c r="LO519" s="5"/>
      <c r="LP519" s="5"/>
      <c r="LQ519" s="5"/>
      <c r="LR519" s="5"/>
      <c r="LS519" s="5"/>
      <c r="LT519" s="5"/>
      <c r="LU519" s="5"/>
      <c r="LV519" s="5"/>
      <c r="LW519" s="5"/>
      <c r="LX519" s="5"/>
      <c r="LY519" s="5"/>
      <c r="LZ519" s="5"/>
      <c r="MA519" s="5"/>
      <c r="MB519" s="5"/>
      <c r="MC519" s="5"/>
      <c r="MD519" s="5"/>
      <c r="ME519" s="5"/>
      <c r="MF519" s="5"/>
      <c r="MG519" s="5"/>
      <c r="MH519" s="5"/>
      <c r="MI519" s="5"/>
      <c r="MJ519" s="5"/>
      <c r="MK519" s="5"/>
      <c r="ML519" s="5"/>
      <c r="MM519" s="5"/>
      <c r="MN519" s="5"/>
      <c r="MO519" s="5"/>
      <c r="MP519" s="5"/>
      <c r="MQ519" s="5"/>
      <c r="MR519" s="5"/>
      <c r="MS519" s="5"/>
      <c r="MT519" s="5"/>
      <c r="MU519" s="5"/>
      <c r="MV519" s="5"/>
      <c r="MW519" s="5"/>
      <c r="MX519" s="5"/>
      <c r="MY519" s="5"/>
      <c r="MZ519" s="5"/>
      <c r="NA519" s="5"/>
      <c r="NB519" s="5"/>
      <c r="NC519" s="5"/>
      <c r="ND519" s="5"/>
      <c r="NE519" s="5"/>
      <c r="NF519" s="5"/>
      <c r="NG519" s="5"/>
      <c r="NH519" s="5"/>
      <c r="NI519" s="5"/>
      <c r="NJ519" s="5"/>
      <c r="NK519" s="5"/>
      <c r="NL519" s="5"/>
      <c r="NM519" s="5"/>
      <c r="NN519" s="5"/>
      <c r="NO519" s="5"/>
      <c r="NP519" s="5"/>
      <c r="NQ519" s="5"/>
      <c r="NR519" s="5"/>
      <c r="NS519" s="5"/>
      <c r="NT519" s="5"/>
      <c r="NU519" s="5"/>
      <c r="NV519" s="5"/>
      <c r="NW519" s="5"/>
      <c r="NX519" s="5"/>
      <c r="NY519" s="5"/>
      <c r="NZ519" s="5"/>
      <c r="OA519" s="5"/>
      <c r="OB519" s="5"/>
      <c r="OC519" s="5"/>
      <c r="OD519" s="5"/>
      <c r="OE519" s="5"/>
      <c r="OF519" s="5"/>
      <c r="OG519" s="5"/>
      <c r="OH519" s="5"/>
      <c r="OI519" s="5"/>
      <c r="OJ519" s="5"/>
      <c r="OK519" s="5"/>
      <c r="OL519" s="5"/>
      <c r="OM519" s="5"/>
      <c r="ON519" s="5"/>
      <c r="OO519" s="5"/>
      <c r="OP519" s="5"/>
      <c r="OQ519" s="5"/>
      <c r="OR519" s="5"/>
      <c r="OS519" s="5"/>
      <c r="OT519" s="5"/>
      <c r="OU519" s="5"/>
      <c r="OV519" s="5"/>
      <c r="OW519" s="5"/>
      <c r="OX519" s="5"/>
      <c r="OY519" s="5"/>
      <c r="OZ519" s="5"/>
      <c r="PA519" s="5"/>
      <c r="PB519" s="5"/>
      <c r="PC519" s="5"/>
      <c r="PD519" s="5"/>
      <c r="PE519" s="5"/>
      <c r="PF519" s="5"/>
      <c r="PG519" s="5"/>
      <c r="PH519" s="5"/>
      <c r="PI519" s="5"/>
      <c r="PJ519" s="5"/>
      <c r="PK519" s="5"/>
      <c r="PL519" s="5"/>
      <c r="PM519" s="5"/>
      <c r="PN519" s="5"/>
      <c r="PO519" s="5"/>
      <c r="PP519" s="5"/>
    </row>
    <row r="520" spans="1:432" ht="14.2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  <c r="IW520" s="5"/>
      <c r="IX520" s="5"/>
      <c r="IY520" s="5"/>
      <c r="IZ520" s="5"/>
      <c r="JA520" s="5"/>
      <c r="JB520" s="5"/>
      <c r="JC520" s="5"/>
      <c r="JD520" s="5"/>
      <c r="JE520" s="5"/>
      <c r="JF520" s="5"/>
      <c r="JG520" s="5"/>
      <c r="JH520" s="5"/>
      <c r="JI520" s="5"/>
      <c r="JJ520" s="5"/>
      <c r="JK520" s="5"/>
      <c r="JL520" s="5"/>
      <c r="JM520" s="5"/>
      <c r="JN520" s="5"/>
      <c r="JO520" s="5"/>
      <c r="JP520" s="5"/>
      <c r="JQ520" s="5"/>
      <c r="JR520" s="5"/>
      <c r="JS520" s="5"/>
      <c r="JT520" s="5"/>
      <c r="JU520" s="5"/>
      <c r="JV520" s="5"/>
      <c r="JW520" s="5"/>
      <c r="JX520" s="5"/>
      <c r="JY520" s="5"/>
      <c r="JZ520" s="5"/>
      <c r="KA520" s="5"/>
      <c r="KB520" s="5"/>
      <c r="KC520" s="5"/>
      <c r="KD520" s="5"/>
      <c r="KE520" s="5"/>
      <c r="KF520" s="5"/>
      <c r="KG520" s="5"/>
      <c r="KH520" s="5"/>
      <c r="KI520" s="5"/>
      <c r="KJ520" s="5"/>
      <c r="KK520" s="5"/>
      <c r="KL520" s="5"/>
      <c r="KM520" s="5"/>
      <c r="KN520" s="5"/>
      <c r="KO520" s="5"/>
      <c r="KP520" s="5"/>
      <c r="KQ520" s="5"/>
      <c r="KR520" s="5"/>
      <c r="KS520" s="5"/>
      <c r="KT520" s="5"/>
      <c r="KU520" s="5"/>
      <c r="KV520" s="5"/>
      <c r="KW520" s="5"/>
      <c r="KX520" s="5"/>
      <c r="KY520" s="5"/>
      <c r="KZ520" s="5"/>
      <c r="LA520" s="5"/>
      <c r="LB520" s="5"/>
      <c r="LC520" s="5"/>
      <c r="LD520" s="5"/>
      <c r="LE520" s="5"/>
      <c r="LF520" s="5"/>
      <c r="LG520" s="5"/>
      <c r="LH520" s="5"/>
      <c r="LI520" s="5"/>
      <c r="LJ520" s="5"/>
      <c r="LK520" s="5"/>
      <c r="LL520" s="5"/>
      <c r="LM520" s="5"/>
      <c r="LN520" s="5"/>
      <c r="LO520" s="5"/>
      <c r="LP520" s="5"/>
      <c r="LQ520" s="5"/>
      <c r="LR520" s="5"/>
      <c r="LS520" s="5"/>
      <c r="LT520" s="5"/>
      <c r="LU520" s="5"/>
      <c r="LV520" s="5"/>
      <c r="LW520" s="5"/>
      <c r="LX520" s="5"/>
      <c r="LY520" s="5"/>
      <c r="LZ520" s="5"/>
      <c r="MA520" s="5"/>
      <c r="MB520" s="5"/>
      <c r="MC520" s="5"/>
      <c r="MD520" s="5"/>
      <c r="ME520" s="5"/>
      <c r="MF520" s="5"/>
      <c r="MG520" s="5"/>
      <c r="MH520" s="5"/>
      <c r="MI520" s="5"/>
      <c r="MJ520" s="5"/>
      <c r="MK520" s="5"/>
      <c r="ML520" s="5"/>
      <c r="MM520" s="5"/>
      <c r="MN520" s="5"/>
      <c r="MO520" s="5"/>
      <c r="MP520" s="5"/>
      <c r="MQ520" s="5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r="PI520" s="5"/>
      <c r="PJ520" s="5"/>
      <c r="PK520" s="5"/>
      <c r="PL520" s="5"/>
      <c r="PM520" s="5"/>
      <c r="PN520" s="5"/>
      <c r="PO520" s="5"/>
      <c r="PP520" s="5"/>
    </row>
    <row r="521" spans="1:432" ht="14.2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  <c r="IW521" s="5"/>
      <c r="IX521" s="5"/>
      <c r="IY521" s="5"/>
      <c r="IZ521" s="5"/>
      <c r="JA521" s="5"/>
      <c r="JB521" s="5"/>
      <c r="JC521" s="5"/>
      <c r="JD521" s="5"/>
      <c r="JE521" s="5"/>
      <c r="JF521" s="5"/>
      <c r="JG521" s="5"/>
      <c r="JH521" s="5"/>
      <c r="JI521" s="5"/>
      <c r="JJ521" s="5"/>
      <c r="JK521" s="5"/>
      <c r="JL521" s="5"/>
      <c r="JM521" s="5"/>
      <c r="JN521" s="5"/>
      <c r="JO521" s="5"/>
      <c r="JP521" s="5"/>
      <c r="JQ521" s="5"/>
      <c r="JR521" s="5"/>
      <c r="JS521" s="5"/>
      <c r="JT521" s="5"/>
      <c r="JU521" s="5"/>
      <c r="JV521" s="5"/>
      <c r="JW521" s="5"/>
      <c r="JX521" s="5"/>
      <c r="JY521" s="5"/>
      <c r="JZ521" s="5"/>
      <c r="KA521" s="5"/>
      <c r="KB521" s="5"/>
      <c r="KC521" s="5"/>
      <c r="KD521" s="5"/>
      <c r="KE521" s="5"/>
      <c r="KF521" s="5"/>
      <c r="KG521" s="5"/>
      <c r="KH521" s="5"/>
      <c r="KI521" s="5"/>
      <c r="KJ521" s="5"/>
      <c r="KK521" s="5"/>
      <c r="KL521" s="5"/>
      <c r="KM521" s="5"/>
      <c r="KN521" s="5"/>
      <c r="KO521" s="5"/>
      <c r="KP521" s="5"/>
      <c r="KQ521" s="5"/>
      <c r="KR521" s="5"/>
      <c r="KS521" s="5"/>
      <c r="KT521" s="5"/>
      <c r="KU521" s="5"/>
      <c r="KV521" s="5"/>
      <c r="KW521" s="5"/>
      <c r="KX521" s="5"/>
      <c r="KY521" s="5"/>
      <c r="KZ521" s="5"/>
      <c r="LA521" s="5"/>
      <c r="LB521" s="5"/>
      <c r="LC521" s="5"/>
      <c r="LD521" s="5"/>
      <c r="LE521" s="5"/>
      <c r="LF521" s="5"/>
      <c r="LG521" s="5"/>
      <c r="LH521" s="5"/>
      <c r="LI521" s="5"/>
      <c r="LJ521" s="5"/>
      <c r="LK521" s="5"/>
      <c r="LL521" s="5"/>
      <c r="LM521" s="5"/>
      <c r="LN521" s="5"/>
      <c r="LO521" s="5"/>
      <c r="LP521" s="5"/>
      <c r="LQ521" s="5"/>
      <c r="LR521" s="5"/>
      <c r="LS521" s="5"/>
      <c r="LT521" s="5"/>
      <c r="LU521" s="5"/>
      <c r="LV521" s="5"/>
      <c r="LW521" s="5"/>
      <c r="LX521" s="5"/>
      <c r="LY521" s="5"/>
      <c r="LZ521" s="5"/>
      <c r="MA521" s="5"/>
      <c r="MB521" s="5"/>
      <c r="MC521" s="5"/>
      <c r="MD521" s="5"/>
      <c r="ME521" s="5"/>
      <c r="MF521" s="5"/>
      <c r="MG521" s="5"/>
      <c r="MH521" s="5"/>
      <c r="MI521" s="5"/>
      <c r="MJ521" s="5"/>
      <c r="MK521" s="5"/>
      <c r="ML521" s="5"/>
      <c r="MM521" s="5"/>
      <c r="MN521" s="5"/>
      <c r="MO521" s="5"/>
      <c r="MP521" s="5"/>
      <c r="MQ521" s="5"/>
      <c r="MR521" s="5"/>
      <c r="MS521" s="5"/>
      <c r="MT521" s="5"/>
      <c r="MU521" s="5"/>
      <c r="MV521" s="5"/>
      <c r="MW521" s="5"/>
      <c r="MX521" s="5"/>
      <c r="MY521" s="5"/>
      <c r="MZ521" s="5"/>
      <c r="NA521" s="5"/>
      <c r="NB521" s="5"/>
      <c r="NC521" s="5"/>
      <c r="ND521" s="5"/>
      <c r="NE521" s="5"/>
      <c r="NF521" s="5"/>
      <c r="NG521" s="5"/>
      <c r="NH521" s="5"/>
      <c r="NI521" s="5"/>
      <c r="NJ521" s="5"/>
      <c r="NK521" s="5"/>
      <c r="NL521" s="5"/>
      <c r="NM521" s="5"/>
      <c r="NN521" s="5"/>
      <c r="NO521" s="5"/>
      <c r="NP521" s="5"/>
      <c r="NQ521" s="5"/>
      <c r="NR521" s="5"/>
      <c r="NS521" s="5"/>
      <c r="NT521" s="5"/>
      <c r="NU521" s="5"/>
      <c r="NV521" s="5"/>
      <c r="NW521" s="5"/>
      <c r="NX521" s="5"/>
      <c r="NY521" s="5"/>
      <c r="NZ521" s="5"/>
      <c r="OA521" s="5"/>
      <c r="OB521" s="5"/>
      <c r="OC521" s="5"/>
      <c r="OD521" s="5"/>
      <c r="OE521" s="5"/>
      <c r="OF521" s="5"/>
      <c r="OG521" s="5"/>
      <c r="OH521" s="5"/>
      <c r="OI521" s="5"/>
      <c r="OJ521" s="5"/>
      <c r="OK521" s="5"/>
      <c r="OL521" s="5"/>
      <c r="OM521" s="5"/>
      <c r="ON521" s="5"/>
      <c r="OO521" s="5"/>
      <c r="OP521" s="5"/>
      <c r="OQ521" s="5"/>
      <c r="OR521" s="5"/>
      <c r="OS521" s="5"/>
      <c r="OT521" s="5"/>
      <c r="OU521" s="5"/>
      <c r="OV521" s="5"/>
      <c r="OW521" s="5"/>
      <c r="OX521" s="5"/>
      <c r="OY521" s="5"/>
      <c r="OZ521" s="5"/>
      <c r="PA521" s="5"/>
      <c r="PB521" s="5"/>
      <c r="PC521" s="5"/>
      <c r="PD521" s="5"/>
      <c r="PE521" s="5"/>
      <c r="PF521" s="5"/>
      <c r="PG521" s="5"/>
      <c r="PH521" s="5"/>
      <c r="PI521" s="5"/>
      <c r="PJ521" s="5"/>
      <c r="PK521" s="5"/>
      <c r="PL521" s="5"/>
      <c r="PM521" s="5"/>
      <c r="PN521" s="5"/>
      <c r="PO521" s="5"/>
      <c r="PP521" s="5"/>
    </row>
    <row r="522" spans="1:432" ht="14.2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  <c r="IW522" s="5"/>
      <c r="IX522" s="5"/>
      <c r="IY522" s="5"/>
      <c r="IZ522" s="5"/>
      <c r="JA522" s="5"/>
      <c r="JB522" s="5"/>
      <c r="JC522" s="5"/>
      <c r="JD522" s="5"/>
      <c r="JE522" s="5"/>
      <c r="JF522" s="5"/>
      <c r="JG522" s="5"/>
      <c r="JH522" s="5"/>
      <c r="JI522" s="5"/>
      <c r="JJ522" s="5"/>
      <c r="JK522" s="5"/>
      <c r="JL522" s="5"/>
      <c r="JM522" s="5"/>
      <c r="JN522" s="5"/>
      <c r="JO522" s="5"/>
      <c r="JP522" s="5"/>
      <c r="JQ522" s="5"/>
      <c r="JR522" s="5"/>
      <c r="JS522" s="5"/>
      <c r="JT522" s="5"/>
      <c r="JU522" s="5"/>
      <c r="JV522" s="5"/>
      <c r="JW522" s="5"/>
      <c r="JX522" s="5"/>
      <c r="JY522" s="5"/>
      <c r="JZ522" s="5"/>
      <c r="KA522" s="5"/>
      <c r="KB522" s="5"/>
      <c r="KC522" s="5"/>
      <c r="KD522" s="5"/>
      <c r="KE522" s="5"/>
      <c r="KF522" s="5"/>
      <c r="KG522" s="5"/>
      <c r="KH522" s="5"/>
      <c r="KI522" s="5"/>
      <c r="KJ522" s="5"/>
      <c r="KK522" s="5"/>
      <c r="KL522" s="5"/>
      <c r="KM522" s="5"/>
      <c r="KN522" s="5"/>
      <c r="KO522" s="5"/>
      <c r="KP522" s="5"/>
      <c r="KQ522" s="5"/>
      <c r="KR522" s="5"/>
      <c r="KS522" s="5"/>
      <c r="KT522" s="5"/>
      <c r="KU522" s="5"/>
      <c r="KV522" s="5"/>
      <c r="KW522" s="5"/>
      <c r="KX522" s="5"/>
      <c r="KY522" s="5"/>
      <c r="KZ522" s="5"/>
      <c r="LA522" s="5"/>
      <c r="LB522" s="5"/>
      <c r="LC522" s="5"/>
      <c r="LD522" s="5"/>
      <c r="LE522" s="5"/>
      <c r="LF522" s="5"/>
      <c r="LG522" s="5"/>
      <c r="LH522" s="5"/>
      <c r="LI522" s="5"/>
      <c r="LJ522" s="5"/>
      <c r="LK522" s="5"/>
      <c r="LL522" s="5"/>
      <c r="LM522" s="5"/>
      <c r="LN522" s="5"/>
      <c r="LO522" s="5"/>
      <c r="LP522" s="5"/>
      <c r="LQ522" s="5"/>
      <c r="LR522" s="5"/>
      <c r="LS522" s="5"/>
      <c r="LT522" s="5"/>
      <c r="LU522" s="5"/>
      <c r="LV522" s="5"/>
      <c r="LW522" s="5"/>
      <c r="LX522" s="5"/>
      <c r="LY522" s="5"/>
      <c r="LZ522" s="5"/>
      <c r="MA522" s="5"/>
      <c r="MB522" s="5"/>
      <c r="MC522" s="5"/>
      <c r="MD522" s="5"/>
      <c r="ME522" s="5"/>
      <c r="MF522" s="5"/>
      <c r="MG522" s="5"/>
      <c r="MH522" s="5"/>
      <c r="MI522" s="5"/>
      <c r="MJ522" s="5"/>
      <c r="MK522" s="5"/>
      <c r="ML522" s="5"/>
      <c r="MM522" s="5"/>
      <c r="MN522" s="5"/>
      <c r="MO522" s="5"/>
      <c r="MP522" s="5"/>
      <c r="MQ522" s="5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r="PI522" s="5"/>
      <c r="PJ522" s="5"/>
      <c r="PK522" s="5"/>
      <c r="PL522" s="5"/>
      <c r="PM522" s="5"/>
      <c r="PN522" s="5"/>
      <c r="PO522" s="5"/>
      <c r="PP522" s="5"/>
    </row>
    <row r="523" spans="1:432" ht="14.2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  <c r="IW523" s="5"/>
      <c r="IX523" s="5"/>
      <c r="IY523" s="5"/>
      <c r="IZ523" s="5"/>
      <c r="JA523" s="5"/>
      <c r="JB523" s="5"/>
      <c r="JC523" s="5"/>
      <c r="JD523" s="5"/>
      <c r="JE523" s="5"/>
      <c r="JF523" s="5"/>
      <c r="JG523" s="5"/>
      <c r="JH523" s="5"/>
      <c r="JI523" s="5"/>
      <c r="JJ523" s="5"/>
      <c r="JK523" s="5"/>
      <c r="JL523" s="5"/>
      <c r="JM523" s="5"/>
      <c r="JN523" s="5"/>
      <c r="JO523" s="5"/>
      <c r="JP523" s="5"/>
      <c r="JQ523" s="5"/>
      <c r="JR523" s="5"/>
      <c r="JS523" s="5"/>
      <c r="JT523" s="5"/>
      <c r="JU523" s="5"/>
      <c r="JV523" s="5"/>
      <c r="JW523" s="5"/>
      <c r="JX523" s="5"/>
      <c r="JY523" s="5"/>
      <c r="JZ523" s="5"/>
      <c r="KA523" s="5"/>
      <c r="KB523" s="5"/>
      <c r="KC523" s="5"/>
      <c r="KD523" s="5"/>
      <c r="KE523" s="5"/>
      <c r="KF523" s="5"/>
      <c r="KG523" s="5"/>
      <c r="KH523" s="5"/>
      <c r="KI523" s="5"/>
      <c r="KJ523" s="5"/>
      <c r="KK523" s="5"/>
      <c r="KL523" s="5"/>
      <c r="KM523" s="5"/>
      <c r="KN523" s="5"/>
      <c r="KO523" s="5"/>
      <c r="KP523" s="5"/>
      <c r="KQ523" s="5"/>
      <c r="KR523" s="5"/>
      <c r="KS523" s="5"/>
      <c r="KT523" s="5"/>
      <c r="KU523" s="5"/>
      <c r="KV523" s="5"/>
      <c r="KW523" s="5"/>
      <c r="KX523" s="5"/>
      <c r="KY523" s="5"/>
      <c r="KZ523" s="5"/>
      <c r="LA523" s="5"/>
      <c r="LB523" s="5"/>
      <c r="LC523" s="5"/>
      <c r="LD523" s="5"/>
      <c r="LE523" s="5"/>
      <c r="LF523" s="5"/>
      <c r="LG523" s="5"/>
      <c r="LH523" s="5"/>
      <c r="LI523" s="5"/>
      <c r="LJ523" s="5"/>
      <c r="LK523" s="5"/>
      <c r="LL523" s="5"/>
      <c r="LM523" s="5"/>
      <c r="LN523" s="5"/>
      <c r="LO523" s="5"/>
      <c r="LP523" s="5"/>
      <c r="LQ523" s="5"/>
      <c r="LR523" s="5"/>
      <c r="LS523" s="5"/>
      <c r="LT523" s="5"/>
      <c r="LU523" s="5"/>
      <c r="LV523" s="5"/>
      <c r="LW523" s="5"/>
      <c r="LX523" s="5"/>
      <c r="LY523" s="5"/>
      <c r="LZ523" s="5"/>
      <c r="MA523" s="5"/>
      <c r="MB523" s="5"/>
      <c r="MC523" s="5"/>
      <c r="MD523" s="5"/>
      <c r="ME523" s="5"/>
      <c r="MF523" s="5"/>
      <c r="MG523" s="5"/>
      <c r="MH523" s="5"/>
      <c r="MI523" s="5"/>
      <c r="MJ523" s="5"/>
      <c r="MK523" s="5"/>
      <c r="ML523" s="5"/>
      <c r="MM523" s="5"/>
      <c r="MN523" s="5"/>
      <c r="MO523" s="5"/>
      <c r="MP523" s="5"/>
      <c r="MQ523" s="5"/>
      <c r="MR523" s="5"/>
      <c r="MS523" s="5"/>
      <c r="MT523" s="5"/>
      <c r="MU523" s="5"/>
      <c r="MV523" s="5"/>
      <c r="MW523" s="5"/>
      <c r="MX523" s="5"/>
      <c r="MY523" s="5"/>
      <c r="MZ523" s="5"/>
      <c r="NA523" s="5"/>
      <c r="NB523" s="5"/>
      <c r="NC523" s="5"/>
      <c r="ND523" s="5"/>
      <c r="NE523" s="5"/>
      <c r="NF523" s="5"/>
      <c r="NG523" s="5"/>
      <c r="NH523" s="5"/>
      <c r="NI523" s="5"/>
      <c r="NJ523" s="5"/>
      <c r="NK523" s="5"/>
      <c r="NL523" s="5"/>
      <c r="NM523" s="5"/>
      <c r="NN523" s="5"/>
      <c r="NO523" s="5"/>
      <c r="NP523" s="5"/>
      <c r="NQ523" s="5"/>
      <c r="NR523" s="5"/>
      <c r="NS523" s="5"/>
      <c r="NT523" s="5"/>
      <c r="NU523" s="5"/>
      <c r="NV523" s="5"/>
      <c r="NW523" s="5"/>
      <c r="NX523" s="5"/>
      <c r="NY523" s="5"/>
      <c r="NZ523" s="5"/>
      <c r="OA523" s="5"/>
      <c r="OB523" s="5"/>
      <c r="OC523" s="5"/>
      <c r="OD523" s="5"/>
      <c r="OE523" s="5"/>
      <c r="OF523" s="5"/>
      <c r="OG523" s="5"/>
      <c r="OH523" s="5"/>
      <c r="OI523" s="5"/>
      <c r="OJ523" s="5"/>
      <c r="OK523" s="5"/>
      <c r="OL523" s="5"/>
      <c r="OM523" s="5"/>
      <c r="ON523" s="5"/>
      <c r="OO523" s="5"/>
      <c r="OP523" s="5"/>
      <c r="OQ523" s="5"/>
      <c r="OR523" s="5"/>
      <c r="OS523" s="5"/>
      <c r="OT523" s="5"/>
      <c r="OU523" s="5"/>
      <c r="OV523" s="5"/>
      <c r="OW523" s="5"/>
      <c r="OX523" s="5"/>
      <c r="OY523" s="5"/>
      <c r="OZ523" s="5"/>
      <c r="PA523" s="5"/>
      <c r="PB523" s="5"/>
      <c r="PC523" s="5"/>
      <c r="PD523" s="5"/>
      <c r="PE523" s="5"/>
      <c r="PF523" s="5"/>
      <c r="PG523" s="5"/>
      <c r="PH523" s="5"/>
      <c r="PI523" s="5"/>
      <c r="PJ523" s="5"/>
      <c r="PK523" s="5"/>
      <c r="PL523" s="5"/>
      <c r="PM523" s="5"/>
      <c r="PN523" s="5"/>
      <c r="PO523" s="5"/>
      <c r="PP523" s="5"/>
    </row>
    <row r="524" spans="1:432" ht="14.2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  <c r="IW524" s="5"/>
      <c r="IX524" s="5"/>
      <c r="IY524" s="5"/>
      <c r="IZ524" s="5"/>
      <c r="JA524" s="5"/>
      <c r="JB524" s="5"/>
      <c r="JC524" s="5"/>
      <c r="JD524" s="5"/>
      <c r="JE524" s="5"/>
      <c r="JF524" s="5"/>
      <c r="JG524" s="5"/>
      <c r="JH524" s="5"/>
      <c r="JI524" s="5"/>
      <c r="JJ524" s="5"/>
      <c r="JK524" s="5"/>
      <c r="JL524" s="5"/>
      <c r="JM524" s="5"/>
      <c r="JN524" s="5"/>
      <c r="JO524" s="5"/>
      <c r="JP524" s="5"/>
      <c r="JQ524" s="5"/>
      <c r="JR524" s="5"/>
      <c r="JS524" s="5"/>
      <c r="JT524" s="5"/>
      <c r="JU524" s="5"/>
      <c r="JV524" s="5"/>
      <c r="JW524" s="5"/>
      <c r="JX524" s="5"/>
      <c r="JY524" s="5"/>
      <c r="JZ524" s="5"/>
      <c r="KA524" s="5"/>
      <c r="KB524" s="5"/>
      <c r="KC524" s="5"/>
      <c r="KD524" s="5"/>
      <c r="KE524" s="5"/>
      <c r="KF524" s="5"/>
      <c r="KG524" s="5"/>
      <c r="KH524" s="5"/>
      <c r="KI524" s="5"/>
      <c r="KJ524" s="5"/>
      <c r="KK524" s="5"/>
      <c r="KL524" s="5"/>
      <c r="KM524" s="5"/>
      <c r="KN524" s="5"/>
      <c r="KO524" s="5"/>
      <c r="KP524" s="5"/>
      <c r="KQ524" s="5"/>
      <c r="KR524" s="5"/>
      <c r="KS524" s="5"/>
      <c r="KT524" s="5"/>
      <c r="KU524" s="5"/>
      <c r="KV524" s="5"/>
      <c r="KW524" s="5"/>
      <c r="KX524" s="5"/>
      <c r="KY524" s="5"/>
      <c r="KZ524" s="5"/>
      <c r="LA524" s="5"/>
      <c r="LB524" s="5"/>
      <c r="LC524" s="5"/>
      <c r="LD524" s="5"/>
      <c r="LE524" s="5"/>
      <c r="LF524" s="5"/>
      <c r="LG524" s="5"/>
      <c r="LH524" s="5"/>
      <c r="LI524" s="5"/>
      <c r="LJ524" s="5"/>
      <c r="LK524" s="5"/>
      <c r="LL524" s="5"/>
      <c r="LM524" s="5"/>
      <c r="LN524" s="5"/>
      <c r="LO524" s="5"/>
      <c r="LP524" s="5"/>
      <c r="LQ524" s="5"/>
      <c r="LR524" s="5"/>
      <c r="LS524" s="5"/>
      <c r="LT524" s="5"/>
      <c r="LU524" s="5"/>
      <c r="LV524" s="5"/>
      <c r="LW524" s="5"/>
      <c r="LX524" s="5"/>
      <c r="LY524" s="5"/>
      <c r="LZ524" s="5"/>
      <c r="MA524" s="5"/>
      <c r="MB524" s="5"/>
      <c r="MC524" s="5"/>
      <c r="MD524" s="5"/>
      <c r="ME524" s="5"/>
      <c r="MF524" s="5"/>
      <c r="MG524" s="5"/>
      <c r="MH524" s="5"/>
      <c r="MI524" s="5"/>
      <c r="MJ524" s="5"/>
      <c r="MK524" s="5"/>
      <c r="ML524" s="5"/>
      <c r="MM524" s="5"/>
      <c r="MN524" s="5"/>
      <c r="MO524" s="5"/>
      <c r="MP524" s="5"/>
      <c r="MQ524" s="5"/>
      <c r="MR524" s="5"/>
      <c r="MS524" s="5"/>
      <c r="MT524" s="5"/>
      <c r="MU524" s="5"/>
      <c r="MV524" s="5"/>
      <c r="MW524" s="5"/>
      <c r="MX524" s="5"/>
      <c r="MY524" s="5"/>
      <c r="MZ524" s="5"/>
      <c r="NA524" s="5"/>
      <c r="NB524" s="5"/>
      <c r="NC524" s="5"/>
      <c r="ND524" s="5"/>
      <c r="NE524" s="5"/>
      <c r="NF524" s="5"/>
      <c r="NG524" s="5"/>
      <c r="NH524" s="5"/>
      <c r="NI524" s="5"/>
      <c r="NJ524" s="5"/>
      <c r="NK524" s="5"/>
      <c r="NL524" s="5"/>
      <c r="NM524" s="5"/>
      <c r="NN524" s="5"/>
      <c r="NO524" s="5"/>
      <c r="NP524" s="5"/>
      <c r="NQ524" s="5"/>
      <c r="NR524" s="5"/>
      <c r="NS524" s="5"/>
      <c r="NT524" s="5"/>
      <c r="NU524" s="5"/>
      <c r="NV524" s="5"/>
      <c r="NW524" s="5"/>
      <c r="NX524" s="5"/>
      <c r="NY524" s="5"/>
      <c r="NZ524" s="5"/>
      <c r="OA524" s="5"/>
      <c r="OB524" s="5"/>
      <c r="OC524" s="5"/>
      <c r="OD524" s="5"/>
      <c r="OE524" s="5"/>
      <c r="OF524" s="5"/>
      <c r="OG524" s="5"/>
      <c r="OH524" s="5"/>
      <c r="OI524" s="5"/>
      <c r="OJ524" s="5"/>
      <c r="OK524" s="5"/>
      <c r="OL524" s="5"/>
      <c r="OM524" s="5"/>
      <c r="ON524" s="5"/>
      <c r="OO524" s="5"/>
      <c r="OP524" s="5"/>
      <c r="OQ524" s="5"/>
      <c r="OR524" s="5"/>
      <c r="OS524" s="5"/>
      <c r="OT524" s="5"/>
      <c r="OU524" s="5"/>
      <c r="OV524" s="5"/>
      <c r="OW524" s="5"/>
      <c r="OX524" s="5"/>
      <c r="OY524" s="5"/>
      <c r="OZ524" s="5"/>
      <c r="PA524" s="5"/>
      <c r="PB524" s="5"/>
      <c r="PC524" s="5"/>
      <c r="PD524" s="5"/>
      <c r="PE524" s="5"/>
      <c r="PF524" s="5"/>
      <c r="PG524" s="5"/>
      <c r="PH524" s="5"/>
      <c r="PI524" s="5"/>
      <c r="PJ524" s="5"/>
      <c r="PK524" s="5"/>
      <c r="PL524" s="5"/>
      <c r="PM524" s="5"/>
      <c r="PN524" s="5"/>
      <c r="PO524" s="5"/>
      <c r="PP524" s="5"/>
    </row>
    <row r="525" spans="1:432" ht="14.2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  <c r="IW525" s="5"/>
      <c r="IX525" s="5"/>
      <c r="IY525" s="5"/>
      <c r="IZ525" s="5"/>
      <c r="JA525" s="5"/>
      <c r="JB525" s="5"/>
      <c r="JC525" s="5"/>
      <c r="JD525" s="5"/>
      <c r="JE525" s="5"/>
      <c r="JF525" s="5"/>
      <c r="JG525" s="5"/>
      <c r="JH525" s="5"/>
      <c r="JI525" s="5"/>
      <c r="JJ525" s="5"/>
      <c r="JK525" s="5"/>
      <c r="JL525" s="5"/>
      <c r="JM525" s="5"/>
      <c r="JN525" s="5"/>
      <c r="JO525" s="5"/>
      <c r="JP525" s="5"/>
      <c r="JQ525" s="5"/>
      <c r="JR525" s="5"/>
      <c r="JS525" s="5"/>
      <c r="JT525" s="5"/>
      <c r="JU525" s="5"/>
      <c r="JV525" s="5"/>
      <c r="JW525" s="5"/>
      <c r="JX525" s="5"/>
      <c r="JY525" s="5"/>
      <c r="JZ525" s="5"/>
      <c r="KA525" s="5"/>
      <c r="KB525" s="5"/>
      <c r="KC525" s="5"/>
      <c r="KD525" s="5"/>
      <c r="KE525" s="5"/>
      <c r="KF525" s="5"/>
      <c r="KG525" s="5"/>
      <c r="KH525" s="5"/>
      <c r="KI525" s="5"/>
      <c r="KJ525" s="5"/>
      <c r="KK525" s="5"/>
      <c r="KL525" s="5"/>
      <c r="KM525" s="5"/>
      <c r="KN525" s="5"/>
      <c r="KO525" s="5"/>
      <c r="KP525" s="5"/>
      <c r="KQ525" s="5"/>
      <c r="KR525" s="5"/>
      <c r="KS525" s="5"/>
      <c r="KT525" s="5"/>
      <c r="KU525" s="5"/>
      <c r="KV525" s="5"/>
      <c r="KW525" s="5"/>
      <c r="KX525" s="5"/>
      <c r="KY525" s="5"/>
      <c r="KZ525" s="5"/>
      <c r="LA525" s="5"/>
      <c r="LB525" s="5"/>
      <c r="LC525" s="5"/>
      <c r="LD525" s="5"/>
      <c r="LE525" s="5"/>
      <c r="LF525" s="5"/>
      <c r="LG525" s="5"/>
      <c r="LH525" s="5"/>
      <c r="LI525" s="5"/>
      <c r="LJ525" s="5"/>
      <c r="LK525" s="5"/>
      <c r="LL525" s="5"/>
      <c r="LM525" s="5"/>
      <c r="LN525" s="5"/>
      <c r="LO525" s="5"/>
      <c r="LP525" s="5"/>
      <c r="LQ525" s="5"/>
      <c r="LR525" s="5"/>
      <c r="LS525" s="5"/>
      <c r="LT525" s="5"/>
      <c r="LU525" s="5"/>
      <c r="LV525" s="5"/>
      <c r="LW525" s="5"/>
      <c r="LX525" s="5"/>
      <c r="LY525" s="5"/>
      <c r="LZ525" s="5"/>
      <c r="MA525" s="5"/>
      <c r="MB525" s="5"/>
      <c r="MC525" s="5"/>
      <c r="MD525" s="5"/>
      <c r="ME525" s="5"/>
      <c r="MF525" s="5"/>
      <c r="MG525" s="5"/>
      <c r="MH525" s="5"/>
      <c r="MI525" s="5"/>
      <c r="MJ525" s="5"/>
      <c r="MK525" s="5"/>
      <c r="ML525" s="5"/>
      <c r="MM525" s="5"/>
      <c r="MN525" s="5"/>
      <c r="MO525" s="5"/>
      <c r="MP525" s="5"/>
      <c r="MQ525" s="5"/>
      <c r="MR525" s="5"/>
      <c r="MS525" s="5"/>
      <c r="MT525" s="5"/>
      <c r="MU525" s="5"/>
      <c r="MV525" s="5"/>
      <c r="MW525" s="5"/>
      <c r="MX525" s="5"/>
      <c r="MY525" s="5"/>
      <c r="MZ525" s="5"/>
      <c r="NA525" s="5"/>
      <c r="NB525" s="5"/>
      <c r="NC525" s="5"/>
      <c r="ND525" s="5"/>
      <c r="NE525" s="5"/>
      <c r="NF525" s="5"/>
      <c r="NG525" s="5"/>
      <c r="NH525" s="5"/>
      <c r="NI525" s="5"/>
      <c r="NJ525" s="5"/>
      <c r="NK525" s="5"/>
      <c r="NL525" s="5"/>
      <c r="NM525" s="5"/>
      <c r="NN525" s="5"/>
      <c r="NO525" s="5"/>
      <c r="NP525" s="5"/>
      <c r="NQ525" s="5"/>
      <c r="NR525" s="5"/>
      <c r="NS525" s="5"/>
      <c r="NT525" s="5"/>
      <c r="NU525" s="5"/>
      <c r="NV525" s="5"/>
      <c r="NW525" s="5"/>
      <c r="NX525" s="5"/>
      <c r="NY525" s="5"/>
      <c r="NZ525" s="5"/>
      <c r="OA525" s="5"/>
      <c r="OB525" s="5"/>
      <c r="OC525" s="5"/>
      <c r="OD525" s="5"/>
      <c r="OE525" s="5"/>
      <c r="OF525" s="5"/>
      <c r="OG525" s="5"/>
      <c r="OH525" s="5"/>
      <c r="OI525" s="5"/>
      <c r="OJ525" s="5"/>
      <c r="OK525" s="5"/>
      <c r="OL525" s="5"/>
      <c r="OM525" s="5"/>
      <c r="ON525" s="5"/>
      <c r="OO525" s="5"/>
      <c r="OP525" s="5"/>
      <c r="OQ525" s="5"/>
      <c r="OR525" s="5"/>
      <c r="OS525" s="5"/>
      <c r="OT525" s="5"/>
      <c r="OU525" s="5"/>
      <c r="OV525" s="5"/>
      <c r="OW525" s="5"/>
      <c r="OX525" s="5"/>
      <c r="OY525" s="5"/>
      <c r="OZ525" s="5"/>
      <c r="PA525" s="5"/>
      <c r="PB525" s="5"/>
      <c r="PC525" s="5"/>
      <c r="PD525" s="5"/>
      <c r="PE525" s="5"/>
      <c r="PF525" s="5"/>
      <c r="PG525" s="5"/>
      <c r="PH525" s="5"/>
      <c r="PI525" s="5"/>
      <c r="PJ525" s="5"/>
      <c r="PK525" s="5"/>
      <c r="PL525" s="5"/>
      <c r="PM525" s="5"/>
      <c r="PN525" s="5"/>
      <c r="PO525" s="5"/>
      <c r="PP525" s="5"/>
    </row>
    <row r="526" spans="1:432" ht="14.2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  <c r="IW526" s="5"/>
      <c r="IX526" s="5"/>
      <c r="IY526" s="5"/>
      <c r="IZ526" s="5"/>
      <c r="JA526" s="5"/>
      <c r="JB526" s="5"/>
      <c r="JC526" s="5"/>
      <c r="JD526" s="5"/>
      <c r="JE526" s="5"/>
      <c r="JF526" s="5"/>
      <c r="JG526" s="5"/>
      <c r="JH526" s="5"/>
      <c r="JI526" s="5"/>
      <c r="JJ526" s="5"/>
      <c r="JK526" s="5"/>
      <c r="JL526" s="5"/>
      <c r="JM526" s="5"/>
      <c r="JN526" s="5"/>
      <c r="JO526" s="5"/>
      <c r="JP526" s="5"/>
      <c r="JQ526" s="5"/>
      <c r="JR526" s="5"/>
      <c r="JS526" s="5"/>
      <c r="JT526" s="5"/>
      <c r="JU526" s="5"/>
      <c r="JV526" s="5"/>
      <c r="JW526" s="5"/>
      <c r="JX526" s="5"/>
      <c r="JY526" s="5"/>
      <c r="JZ526" s="5"/>
      <c r="KA526" s="5"/>
      <c r="KB526" s="5"/>
      <c r="KC526" s="5"/>
      <c r="KD526" s="5"/>
      <c r="KE526" s="5"/>
      <c r="KF526" s="5"/>
      <c r="KG526" s="5"/>
      <c r="KH526" s="5"/>
      <c r="KI526" s="5"/>
      <c r="KJ526" s="5"/>
      <c r="KK526" s="5"/>
      <c r="KL526" s="5"/>
      <c r="KM526" s="5"/>
      <c r="KN526" s="5"/>
      <c r="KO526" s="5"/>
      <c r="KP526" s="5"/>
      <c r="KQ526" s="5"/>
      <c r="KR526" s="5"/>
      <c r="KS526" s="5"/>
      <c r="KT526" s="5"/>
      <c r="KU526" s="5"/>
      <c r="KV526" s="5"/>
      <c r="KW526" s="5"/>
      <c r="KX526" s="5"/>
      <c r="KY526" s="5"/>
      <c r="KZ526" s="5"/>
      <c r="LA526" s="5"/>
      <c r="LB526" s="5"/>
      <c r="LC526" s="5"/>
      <c r="LD526" s="5"/>
      <c r="LE526" s="5"/>
      <c r="LF526" s="5"/>
      <c r="LG526" s="5"/>
      <c r="LH526" s="5"/>
      <c r="LI526" s="5"/>
      <c r="LJ526" s="5"/>
      <c r="LK526" s="5"/>
      <c r="LL526" s="5"/>
      <c r="LM526" s="5"/>
      <c r="LN526" s="5"/>
      <c r="LO526" s="5"/>
      <c r="LP526" s="5"/>
      <c r="LQ526" s="5"/>
      <c r="LR526" s="5"/>
      <c r="LS526" s="5"/>
      <c r="LT526" s="5"/>
      <c r="LU526" s="5"/>
      <c r="LV526" s="5"/>
      <c r="LW526" s="5"/>
      <c r="LX526" s="5"/>
      <c r="LY526" s="5"/>
      <c r="LZ526" s="5"/>
      <c r="MA526" s="5"/>
      <c r="MB526" s="5"/>
      <c r="MC526" s="5"/>
      <c r="MD526" s="5"/>
      <c r="ME526" s="5"/>
      <c r="MF526" s="5"/>
      <c r="MG526" s="5"/>
      <c r="MH526" s="5"/>
      <c r="MI526" s="5"/>
      <c r="MJ526" s="5"/>
      <c r="MK526" s="5"/>
      <c r="ML526" s="5"/>
      <c r="MM526" s="5"/>
      <c r="MN526" s="5"/>
      <c r="MO526" s="5"/>
      <c r="MP526" s="5"/>
      <c r="MQ526" s="5"/>
      <c r="MR526" s="5"/>
      <c r="MS526" s="5"/>
      <c r="MT526" s="5"/>
      <c r="MU526" s="5"/>
      <c r="MV526" s="5"/>
      <c r="MW526" s="5"/>
      <c r="MX526" s="5"/>
      <c r="MY526" s="5"/>
      <c r="MZ526" s="5"/>
      <c r="NA526" s="5"/>
      <c r="NB526" s="5"/>
      <c r="NC526" s="5"/>
      <c r="ND526" s="5"/>
      <c r="NE526" s="5"/>
      <c r="NF526" s="5"/>
      <c r="NG526" s="5"/>
      <c r="NH526" s="5"/>
      <c r="NI526" s="5"/>
      <c r="NJ526" s="5"/>
      <c r="NK526" s="5"/>
      <c r="NL526" s="5"/>
      <c r="NM526" s="5"/>
      <c r="NN526" s="5"/>
      <c r="NO526" s="5"/>
      <c r="NP526" s="5"/>
      <c r="NQ526" s="5"/>
      <c r="NR526" s="5"/>
      <c r="NS526" s="5"/>
      <c r="NT526" s="5"/>
      <c r="NU526" s="5"/>
      <c r="NV526" s="5"/>
      <c r="NW526" s="5"/>
      <c r="NX526" s="5"/>
      <c r="NY526" s="5"/>
      <c r="NZ526" s="5"/>
      <c r="OA526" s="5"/>
      <c r="OB526" s="5"/>
      <c r="OC526" s="5"/>
      <c r="OD526" s="5"/>
      <c r="OE526" s="5"/>
      <c r="OF526" s="5"/>
      <c r="OG526" s="5"/>
      <c r="OH526" s="5"/>
      <c r="OI526" s="5"/>
      <c r="OJ526" s="5"/>
      <c r="OK526" s="5"/>
      <c r="OL526" s="5"/>
      <c r="OM526" s="5"/>
      <c r="ON526" s="5"/>
      <c r="OO526" s="5"/>
      <c r="OP526" s="5"/>
      <c r="OQ526" s="5"/>
      <c r="OR526" s="5"/>
      <c r="OS526" s="5"/>
      <c r="OT526" s="5"/>
      <c r="OU526" s="5"/>
      <c r="OV526" s="5"/>
      <c r="OW526" s="5"/>
      <c r="OX526" s="5"/>
      <c r="OY526" s="5"/>
      <c r="OZ526" s="5"/>
      <c r="PA526" s="5"/>
      <c r="PB526" s="5"/>
      <c r="PC526" s="5"/>
      <c r="PD526" s="5"/>
      <c r="PE526" s="5"/>
      <c r="PF526" s="5"/>
      <c r="PG526" s="5"/>
      <c r="PH526" s="5"/>
      <c r="PI526" s="5"/>
      <c r="PJ526" s="5"/>
      <c r="PK526" s="5"/>
      <c r="PL526" s="5"/>
      <c r="PM526" s="5"/>
      <c r="PN526" s="5"/>
      <c r="PO526" s="5"/>
      <c r="PP526" s="5"/>
    </row>
    <row r="527" spans="1:432" ht="14.2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  <c r="IW527" s="5"/>
      <c r="IX527" s="5"/>
      <c r="IY527" s="5"/>
      <c r="IZ527" s="5"/>
      <c r="JA527" s="5"/>
      <c r="JB527" s="5"/>
      <c r="JC527" s="5"/>
      <c r="JD527" s="5"/>
      <c r="JE527" s="5"/>
      <c r="JF527" s="5"/>
      <c r="JG527" s="5"/>
      <c r="JH527" s="5"/>
      <c r="JI527" s="5"/>
      <c r="JJ527" s="5"/>
      <c r="JK527" s="5"/>
      <c r="JL527" s="5"/>
      <c r="JM527" s="5"/>
      <c r="JN527" s="5"/>
      <c r="JO527" s="5"/>
      <c r="JP527" s="5"/>
      <c r="JQ527" s="5"/>
      <c r="JR527" s="5"/>
      <c r="JS527" s="5"/>
      <c r="JT527" s="5"/>
      <c r="JU527" s="5"/>
      <c r="JV527" s="5"/>
      <c r="JW527" s="5"/>
      <c r="JX527" s="5"/>
      <c r="JY527" s="5"/>
      <c r="JZ527" s="5"/>
      <c r="KA527" s="5"/>
      <c r="KB527" s="5"/>
      <c r="KC527" s="5"/>
      <c r="KD527" s="5"/>
      <c r="KE527" s="5"/>
      <c r="KF527" s="5"/>
      <c r="KG527" s="5"/>
      <c r="KH527" s="5"/>
      <c r="KI527" s="5"/>
      <c r="KJ527" s="5"/>
      <c r="KK527" s="5"/>
      <c r="KL527" s="5"/>
      <c r="KM527" s="5"/>
      <c r="KN527" s="5"/>
      <c r="KO527" s="5"/>
      <c r="KP527" s="5"/>
      <c r="KQ527" s="5"/>
      <c r="KR527" s="5"/>
      <c r="KS527" s="5"/>
      <c r="KT527" s="5"/>
      <c r="KU527" s="5"/>
      <c r="KV527" s="5"/>
      <c r="KW527" s="5"/>
      <c r="KX527" s="5"/>
      <c r="KY527" s="5"/>
      <c r="KZ527" s="5"/>
      <c r="LA527" s="5"/>
      <c r="LB527" s="5"/>
      <c r="LC527" s="5"/>
      <c r="LD527" s="5"/>
      <c r="LE527" s="5"/>
      <c r="LF527" s="5"/>
      <c r="LG527" s="5"/>
      <c r="LH527" s="5"/>
      <c r="LI527" s="5"/>
      <c r="LJ527" s="5"/>
      <c r="LK527" s="5"/>
      <c r="LL527" s="5"/>
      <c r="LM527" s="5"/>
      <c r="LN527" s="5"/>
      <c r="LO527" s="5"/>
      <c r="LP527" s="5"/>
      <c r="LQ527" s="5"/>
      <c r="LR527" s="5"/>
      <c r="LS527" s="5"/>
      <c r="LT527" s="5"/>
      <c r="LU527" s="5"/>
      <c r="LV527" s="5"/>
      <c r="LW527" s="5"/>
      <c r="LX527" s="5"/>
      <c r="LY527" s="5"/>
      <c r="LZ527" s="5"/>
      <c r="MA527" s="5"/>
      <c r="MB527" s="5"/>
      <c r="MC527" s="5"/>
      <c r="MD527" s="5"/>
      <c r="ME527" s="5"/>
      <c r="MF527" s="5"/>
      <c r="MG527" s="5"/>
      <c r="MH527" s="5"/>
      <c r="MI527" s="5"/>
      <c r="MJ527" s="5"/>
      <c r="MK527" s="5"/>
      <c r="ML527" s="5"/>
      <c r="MM527" s="5"/>
      <c r="MN527" s="5"/>
      <c r="MO527" s="5"/>
      <c r="MP527" s="5"/>
      <c r="MQ527" s="5"/>
      <c r="MR527" s="5"/>
      <c r="MS527" s="5"/>
      <c r="MT527" s="5"/>
      <c r="MU527" s="5"/>
      <c r="MV527" s="5"/>
      <c r="MW527" s="5"/>
      <c r="MX527" s="5"/>
      <c r="MY527" s="5"/>
      <c r="MZ527" s="5"/>
      <c r="NA527" s="5"/>
      <c r="NB527" s="5"/>
      <c r="NC527" s="5"/>
      <c r="ND527" s="5"/>
      <c r="NE527" s="5"/>
      <c r="NF527" s="5"/>
      <c r="NG527" s="5"/>
      <c r="NH527" s="5"/>
      <c r="NI527" s="5"/>
      <c r="NJ527" s="5"/>
      <c r="NK527" s="5"/>
      <c r="NL527" s="5"/>
      <c r="NM527" s="5"/>
      <c r="NN527" s="5"/>
      <c r="NO527" s="5"/>
      <c r="NP527" s="5"/>
      <c r="NQ527" s="5"/>
      <c r="NR527" s="5"/>
      <c r="NS527" s="5"/>
      <c r="NT527" s="5"/>
      <c r="NU527" s="5"/>
      <c r="NV527" s="5"/>
      <c r="NW527" s="5"/>
      <c r="NX527" s="5"/>
      <c r="NY527" s="5"/>
      <c r="NZ527" s="5"/>
      <c r="OA527" s="5"/>
      <c r="OB527" s="5"/>
      <c r="OC527" s="5"/>
      <c r="OD527" s="5"/>
      <c r="OE527" s="5"/>
      <c r="OF527" s="5"/>
      <c r="OG527" s="5"/>
      <c r="OH527" s="5"/>
      <c r="OI527" s="5"/>
      <c r="OJ527" s="5"/>
      <c r="OK527" s="5"/>
      <c r="OL527" s="5"/>
      <c r="OM527" s="5"/>
      <c r="ON527" s="5"/>
      <c r="OO527" s="5"/>
      <c r="OP527" s="5"/>
      <c r="OQ527" s="5"/>
      <c r="OR527" s="5"/>
      <c r="OS527" s="5"/>
      <c r="OT527" s="5"/>
      <c r="OU527" s="5"/>
      <c r="OV527" s="5"/>
      <c r="OW527" s="5"/>
      <c r="OX527" s="5"/>
      <c r="OY527" s="5"/>
      <c r="OZ527" s="5"/>
      <c r="PA527" s="5"/>
      <c r="PB527" s="5"/>
      <c r="PC527" s="5"/>
      <c r="PD527" s="5"/>
      <c r="PE527" s="5"/>
      <c r="PF527" s="5"/>
      <c r="PG527" s="5"/>
      <c r="PH527" s="5"/>
      <c r="PI527" s="5"/>
      <c r="PJ527" s="5"/>
      <c r="PK527" s="5"/>
      <c r="PL527" s="5"/>
      <c r="PM527" s="5"/>
      <c r="PN527" s="5"/>
      <c r="PO527" s="5"/>
      <c r="PP527" s="5"/>
    </row>
    <row r="528" spans="1:432" ht="14.2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  <c r="IW528" s="5"/>
      <c r="IX528" s="5"/>
      <c r="IY528" s="5"/>
      <c r="IZ528" s="5"/>
      <c r="JA528" s="5"/>
      <c r="JB528" s="5"/>
      <c r="JC528" s="5"/>
      <c r="JD528" s="5"/>
      <c r="JE528" s="5"/>
      <c r="JF528" s="5"/>
      <c r="JG528" s="5"/>
      <c r="JH528" s="5"/>
      <c r="JI528" s="5"/>
      <c r="JJ528" s="5"/>
      <c r="JK528" s="5"/>
      <c r="JL528" s="5"/>
      <c r="JM528" s="5"/>
      <c r="JN528" s="5"/>
      <c r="JO528" s="5"/>
      <c r="JP528" s="5"/>
      <c r="JQ528" s="5"/>
      <c r="JR528" s="5"/>
      <c r="JS528" s="5"/>
      <c r="JT528" s="5"/>
      <c r="JU528" s="5"/>
      <c r="JV528" s="5"/>
      <c r="JW528" s="5"/>
      <c r="JX528" s="5"/>
      <c r="JY528" s="5"/>
      <c r="JZ528" s="5"/>
      <c r="KA528" s="5"/>
      <c r="KB528" s="5"/>
      <c r="KC528" s="5"/>
      <c r="KD528" s="5"/>
      <c r="KE528" s="5"/>
      <c r="KF528" s="5"/>
      <c r="KG528" s="5"/>
      <c r="KH528" s="5"/>
      <c r="KI528" s="5"/>
      <c r="KJ528" s="5"/>
      <c r="KK528" s="5"/>
      <c r="KL528" s="5"/>
      <c r="KM528" s="5"/>
      <c r="KN528" s="5"/>
      <c r="KO528" s="5"/>
      <c r="KP528" s="5"/>
      <c r="KQ528" s="5"/>
      <c r="KR528" s="5"/>
      <c r="KS528" s="5"/>
      <c r="KT528" s="5"/>
      <c r="KU528" s="5"/>
      <c r="KV528" s="5"/>
      <c r="KW528" s="5"/>
      <c r="KX528" s="5"/>
      <c r="KY528" s="5"/>
      <c r="KZ528" s="5"/>
      <c r="LA528" s="5"/>
      <c r="LB528" s="5"/>
      <c r="LC528" s="5"/>
      <c r="LD528" s="5"/>
      <c r="LE528" s="5"/>
      <c r="LF528" s="5"/>
      <c r="LG528" s="5"/>
      <c r="LH528" s="5"/>
      <c r="LI528" s="5"/>
      <c r="LJ528" s="5"/>
      <c r="LK528" s="5"/>
      <c r="LL528" s="5"/>
      <c r="LM528" s="5"/>
      <c r="LN528" s="5"/>
      <c r="LO528" s="5"/>
      <c r="LP528" s="5"/>
      <c r="LQ528" s="5"/>
      <c r="LR528" s="5"/>
      <c r="LS528" s="5"/>
      <c r="LT528" s="5"/>
      <c r="LU528" s="5"/>
      <c r="LV528" s="5"/>
      <c r="LW528" s="5"/>
      <c r="LX528" s="5"/>
      <c r="LY528" s="5"/>
      <c r="LZ528" s="5"/>
      <c r="MA528" s="5"/>
      <c r="MB528" s="5"/>
      <c r="MC528" s="5"/>
      <c r="MD528" s="5"/>
      <c r="ME528" s="5"/>
      <c r="MF528" s="5"/>
      <c r="MG528" s="5"/>
      <c r="MH528" s="5"/>
      <c r="MI528" s="5"/>
      <c r="MJ528" s="5"/>
      <c r="MK528" s="5"/>
      <c r="ML528" s="5"/>
      <c r="MM528" s="5"/>
      <c r="MN528" s="5"/>
      <c r="MO528" s="5"/>
      <c r="MP528" s="5"/>
      <c r="MQ528" s="5"/>
      <c r="MR528" s="5"/>
      <c r="MS528" s="5"/>
      <c r="MT528" s="5"/>
      <c r="MU528" s="5"/>
      <c r="MV528" s="5"/>
      <c r="MW528" s="5"/>
      <c r="MX528" s="5"/>
      <c r="MY528" s="5"/>
      <c r="MZ528" s="5"/>
      <c r="NA528" s="5"/>
      <c r="NB528" s="5"/>
      <c r="NC528" s="5"/>
      <c r="ND528" s="5"/>
      <c r="NE528" s="5"/>
      <c r="NF528" s="5"/>
      <c r="NG528" s="5"/>
      <c r="NH528" s="5"/>
      <c r="NI528" s="5"/>
      <c r="NJ528" s="5"/>
      <c r="NK528" s="5"/>
      <c r="NL528" s="5"/>
      <c r="NM528" s="5"/>
      <c r="NN528" s="5"/>
      <c r="NO528" s="5"/>
      <c r="NP528" s="5"/>
      <c r="NQ528" s="5"/>
      <c r="NR528" s="5"/>
      <c r="NS528" s="5"/>
      <c r="NT528" s="5"/>
      <c r="NU528" s="5"/>
      <c r="NV528" s="5"/>
      <c r="NW528" s="5"/>
      <c r="NX528" s="5"/>
      <c r="NY528" s="5"/>
      <c r="NZ528" s="5"/>
      <c r="OA528" s="5"/>
      <c r="OB528" s="5"/>
      <c r="OC528" s="5"/>
      <c r="OD528" s="5"/>
      <c r="OE528" s="5"/>
      <c r="OF528" s="5"/>
      <c r="OG528" s="5"/>
      <c r="OH528" s="5"/>
      <c r="OI528" s="5"/>
      <c r="OJ528" s="5"/>
      <c r="OK528" s="5"/>
      <c r="OL528" s="5"/>
      <c r="OM528" s="5"/>
      <c r="ON528" s="5"/>
      <c r="OO528" s="5"/>
      <c r="OP528" s="5"/>
      <c r="OQ528" s="5"/>
      <c r="OR528" s="5"/>
      <c r="OS528" s="5"/>
      <c r="OT528" s="5"/>
      <c r="OU528" s="5"/>
      <c r="OV528" s="5"/>
      <c r="OW528" s="5"/>
      <c r="OX528" s="5"/>
      <c r="OY528" s="5"/>
      <c r="OZ528" s="5"/>
      <c r="PA528" s="5"/>
      <c r="PB528" s="5"/>
      <c r="PC528" s="5"/>
      <c r="PD528" s="5"/>
      <c r="PE528" s="5"/>
      <c r="PF528" s="5"/>
      <c r="PG528" s="5"/>
      <c r="PH528" s="5"/>
      <c r="PI528" s="5"/>
      <c r="PJ528" s="5"/>
      <c r="PK528" s="5"/>
      <c r="PL528" s="5"/>
      <c r="PM528" s="5"/>
      <c r="PN528" s="5"/>
      <c r="PO528" s="5"/>
      <c r="PP528" s="5"/>
    </row>
    <row r="529" spans="1:432" ht="14.2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  <c r="IW529" s="5"/>
      <c r="IX529" s="5"/>
      <c r="IY529" s="5"/>
      <c r="IZ529" s="5"/>
      <c r="JA529" s="5"/>
      <c r="JB529" s="5"/>
      <c r="JC529" s="5"/>
      <c r="JD529" s="5"/>
      <c r="JE529" s="5"/>
      <c r="JF529" s="5"/>
      <c r="JG529" s="5"/>
      <c r="JH529" s="5"/>
      <c r="JI529" s="5"/>
      <c r="JJ529" s="5"/>
      <c r="JK529" s="5"/>
      <c r="JL529" s="5"/>
      <c r="JM529" s="5"/>
      <c r="JN529" s="5"/>
      <c r="JO529" s="5"/>
      <c r="JP529" s="5"/>
      <c r="JQ529" s="5"/>
      <c r="JR529" s="5"/>
      <c r="JS529" s="5"/>
      <c r="JT529" s="5"/>
      <c r="JU529" s="5"/>
      <c r="JV529" s="5"/>
      <c r="JW529" s="5"/>
      <c r="JX529" s="5"/>
      <c r="JY529" s="5"/>
      <c r="JZ529" s="5"/>
      <c r="KA529" s="5"/>
      <c r="KB529" s="5"/>
      <c r="KC529" s="5"/>
      <c r="KD529" s="5"/>
      <c r="KE529" s="5"/>
      <c r="KF529" s="5"/>
      <c r="KG529" s="5"/>
      <c r="KH529" s="5"/>
      <c r="KI529" s="5"/>
      <c r="KJ529" s="5"/>
      <c r="KK529" s="5"/>
      <c r="KL529" s="5"/>
      <c r="KM529" s="5"/>
      <c r="KN529" s="5"/>
      <c r="KO529" s="5"/>
      <c r="KP529" s="5"/>
      <c r="KQ529" s="5"/>
      <c r="KR529" s="5"/>
      <c r="KS529" s="5"/>
      <c r="KT529" s="5"/>
      <c r="KU529" s="5"/>
      <c r="KV529" s="5"/>
      <c r="KW529" s="5"/>
      <c r="KX529" s="5"/>
      <c r="KY529" s="5"/>
      <c r="KZ529" s="5"/>
      <c r="LA529" s="5"/>
      <c r="LB529" s="5"/>
      <c r="LC529" s="5"/>
      <c r="LD529" s="5"/>
      <c r="LE529" s="5"/>
      <c r="LF529" s="5"/>
      <c r="LG529" s="5"/>
      <c r="LH529" s="5"/>
      <c r="LI529" s="5"/>
      <c r="LJ529" s="5"/>
      <c r="LK529" s="5"/>
      <c r="LL529" s="5"/>
      <c r="LM529" s="5"/>
      <c r="LN529" s="5"/>
      <c r="LO529" s="5"/>
      <c r="LP529" s="5"/>
      <c r="LQ529" s="5"/>
      <c r="LR529" s="5"/>
      <c r="LS529" s="5"/>
      <c r="LT529" s="5"/>
      <c r="LU529" s="5"/>
      <c r="LV529" s="5"/>
      <c r="LW529" s="5"/>
      <c r="LX529" s="5"/>
      <c r="LY529" s="5"/>
      <c r="LZ529" s="5"/>
      <c r="MA529" s="5"/>
      <c r="MB529" s="5"/>
      <c r="MC529" s="5"/>
      <c r="MD529" s="5"/>
      <c r="ME529" s="5"/>
      <c r="MF529" s="5"/>
      <c r="MG529" s="5"/>
      <c r="MH529" s="5"/>
      <c r="MI529" s="5"/>
      <c r="MJ529" s="5"/>
      <c r="MK529" s="5"/>
      <c r="ML529" s="5"/>
      <c r="MM529" s="5"/>
      <c r="MN529" s="5"/>
      <c r="MO529" s="5"/>
      <c r="MP529" s="5"/>
      <c r="MQ529" s="5"/>
      <c r="MR529" s="5"/>
      <c r="MS529" s="5"/>
      <c r="MT529" s="5"/>
      <c r="MU529" s="5"/>
      <c r="MV529" s="5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r="PN529" s="5"/>
      <c r="PO529" s="5"/>
      <c r="PP529" s="5"/>
    </row>
    <row r="530" spans="1:432" ht="14.2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  <c r="IW530" s="5"/>
      <c r="IX530" s="5"/>
      <c r="IY530" s="5"/>
      <c r="IZ530" s="5"/>
      <c r="JA530" s="5"/>
      <c r="JB530" s="5"/>
      <c r="JC530" s="5"/>
      <c r="JD530" s="5"/>
      <c r="JE530" s="5"/>
      <c r="JF530" s="5"/>
      <c r="JG530" s="5"/>
      <c r="JH530" s="5"/>
      <c r="JI530" s="5"/>
      <c r="JJ530" s="5"/>
      <c r="JK530" s="5"/>
      <c r="JL530" s="5"/>
      <c r="JM530" s="5"/>
      <c r="JN530" s="5"/>
      <c r="JO530" s="5"/>
      <c r="JP530" s="5"/>
      <c r="JQ530" s="5"/>
      <c r="JR530" s="5"/>
      <c r="JS530" s="5"/>
      <c r="JT530" s="5"/>
      <c r="JU530" s="5"/>
      <c r="JV530" s="5"/>
      <c r="JW530" s="5"/>
      <c r="JX530" s="5"/>
      <c r="JY530" s="5"/>
      <c r="JZ530" s="5"/>
      <c r="KA530" s="5"/>
      <c r="KB530" s="5"/>
      <c r="KC530" s="5"/>
      <c r="KD530" s="5"/>
      <c r="KE530" s="5"/>
      <c r="KF530" s="5"/>
      <c r="KG530" s="5"/>
      <c r="KH530" s="5"/>
      <c r="KI530" s="5"/>
      <c r="KJ530" s="5"/>
      <c r="KK530" s="5"/>
      <c r="KL530" s="5"/>
      <c r="KM530" s="5"/>
      <c r="KN530" s="5"/>
      <c r="KO530" s="5"/>
      <c r="KP530" s="5"/>
      <c r="KQ530" s="5"/>
      <c r="KR530" s="5"/>
      <c r="KS530" s="5"/>
      <c r="KT530" s="5"/>
      <c r="KU530" s="5"/>
      <c r="KV530" s="5"/>
      <c r="KW530" s="5"/>
      <c r="KX530" s="5"/>
      <c r="KY530" s="5"/>
      <c r="KZ530" s="5"/>
      <c r="LA530" s="5"/>
      <c r="LB530" s="5"/>
      <c r="LC530" s="5"/>
      <c r="LD530" s="5"/>
      <c r="LE530" s="5"/>
      <c r="LF530" s="5"/>
      <c r="LG530" s="5"/>
      <c r="LH530" s="5"/>
      <c r="LI530" s="5"/>
      <c r="LJ530" s="5"/>
      <c r="LK530" s="5"/>
      <c r="LL530" s="5"/>
      <c r="LM530" s="5"/>
      <c r="LN530" s="5"/>
      <c r="LO530" s="5"/>
      <c r="LP530" s="5"/>
      <c r="LQ530" s="5"/>
      <c r="LR530" s="5"/>
      <c r="LS530" s="5"/>
      <c r="LT530" s="5"/>
      <c r="LU530" s="5"/>
      <c r="LV530" s="5"/>
      <c r="LW530" s="5"/>
      <c r="LX530" s="5"/>
      <c r="LY530" s="5"/>
      <c r="LZ530" s="5"/>
      <c r="MA530" s="5"/>
      <c r="MB530" s="5"/>
      <c r="MC530" s="5"/>
      <c r="MD530" s="5"/>
      <c r="ME530" s="5"/>
      <c r="MF530" s="5"/>
      <c r="MG530" s="5"/>
      <c r="MH530" s="5"/>
      <c r="MI530" s="5"/>
      <c r="MJ530" s="5"/>
      <c r="MK530" s="5"/>
      <c r="ML530" s="5"/>
      <c r="MM530" s="5"/>
      <c r="MN530" s="5"/>
      <c r="MO530" s="5"/>
      <c r="MP530" s="5"/>
      <c r="MQ530" s="5"/>
      <c r="MR530" s="5"/>
      <c r="MS530" s="5"/>
      <c r="MT530" s="5"/>
      <c r="MU530" s="5"/>
      <c r="MV530" s="5"/>
      <c r="MW530" s="5"/>
      <c r="MX530" s="5"/>
      <c r="MY530" s="5"/>
      <c r="MZ530" s="5"/>
      <c r="NA530" s="5"/>
      <c r="NB530" s="5"/>
      <c r="NC530" s="5"/>
      <c r="ND530" s="5"/>
      <c r="NE530" s="5"/>
      <c r="NF530" s="5"/>
      <c r="NG530" s="5"/>
      <c r="NH530" s="5"/>
      <c r="NI530" s="5"/>
      <c r="NJ530" s="5"/>
      <c r="NK530" s="5"/>
      <c r="NL530" s="5"/>
      <c r="NM530" s="5"/>
      <c r="NN530" s="5"/>
      <c r="NO530" s="5"/>
      <c r="NP530" s="5"/>
      <c r="NQ530" s="5"/>
      <c r="NR530" s="5"/>
      <c r="NS530" s="5"/>
      <c r="NT530" s="5"/>
      <c r="NU530" s="5"/>
      <c r="NV530" s="5"/>
      <c r="NW530" s="5"/>
      <c r="NX530" s="5"/>
      <c r="NY530" s="5"/>
      <c r="NZ530" s="5"/>
      <c r="OA530" s="5"/>
      <c r="OB530" s="5"/>
      <c r="OC530" s="5"/>
      <c r="OD530" s="5"/>
      <c r="OE530" s="5"/>
      <c r="OF530" s="5"/>
      <c r="OG530" s="5"/>
      <c r="OH530" s="5"/>
      <c r="OI530" s="5"/>
      <c r="OJ530" s="5"/>
      <c r="OK530" s="5"/>
      <c r="OL530" s="5"/>
      <c r="OM530" s="5"/>
      <c r="ON530" s="5"/>
      <c r="OO530" s="5"/>
      <c r="OP530" s="5"/>
      <c r="OQ530" s="5"/>
      <c r="OR530" s="5"/>
      <c r="OS530" s="5"/>
      <c r="OT530" s="5"/>
      <c r="OU530" s="5"/>
      <c r="OV530" s="5"/>
      <c r="OW530" s="5"/>
      <c r="OX530" s="5"/>
      <c r="OY530" s="5"/>
      <c r="OZ530" s="5"/>
      <c r="PA530" s="5"/>
      <c r="PB530" s="5"/>
      <c r="PC530" s="5"/>
      <c r="PD530" s="5"/>
      <c r="PE530" s="5"/>
      <c r="PF530" s="5"/>
      <c r="PG530" s="5"/>
      <c r="PH530" s="5"/>
      <c r="PI530" s="5"/>
      <c r="PJ530" s="5"/>
      <c r="PK530" s="5"/>
      <c r="PL530" s="5"/>
      <c r="PM530" s="5"/>
      <c r="PN530" s="5"/>
      <c r="PO530" s="5"/>
      <c r="PP530" s="5"/>
    </row>
    <row r="531" spans="1:432" ht="14.2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  <c r="IW531" s="5"/>
      <c r="IX531" s="5"/>
      <c r="IY531" s="5"/>
      <c r="IZ531" s="5"/>
      <c r="JA531" s="5"/>
      <c r="JB531" s="5"/>
      <c r="JC531" s="5"/>
      <c r="JD531" s="5"/>
      <c r="JE531" s="5"/>
      <c r="JF531" s="5"/>
      <c r="JG531" s="5"/>
      <c r="JH531" s="5"/>
      <c r="JI531" s="5"/>
      <c r="JJ531" s="5"/>
      <c r="JK531" s="5"/>
      <c r="JL531" s="5"/>
      <c r="JM531" s="5"/>
      <c r="JN531" s="5"/>
      <c r="JO531" s="5"/>
      <c r="JP531" s="5"/>
      <c r="JQ531" s="5"/>
      <c r="JR531" s="5"/>
      <c r="JS531" s="5"/>
      <c r="JT531" s="5"/>
      <c r="JU531" s="5"/>
      <c r="JV531" s="5"/>
      <c r="JW531" s="5"/>
      <c r="JX531" s="5"/>
      <c r="JY531" s="5"/>
      <c r="JZ531" s="5"/>
      <c r="KA531" s="5"/>
      <c r="KB531" s="5"/>
      <c r="KC531" s="5"/>
      <c r="KD531" s="5"/>
      <c r="KE531" s="5"/>
      <c r="KF531" s="5"/>
      <c r="KG531" s="5"/>
      <c r="KH531" s="5"/>
      <c r="KI531" s="5"/>
      <c r="KJ531" s="5"/>
      <c r="KK531" s="5"/>
      <c r="KL531" s="5"/>
      <c r="KM531" s="5"/>
      <c r="KN531" s="5"/>
      <c r="KO531" s="5"/>
      <c r="KP531" s="5"/>
      <c r="KQ531" s="5"/>
      <c r="KR531" s="5"/>
      <c r="KS531" s="5"/>
      <c r="KT531" s="5"/>
      <c r="KU531" s="5"/>
      <c r="KV531" s="5"/>
      <c r="KW531" s="5"/>
      <c r="KX531" s="5"/>
      <c r="KY531" s="5"/>
      <c r="KZ531" s="5"/>
      <c r="LA531" s="5"/>
      <c r="LB531" s="5"/>
      <c r="LC531" s="5"/>
      <c r="LD531" s="5"/>
      <c r="LE531" s="5"/>
      <c r="LF531" s="5"/>
      <c r="LG531" s="5"/>
      <c r="LH531" s="5"/>
      <c r="LI531" s="5"/>
      <c r="LJ531" s="5"/>
      <c r="LK531" s="5"/>
      <c r="LL531" s="5"/>
      <c r="LM531" s="5"/>
      <c r="LN531" s="5"/>
      <c r="LO531" s="5"/>
      <c r="LP531" s="5"/>
      <c r="LQ531" s="5"/>
      <c r="LR531" s="5"/>
      <c r="LS531" s="5"/>
      <c r="LT531" s="5"/>
      <c r="LU531" s="5"/>
      <c r="LV531" s="5"/>
      <c r="LW531" s="5"/>
      <c r="LX531" s="5"/>
      <c r="LY531" s="5"/>
      <c r="LZ531" s="5"/>
      <c r="MA531" s="5"/>
      <c r="MB531" s="5"/>
      <c r="MC531" s="5"/>
      <c r="MD531" s="5"/>
      <c r="ME531" s="5"/>
      <c r="MF531" s="5"/>
      <c r="MG531" s="5"/>
      <c r="MH531" s="5"/>
      <c r="MI531" s="5"/>
      <c r="MJ531" s="5"/>
      <c r="MK531" s="5"/>
      <c r="ML531" s="5"/>
      <c r="MM531" s="5"/>
      <c r="MN531" s="5"/>
      <c r="MO531" s="5"/>
      <c r="MP531" s="5"/>
      <c r="MQ531" s="5"/>
      <c r="MR531" s="5"/>
      <c r="MS531" s="5"/>
      <c r="MT531" s="5"/>
      <c r="MU531" s="5"/>
      <c r="MV531" s="5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r="PN531" s="5"/>
      <c r="PO531" s="5"/>
      <c r="PP531" s="5"/>
    </row>
    <row r="532" spans="1:432" ht="14.2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  <c r="IW532" s="5"/>
      <c r="IX532" s="5"/>
      <c r="IY532" s="5"/>
      <c r="IZ532" s="5"/>
      <c r="JA532" s="5"/>
      <c r="JB532" s="5"/>
      <c r="JC532" s="5"/>
      <c r="JD532" s="5"/>
      <c r="JE532" s="5"/>
      <c r="JF532" s="5"/>
      <c r="JG532" s="5"/>
      <c r="JH532" s="5"/>
      <c r="JI532" s="5"/>
      <c r="JJ532" s="5"/>
      <c r="JK532" s="5"/>
      <c r="JL532" s="5"/>
      <c r="JM532" s="5"/>
      <c r="JN532" s="5"/>
      <c r="JO532" s="5"/>
      <c r="JP532" s="5"/>
      <c r="JQ532" s="5"/>
      <c r="JR532" s="5"/>
      <c r="JS532" s="5"/>
      <c r="JT532" s="5"/>
      <c r="JU532" s="5"/>
      <c r="JV532" s="5"/>
      <c r="JW532" s="5"/>
      <c r="JX532" s="5"/>
      <c r="JY532" s="5"/>
      <c r="JZ532" s="5"/>
      <c r="KA532" s="5"/>
      <c r="KB532" s="5"/>
      <c r="KC532" s="5"/>
      <c r="KD532" s="5"/>
      <c r="KE532" s="5"/>
      <c r="KF532" s="5"/>
      <c r="KG532" s="5"/>
      <c r="KH532" s="5"/>
      <c r="KI532" s="5"/>
      <c r="KJ532" s="5"/>
      <c r="KK532" s="5"/>
      <c r="KL532" s="5"/>
      <c r="KM532" s="5"/>
      <c r="KN532" s="5"/>
      <c r="KO532" s="5"/>
      <c r="KP532" s="5"/>
      <c r="KQ532" s="5"/>
      <c r="KR532" s="5"/>
      <c r="KS532" s="5"/>
      <c r="KT532" s="5"/>
      <c r="KU532" s="5"/>
      <c r="KV532" s="5"/>
      <c r="KW532" s="5"/>
      <c r="KX532" s="5"/>
      <c r="KY532" s="5"/>
      <c r="KZ532" s="5"/>
      <c r="LA532" s="5"/>
      <c r="LB532" s="5"/>
      <c r="LC532" s="5"/>
      <c r="LD532" s="5"/>
      <c r="LE532" s="5"/>
      <c r="LF532" s="5"/>
      <c r="LG532" s="5"/>
      <c r="LH532" s="5"/>
      <c r="LI532" s="5"/>
      <c r="LJ532" s="5"/>
      <c r="LK532" s="5"/>
      <c r="LL532" s="5"/>
      <c r="LM532" s="5"/>
      <c r="LN532" s="5"/>
      <c r="LO532" s="5"/>
      <c r="LP532" s="5"/>
      <c r="LQ532" s="5"/>
      <c r="LR532" s="5"/>
      <c r="LS532" s="5"/>
      <c r="LT532" s="5"/>
      <c r="LU532" s="5"/>
      <c r="LV532" s="5"/>
      <c r="LW532" s="5"/>
      <c r="LX532" s="5"/>
      <c r="LY532" s="5"/>
      <c r="LZ532" s="5"/>
      <c r="MA532" s="5"/>
      <c r="MB532" s="5"/>
      <c r="MC532" s="5"/>
      <c r="MD532" s="5"/>
      <c r="ME532" s="5"/>
      <c r="MF532" s="5"/>
      <c r="MG532" s="5"/>
      <c r="MH532" s="5"/>
      <c r="MI532" s="5"/>
      <c r="MJ532" s="5"/>
      <c r="MK532" s="5"/>
      <c r="ML532" s="5"/>
      <c r="MM532" s="5"/>
      <c r="MN532" s="5"/>
      <c r="MO532" s="5"/>
      <c r="MP532" s="5"/>
      <c r="MQ532" s="5"/>
      <c r="MR532" s="5"/>
      <c r="MS532" s="5"/>
      <c r="MT532" s="5"/>
      <c r="MU532" s="5"/>
      <c r="MV532" s="5"/>
      <c r="MW532" s="5"/>
      <c r="MX532" s="5"/>
      <c r="MY532" s="5"/>
      <c r="MZ532" s="5"/>
      <c r="NA532" s="5"/>
      <c r="NB532" s="5"/>
      <c r="NC532" s="5"/>
      <c r="ND532" s="5"/>
      <c r="NE532" s="5"/>
      <c r="NF532" s="5"/>
      <c r="NG532" s="5"/>
      <c r="NH532" s="5"/>
      <c r="NI532" s="5"/>
      <c r="NJ532" s="5"/>
      <c r="NK532" s="5"/>
      <c r="NL532" s="5"/>
      <c r="NM532" s="5"/>
      <c r="NN532" s="5"/>
      <c r="NO532" s="5"/>
      <c r="NP532" s="5"/>
      <c r="NQ532" s="5"/>
      <c r="NR532" s="5"/>
      <c r="NS532" s="5"/>
      <c r="NT532" s="5"/>
      <c r="NU532" s="5"/>
      <c r="NV532" s="5"/>
      <c r="NW532" s="5"/>
      <c r="NX532" s="5"/>
      <c r="NY532" s="5"/>
      <c r="NZ532" s="5"/>
      <c r="OA532" s="5"/>
      <c r="OB532" s="5"/>
      <c r="OC532" s="5"/>
      <c r="OD532" s="5"/>
      <c r="OE532" s="5"/>
      <c r="OF532" s="5"/>
      <c r="OG532" s="5"/>
      <c r="OH532" s="5"/>
      <c r="OI532" s="5"/>
      <c r="OJ532" s="5"/>
      <c r="OK532" s="5"/>
      <c r="OL532" s="5"/>
      <c r="OM532" s="5"/>
      <c r="ON532" s="5"/>
      <c r="OO532" s="5"/>
      <c r="OP532" s="5"/>
      <c r="OQ532" s="5"/>
      <c r="OR532" s="5"/>
      <c r="OS532" s="5"/>
      <c r="OT532" s="5"/>
      <c r="OU532" s="5"/>
      <c r="OV532" s="5"/>
      <c r="OW532" s="5"/>
      <c r="OX532" s="5"/>
      <c r="OY532" s="5"/>
      <c r="OZ532" s="5"/>
      <c r="PA532" s="5"/>
      <c r="PB532" s="5"/>
      <c r="PC532" s="5"/>
      <c r="PD532" s="5"/>
      <c r="PE532" s="5"/>
      <c r="PF532" s="5"/>
      <c r="PG532" s="5"/>
      <c r="PH532" s="5"/>
      <c r="PI532" s="5"/>
      <c r="PJ532" s="5"/>
      <c r="PK532" s="5"/>
      <c r="PL532" s="5"/>
      <c r="PM532" s="5"/>
      <c r="PN532" s="5"/>
      <c r="PO532" s="5"/>
      <c r="PP532" s="5"/>
    </row>
    <row r="533" spans="1:432" ht="14.2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  <c r="IW533" s="5"/>
      <c r="IX533" s="5"/>
      <c r="IY533" s="5"/>
      <c r="IZ533" s="5"/>
      <c r="JA533" s="5"/>
      <c r="JB533" s="5"/>
      <c r="JC533" s="5"/>
      <c r="JD533" s="5"/>
      <c r="JE533" s="5"/>
      <c r="JF533" s="5"/>
      <c r="JG533" s="5"/>
      <c r="JH533" s="5"/>
      <c r="JI533" s="5"/>
      <c r="JJ533" s="5"/>
      <c r="JK533" s="5"/>
      <c r="JL533" s="5"/>
      <c r="JM533" s="5"/>
      <c r="JN533" s="5"/>
      <c r="JO533" s="5"/>
      <c r="JP533" s="5"/>
      <c r="JQ533" s="5"/>
      <c r="JR533" s="5"/>
      <c r="JS533" s="5"/>
      <c r="JT533" s="5"/>
      <c r="JU533" s="5"/>
      <c r="JV533" s="5"/>
      <c r="JW533" s="5"/>
      <c r="JX533" s="5"/>
      <c r="JY533" s="5"/>
      <c r="JZ533" s="5"/>
      <c r="KA533" s="5"/>
      <c r="KB533" s="5"/>
      <c r="KC533" s="5"/>
      <c r="KD533" s="5"/>
      <c r="KE533" s="5"/>
      <c r="KF533" s="5"/>
      <c r="KG533" s="5"/>
      <c r="KH533" s="5"/>
      <c r="KI533" s="5"/>
      <c r="KJ533" s="5"/>
      <c r="KK533" s="5"/>
      <c r="KL533" s="5"/>
      <c r="KM533" s="5"/>
      <c r="KN533" s="5"/>
      <c r="KO533" s="5"/>
      <c r="KP533" s="5"/>
      <c r="KQ533" s="5"/>
      <c r="KR533" s="5"/>
      <c r="KS533" s="5"/>
      <c r="KT533" s="5"/>
      <c r="KU533" s="5"/>
      <c r="KV533" s="5"/>
      <c r="KW533" s="5"/>
      <c r="KX533" s="5"/>
      <c r="KY533" s="5"/>
      <c r="KZ533" s="5"/>
      <c r="LA533" s="5"/>
      <c r="LB533" s="5"/>
      <c r="LC533" s="5"/>
      <c r="LD533" s="5"/>
      <c r="LE533" s="5"/>
      <c r="LF533" s="5"/>
      <c r="LG533" s="5"/>
      <c r="LH533" s="5"/>
      <c r="LI533" s="5"/>
      <c r="LJ533" s="5"/>
      <c r="LK533" s="5"/>
      <c r="LL533" s="5"/>
      <c r="LM533" s="5"/>
      <c r="LN533" s="5"/>
      <c r="LO533" s="5"/>
      <c r="LP533" s="5"/>
      <c r="LQ533" s="5"/>
      <c r="LR533" s="5"/>
      <c r="LS533" s="5"/>
      <c r="LT533" s="5"/>
      <c r="LU533" s="5"/>
      <c r="LV533" s="5"/>
      <c r="LW533" s="5"/>
      <c r="LX533" s="5"/>
      <c r="LY533" s="5"/>
      <c r="LZ533" s="5"/>
      <c r="MA533" s="5"/>
      <c r="MB533" s="5"/>
      <c r="MC533" s="5"/>
      <c r="MD533" s="5"/>
      <c r="ME533" s="5"/>
      <c r="MF533" s="5"/>
      <c r="MG533" s="5"/>
      <c r="MH533" s="5"/>
      <c r="MI533" s="5"/>
      <c r="MJ533" s="5"/>
      <c r="MK533" s="5"/>
      <c r="ML533" s="5"/>
      <c r="MM533" s="5"/>
      <c r="MN533" s="5"/>
      <c r="MO533" s="5"/>
      <c r="MP533" s="5"/>
      <c r="MQ533" s="5"/>
      <c r="MR533" s="5"/>
      <c r="MS533" s="5"/>
      <c r="MT533" s="5"/>
      <c r="MU533" s="5"/>
      <c r="MV533" s="5"/>
      <c r="MW533" s="5"/>
      <c r="MX533" s="5"/>
      <c r="MY533" s="5"/>
      <c r="MZ533" s="5"/>
      <c r="NA533" s="5"/>
      <c r="NB533" s="5"/>
      <c r="NC533" s="5"/>
      <c r="ND533" s="5"/>
      <c r="NE533" s="5"/>
      <c r="NF533" s="5"/>
      <c r="NG533" s="5"/>
      <c r="NH533" s="5"/>
      <c r="NI533" s="5"/>
      <c r="NJ533" s="5"/>
      <c r="NK533" s="5"/>
      <c r="NL533" s="5"/>
      <c r="NM533" s="5"/>
      <c r="NN533" s="5"/>
      <c r="NO533" s="5"/>
      <c r="NP533" s="5"/>
      <c r="NQ533" s="5"/>
      <c r="NR533" s="5"/>
      <c r="NS533" s="5"/>
      <c r="NT533" s="5"/>
      <c r="NU533" s="5"/>
      <c r="NV533" s="5"/>
      <c r="NW533" s="5"/>
      <c r="NX533" s="5"/>
      <c r="NY533" s="5"/>
      <c r="NZ533" s="5"/>
      <c r="OA533" s="5"/>
      <c r="OB533" s="5"/>
      <c r="OC533" s="5"/>
      <c r="OD533" s="5"/>
      <c r="OE533" s="5"/>
      <c r="OF533" s="5"/>
      <c r="OG533" s="5"/>
      <c r="OH533" s="5"/>
      <c r="OI533" s="5"/>
      <c r="OJ533" s="5"/>
      <c r="OK533" s="5"/>
      <c r="OL533" s="5"/>
      <c r="OM533" s="5"/>
      <c r="ON533" s="5"/>
      <c r="OO533" s="5"/>
      <c r="OP533" s="5"/>
      <c r="OQ533" s="5"/>
      <c r="OR533" s="5"/>
      <c r="OS533" s="5"/>
      <c r="OT533" s="5"/>
      <c r="OU533" s="5"/>
      <c r="OV533" s="5"/>
      <c r="OW533" s="5"/>
      <c r="OX533" s="5"/>
      <c r="OY533" s="5"/>
      <c r="OZ533" s="5"/>
      <c r="PA533" s="5"/>
      <c r="PB533" s="5"/>
      <c r="PC533" s="5"/>
      <c r="PD533" s="5"/>
      <c r="PE533" s="5"/>
      <c r="PF533" s="5"/>
      <c r="PG533" s="5"/>
      <c r="PH533" s="5"/>
      <c r="PI533" s="5"/>
      <c r="PJ533" s="5"/>
      <c r="PK533" s="5"/>
      <c r="PL533" s="5"/>
      <c r="PM533" s="5"/>
      <c r="PN533" s="5"/>
      <c r="PO533" s="5"/>
      <c r="PP533" s="5"/>
    </row>
    <row r="534" spans="1:432" ht="14.2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  <c r="IW534" s="5"/>
      <c r="IX534" s="5"/>
      <c r="IY534" s="5"/>
      <c r="IZ534" s="5"/>
      <c r="JA534" s="5"/>
      <c r="JB534" s="5"/>
      <c r="JC534" s="5"/>
      <c r="JD534" s="5"/>
      <c r="JE534" s="5"/>
      <c r="JF534" s="5"/>
      <c r="JG534" s="5"/>
      <c r="JH534" s="5"/>
      <c r="JI534" s="5"/>
      <c r="JJ534" s="5"/>
      <c r="JK534" s="5"/>
      <c r="JL534" s="5"/>
      <c r="JM534" s="5"/>
      <c r="JN534" s="5"/>
      <c r="JO534" s="5"/>
      <c r="JP534" s="5"/>
      <c r="JQ534" s="5"/>
      <c r="JR534" s="5"/>
      <c r="JS534" s="5"/>
      <c r="JT534" s="5"/>
      <c r="JU534" s="5"/>
      <c r="JV534" s="5"/>
      <c r="JW534" s="5"/>
      <c r="JX534" s="5"/>
      <c r="JY534" s="5"/>
      <c r="JZ534" s="5"/>
      <c r="KA534" s="5"/>
      <c r="KB534" s="5"/>
      <c r="KC534" s="5"/>
      <c r="KD534" s="5"/>
      <c r="KE534" s="5"/>
      <c r="KF534" s="5"/>
      <c r="KG534" s="5"/>
      <c r="KH534" s="5"/>
      <c r="KI534" s="5"/>
      <c r="KJ534" s="5"/>
      <c r="KK534" s="5"/>
      <c r="KL534" s="5"/>
      <c r="KM534" s="5"/>
      <c r="KN534" s="5"/>
      <c r="KO534" s="5"/>
      <c r="KP534" s="5"/>
      <c r="KQ534" s="5"/>
      <c r="KR534" s="5"/>
      <c r="KS534" s="5"/>
      <c r="KT534" s="5"/>
      <c r="KU534" s="5"/>
      <c r="KV534" s="5"/>
      <c r="KW534" s="5"/>
      <c r="KX534" s="5"/>
      <c r="KY534" s="5"/>
      <c r="KZ534" s="5"/>
      <c r="LA534" s="5"/>
      <c r="LB534" s="5"/>
      <c r="LC534" s="5"/>
      <c r="LD534" s="5"/>
      <c r="LE534" s="5"/>
      <c r="LF534" s="5"/>
      <c r="LG534" s="5"/>
      <c r="LH534" s="5"/>
      <c r="LI534" s="5"/>
      <c r="LJ534" s="5"/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r="MY534" s="5"/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</row>
    <row r="535" spans="1:432" ht="14.2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  <c r="IW535" s="5"/>
      <c r="IX535" s="5"/>
      <c r="IY535" s="5"/>
      <c r="IZ535" s="5"/>
      <c r="JA535" s="5"/>
      <c r="JB535" s="5"/>
      <c r="JC535" s="5"/>
      <c r="JD535" s="5"/>
      <c r="JE535" s="5"/>
      <c r="JF535" s="5"/>
      <c r="JG535" s="5"/>
      <c r="JH535" s="5"/>
      <c r="JI535" s="5"/>
      <c r="JJ535" s="5"/>
      <c r="JK535" s="5"/>
      <c r="JL535" s="5"/>
      <c r="JM535" s="5"/>
      <c r="JN535" s="5"/>
      <c r="JO535" s="5"/>
      <c r="JP535" s="5"/>
      <c r="JQ535" s="5"/>
      <c r="JR535" s="5"/>
      <c r="JS535" s="5"/>
      <c r="JT535" s="5"/>
      <c r="JU535" s="5"/>
      <c r="JV535" s="5"/>
      <c r="JW535" s="5"/>
      <c r="JX535" s="5"/>
      <c r="JY535" s="5"/>
      <c r="JZ535" s="5"/>
      <c r="KA535" s="5"/>
      <c r="KB535" s="5"/>
      <c r="KC535" s="5"/>
      <c r="KD535" s="5"/>
      <c r="KE535" s="5"/>
      <c r="KF535" s="5"/>
      <c r="KG535" s="5"/>
      <c r="KH535" s="5"/>
      <c r="KI535" s="5"/>
      <c r="KJ535" s="5"/>
      <c r="KK535" s="5"/>
      <c r="KL535" s="5"/>
      <c r="KM535" s="5"/>
      <c r="KN535" s="5"/>
      <c r="KO535" s="5"/>
      <c r="KP535" s="5"/>
      <c r="KQ535" s="5"/>
      <c r="KR535" s="5"/>
      <c r="KS535" s="5"/>
      <c r="KT535" s="5"/>
      <c r="KU535" s="5"/>
      <c r="KV535" s="5"/>
      <c r="KW535" s="5"/>
      <c r="KX535" s="5"/>
      <c r="KY535" s="5"/>
      <c r="KZ535" s="5"/>
      <c r="LA535" s="5"/>
      <c r="LB535" s="5"/>
      <c r="LC535" s="5"/>
      <c r="LD535" s="5"/>
      <c r="LE535" s="5"/>
      <c r="LF535" s="5"/>
      <c r="LG535" s="5"/>
      <c r="LH535" s="5"/>
      <c r="LI535" s="5"/>
      <c r="LJ535" s="5"/>
      <c r="LK535" s="5"/>
      <c r="LL535" s="5"/>
      <c r="LM535" s="5"/>
      <c r="LN535" s="5"/>
      <c r="LO535" s="5"/>
      <c r="LP535" s="5"/>
      <c r="LQ535" s="5"/>
      <c r="LR535" s="5"/>
      <c r="LS535" s="5"/>
      <c r="LT535" s="5"/>
      <c r="LU535" s="5"/>
      <c r="LV535" s="5"/>
      <c r="LW535" s="5"/>
      <c r="LX535" s="5"/>
      <c r="LY535" s="5"/>
      <c r="LZ535" s="5"/>
      <c r="MA535" s="5"/>
      <c r="MB535" s="5"/>
      <c r="MC535" s="5"/>
      <c r="MD535" s="5"/>
      <c r="ME535" s="5"/>
      <c r="MF535" s="5"/>
      <c r="MG535" s="5"/>
      <c r="MH535" s="5"/>
      <c r="MI535" s="5"/>
      <c r="MJ535" s="5"/>
      <c r="MK535" s="5"/>
      <c r="ML535" s="5"/>
      <c r="MM535" s="5"/>
      <c r="MN535" s="5"/>
      <c r="MO535" s="5"/>
      <c r="MP535" s="5"/>
      <c r="MQ535" s="5"/>
      <c r="MR535" s="5"/>
      <c r="MS535" s="5"/>
      <c r="MT535" s="5"/>
      <c r="MU535" s="5"/>
      <c r="MV535" s="5"/>
      <c r="MW535" s="5"/>
      <c r="MX535" s="5"/>
      <c r="MY535" s="5"/>
      <c r="MZ535" s="5"/>
      <c r="NA535" s="5"/>
      <c r="NB535" s="5"/>
      <c r="NC535" s="5"/>
      <c r="ND535" s="5"/>
      <c r="NE535" s="5"/>
      <c r="NF535" s="5"/>
      <c r="NG535" s="5"/>
      <c r="NH535" s="5"/>
      <c r="NI535" s="5"/>
      <c r="NJ535" s="5"/>
      <c r="NK535" s="5"/>
      <c r="NL535" s="5"/>
      <c r="NM535" s="5"/>
      <c r="NN535" s="5"/>
      <c r="NO535" s="5"/>
      <c r="NP535" s="5"/>
      <c r="NQ535" s="5"/>
      <c r="NR535" s="5"/>
      <c r="NS535" s="5"/>
      <c r="NT535" s="5"/>
      <c r="NU535" s="5"/>
      <c r="NV535" s="5"/>
      <c r="NW535" s="5"/>
      <c r="NX535" s="5"/>
      <c r="NY535" s="5"/>
      <c r="NZ535" s="5"/>
      <c r="OA535" s="5"/>
      <c r="OB535" s="5"/>
      <c r="OC535" s="5"/>
      <c r="OD535" s="5"/>
      <c r="OE535" s="5"/>
      <c r="OF535" s="5"/>
      <c r="OG535" s="5"/>
      <c r="OH535" s="5"/>
      <c r="OI535" s="5"/>
      <c r="OJ535" s="5"/>
      <c r="OK535" s="5"/>
      <c r="OL535" s="5"/>
      <c r="OM535" s="5"/>
      <c r="ON535" s="5"/>
      <c r="OO535" s="5"/>
      <c r="OP535" s="5"/>
      <c r="OQ535" s="5"/>
      <c r="OR535" s="5"/>
      <c r="OS535" s="5"/>
      <c r="OT535" s="5"/>
      <c r="OU535" s="5"/>
      <c r="OV535" s="5"/>
      <c r="OW535" s="5"/>
      <c r="OX535" s="5"/>
      <c r="OY535" s="5"/>
      <c r="OZ535" s="5"/>
      <c r="PA535" s="5"/>
      <c r="PB535" s="5"/>
      <c r="PC535" s="5"/>
      <c r="PD535" s="5"/>
      <c r="PE535" s="5"/>
      <c r="PF535" s="5"/>
      <c r="PG535" s="5"/>
      <c r="PH535" s="5"/>
      <c r="PI535" s="5"/>
      <c r="PJ535" s="5"/>
      <c r="PK535" s="5"/>
      <c r="PL535" s="5"/>
      <c r="PM535" s="5"/>
      <c r="PN535" s="5"/>
      <c r="PO535" s="5"/>
      <c r="PP535" s="5"/>
    </row>
    <row r="536" spans="1:432" ht="14.2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  <c r="IW536" s="5"/>
      <c r="IX536" s="5"/>
      <c r="IY536" s="5"/>
      <c r="IZ536" s="5"/>
      <c r="JA536" s="5"/>
      <c r="JB536" s="5"/>
      <c r="JC536" s="5"/>
      <c r="JD536" s="5"/>
      <c r="JE536" s="5"/>
      <c r="JF536" s="5"/>
      <c r="JG536" s="5"/>
      <c r="JH536" s="5"/>
      <c r="JI536" s="5"/>
      <c r="JJ536" s="5"/>
      <c r="JK536" s="5"/>
      <c r="JL536" s="5"/>
      <c r="JM536" s="5"/>
      <c r="JN536" s="5"/>
      <c r="JO536" s="5"/>
      <c r="JP536" s="5"/>
      <c r="JQ536" s="5"/>
      <c r="JR536" s="5"/>
      <c r="JS536" s="5"/>
      <c r="JT536" s="5"/>
      <c r="JU536" s="5"/>
      <c r="JV536" s="5"/>
      <c r="JW536" s="5"/>
      <c r="JX536" s="5"/>
      <c r="JY536" s="5"/>
      <c r="JZ536" s="5"/>
      <c r="KA536" s="5"/>
      <c r="KB536" s="5"/>
      <c r="KC536" s="5"/>
      <c r="KD536" s="5"/>
      <c r="KE536" s="5"/>
      <c r="KF536" s="5"/>
      <c r="KG536" s="5"/>
      <c r="KH536" s="5"/>
      <c r="KI536" s="5"/>
      <c r="KJ536" s="5"/>
      <c r="KK536" s="5"/>
      <c r="KL536" s="5"/>
      <c r="KM536" s="5"/>
      <c r="KN536" s="5"/>
      <c r="KO536" s="5"/>
      <c r="KP536" s="5"/>
      <c r="KQ536" s="5"/>
      <c r="KR536" s="5"/>
      <c r="KS536" s="5"/>
      <c r="KT536" s="5"/>
      <c r="KU536" s="5"/>
      <c r="KV536" s="5"/>
      <c r="KW536" s="5"/>
      <c r="KX536" s="5"/>
      <c r="KY536" s="5"/>
      <c r="KZ536" s="5"/>
      <c r="LA536" s="5"/>
      <c r="LB536" s="5"/>
      <c r="LC536" s="5"/>
      <c r="LD536" s="5"/>
      <c r="LE536" s="5"/>
      <c r="LF536" s="5"/>
      <c r="LG536" s="5"/>
      <c r="LH536" s="5"/>
      <c r="LI536" s="5"/>
      <c r="LJ536" s="5"/>
      <c r="LK536" s="5"/>
      <c r="LL536" s="5"/>
      <c r="LM536" s="5"/>
      <c r="LN536" s="5"/>
      <c r="LO536" s="5"/>
      <c r="LP536" s="5"/>
      <c r="LQ536" s="5"/>
      <c r="LR536" s="5"/>
      <c r="LS536" s="5"/>
      <c r="LT536" s="5"/>
      <c r="LU536" s="5"/>
      <c r="LV536" s="5"/>
      <c r="LW536" s="5"/>
      <c r="LX536" s="5"/>
      <c r="LY536" s="5"/>
      <c r="LZ536" s="5"/>
      <c r="MA536" s="5"/>
      <c r="MB536" s="5"/>
      <c r="MC536" s="5"/>
      <c r="MD536" s="5"/>
      <c r="ME536" s="5"/>
      <c r="MF536" s="5"/>
      <c r="MG536" s="5"/>
      <c r="MH536" s="5"/>
      <c r="MI536" s="5"/>
      <c r="MJ536" s="5"/>
      <c r="MK536" s="5"/>
      <c r="ML536" s="5"/>
      <c r="MM536" s="5"/>
      <c r="MN536" s="5"/>
      <c r="MO536" s="5"/>
      <c r="MP536" s="5"/>
      <c r="MQ536" s="5"/>
      <c r="MR536" s="5"/>
      <c r="MS536" s="5"/>
      <c r="MT536" s="5"/>
      <c r="MU536" s="5"/>
      <c r="MV536" s="5"/>
      <c r="MW536" s="5"/>
      <c r="MX536" s="5"/>
      <c r="MY536" s="5"/>
      <c r="MZ536" s="5"/>
      <c r="NA536" s="5"/>
      <c r="NB536" s="5"/>
      <c r="NC536" s="5"/>
      <c r="ND536" s="5"/>
      <c r="NE536" s="5"/>
      <c r="NF536" s="5"/>
      <c r="NG536" s="5"/>
      <c r="NH536" s="5"/>
      <c r="NI536" s="5"/>
      <c r="NJ536" s="5"/>
      <c r="NK536" s="5"/>
      <c r="NL536" s="5"/>
      <c r="NM536" s="5"/>
      <c r="NN536" s="5"/>
      <c r="NO536" s="5"/>
      <c r="NP536" s="5"/>
      <c r="NQ536" s="5"/>
      <c r="NR536" s="5"/>
      <c r="NS536" s="5"/>
      <c r="NT536" s="5"/>
      <c r="NU536" s="5"/>
      <c r="NV536" s="5"/>
      <c r="NW536" s="5"/>
      <c r="NX536" s="5"/>
      <c r="NY536" s="5"/>
      <c r="NZ536" s="5"/>
      <c r="OA536" s="5"/>
      <c r="OB536" s="5"/>
      <c r="OC536" s="5"/>
      <c r="OD536" s="5"/>
      <c r="OE536" s="5"/>
      <c r="OF536" s="5"/>
      <c r="OG536" s="5"/>
      <c r="OH536" s="5"/>
      <c r="OI536" s="5"/>
      <c r="OJ536" s="5"/>
      <c r="OK536" s="5"/>
      <c r="OL536" s="5"/>
      <c r="OM536" s="5"/>
      <c r="ON536" s="5"/>
      <c r="OO536" s="5"/>
      <c r="OP536" s="5"/>
      <c r="OQ536" s="5"/>
      <c r="OR536" s="5"/>
      <c r="OS536" s="5"/>
      <c r="OT536" s="5"/>
      <c r="OU536" s="5"/>
      <c r="OV536" s="5"/>
      <c r="OW536" s="5"/>
      <c r="OX536" s="5"/>
      <c r="OY536" s="5"/>
      <c r="OZ536" s="5"/>
      <c r="PA536" s="5"/>
      <c r="PB536" s="5"/>
      <c r="PC536" s="5"/>
      <c r="PD536" s="5"/>
      <c r="PE536" s="5"/>
      <c r="PF536" s="5"/>
      <c r="PG536" s="5"/>
      <c r="PH536" s="5"/>
      <c r="PI536" s="5"/>
      <c r="PJ536" s="5"/>
      <c r="PK536" s="5"/>
      <c r="PL536" s="5"/>
      <c r="PM536" s="5"/>
      <c r="PN536" s="5"/>
      <c r="PO536" s="5"/>
      <c r="PP536" s="5"/>
    </row>
    <row r="537" spans="1:432" ht="14.2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  <c r="IW537" s="5"/>
      <c r="IX537" s="5"/>
      <c r="IY537" s="5"/>
      <c r="IZ537" s="5"/>
      <c r="JA537" s="5"/>
      <c r="JB537" s="5"/>
      <c r="JC537" s="5"/>
      <c r="JD537" s="5"/>
      <c r="JE537" s="5"/>
      <c r="JF537" s="5"/>
      <c r="JG537" s="5"/>
      <c r="JH537" s="5"/>
      <c r="JI537" s="5"/>
      <c r="JJ537" s="5"/>
      <c r="JK537" s="5"/>
      <c r="JL537" s="5"/>
      <c r="JM537" s="5"/>
      <c r="JN537" s="5"/>
      <c r="JO537" s="5"/>
      <c r="JP537" s="5"/>
      <c r="JQ537" s="5"/>
      <c r="JR537" s="5"/>
      <c r="JS537" s="5"/>
      <c r="JT537" s="5"/>
      <c r="JU537" s="5"/>
      <c r="JV537" s="5"/>
      <c r="JW537" s="5"/>
      <c r="JX537" s="5"/>
      <c r="JY537" s="5"/>
      <c r="JZ537" s="5"/>
      <c r="KA537" s="5"/>
      <c r="KB537" s="5"/>
      <c r="KC537" s="5"/>
      <c r="KD537" s="5"/>
      <c r="KE537" s="5"/>
      <c r="KF537" s="5"/>
      <c r="KG537" s="5"/>
      <c r="KH537" s="5"/>
      <c r="KI537" s="5"/>
      <c r="KJ537" s="5"/>
      <c r="KK537" s="5"/>
      <c r="KL537" s="5"/>
      <c r="KM537" s="5"/>
      <c r="KN537" s="5"/>
      <c r="KO537" s="5"/>
      <c r="KP537" s="5"/>
      <c r="KQ537" s="5"/>
      <c r="KR537" s="5"/>
      <c r="KS537" s="5"/>
      <c r="KT537" s="5"/>
      <c r="KU537" s="5"/>
      <c r="KV537" s="5"/>
      <c r="KW537" s="5"/>
      <c r="KX537" s="5"/>
      <c r="KY537" s="5"/>
      <c r="KZ537" s="5"/>
      <c r="LA537" s="5"/>
      <c r="LB537" s="5"/>
      <c r="LC537" s="5"/>
      <c r="LD537" s="5"/>
      <c r="LE537" s="5"/>
      <c r="LF537" s="5"/>
      <c r="LG537" s="5"/>
      <c r="LH537" s="5"/>
      <c r="LI537" s="5"/>
      <c r="LJ537" s="5"/>
      <c r="LK537" s="5"/>
      <c r="LL537" s="5"/>
      <c r="LM537" s="5"/>
      <c r="LN537" s="5"/>
      <c r="LO537" s="5"/>
      <c r="LP537" s="5"/>
      <c r="LQ537" s="5"/>
      <c r="LR537" s="5"/>
      <c r="LS537" s="5"/>
      <c r="LT537" s="5"/>
      <c r="LU537" s="5"/>
      <c r="LV537" s="5"/>
      <c r="LW537" s="5"/>
      <c r="LX537" s="5"/>
      <c r="LY537" s="5"/>
      <c r="LZ537" s="5"/>
      <c r="MA537" s="5"/>
      <c r="MB537" s="5"/>
      <c r="MC537" s="5"/>
      <c r="MD537" s="5"/>
      <c r="ME537" s="5"/>
      <c r="MF537" s="5"/>
      <c r="MG537" s="5"/>
      <c r="MH537" s="5"/>
      <c r="MI537" s="5"/>
      <c r="MJ537" s="5"/>
      <c r="MK537" s="5"/>
      <c r="ML537" s="5"/>
      <c r="MM537" s="5"/>
      <c r="MN537" s="5"/>
      <c r="MO537" s="5"/>
      <c r="MP537" s="5"/>
      <c r="MQ537" s="5"/>
      <c r="MR537" s="5"/>
      <c r="MS537" s="5"/>
      <c r="MT537" s="5"/>
      <c r="MU537" s="5"/>
      <c r="MV537" s="5"/>
      <c r="MW537" s="5"/>
      <c r="MX537" s="5"/>
      <c r="MY537" s="5"/>
      <c r="MZ537" s="5"/>
      <c r="NA537" s="5"/>
      <c r="NB537" s="5"/>
      <c r="NC537" s="5"/>
      <c r="ND537" s="5"/>
      <c r="NE537" s="5"/>
      <c r="NF537" s="5"/>
      <c r="NG537" s="5"/>
      <c r="NH537" s="5"/>
      <c r="NI537" s="5"/>
      <c r="NJ537" s="5"/>
      <c r="NK537" s="5"/>
      <c r="NL537" s="5"/>
      <c r="NM537" s="5"/>
      <c r="NN537" s="5"/>
      <c r="NO537" s="5"/>
      <c r="NP537" s="5"/>
      <c r="NQ537" s="5"/>
      <c r="NR537" s="5"/>
      <c r="NS537" s="5"/>
      <c r="NT537" s="5"/>
      <c r="NU537" s="5"/>
      <c r="NV537" s="5"/>
      <c r="NW537" s="5"/>
      <c r="NX537" s="5"/>
      <c r="NY537" s="5"/>
      <c r="NZ537" s="5"/>
      <c r="OA537" s="5"/>
      <c r="OB537" s="5"/>
      <c r="OC537" s="5"/>
      <c r="OD537" s="5"/>
      <c r="OE537" s="5"/>
      <c r="OF537" s="5"/>
      <c r="OG537" s="5"/>
      <c r="OH537" s="5"/>
      <c r="OI537" s="5"/>
      <c r="OJ537" s="5"/>
      <c r="OK537" s="5"/>
      <c r="OL537" s="5"/>
      <c r="OM537" s="5"/>
      <c r="ON537" s="5"/>
      <c r="OO537" s="5"/>
      <c r="OP537" s="5"/>
      <c r="OQ537" s="5"/>
      <c r="OR537" s="5"/>
      <c r="OS537" s="5"/>
      <c r="OT537" s="5"/>
      <c r="OU537" s="5"/>
      <c r="OV537" s="5"/>
      <c r="OW537" s="5"/>
      <c r="OX537" s="5"/>
      <c r="OY537" s="5"/>
      <c r="OZ537" s="5"/>
      <c r="PA537" s="5"/>
      <c r="PB537" s="5"/>
      <c r="PC537" s="5"/>
      <c r="PD537" s="5"/>
      <c r="PE537" s="5"/>
      <c r="PF537" s="5"/>
      <c r="PG537" s="5"/>
      <c r="PH537" s="5"/>
      <c r="PI537" s="5"/>
      <c r="PJ537" s="5"/>
      <c r="PK537" s="5"/>
      <c r="PL537" s="5"/>
      <c r="PM537" s="5"/>
      <c r="PN537" s="5"/>
      <c r="PO537" s="5"/>
      <c r="PP537" s="5"/>
    </row>
    <row r="538" spans="1:432" ht="14.2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  <c r="IW538" s="5"/>
      <c r="IX538" s="5"/>
      <c r="IY538" s="5"/>
      <c r="IZ538" s="5"/>
      <c r="JA538" s="5"/>
      <c r="JB538" s="5"/>
      <c r="JC538" s="5"/>
      <c r="JD538" s="5"/>
      <c r="JE538" s="5"/>
      <c r="JF538" s="5"/>
      <c r="JG538" s="5"/>
      <c r="JH538" s="5"/>
      <c r="JI538" s="5"/>
      <c r="JJ538" s="5"/>
      <c r="JK538" s="5"/>
      <c r="JL538" s="5"/>
      <c r="JM538" s="5"/>
      <c r="JN538" s="5"/>
      <c r="JO538" s="5"/>
      <c r="JP538" s="5"/>
      <c r="JQ538" s="5"/>
      <c r="JR538" s="5"/>
      <c r="JS538" s="5"/>
      <c r="JT538" s="5"/>
      <c r="JU538" s="5"/>
      <c r="JV538" s="5"/>
      <c r="JW538" s="5"/>
      <c r="JX538" s="5"/>
      <c r="JY538" s="5"/>
      <c r="JZ538" s="5"/>
      <c r="KA538" s="5"/>
      <c r="KB538" s="5"/>
      <c r="KC538" s="5"/>
      <c r="KD538" s="5"/>
      <c r="KE538" s="5"/>
      <c r="KF538" s="5"/>
      <c r="KG538" s="5"/>
      <c r="KH538" s="5"/>
      <c r="KI538" s="5"/>
      <c r="KJ538" s="5"/>
      <c r="KK538" s="5"/>
      <c r="KL538" s="5"/>
      <c r="KM538" s="5"/>
      <c r="KN538" s="5"/>
      <c r="KO538" s="5"/>
      <c r="KP538" s="5"/>
      <c r="KQ538" s="5"/>
      <c r="KR538" s="5"/>
      <c r="KS538" s="5"/>
      <c r="KT538" s="5"/>
      <c r="KU538" s="5"/>
      <c r="KV538" s="5"/>
      <c r="KW538" s="5"/>
      <c r="KX538" s="5"/>
      <c r="KY538" s="5"/>
      <c r="KZ538" s="5"/>
      <c r="LA538" s="5"/>
      <c r="LB538" s="5"/>
      <c r="LC538" s="5"/>
      <c r="LD538" s="5"/>
      <c r="LE538" s="5"/>
      <c r="LF538" s="5"/>
      <c r="LG538" s="5"/>
      <c r="LH538" s="5"/>
      <c r="LI538" s="5"/>
      <c r="LJ538" s="5"/>
      <c r="LK538" s="5"/>
      <c r="LL538" s="5"/>
      <c r="LM538" s="5"/>
      <c r="LN538" s="5"/>
      <c r="LO538" s="5"/>
      <c r="LP538" s="5"/>
      <c r="LQ538" s="5"/>
      <c r="LR538" s="5"/>
      <c r="LS538" s="5"/>
      <c r="LT538" s="5"/>
      <c r="LU538" s="5"/>
      <c r="LV538" s="5"/>
      <c r="LW538" s="5"/>
      <c r="LX538" s="5"/>
      <c r="LY538" s="5"/>
      <c r="LZ538" s="5"/>
      <c r="MA538" s="5"/>
      <c r="MB538" s="5"/>
      <c r="MC538" s="5"/>
      <c r="MD538" s="5"/>
      <c r="ME538" s="5"/>
      <c r="MF538" s="5"/>
      <c r="MG538" s="5"/>
      <c r="MH538" s="5"/>
      <c r="MI538" s="5"/>
      <c r="MJ538" s="5"/>
      <c r="MK538" s="5"/>
      <c r="ML538" s="5"/>
      <c r="MM538" s="5"/>
      <c r="MN538" s="5"/>
      <c r="MO538" s="5"/>
      <c r="MP538" s="5"/>
      <c r="MQ538" s="5"/>
      <c r="MR538" s="5"/>
      <c r="MS538" s="5"/>
      <c r="MT538" s="5"/>
      <c r="MU538" s="5"/>
      <c r="MV538" s="5"/>
      <c r="MW538" s="5"/>
      <c r="MX538" s="5"/>
      <c r="MY538" s="5"/>
      <c r="MZ538" s="5"/>
      <c r="NA538" s="5"/>
      <c r="NB538" s="5"/>
      <c r="NC538" s="5"/>
      <c r="ND538" s="5"/>
      <c r="NE538" s="5"/>
      <c r="NF538" s="5"/>
      <c r="NG538" s="5"/>
      <c r="NH538" s="5"/>
      <c r="NI538" s="5"/>
      <c r="NJ538" s="5"/>
      <c r="NK538" s="5"/>
      <c r="NL538" s="5"/>
      <c r="NM538" s="5"/>
      <c r="NN538" s="5"/>
      <c r="NO538" s="5"/>
      <c r="NP538" s="5"/>
      <c r="NQ538" s="5"/>
      <c r="NR538" s="5"/>
      <c r="NS538" s="5"/>
      <c r="NT538" s="5"/>
      <c r="NU538" s="5"/>
      <c r="NV538" s="5"/>
      <c r="NW538" s="5"/>
      <c r="NX538" s="5"/>
      <c r="NY538" s="5"/>
      <c r="NZ538" s="5"/>
      <c r="OA538" s="5"/>
      <c r="OB538" s="5"/>
      <c r="OC538" s="5"/>
      <c r="OD538" s="5"/>
      <c r="OE538" s="5"/>
      <c r="OF538" s="5"/>
      <c r="OG538" s="5"/>
      <c r="OH538" s="5"/>
      <c r="OI538" s="5"/>
      <c r="OJ538" s="5"/>
      <c r="OK538" s="5"/>
      <c r="OL538" s="5"/>
      <c r="OM538" s="5"/>
      <c r="ON538" s="5"/>
      <c r="OO538" s="5"/>
      <c r="OP538" s="5"/>
      <c r="OQ538" s="5"/>
      <c r="OR538" s="5"/>
      <c r="OS538" s="5"/>
      <c r="OT538" s="5"/>
      <c r="OU538" s="5"/>
      <c r="OV538" s="5"/>
      <c r="OW538" s="5"/>
      <c r="OX538" s="5"/>
      <c r="OY538" s="5"/>
      <c r="OZ538" s="5"/>
      <c r="PA538" s="5"/>
      <c r="PB538" s="5"/>
      <c r="PC538" s="5"/>
      <c r="PD538" s="5"/>
      <c r="PE538" s="5"/>
      <c r="PF538" s="5"/>
      <c r="PG538" s="5"/>
      <c r="PH538" s="5"/>
      <c r="PI538" s="5"/>
      <c r="PJ538" s="5"/>
      <c r="PK538" s="5"/>
      <c r="PL538" s="5"/>
      <c r="PM538" s="5"/>
      <c r="PN538" s="5"/>
      <c r="PO538" s="5"/>
      <c r="PP538" s="5"/>
    </row>
    <row r="539" spans="1:432" ht="14.2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  <c r="IW539" s="5"/>
      <c r="IX539" s="5"/>
      <c r="IY539" s="5"/>
      <c r="IZ539" s="5"/>
      <c r="JA539" s="5"/>
      <c r="JB539" s="5"/>
      <c r="JC539" s="5"/>
      <c r="JD539" s="5"/>
      <c r="JE539" s="5"/>
      <c r="JF539" s="5"/>
      <c r="JG539" s="5"/>
      <c r="JH539" s="5"/>
      <c r="JI539" s="5"/>
      <c r="JJ539" s="5"/>
      <c r="JK539" s="5"/>
      <c r="JL539" s="5"/>
      <c r="JM539" s="5"/>
      <c r="JN539" s="5"/>
      <c r="JO539" s="5"/>
      <c r="JP539" s="5"/>
      <c r="JQ539" s="5"/>
      <c r="JR539" s="5"/>
      <c r="JS539" s="5"/>
      <c r="JT539" s="5"/>
      <c r="JU539" s="5"/>
      <c r="JV539" s="5"/>
      <c r="JW539" s="5"/>
      <c r="JX539" s="5"/>
      <c r="JY539" s="5"/>
      <c r="JZ539" s="5"/>
      <c r="KA539" s="5"/>
      <c r="KB539" s="5"/>
      <c r="KC539" s="5"/>
      <c r="KD539" s="5"/>
      <c r="KE539" s="5"/>
      <c r="KF539" s="5"/>
      <c r="KG539" s="5"/>
      <c r="KH539" s="5"/>
      <c r="KI539" s="5"/>
      <c r="KJ539" s="5"/>
      <c r="KK539" s="5"/>
      <c r="KL539" s="5"/>
      <c r="KM539" s="5"/>
      <c r="KN539" s="5"/>
      <c r="KO539" s="5"/>
      <c r="KP539" s="5"/>
      <c r="KQ539" s="5"/>
      <c r="KR539" s="5"/>
      <c r="KS539" s="5"/>
      <c r="KT539" s="5"/>
      <c r="KU539" s="5"/>
      <c r="KV539" s="5"/>
      <c r="KW539" s="5"/>
      <c r="KX539" s="5"/>
      <c r="KY539" s="5"/>
      <c r="KZ539" s="5"/>
      <c r="LA539" s="5"/>
      <c r="LB539" s="5"/>
      <c r="LC539" s="5"/>
      <c r="LD539" s="5"/>
      <c r="LE539" s="5"/>
      <c r="LF539" s="5"/>
      <c r="LG539" s="5"/>
      <c r="LH539" s="5"/>
      <c r="LI539" s="5"/>
      <c r="LJ539" s="5"/>
      <c r="LK539" s="5"/>
      <c r="LL539" s="5"/>
      <c r="LM539" s="5"/>
      <c r="LN539" s="5"/>
      <c r="LO539" s="5"/>
      <c r="LP539" s="5"/>
      <c r="LQ539" s="5"/>
      <c r="LR539" s="5"/>
      <c r="LS539" s="5"/>
      <c r="LT539" s="5"/>
      <c r="LU539" s="5"/>
      <c r="LV539" s="5"/>
      <c r="LW539" s="5"/>
      <c r="LX539" s="5"/>
      <c r="LY539" s="5"/>
      <c r="LZ539" s="5"/>
      <c r="MA539" s="5"/>
      <c r="MB539" s="5"/>
      <c r="MC539" s="5"/>
      <c r="MD539" s="5"/>
      <c r="ME539" s="5"/>
      <c r="MF539" s="5"/>
      <c r="MG539" s="5"/>
      <c r="MH539" s="5"/>
      <c r="MI539" s="5"/>
      <c r="MJ539" s="5"/>
      <c r="MK539" s="5"/>
      <c r="ML539" s="5"/>
      <c r="MM539" s="5"/>
      <c r="MN539" s="5"/>
      <c r="MO539" s="5"/>
      <c r="MP539" s="5"/>
      <c r="MQ539" s="5"/>
      <c r="MR539" s="5"/>
      <c r="MS539" s="5"/>
      <c r="MT539" s="5"/>
      <c r="MU539" s="5"/>
      <c r="MV539" s="5"/>
      <c r="MW539" s="5"/>
      <c r="MX539" s="5"/>
      <c r="MY539" s="5"/>
      <c r="MZ539" s="5"/>
      <c r="NA539" s="5"/>
      <c r="NB539" s="5"/>
      <c r="NC539" s="5"/>
      <c r="ND539" s="5"/>
      <c r="NE539" s="5"/>
      <c r="NF539" s="5"/>
      <c r="NG539" s="5"/>
      <c r="NH539" s="5"/>
      <c r="NI539" s="5"/>
      <c r="NJ539" s="5"/>
      <c r="NK539" s="5"/>
      <c r="NL539" s="5"/>
      <c r="NM539" s="5"/>
      <c r="NN539" s="5"/>
      <c r="NO539" s="5"/>
      <c r="NP539" s="5"/>
      <c r="NQ539" s="5"/>
      <c r="NR539" s="5"/>
      <c r="NS539" s="5"/>
      <c r="NT539" s="5"/>
      <c r="NU539" s="5"/>
      <c r="NV539" s="5"/>
      <c r="NW539" s="5"/>
      <c r="NX539" s="5"/>
      <c r="NY539" s="5"/>
      <c r="NZ539" s="5"/>
      <c r="OA539" s="5"/>
      <c r="OB539" s="5"/>
      <c r="OC539" s="5"/>
      <c r="OD539" s="5"/>
      <c r="OE539" s="5"/>
      <c r="OF539" s="5"/>
      <c r="OG539" s="5"/>
      <c r="OH539" s="5"/>
      <c r="OI539" s="5"/>
      <c r="OJ539" s="5"/>
      <c r="OK539" s="5"/>
      <c r="OL539" s="5"/>
      <c r="OM539" s="5"/>
      <c r="ON539" s="5"/>
      <c r="OO539" s="5"/>
      <c r="OP539" s="5"/>
      <c r="OQ539" s="5"/>
      <c r="OR539" s="5"/>
      <c r="OS539" s="5"/>
      <c r="OT539" s="5"/>
      <c r="OU539" s="5"/>
      <c r="OV539" s="5"/>
      <c r="OW539" s="5"/>
      <c r="OX539" s="5"/>
      <c r="OY539" s="5"/>
      <c r="OZ539" s="5"/>
      <c r="PA539" s="5"/>
      <c r="PB539" s="5"/>
      <c r="PC539" s="5"/>
      <c r="PD539" s="5"/>
      <c r="PE539" s="5"/>
      <c r="PF539" s="5"/>
      <c r="PG539" s="5"/>
      <c r="PH539" s="5"/>
      <c r="PI539" s="5"/>
      <c r="PJ539" s="5"/>
      <c r="PK539" s="5"/>
      <c r="PL539" s="5"/>
      <c r="PM539" s="5"/>
      <c r="PN539" s="5"/>
      <c r="PO539" s="5"/>
      <c r="PP539" s="5"/>
    </row>
    <row r="540" spans="1:432" ht="14.2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  <c r="IW540" s="5"/>
      <c r="IX540" s="5"/>
      <c r="IY540" s="5"/>
      <c r="IZ540" s="5"/>
      <c r="JA540" s="5"/>
      <c r="JB540" s="5"/>
      <c r="JC540" s="5"/>
      <c r="JD540" s="5"/>
      <c r="JE540" s="5"/>
      <c r="JF540" s="5"/>
      <c r="JG540" s="5"/>
      <c r="JH540" s="5"/>
      <c r="JI540" s="5"/>
      <c r="JJ540" s="5"/>
      <c r="JK540" s="5"/>
      <c r="JL540" s="5"/>
      <c r="JM540" s="5"/>
      <c r="JN540" s="5"/>
      <c r="JO540" s="5"/>
      <c r="JP540" s="5"/>
      <c r="JQ540" s="5"/>
      <c r="JR540" s="5"/>
      <c r="JS540" s="5"/>
      <c r="JT540" s="5"/>
      <c r="JU540" s="5"/>
      <c r="JV540" s="5"/>
      <c r="JW540" s="5"/>
      <c r="JX540" s="5"/>
      <c r="JY540" s="5"/>
      <c r="JZ540" s="5"/>
      <c r="KA540" s="5"/>
      <c r="KB540" s="5"/>
      <c r="KC540" s="5"/>
      <c r="KD540" s="5"/>
      <c r="KE540" s="5"/>
      <c r="KF540" s="5"/>
      <c r="KG540" s="5"/>
      <c r="KH540" s="5"/>
      <c r="KI540" s="5"/>
      <c r="KJ540" s="5"/>
      <c r="KK540" s="5"/>
      <c r="KL540" s="5"/>
      <c r="KM540" s="5"/>
      <c r="KN540" s="5"/>
      <c r="KO540" s="5"/>
      <c r="KP540" s="5"/>
      <c r="KQ540" s="5"/>
      <c r="KR540" s="5"/>
      <c r="KS540" s="5"/>
      <c r="KT540" s="5"/>
      <c r="KU540" s="5"/>
      <c r="KV540" s="5"/>
      <c r="KW540" s="5"/>
      <c r="KX540" s="5"/>
      <c r="KY540" s="5"/>
      <c r="KZ540" s="5"/>
      <c r="LA540" s="5"/>
      <c r="LB540" s="5"/>
      <c r="LC540" s="5"/>
      <c r="LD540" s="5"/>
      <c r="LE540" s="5"/>
      <c r="LF540" s="5"/>
      <c r="LG540" s="5"/>
      <c r="LH540" s="5"/>
      <c r="LI540" s="5"/>
      <c r="LJ540" s="5"/>
      <c r="LK540" s="5"/>
      <c r="LL540" s="5"/>
      <c r="LM540" s="5"/>
      <c r="LN540" s="5"/>
      <c r="LO540" s="5"/>
      <c r="LP540" s="5"/>
      <c r="LQ540" s="5"/>
      <c r="LR540" s="5"/>
      <c r="LS540" s="5"/>
      <c r="LT540" s="5"/>
      <c r="LU540" s="5"/>
      <c r="LV540" s="5"/>
      <c r="LW540" s="5"/>
      <c r="LX540" s="5"/>
      <c r="LY540" s="5"/>
      <c r="LZ540" s="5"/>
      <c r="MA540" s="5"/>
      <c r="MB540" s="5"/>
      <c r="MC540" s="5"/>
      <c r="MD540" s="5"/>
      <c r="ME540" s="5"/>
      <c r="MF540" s="5"/>
      <c r="MG540" s="5"/>
      <c r="MH540" s="5"/>
      <c r="MI540" s="5"/>
      <c r="MJ540" s="5"/>
      <c r="MK540" s="5"/>
      <c r="ML540" s="5"/>
      <c r="MM540" s="5"/>
      <c r="MN540" s="5"/>
      <c r="MO540" s="5"/>
      <c r="MP540" s="5"/>
      <c r="MQ540" s="5"/>
      <c r="MR540" s="5"/>
      <c r="MS540" s="5"/>
      <c r="MT540" s="5"/>
      <c r="MU540" s="5"/>
      <c r="MV540" s="5"/>
      <c r="MW540" s="5"/>
      <c r="MX540" s="5"/>
      <c r="MY540" s="5"/>
      <c r="MZ540" s="5"/>
      <c r="NA540" s="5"/>
      <c r="NB540" s="5"/>
      <c r="NC540" s="5"/>
      <c r="ND540" s="5"/>
      <c r="NE540" s="5"/>
      <c r="NF540" s="5"/>
      <c r="NG540" s="5"/>
      <c r="NH540" s="5"/>
      <c r="NI540" s="5"/>
      <c r="NJ540" s="5"/>
      <c r="NK540" s="5"/>
      <c r="NL540" s="5"/>
      <c r="NM540" s="5"/>
      <c r="NN540" s="5"/>
      <c r="NO540" s="5"/>
      <c r="NP540" s="5"/>
      <c r="NQ540" s="5"/>
      <c r="NR540" s="5"/>
      <c r="NS540" s="5"/>
      <c r="NT540" s="5"/>
      <c r="NU540" s="5"/>
      <c r="NV540" s="5"/>
      <c r="NW540" s="5"/>
      <c r="NX540" s="5"/>
      <c r="NY540" s="5"/>
      <c r="NZ540" s="5"/>
      <c r="OA540" s="5"/>
      <c r="OB540" s="5"/>
      <c r="OC540" s="5"/>
      <c r="OD540" s="5"/>
      <c r="OE540" s="5"/>
      <c r="OF540" s="5"/>
      <c r="OG540" s="5"/>
      <c r="OH540" s="5"/>
      <c r="OI540" s="5"/>
      <c r="OJ540" s="5"/>
      <c r="OK540" s="5"/>
      <c r="OL540" s="5"/>
      <c r="OM540" s="5"/>
      <c r="ON540" s="5"/>
      <c r="OO540" s="5"/>
      <c r="OP540" s="5"/>
      <c r="OQ540" s="5"/>
      <c r="OR540" s="5"/>
      <c r="OS540" s="5"/>
      <c r="OT540" s="5"/>
      <c r="OU540" s="5"/>
      <c r="OV540" s="5"/>
      <c r="OW540" s="5"/>
      <c r="OX540" s="5"/>
      <c r="OY540" s="5"/>
      <c r="OZ540" s="5"/>
      <c r="PA540" s="5"/>
      <c r="PB540" s="5"/>
      <c r="PC540" s="5"/>
      <c r="PD540" s="5"/>
      <c r="PE540" s="5"/>
      <c r="PF540" s="5"/>
      <c r="PG540" s="5"/>
      <c r="PH540" s="5"/>
      <c r="PI540" s="5"/>
      <c r="PJ540" s="5"/>
      <c r="PK540" s="5"/>
      <c r="PL540" s="5"/>
      <c r="PM540" s="5"/>
      <c r="PN540" s="5"/>
      <c r="PO540" s="5"/>
      <c r="PP540" s="5"/>
    </row>
    <row r="541" spans="1:432" ht="14.2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  <c r="IW541" s="5"/>
      <c r="IX541" s="5"/>
      <c r="IY541" s="5"/>
      <c r="IZ541" s="5"/>
      <c r="JA541" s="5"/>
      <c r="JB541" s="5"/>
      <c r="JC541" s="5"/>
      <c r="JD541" s="5"/>
      <c r="JE541" s="5"/>
      <c r="JF541" s="5"/>
      <c r="JG541" s="5"/>
      <c r="JH541" s="5"/>
      <c r="JI541" s="5"/>
      <c r="JJ541" s="5"/>
      <c r="JK541" s="5"/>
      <c r="JL541" s="5"/>
      <c r="JM541" s="5"/>
      <c r="JN541" s="5"/>
      <c r="JO541" s="5"/>
      <c r="JP541" s="5"/>
      <c r="JQ541" s="5"/>
      <c r="JR541" s="5"/>
      <c r="JS541" s="5"/>
      <c r="JT541" s="5"/>
      <c r="JU541" s="5"/>
      <c r="JV541" s="5"/>
      <c r="JW541" s="5"/>
      <c r="JX541" s="5"/>
      <c r="JY541" s="5"/>
      <c r="JZ541" s="5"/>
      <c r="KA541" s="5"/>
      <c r="KB541" s="5"/>
      <c r="KC541" s="5"/>
      <c r="KD541" s="5"/>
      <c r="KE541" s="5"/>
      <c r="KF541" s="5"/>
      <c r="KG541" s="5"/>
      <c r="KH541" s="5"/>
      <c r="KI541" s="5"/>
      <c r="KJ541" s="5"/>
      <c r="KK541" s="5"/>
      <c r="KL541" s="5"/>
      <c r="KM541" s="5"/>
      <c r="KN541" s="5"/>
      <c r="KO541" s="5"/>
      <c r="KP541" s="5"/>
      <c r="KQ541" s="5"/>
      <c r="KR541" s="5"/>
      <c r="KS541" s="5"/>
      <c r="KT541" s="5"/>
      <c r="KU541" s="5"/>
      <c r="KV541" s="5"/>
      <c r="KW541" s="5"/>
      <c r="KX541" s="5"/>
      <c r="KY541" s="5"/>
      <c r="KZ541" s="5"/>
      <c r="LA541" s="5"/>
      <c r="LB541" s="5"/>
      <c r="LC541" s="5"/>
      <c r="LD541" s="5"/>
      <c r="LE541" s="5"/>
      <c r="LF541" s="5"/>
      <c r="LG541" s="5"/>
      <c r="LH541" s="5"/>
      <c r="LI541" s="5"/>
      <c r="LJ541" s="5"/>
      <c r="LK541" s="5"/>
      <c r="LL541" s="5"/>
      <c r="LM541" s="5"/>
      <c r="LN541" s="5"/>
      <c r="LO541" s="5"/>
      <c r="LP541" s="5"/>
      <c r="LQ541" s="5"/>
      <c r="LR541" s="5"/>
      <c r="LS541" s="5"/>
      <c r="LT541" s="5"/>
      <c r="LU541" s="5"/>
      <c r="LV541" s="5"/>
      <c r="LW541" s="5"/>
      <c r="LX541" s="5"/>
      <c r="LY541" s="5"/>
      <c r="LZ541" s="5"/>
      <c r="MA541" s="5"/>
      <c r="MB541" s="5"/>
      <c r="MC541" s="5"/>
      <c r="MD541" s="5"/>
      <c r="ME541" s="5"/>
      <c r="MF541" s="5"/>
      <c r="MG541" s="5"/>
      <c r="MH541" s="5"/>
      <c r="MI541" s="5"/>
      <c r="MJ541" s="5"/>
      <c r="MK541" s="5"/>
      <c r="ML541" s="5"/>
      <c r="MM541" s="5"/>
      <c r="MN541" s="5"/>
      <c r="MO541" s="5"/>
      <c r="MP541" s="5"/>
      <c r="MQ541" s="5"/>
      <c r="MR541" s="5"/>
      <c r="MS541" s="5"/>
      <c r="MT541" s="5"/>
      <c r="MU541" s="5"/>
      <c r="MV541" s="5"/>
      <c r="MW541" s="5"/>
      <c r="MX541" s="5"/>
      <c r="MY541" s="5"/>
      <c r="MZ541" s="5"/>
      <c r="NA541" s="5"/>
      <c r="NB541" s="5"/>
      <c r="NC541" s="5"/>
      <c r="ND541" s="5"/>
      <c r="NE541" s="5"/>
      <c r="NF541" s="5"/>
      <c r="NG541" s="5"/>
      <c r="NH541" s="5"/>
      <c r="NI541" s="5"/>
      <c r="NJ541" s="5"/>
      <c r="NK541" s="5"/>
      <c r="NL541" s="5"/>
      <c r="NM541" s="5"/>
      <c r="NN541" s="5"/>
      <c r="NO541" s="5"/>
      <c r="NP541" s="5"/>
      <c r="NQ541" s="5"/>
      <c r="NR541" s="5"/>
      <c r="NS541" s="5"/>
      <c r="NT541" s="5"/>
      <c r="NU541" s="5"/>
      <c r="NV541" s="5"/>
      <c r="NW541" s="5"/>
      <c r="NX541" s="5"/>
      <c r="NY541" s="5"/>
      <c r="NZ541" s="5"/>
      <c r="OA541" s="5"/>
      <c r="OB541" s="5"/>
      <c r="OC541" s="5"/>
      <c r="OD541" s="5"/>
      <c r="OE541" s="5"/>
      <c r="OF541" s="5"/>
      <c r="OG541" s="5"/>
      <c r="OH541" s="5"/>
      <c r="OI541" s="5"/>
      <c r="OJ541" s="5"/>
      <c r="OK541" s="5"/>
      <c r="OL541" s="5"/>
      <c r="OM541" s="5"/>
      <c r="ON541" s="5"/>
      <c r="OO541" s="5"/>
      <c r="OP541" s="5"/>
      <c r="OQ541" s="5"/>
      <c r="OR541" s="5"/>
      <c r="OS541" s="5"/>
      <c r="OT541" s="5"/>
      <c r="OU541" s="5"/>
      <c r="OV541" s="5"/>
      <c r="OW541" s="5"/>
      <c r="OX541" s="5"/>
      <c r="OY541" s="5"/>
      <c r="OZ541" s="5"/>
      <c r="PA541" s="5"/>
      <c r="PB541" s="5"/>
      <c r="PC541" s="5"/>
      <c r="PD541" s="5"/>
      <c r="PE541" s="5"/>
      <c r="PF541" s="5"/>
      <c r="PG541" s="5"/>
      <c r="PH541" s="5"/>
      <c r="PI541" s="5"/>
      <c r="PJ541" s="5"/>
      <c r="PK541" s="5"/>
      <c r="PL541" s="5"/>
      <c r="PM541" s="5"/>
      <c r="PN541" s="5"/>
      <c r="PO541" s="5"/>
      <c r="PP541" s="5"/>
    </row>
    <row r="542" spans="1:432" ht="14.2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  <c r="IW542" s="5"/>
      <c r="IX542" s="5"/>
      <c r="IY542" s="5"/>
      <c r="IZ542" s="5"/>
      <c r="JA542" s="5"/>
      <c r="JB542" s="5"/>
      <c r="JC542" s="5"/>
      <c r="JD542" s="5"/>
      <c r="JE542" s="5"/>
      <c r="JF542" s="5"/>
      <c r="JG542" s="5"/>
      <c r="JH542" s="5"/>
      <c r="JI542" s="5"/>
      <c r="JJ542" s="5"/>
      <c r="JK542" s="5"/>
      <c r="JL542" s="5"/>
      <c r="JM542" s="5"/>
      <c r="JN542" s="5"/>
      <c r="JO542" s="5"/>
      <c r="JP542" s="5"/>
      <c r="JQ542" s="5"/>
      <c r="JR542" s="5"/>
      <c r="JS542" s="5"/>
      <c r="JT542" s="5"/>
      <c r="JU542" s="5"/>
      <c r="JV542" s="5"/>
      <c r="JW542" s="5"/>
      <c r="JX542" s="5"/>
      <c r="JY542" s="5"/>
      <c r="JZ542" s="5"/>
      <c r="KA542" s="5"/>
      <c r="KB542" s="5"/>
      <c r="KC542" s="5"/>
      <c r="KD542" s="5"/>
      <c r="KE542" s="5"/>
      <c r="KF542" s="5"/>
      <c r="KG542" s="5"/>
      <c r="KH542" s="5"/>
      <c r="KI542" s="5"/>
      <c r="KJ542" s="5"/>
      <c r="KK542" s="5"/>
      <c r="KL542" s="5"/>
      <c r="KM542" s="5"/>
      <c r="KN542" s="5"/>
      <c r="KO542" s="5"/>
      <c r="KP542" s="5"/>
      <c r="KQ542" s="5"/>
      <c r="KR542" s="5"/>
      <c r="KS542" s="5"/>
      <c r="KT542" s="5"/>
      <c r="KU542" s="5"/>
      <c r="KV542" s="5"/>
      <c r="KW542" s="5"/>
      <c r="KX542" s="5"/>
      <c r="KY542" s="5"/>
      <c r="KZ542" s="5"/>
      <c r="LA542" s="5"/>
      <c r="LB542" s="5"/>
      <c r="LC542" s="5"/>
      <c r="LD542" s="5"/>
      <c r="LE542" s="5"/>
      <c r="LF542" s="5"/>
      <c r="LG542" s="5"/>
      <c r="LH542" s="5"/>
      <c r="LI542" s="5"/>
      <c r="LJ542" s="5"/>
      <c r="LK542" s="5"/>
      <c r="LL542" s="5"/>
      <c r="LM542" s="5"/>
      <c r="LN542" s="5"/>
      <c r="LO542" s="5"/>
      <c r="LP542" s="5"/>
      <c r="LQ542" s="5"/>
      <c r="LR542" s="5"/>
      <c r="LS542" s="5"/>
      <c r="LT542" s="5"/>
      <c r="LU542" s="5"/>
      <c r="LV542" s="5"/>
      <c r="LW542" s="5"/>
      <c r="LX542" s="5"/>
      <c r="LY542" s="5"/>
      <c r="LZ542" s="5"/>
      <c r="MA542" s="5"/>
      <c r="MB542" s="5"/>
      <c r="MC542" s="5"/>
      <c r="MD542" s="5"/>
      <c r="ME542" s="5"/>
      <c r="MF542" s="5"/>
      <c r="MG542" s="5"/>
      <c r="MH542" s="5"/>
      <c r="MI542" s="5"/>
      <c r="MJ542" s="5"/>
      <c r="MK542" s="5"/>
      <c r="ML542" s="5"/>
      <c r="MM542" s="5"/>
      <c r="MN542" s="5"/>
      <c r="MO542" s="5"/>
      <c r="MP542" s="5"/>
      <c r="MQ542" s="5"/>
      <c r="MR542" s="5"/>
      <c r="MS542" s="5"/>
      <c r="MT542" s="5"/>
      <c r="MU542" s="5"/>
      <c r="MV542" s="5"/>
      <c r="MW542" s="5"/>
      <c r="MX542" s="5"/>
      <c r="MY542" s="5"/>
      <c r="MZ542" s="5"/>
      <c r="NA542" s="5"/>
      <c r="NB542" s="5"/>
      <c r="NC542" s="5"/>
      <c r="ND542" s="5"/>
      <c r="NE542" s="5"/>
      <c r="NF542" s="5"/>
      <c r="NG542" s="5"/>
      <c r="NH542" s="5"/>
      <c r="NI542" s="5"/>
      <c r="NJ542" s="5"/>
      <c r="NK542" s="5"/>
      <c r="NL542" s="5"/>
      <c r="NM542" s="5"/>
      <c r="NN542" s="5"/>
      <c r="NO542" s="5"/>
      <c r="NP542" s="5"/>
      <c r="NQ542" s="5"/>
      <c r="NR542" s="5"/>
      <c r="NS542" s="5"/>
      <c r="NT542" s="5"/>
      <c r="NU542" s="5"/>
      <c r="NV542" s="5"/>
      <c r="NW542" s="5"/>
      <c r="NX542" s="5"/>
      <c r="NY542" s="5"/>
      <c r="NZ542" s="5"/>
      <c r="OA542" s="5"/>
      <c r="OB542" s="5"/>
      <c r="OC542" s="5"/>
      <c r="OD542" s="5"/>
      <c r="OE542" s="5"/>
      <c r="OF542" s="5"/>
      <c r="OG542" s="5"/>
      <c r="OH542" s="5"/>
      <c r="OI542" s="5"/>
      <c r="OJ542" s="5"/>
      <c r="OK542" s="5"/>
      <c r="OL542" s="5"/>
      <c r="OM542" s="5"/>
      <c r="ON542" s="5"/>
      <c r="OO542" s="5"/>
      <c r="OP542" s="5"/>
      <c r="OQ542" s="5"/>
      <c r="OR542" s="5"/>
      <c r="OS542" s="5"/>
      <c r="OT542" s="5"/>
      <c r="OU542" s="5"/>
      <c r="OV542" s="5"/>
      <c r="OW542" s="5"/>
      <c r="OX542" s="5"/>
      <c r="OY542" s="5"/>
      <c r="OZ542" s="5"/>
      <c r="PA542" s="5"/>
      <c r="PB542" s="5"/>
      <c r="PC542" s="5"/>
      <c r="PD542" s="5"/>
      <c r="PE542" s="5"/>
      <c r="PF542" s="5"/>
      <c r="PG542" s="5"/>
      <c r="PH542" s="5"/>
      <c r="PI542" s="5"/>
      <c r="PJ542" s="5"/>
      <c r="PK542" s="5"/>
      <c r="PL542" s="5"/>
      <c r="PM542" s="5"/>
      <c r="PN542" s="5"/>
      <c r="PO542" s="5"/>
      <c r="PP542" s="5"/>
    </row>
    <row r="543" spans="1:432" ht="14.2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  <c r="IW543" s="5"/>
      <c r="IX543" s="5"/>
      <c r="IY543" s="5"/>
      <c r="IZ543" s="5"/>
      <c r="JA543" s="5"/>
      <c r="JB543" s="5"/>
      <c r="JC543" s="5"/>
      <c r="JD543" s="5"/>
      <c r="JE543" s="5"/>
      <c r="JF543" s="5"/>
      <c r="JG543" s="5"/>
      <c r="JH543" s="5"/>
      <c r="JI543" s="5"/>
      <c r="JJ543" s="5"/>
      <c r="JK543" s="5"/>
      <c r="JL543" s="5"/>
      <c r="JM543" s="5"/>
      <c r="JN543" s="5"/>
      <c r="JO543" s="5"/>
      <c r="JP543" s="5"/>
      <c r="JQ543" s="5"/>
      <c r="JR543" s="5"/>
      <c r="JS543" s="5"/>
      <c r="JT543" s="5"/>
      <c r="JU543" s="5"/>
      <c r="JV543" s="5"/>
      <c r="JW543" s="5"/>
      <c r="JX543" s="5"/>
      <c r="JY543" s="5"/>
      <c r="JZ543" s="5"/>
      <c r="KA543" s="5"/>
      <c r="KB543" s="5"/>
      <c r="KC543" s="5"/>
      <c r="KD543" s="5"/>
      <c r="KE543" s="5"/>
      <c r="KF543" s="5"/>
      <c r="KG543" s="5"/>
      <c r="KH543" s="5"/>
      <c r="KI543" s="5"/>
      <c r="KJ543" s="5"/>
      <c r="KK543" s="5"/>
      <c r="KL543" s="5"/>
      <c r="KM543" s="5"/>
      <c r="KN543" s="5"/>
      <c r="KO543" s="5"/>
      <c r="KP543" s="5"/>
      <c r="KQ543" s="5"/>
      <c r="KR543" s="5"/>
      <c r="KS543" s="5"/>
      <c r="KT543" s="5"/>
      <c r="KU543" s="5"/>
      <c r="KV543" s="5"/>
      <c r="KW543" s="5"/>
      <c r="KX543" s="5"/>
      <c r="KY543" s="5"/>
      <c r="KZ543" s="5"/>
      <c r="LA543" s="5"/>
      <c r="LB543" s="5"/>
      <c r="LC543" s="5"/>
      <c r="LD543" s="5"/>
      <c r="LE543" s="5"/>
      <c r="LF543" s="5"/>
      <c r="LG543" s="5"/>
      <c r="LH543" s="5"/>
      <c r="LI543" s="5"/>
      <c r="LJ543" s="5"/>
      <c r="LK543" s="5"/>
      <c r="LL543" s="5"/>
      <c r="LM543" s="5"/>
      <c r="LN543" s="5"/>
      <c r="LO543" s="5"/>
      <c r="LP543" s="5"/>
      <c r="LQ543" s="5"/>
      <c r="LR543" s="5"/>
      <c r="LS543" s="5"/>
      <c r="LT543" s="5"/>
      <c r="LU543" s="5"/>
      <c r="LV543" s="5"/>
      <c r="LW543" s="5"/>
      <c r="LX543" s="5"/>
      <c r="LY543" s="5"/>
      <c r="LZ543" s="5"/>
      <c r="MA543" s="5"/>
      <c r="MB543" s="5"/>
      <c r="MC543" s="5"/>
      <c r="MD543" s="5"/>
      <c r="ME543" s="5"/>
      <c r="MF543" s="5"/>
      <c r="MG543" s="5"/>
      <c r="MH543" s="5"/>
      <c r="MI543" s="5"/>
      <c r="MJ543" s="5"/>
      <c r="MK543" s="5"/>
      <c r="ML543" s="5"/>
      <c r="MM543" s="5"/>
      <c r="MN543" s="5"/>
      <c r="MO543" s="5"/>
      <c r="MP543" s="5"/>
      <c r="MQ543" s="5"/>
      <c r="MR543" s="5"/>
      <c r="MS543" s="5"/>
      <c r="MT543" s="5"/>
      <c r="MU543" s="5"/>
      <c r="MV543" s="5"/>
      <c r="MW543" s="5"/>
      <c r="MX543" s="5"/>
      <c r="MY543" s="5"/>
      <c r="MZ543" s="5"/>
      <c r="NA543" s="5"/>
      <c r="NB543" s="5"/>
      <c r="NC543" s="5"/>
      <c r="ND543" s="5"/>
      <c r="NE543" s="5"/>
      <c r="NF543" s="5"/>
      <c r="NG543" s="5"/>
      <c r="NH543" s="5"/>
      <c r="NI543" s="5"/>
      <c r="NJ543" s="5"/>
      <c r="NK543" s="5"/>
      <c r="NL543" s="5"/>
      <c r="NM543" s="5"/>
      <c r="NN543" s="5"/>
      <c r="NO543" s="5"/>
      <c r="NP543" s="5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</row>
    <row r="544" spans="1:432" ht="14.2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  <c r="IW544" s="5"/>
      <c r="IX544" s="5"/>
      <c r="IY544" s="5"/>
      <c r="IZ544" s="5"/>
      <c r="JA544" s="5"/>
      <c r="JB544" s="5"/>
      <c r="JC544" s="5"/>
      <c r="JD544" s="5"/>
      <c r="JE544" s="5"/>
      <c r="JF544" s="5"/>
      <c r="JG544" s="5"/>
      <c r="JH544" s="5"/>
      <c r="JI544" s="5"/>
      <c r="JJ544" s="5"/>
      <c r="JK544" s="5"/>
      <c r="JL544" s="5"/>
      <c r="JM544" s="5"/>
      <c r="JN544" s="5"/>
      <c r="JO544" s="5"/>
      <c r="JP544" s="5"/>
      <c r="JQ544" s="5"/>
      <c r="JR544" s="5"/>
      <c r="JS544" s="5"/>
      <c r="JT544" s="5"/>
      <c r="JU544" s="5"/>
      <c r="JV544" s="5"/>
      <c r="JW544" s="5"/>
      <c r="JX544" s="5"/>
      <c r="JY544" s="5"/>
      <c r="JZ544" s="5"/>
      <c r="KA544" s="5"/>
      <c r="KB544" s="5"/>
      <c r="KC544" s="5"/>
      <c r="KD544" s="5"/>
      <c r="KE544" s="5"/>
      <c r="KF544" s="5"/>
      <c r="KG544" s="5"/>
      <c r="KH544" s="5"/>
      <c r="KI544" s="5"/>
      <c r="KJ544" s="5"/>
      <c r="KK544" s="5"/>
      <c r="KL544" s="5"/>
      <c r="KM544" s="5"/>
      <c r="KN544" s="5"/>
      <c r="KO544" s="5"/>
      <c r="KP544" s="5"/>
      <c r="KQ544" s="5"/>
      <c r="KR544" s="5"/>
      <c r="KS544" s="5"/>
      <c r="KT544" s="5"/>
      <c r="KU544" s="5"/>
      <c r="KV544" s="5"/>
      <c r="KW544" s="5"/>
      <c r="KX544" s="5"/>
      <c r="KY544" s="5"/>
      <c r="KZ544" s="5"/>
      <c r="LA544" s="5"/>
      <c r="LB544" s="5"/>
      <c r="LC544" s="5"/>
      <c r="LD544" s="5"/>
      <c r="LE544" s="5"/>
      <c r="LF544" s="5"/>
      <c r="LG544" s="5"/>
      <c r="LH544" s="5"/>
      <c r="LI544" s="5"/>
      <c r="LJ544" s="5"/>
      <c r="LK544" s="5"/>
      <c r="LL544" s="5"/>
      <c r="LM544" s="5"/>
      <c r="LN544" s="5"/>
      <c r="LO544" s="5"/>
      <c r="LP544" s="5"/>
      <c r="LQ544" s="5"/>
      <c r="LR544" s="5"/>
      <c r="LS544" s="5"/>
      <c r="LT544" s="5"/>
      <c r="LU544" s="5"/>
      <c r="LV544" s="5"/>
      <c r="LW544" s="5"/>
      <c r="LX544" s="5"/>
      <c r="LY544" s="5"/>
      <c r="LZ544" s="5"/>
      <c r="MA544" s="5"/>
      <c r="MB544" s="5"/>
      <c r="MC544" s="5"/>
      <c r="MD544" s="5"/>
      <c r="ME544" s="5"/>
      <c r="MF544" s="5"/>
      <c r="MG544" s="5"/>
      <c r="MH544" s="5"/>
      <c r="MI544" s="5"/>
      <c r="MJ544" s="5"/>
      <c r="MK544" s="5"/>
      <c r="ML544" s="5"/>
      <c r="MM544" s="5"/>
      <c r="MN544" s="5"/>
      <c r="MO544" s="5"/>
      <c r="MP544" s="5"/>
      <c r="MQ544" s="5"/>
      <c r="MR544" s="5"/>
      <c r="MS544" s="5"/>
      <c r="MT544" s="5"/>
      <c r="MU544" s="5"/>
      <c r="MV544" s="5"/>
      <c r="MW544" s="5"/>
      <c r="MX544" s="5"/>
      <c r="MY544" s="5"/>
      <c r="MZ544" s="5"/>
      <c r="NA544" s="5"/>
      <c r="NB544" s="5"/>
      <c r="NC544" s="5"/>
      <c r="ND544" s="5"/>
      <c r="NE544" s="5"/>
      <c r="NF544" s="5"/>
      <c r="NG544" s="5"/>
      <c r="NH544" s="5"/>
      <c r="NI544" s="5"/>
      <c r="NJ544" s="5"/>
      <c r="NK544" s="5"/>
      <c r="NL544" s="5"/>
      <c r="NM544" s="5"/>
      <c r="NN544" s="5"/>
      <c r="NO544" s="5"/>
      <c r="NP544" s="5"/>
      <c r="NQ544" s="5"/>
      <c r="NR544" s="5"/>
      <c r="NS544" s="5"/>
      <c r="NT544" s="5"/>
      <c r="NU544" s="5"/>
      <c r="NV544" s="5"/>
      <c r="NW544" s="5"/>
      <c r="NX544" s="5"/>
      <c r="NY544" s="5"/>
      <c r="NZ544" s="5"/>
      <c r="OA544" s="5"/>
      <c r="OB544" s="5"/>
      <c r="OC544" s="5"/>
      <c r="OD544" s="5"/>
      <c r="OE544" s="5"/>
      <c r="OF544" s="5"/>
      <c r="OG544" s="5"/>
      <c r="OH544" s="5"/>
      <c r="OI544" s="5"/>
      <c r="OJ544" s="5"/>
      <c r="OK544" s="5"/>
      <c r="OL544" s="5"/>
      <c r="OM544" s="5"/>
      <c r="ON544" s="5"/>
      <c r="OO544" s="5"/>
      <c r="OP544" s="5"/>
      <c r="OQ544" s="5"/>
      <c r="OR544" s="5"/>
      <c r="OS544" s="5"/>
      <c r="OT544" s="5"/>
      <c r="OU544" s="5"/>
      <c r="OV544" s="5"/>
      <c r="OW544" s="5"/>
      <c r="OX544" s="5"/>
      <c r="OY544" s="5"/>
      <c r="OZ544" s="5"/>
      <c r="PA544" s="5"/>
      <c r="PB544" s="5"/>
      <c r="PC544" s="5"/>
      <c r="PD544" s="5"/>
      <c r="PE544" s="5"/>
      <c r="PF544" s="5"/>
      <c r="PG544" s="5"/>
      <c r="PH544" s="5"/>
      <c r="PI544" s="5"/>
      <c r="PJ544" s="5"/>
      <c r="PK544" s="5"/>
      <c r="PL544" s="5"/>
      <c r="PM544" s="5"/>
      <c r="PN544" s="5"/>
      <c r="PO544" s="5"/>
      <c r="PP544" s="5"/>
    </row>
    <row r="545" spans="1:432" ht="14.2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  <c r="IW545" s="5"/>
      <c r="IX545" s="5"/>
      <c r="IY545" s="5"/>
      <c r="IZ545" s="5"/>
      <c r="JA545" s="5"/>
      <c r="JB545" s="5"/>
      <c r="JC545" s="5"/>
      <c r="JD545" s="5"/>
      <c r="JE545" s="5"/>
      <c r="JF545" s="5"/>
      <c r="JG545" s="5"/>
      <c r="JH545" s="5"/>
      <c r="JI545" s="5"/>
      <c r="JJ545" s="5"/>
      <c r="JK545" s="5"/>
      <c r="JL545" s="5"/>
      <c r="JM545" s="5"/>
      <c r="JN545" s="5"/>
      <c r="JO545" s="5"/>
      <c r="JP545" s="5"/>
      <c r="JQ545" s="5"/>
      <c r="JR545" s="5"/>
      <c r="JS545" s="5"/>
      <c r="JT545" s="5"/>
      <c r="JU545" s="5"/>
      <c r="JV545" s="5"/>
      <c r="JW545" s="5"/>
      <c r="JX545" s="5"/>
      <c r="JY545" s="5"/>
      <c r="JZ545" s="5"/>
      <c r="KA545" s="5"/>
      <c r="KB545" s="5"/>
      <c r="KC545" s="5"/>
      <c r="KD545" s="5"/>
      <c r="KE545" s="5"/>
      <c r="KF545" s="5"/>
      <c r="KG545" s="5"/>
      <c r="KH545" s="5"/>
      <c r="KI545" s="5"/>
      <c r="KJ545" s="5"/>
      <c r="KK545" s="5"/>
      <c r="KL545" s="5"/>
      <c r="KM545" s="5"/>
      <c r="KN545" s="5"/>
      <c r="KO545" s="5"/>
      <c r="KP545" s="5"/>
      <c r="KQ545" s="5"/>
      <c r="KR545" s="5"/>
      <c r="KS545" s="5"/>
      <c r="KT545" s="5"/>
      <c r="KU545" s="5"/>
      <c r="KV545" s="5"/>
      <c r="KW545" s="5"/>
      <c r="KX545" s="5"/>
      <c r="KY545" s="5"/>
      <c r="KZ545" s="5"/>
      <c r="LA545" s="5"/>
      <c r="LB545" s="5"/>
      <c r="LC545" s="5"/>
      <c r="LD545" s="5"/>
      <c r="LE545" s="5"/>
      <c r="LF545" s="5"/>
      <c r="LG545" s="5"/>
      <c r="LH545" s="5"/>
      <c r="LI545" s="5"/>
      <c r="LJ545" s="5"/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r="MY545" s="5"/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</row>
    <row r="546" spans="1:432" ht="14.2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  <c r="IW546" s="5"/>
      <c r="IX546" s="5"/>
      <c r="IY546" s="5"/>
      <c r="IZ546" s="5"/>
      <c r="JA546" s="5"/>
      <c r="JB546" s="5"/>
      <c r="JC546" s="5"/>
      <c r="JD546" s="5"/>
      <c r="JE546" s="5"/>
      <c r="JF546" s="5"/>
      <c r="JG546" s="5"/>
      <c r="JH546" s="5"/>
      <c r="JI546" s="5"/>
      <c r="JJ546" s="5"/>
      <c r="JK546" s="5"/>
      <c r="JL546" s="5"/>
      <c r="JM546" s="5"/>
      <c r="JN546" s="5"/>
      <c r="JO546" s="5"/>
      <c r="JP546" s="5"/>
      <c r="JQ546" s="5"/>
      <c r="JR546" s="5"/>
      <c r="JS546" s="5"/>
      <c r="JT546" s="5"/>
      <c r="JU546" s="5"/>
      <c r="JV546" s="5"/>
      <c r="JW546" s="5"/>
      <c r="JX546" s="5"/>
      <c r="JY546" s="5"/>
      <c r="JZ546" s="5"/>
      <c r="KA546" s="5"/>
      <c r="KB546" s="5"/>
      <c r="KC546" s="5"/>
      <c r="KD546" s="5"/>
      <c r="KE546" s="5"/>
      <c r="KF546" s="5"/>
      <c r="KG546" s="5"/>
      <c r="KH546" s="5"/>
      <c r="KI546" s="5"/>
      <c r="KJ546" s="5"/>
      <c r="KK546" s="5"/>
      <c r="KL546" s="5"/>
      <c r="KM546" s="5"/>
      <c r="KN546" s="5"/>
      <c r="KO546" s="5"/>
      <c r="KP546" s="5"/>
      <c r="KQ546" s="5"/>
      <c r="KR546" s="5"/>
      <c r="KS546" s="5"/>
      <c r="KT546" s="5"/>
      <c r="KU546" s="5"/>
      <c r="KV546" s="5"/>
      <c r="KW546" s="5"/>
      <c r="KX546" s="5"/>
      <c r="KY546" s="5"/>
      <c r="KZ546" s="5"/>
      <c r="LA546" s="5"/>
      <c r="LB546" s="5"/>
      <c r="LC546" s="5"/>
      <c r="LD546" s="5"/>
      <c r="LE546" s="5"/>
      <c r="LF546" s="5"/>
      <c r="LG546" s="5"/>
      <c r="LH546" s="5"/>
      <c r="LI546" s="5"/>
      <c r="LJ546" s="5"/>
      <c r="LK546" s="5"/>
      <c r="LL546" s="5"/>
      <c r="LM546" s="5"/>
      <c r="LN546" s="5"/>
      <c r="LO546" s="5"/>
      <c r="LP546" s="5"/>
      <c r="LQ546" s="5"/>
      <c r="LR546" s="5"/>
      <c r="LS546" s="5"/>
      <c r="LT546" s="5"/>
      <c r="LU546" s="5"/>
      <c r="LV546" s="5"/>
      <c r="LW546" s="5"/>
      <c r="LX546" s="5"/>
      <c r="LY546" s="5"/>
      <c r="LZ546" s="5"/>
      <c r="MA546" s="5"/>
      <c r="MB546" s="5"/>
      <c r="MC546" s="5"/>
      <c r="MD546" s="5"/>
      <c r="ME546" s="5"/>
      <c r="MF546" s="5"/>
      <c r="MG546" s="5"/>
      <c r="MH546" s="5"/>
      <c r="MI546" s="5"/>
      <c r="MJ546" s="5"/>
      <c r="MK546" s="5"/>
      <c r="ML546" s="5"/>
      <c r="MM546" s="5"/>
      <c r="MN546" s="5"/>
      <c r="MO546" s="5"/>
      <c r="MP546" s="5"/>
      <c r="MQ546" s="5"/>
      <c r="MR546" s="5"/>
      <c r="MS546" s="5"/>
      <c r="MT546" s="5"/>
      <c r="MU546" s="5"/>
      <c r="MV546" s="5"/>
      <c r="MW546" s="5"/>
      <c r="MX546" s="5"/>
      <c r="MY546" s="5"/>
      <c r="MZ546" s="5"/>
      <c r="NA546" s="5"/>
      <c r="NB546" s="5"/>
      <c r="NC546" s="5"/>
      <c r="ND546" s="5"/>
      <c r="NE546" s="5"/>
      <c r="NF546" s="5"/>
      <c r="NG546" s="5"/>
      <c r="NH546" s="5"/>
      <c r="NI546" s="5"/>
      <c r="NJ546" s="5"/>
      <c r="NK546" s="5"/>
      <c r="NL546" s="5"/>
      <c r="NM546" s="5"/>
      <c r="NN546" s="5"/>
      <c r="NO546" s="5"/>
      <c r="NP546" s="5"/>
      <c r="NQ546" s="5"/>
      <c r="NR546" s="5"/>
      <c r="NS546" s="5"/>
      <c r="NT546" s="5"/>
      <c r="NU546" s="5"/>
      <c r="NV546" s="5"/>
      <c r="NW546" s="5"/>
      <c r="NX546" s="5"/>
      <c r="NY546" s="5"/>
      <c r="NZ546" s="5"/>
      <c r="OA546" s="5"/>
      <c r="OB546" s="5"/>
      <c r="OC546" s="5"/>
      <c r="OD546" s="5"/>
      <c r="OE546" s="5"/>
      <c r="OF546" s="5"/>
      <c r="OG546" s="5"/>
      <c r="OH546" s="5"/>
      <c r="OI546" s="5"/>
      <c r="OJ546" s="5"/>
      <c r="OK546" s="5"/>
      <c r="OL546" s="5"/>
      <c r="OM546" s="5"/>
      <c r="ON546" s="5"/>
      <c r="OO546" s="5"/>
      <c r="OP546" s="5"/>
      <c r="OQ546" s="5"/>
      <c r="OR546" s="5"/>
      <c r="OS546" s="5"/>
      <c r="OT546" s="5"/>
      <c r="OU546" s="5"/>
      <c r="OV546" s="5"/>
      <c r="OW546" s="5"/>
      <c r="OX546" s="5"/>
      <c r="OY546" s="5"/>
      <c r="OZ546" s="5"/>
      <c r="PA546" s="5"/>
      <c r="PB546" s="5"/>
      <c r="PC546" s="5"/>
      <c r="PD546" s="5"/>
      <c r="PE546" s="5"/>
      <c r="PF546" s="5"/>
      <c r="PG546" s="5"/>
      <c r="PH546" s="5"/>
      <c r="PI546" s="5"/>
      <c r="PJ546" s="5"/>
      <c r="PK546" s="5"/>
      <c r="PL546" s="5"/>
      <c r="PM546" s="5"/>
      <c r="PN546" s="5"/>
      <c r="PO546" s="5"/>
      <c r="PP546" s="5"/>
    </row>
    <row r="547" spans="1:432" ht="14.2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  <c r="IW547" s="5"/>
      <c r="IX547" s="5"/>
      <c r="IY547" s="5"/>
      <c r="IZ547" s="5"/>
      <c r="JA547" s="5"/>
      <c r="JB547" s="5"/>
      <c r="JC547" s="5"/>
      <c r="JD547" s="5"/>
      <c r="JE547" s="5"/>
      <c r="JF547" s="5"/>
      <c r="JG547" s="5"/>
      <c r="JH547" s="5"/>
      <c r="JI547" s="5"/>
      <c r="JJ547" s="5"/>
      <c r="JK547" s="5"/>
      <c r="JL547" s="5"/>
      <c r="JM547" s="5"/>
      <c r="JN547" s="5"/>
      <c r="JO547" s="5"/>
      <c r="JP547" s="5"/>
      <c r="JQ547" s="5"/>
      <c r="JR547" s="5"/>
      <c r="JS547" s="5"/>
      <c r="JT547" s="5"/>
      <c r="JU547" s="5"/>
      <c r="JV547" s="5"/>
      <c r="JW547" s="5"/>
      <c r="JX547" s="5"/>
      <c r="JY547" s="5"/>
      <c r="JZ547" s="5"/>
      <c r="KA547" s="5"/>
      <c r="KB547" s="5"/>
      <c r="KC547" s="5"/>
      <c r="KD547" s="5"/>
      <c r="KE547" s="5"/>
      <c r="KF547" s="5"/>
      <c r="KG547" s="5"/>
      <c r="KH547" s="5"/>
      <c r="KI547" s="5"/>
      <c r="KJ547" s="5"/>
      <c r="KK547" s="5"/>
      <c r="KL547" s="5"/>
      <c r="KM547" s="5"/>
      <c r="KN547" s="5"/>
      <c r="KO547" s="5"/>
      <c r="KP547" s="5"/>
      <c r="KQ547" s="5"/>
      <c r="KR547" s="5"/>
      <c r="KS547" s="5"/>
      <c r="KT547" s="5"/>
      <c r="KU547" s="5"/>
      <c r="KV547" s="5"/>
      <c r="KW547" s="5"/>
      <c r="KX547" s="5"/>
      <c r="KY547" s="5"/>
      <c r="KZ547" s="5"/>
      <c r="LA547" s="5"/>
      <c r="LB547" s="5"/>
      <c r="LC547" s="5"/>
      <c r="LD547" s="5"/>
      <c r="LE547" s="5"/>
      <c r="LF547" s="5"/>
      <c r="LG547" s="5"/>
      <c r="LH547" s="5"/>
      <c r="LI547" s="5"/>
      <c r="LJ547" s="5"/>
      <c r="LK547" s="5"/>
      <c r="LL547" s="5"/>
      <c r="LM547" s="5"/>
      <c r="LN547" s="5"/>
      <c r="LO547" s="5"/>
      <c r="LP547" s="5"/>
      <c r="LQ547" s="5"/>
      <c r="LR547" s="5"/>
      <c r="LS547" s="5"/>
      <c r="LT547" s="5"/>
      <c r="LU547" s="5"/>
      <c r="LV547" s="5"/>
      <c r="LW547" s="5"/>
      <c r="LX547" s="5"/>
      <c r="LY547" s="5"/>
      <c r="LZ547" s="5"/>
      <c r="MA547" s="5"/>
      <c r="MB547" s="5"/>
      <c r="MC547" s="5"/>
      <c r="MD547" s="5"/>
      <c r="ME547" s="5"/>
      <c r="MF547" s="5"/>
      <c r="MG547" s="5"/>
      <c r="MH547" s="5"/>
      <c r="MI547" s="5"/>
      <c r="MJ547" s="5"/>
      <c r="MK547" s="5"/>
      <c r="ML547" s="5"/>
      <c r="MM547" s="5"/>
      <c r="MN547" s="5"/>
      <c r="MO547" s="5"/>
      <c r="MP547" s="5"/>
      <c r="MQ547" s="5"/>
      <c r="MR547" s="5"/>
      <c r="MS547" s="5"/>
      <c r="MT547" s="5"/>
      <c r="MU547" s="5"/>
      <c r="MV547" s="5"/>
      <c r="MW547" s="5"/>
      <c r="MX547" s="5"/>
      <c r="MY547" s="5"/>
      <c r="MZ547" s="5"/>
      <c r="NA547" s="5"/>
      <c r="NB547" s="5"/>
      <c r="NC547" s="5"/>
      <c r="ND547" s="5"/>
      <c r="NE547" s="5"/>
      <c r="NF547" s="5"/>
      <c r="NG547" s="5"/>
      <c r="NH547" s="5"/>
      <c r="NI547" s="5"/>
      <c r="NJ547" s="5"/>
      <c r="NK547" s="5"/>
      <c r="NL547" s="5"/>
      <c r="NM547" s="5"/>
      <c r="NN547" s="5"/>
      <c r="NO547" s="5"/>
      <c r="NP547" s="5"/>
      <c r="NQ547" s="5"/>
      <c r="NR547" s="5"/>
      <c r="NS547" s="5"/>
      <c r="NT547" s="5"/>
      <c r="NU547" s="5"/>
      <c r="NV547" s="5"/>
      <c r="NW547" s="5"/>
      <c r="NX547" s="5"/>
      <c r="NY547" s="5"/>
      <c r="NZ547" s="5"/>
      <c r="OA547" s="5"/>
      <c r="OB547" s="5"/>
      <c r="OC547" s="5"/>
      <c r="OD547" s="5"/>
      <c r="OE547" s="5"/>
      <c r="OF547" s="5"/>
      <c r="OG547" s="5"/>
      <c r="OH547" s="5"/>
      <c r="OI547" s="5"/>
      <c r="OJ547" s="5"/>
      <c r="OK547" s="5"/>
      <c r="OL547" s="5"/>
      <c r="OM547" s="5"/>
      <c r="ON547" s="5"/>
      <c r="OO547" s="5"/>
      <c r="OP547" s="5"/>
      <c r="OQ547" s="5"/>
      <c r="OR547" s="5"/>
      <c r="OS547" s="5"/>
      <c r="OT547" s="5"/>
      <c r="OU547" s="5"/>
      <c r="OV547" s="5"/>
      <c r="OW547" s="5"/>
      <c r="OX547" s="5"/>
      <c r="OY547" s="5"/>
      <c r="OZ547" s="5"/>
      <c r="PA547" s="5"/>
      <c r="PB547" s="5"/>
      <c r="PC547" s="5"/>
      <c r="PD547" s="5"/>
      <c r="PE547" s="5"/>
      <c r="PF547" s="5"/>
      <c r="PG547" s="5"/>
      <c r="PH547" s="5"/>
      <c r="PI547" s="5"/>
      <c r="PJ547" s="5"/>
      <c r="PK547" s="5"/>
      <c r="PL547" s="5"/>
      <c r="PM547" s="5"/>
      <c r="PN547" s="5"/>
      <c r="PO547" s="5"/>
      <c r="PP547" s="5"/>
    </row>
    <row r="548" spans="1:432" ht="14.2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  <c r="IW548" s="5"/>
      <c r="IX548" s="5"/>
      <c r="IY548" s="5"/>
      <c r="IZ548" s="5"/>
      <c r="JA548" s="5"/>
      <c r="JB548" s="5"/>
      <c r="JC548" s="5"/>
      <c r="JD548" s="5"/>
      <c r="JE548" s="5"/>
      <c r="JF548" s="5"/>
      <c r="JG548" s="5"/>
      <c r="JH548" s="5"/>
      <c r="JI548" s="5"/>
      <c r="JJ548" s="5"/>
      <c r="JK548" s="5"/>
      <c r="JL548" s="5"/>
      <c r="JM548" s="5"/>
      <c r="JN548" s="5"/>
      <c r="JO548" s="5"/>
      <c r="JP548" s="5"/>
      <c r="JQ548" s="5"/>
      <c r="JR548" s="5"/>
      <c r="JS548" s="5"/>
      <c r="JT548" s="5"/>
      <c r="JU548" s="5"/>
      <c r="JV548" s="5"/>
      <c r="JW548" s="5"/>
      <c r="JX548" s="5"/>
      <c r="JY548" s="5"/>
      <c r="JZ548" s="5"/>
      <c r="KA548" s="5"/>
      <c r="KB548" s="5"/>
      <c r="KC548" s="5"/>
      <c r="KD548" s="5"/>
      <c r="KE548" s="5"/>
      <c r="KF548" s="5"/>
      <c r="KG548" s="5"/>
      <c r="KH548" s="5"/>
      <c r="KI548" s="5"/>
      <c r="KJ548" s="5"/>
      <c r="KK548" s="5"/>
      <c r="KL548" s="5"/>
      <c r="KM548" s="5"/>
      <c r="KN548" s="5"/>
      <c r="KO548" s="5"/>
      <c r="KP548" s="5"/>
      <c r="KQ548" s="5"/>
      <c r="KR548" s="5"/>
      <c r="KS548" s="5"/>
      <c r="KT548" s="5"/>
      <c r="KU548" s="5"/>
      <c r="KV548" s="5"/>
      <c r="KW548" s="5"/>
      <c r="KX548" s="5"/>
      <c r="KY548" s="5"/>
      <c r="KZ548" s="5"/>
      <c r="LA548" s="5"/>
      <c r="LB548" s="5"/>
      <c r="LC548" s="5"/>
      <c r="LD548" s="5"/>
      <c r="LE548" s="5"/>
      <c r="LF548" s="5"/>
      <c r="LG548" s="5"/>
      <c r="LH548" s="5"/>
      <c r="LI548" s="5"/>
      <c r="LJ548" s="5"/>
      <c r="LK548" s="5"/>
      <c r="LL548" s="5"/>
      <c r="LM548" s="5"/>
      <c r="LN548" s="5"/>
      <c r="LO548" s="5"/>
      <c r="LP548" s="5"/>
      <c r="LQ548" s="5"/>
      <c r="LR548" s="5"/>
      <c r="LS548" s="5"/>
      <c r="LT548" s="5"/>
      <c r="LU548" s="5"/>
      <c r="LV548" s="5"/>
      <c r="LW548" s="5"/>
      <c r="LX548" s="5"/>
      <c r="LY548" s="5"/>
      <c r="LZ548" s="5"/>
      <c r="MA548" s="5"/>
      <c r="MB548" s="5"/>
      <c r="MC548" s="5"/>
      <c r="MD548" s="5"/>
      <c r="ME548" s="5"/>
      <c r="MF548" s="5"/>
      <c r="MG548" s="5"/>
      <c r="MH548" s="5"/>
      <c r="MI548" s="5"/>
      <c r="MJ548" s="5"/>
      <c r="MK548" s="5"/>
      <c r="ML548" s="5"/>
      <c r="MM548" s="5"/>
      <c r="MN548" s="5"/>
      <c r="MO548" s="5"/>
      <c r="MP548" s="5"/>
      <c r="MQ548" s="5"/>
      <c r="MR548" s="5"/>
      <c r="MS548" s="5"/>
      <c r="MT548" s="5"/>
      <c r="MU548" s="5"/>
      <c r="MV548" s="5"/>
      <c r="MW548" s="5"/>
      <c r="MX548" s="5"/>
      <c r="MY548" s="5"/>
      <c r="MZ548" s="5"/>
      <c r="NA548" s="5"/>
      <c r="NB548" s="5"/>
      <c r="NC548" s="5"/>
      <c r="ND548" s="5"/>
      <c r="NE548" s="5"/>
      <c r="NF548" s="5"/>
      <c r="NG548" s="5"/>
      <c r="NH548" s="5"/>
      <c r="NI548" s="5"/>
      <c r="NJ548" s="5"/>
      <c r="NK548" s="5"/>
      <c r="NL548" s="5"/>
      <c r="NM548" s="5"/>
      <c r="NN548" s="5"/>
      <c r="NO548" s="5"/>
      <c r="NP548" s="5"/>
      <c r="NQ548" s="5"/>
      <c r="NR548" s="5"/>
      <c r="NS548" s="5"/>
      <c r="NT548" s="5"/>
      <c r="NU548" s="5"/>
      <c r="NV548" s="5"/>
      <c r="NW548" s="5"/>
      <c r="NX548" s="5"/>
      <c r="NY548" s="5"/>
      <c r="NZ548" s="5"/>
      <c r="OA548" s="5"/>
      <c r="OB548" s="5"/>
      <c r="OC548" s="5"/>
      <c r="OD548" s="5"/>
      <c r="OE548" s="5"/>
      <c r="OF548" s="5"/>
      <c r="OG548" s="5"/>
      <c r="OH548" s="5"/>
      <c r="OI548" s="5"/>
      <c r="OJ548" s="5"/>
      <c r="OK548" s="5"/>
      <c r="OL548" s="5"/>
      <c r="OM548" s="5"/>
      <c r="ON548" s="5"/>
      <c r="OO548" s="5"/>
      <c r="OP548" s="5"/>
      <c r="OQ548" s="5"/>
      <c r="OR548" s="5"/>
      <c r="OS548" s="5"/>
      <c r="OT548" s="5"/>
      <c r="OU548" s="5"/>
      <c r="OV548" s="5"/>
      <c r="OW548" s="5"/>
      <c r="OX548" s="5"/>
      <c r="OY548" s="5"/>
      <c r="OZ548" s="5"/>
      <c r="PA548" s="5"/>
      <c r="PB548" s="5"/>
      <c r="PC548" s="5"/>
      <c r="PD548" s="5"/>
      <c r="PE548" s="5"/>
      <c r="PF548" s="5"/>
      <c r="PG548" s="5"/>
      <c r="PH548" s="5"/>
      <c r="PI548" s="5"/>
      <c r="PJ548" s="5"/>
      <c r="PK548" s="5"/>
      <c r="PL548" s="5"/>
      <c r="PM548" s="5"/>
      <c r="PN548" s="5"/>
      <c r="PO548" s="5"/>
      <c r="PP548" s="5"/>
    </row>
    <row r="549" spans="1:432" ht="14.2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  <c r="IW549" s="5"/>
      <c r="IX549" s="5"/>
      <c r="IY549" s="5"/>
      <c r="IZ549" s="5"/>
      <c r="JA549" s="5"/>
      <c r="JB549" s="5"/>
      <c r="JC549" s="5"/>
      <c r="JD549" s="5"/>
      <c r="JE549" s="5"/>
      <c r="JF549" s="5"/>
      <c r="JG549" s="5"/>
      <c r="JH549" s="5"/>
      <c r="JI549" s="5"/>
      <c r="JJ549" s="5"/>
      <c r="JK549" s="5"/>
      <c r="JL549" s="5"/>
      <c r="JM549" s="5"/>
      <c r="JN549" s="5"/>
      <c r="JO549" s="5"/>
      <c r="JP549" s="5"/>
      <c r="JQ549" s="5"/>
      <c r="JR549" s="5"/>
      <c r="JS549" s="5"/>
      <c r="JT549" s="5"/>
      <c r="JU549" s="5"/>
      <c r="JV549" s="5"/>
      <c r="JW549" s="5"/>
      <c r="JX549" s="5"/>
      <c r="JY549" s="5"/>
      <c r="JZ549" s="5"/>
      <c r="KA549" s="5"/>
      <c r="KB549" s="5"/>
      <c r="KC549" s="5"/>
      <c r="KD549" s="5"/>
      <c r="KE549" s="5"/>
      <c r="KF549" s="5"/>
      <c r="KG549" s="5"/>
      <c r="KH549" s="5"/>
      <c r="KI549" s="5"/>
      <c r="KJ549" s="5"/>
      <c r="KK549" s="5"/>
      <c r="KL549" s="5"/>
      <c r="KM549" s="5"/>
      <c r="KN549" s="5"/>
      <c r="KO549" s="5"/>
      <c r="KP549" s="5"/>
      <c r="KQ549" s="5"/>
      <c r="KR549" s="5"/>
      <c r="KS549" s="5"/>
      <c r="KT549" s="5"/>
      <c r="KU549" s="5"/>
      <c r="KV549" s="5"/>
      <c r="KW549" s="5"/>
      <c r="KX549" s="5"/>
      <c r="KY549" s="5"/>
      <c r="KZ549" s="5"/>
      <c r="LA549" s="5"/>
      <c r="LB549" s="5"/>
      <c r="LC549" s="5"/>
      <c r="LD549" s="5"/>
      <c r="LE549" s="5"/>
      <c r="LF549" s="5"/>
      <c r="LG549" s="5"/>
      <c r="LH549" s="5"/>
      <c r="LI549" s="5"/>
      <c r="LJ549" s="5"/>
      <c r="LK549" s="5"/>
      <c r="LL549" s="5"/>
      <c r="LM549" s="5"/>
      <c r="LN549" s="5"/>
      <c r="LO549" s="5"/>
      <c r="LP549" s="5"/>
      <c r="LQ549" s="5"/>
      <c r="LR549" s="5"/>
      <c r="LS549" s="5"/>
      <c r="LT549" s="5"/>
      <c r="LU549" s="5"/>
      <c r="LV549" s="5"/>
      <c r="LW549" s="5"/>
      <c r="LX549" s="5"/>
      <c r="LY549" s="5"/>
      <c r="LZ549" s="5"/>
      <c r="MA549" s="5"/>
      <c r="MB549" s="5"/>
      <c r="MC549" s="5"/>
      <c r="MD549" s="5"/>
      <c r="ME549" s="5"/>
      <c r="MF549" s="5"/>
      <c r="MG549" s="5"/>
      <c r="MH549" s="5"/>
      <c r="MI549" s="5"/>
      <c r="MJ549" s="5"/>
      <c r="MK549" s="5"/>
      <c r="ML549" s="5"/>
      <c r="MM549" s="5"/>
      <c r="MN549" s="5"/>
      <c r="MO549" s="5"/>
      <c r="MP549" s="5"/>
      <c r="MQ549" s="5"/>
      <c r="MR549" s="5"/>
      <c r="MS549" s="5"/>
      <c r="MT549" s="5"/>
      <c r="MU549" s="5"/>
      <c r="MV549" s="5"/>
      <c r="MW549" s="5"/>
      <c r="MX549" s="5"/>
      <c r="MY549" s="5"/>
      <c r="MZ549" s="5"/>
      <c r="NA549" s="5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</row>
    <row r="550" spans="1:432" ht="14.2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  <c r="IW550" s="5"/>
      <c r="IX550" s="5"/>
      <c r="IY550" s="5"/>
      <c r="IZ550" s="5"/>
      <c r="JA550" s="5"/>
      <c r="JB550" s="5"/>
      <c r="JC550" s="5"/>
      <c r="JD550" s="5"/>
      <c r="JE550" s="5"/>
      <c r="JF550" s="5"/>
      <c r="JG550" s="5"/>
      <c r="JH550" s="5"/>
      <c r="JI550" s="5"/>
      <c r="JJ550" s="5"/>
      <c r="JK550" s="5"/>
      <c r="JL550" s="5"/>
      <c r="JM550" s="5"/>
      <c r="JN550" s="5"/>
      <c r="JO550" s="5"/>
      <c r="JP550" s="5"/>
      <c r="JQ550" s="5"/>
      <c r="JR550" s="5"/>
      <c r="JS550" s="5"/>
      <c r="JT550" s="5"/>
      <c r="JU550" s="5"/>
      <c r="JV550" s="5"/>
      <c r="JW550" s="5"/>
      <c r="JX550" s="5"/>
      <c r="JY550" s="5"/>
      <c r="JZ550" s="5"/>
      <c r="KA550" s="5"/>
      <c r="KB550" s="5"/>
      <c r="KC550" s="5"/>
      <c r="KD550" s="5"/>
      <c r="KE550" s="5"/>
      <c r="KF550" s="5"/>
      <c r="KG550" s="5"/>
      <c r="KH550" s="5"/>
      <c r="KI550" s="5"/>
      <c r="KJ550" s="5"/>
      <c r="KK550" s="5"/>
      <c r="KL550" s="5"/>
      <c r="KM550" s="5"/>
      <c r="KN550" s="5"/>
      <c r="KO550" s="5"/>
      <c r="KP550" s="5"/>
      <c r="KQ550" s="5"/>
      <c r="KR550" s="5"/>
      <c r="KS550" s="5"/>
      <c r="KT550" s="5"/>
      <c r="KU550" s="5"/>
      <c r="KV550" s="5"/>
      <c r="KW550" s="5"/>
      <c r="KX550" s="5"/>
      <c r="KY550" s="5"/>
      <c r="KZ550" s="5"/>
      <c r="LA550" s="5"/>
      <c r="LB550" s="5"/>
      <c r="LC550" s="5"/>
      <c r="LD550" s="5"/>
      <c r="LE550" s="5"/>
      <c r="LF550" s="5"/>
      <c r="LG550" s="5"/>
      <c r="LH550" s="5"/>
      <c r="LI550" s="5"/>
      <c r="LJ550" s="5"/>
      <c r="LK550" s="5"/>
      <c r="LL550" s="5"/>
      <c r="LM550" s="5"/>
      <c r="LN550" s="5"/>
      <c r="LO550" s="5"/>
      <c r="LP550" s="5"/>
      <c r="LQ550" s="5"/>
      <c r="LR550" s="5"/>
      <c r="LS550" s="5"/>
      <c r="LT550" s="5"/>
      <c r="LU550" s="5"/>
      <c r="LV550" s="5"/>
      <c r="LW550" s="5"/>
      <c r="LX550" s="5"/>
      <c r="LY550" s="5"/>
      <c r="LZ550" s="5"/>
      <c r="MA550" s="5"/>
      <c r="MB550" s="5"/>
      <c r="MC550" s="5"/>
      <c r="MD550" s="5"/>
      <c r="ME550" s="5"/>
      <c r="MF550" s="5"/>
      <c r="MG550" s="5"/>
      <c r="MH550" s="5"/>
      <c r="MI550" s="5"/>
      <c r="MJ550" s="5"/>
      <c r="MK550" s="5"/>
      <c r="ML550" s="5"/>
      <c r="MM550" s="5"/>
      <c r="MN550" s="5"/>
      <c r="MO550" s="5"/>
      <c r="MP550" s="5"/>
      <c r="MQ550" s="5"/>
      <c r="MR550" s="5"/>
      <c r="MS550" s="5"/>
      <c r="MT550" s="5"/>
      <c r="MU550" s="5"/>
      <c r="MV550" s="5"/>
      <c r="MW550" s="5"/>
      <c r="MX550" s="5"/>
      <c r="MY550" s="5"/>
      <c r="MZ550" s="5"/>
      <c r="NA550" s="5"/>
      <c r="NB550" s="5"/>
      <c r="NC550" s="5"/>
      <c r="ND550" s="5"/>
      <c r="NE550" s="5"/>
      <c r="NF550" s="5"/>
      <c r="NG550" s="5"/>
      <c r="NH550" s="5"/>
      <c r="NI550" s="5"/>
      <c r="NJ550" s="5"/>
      <c r="NK550" s="5"/>
      <c r="NL550" s="5"/>
      <c r="NM550" s="5"/>
      <c r="NN550" s="5"/>
      <c r="NO550" s="5"/>
      <c r="NP550" s="5"/>
      <c r="NQ550" s="5"/>
      <c r="NR550" s="5"/>
      <c r="NS550" s="5"/>
      <c r="NT550" s="5"/>
      <c r="NU550" s="5"/>
      <c r="NV550" s="5"/>
      <c r="NW550" s="5"/>
      <c r="NX550" s="5"/>
      <c r="NY550" s="5"/>
      <c r="NZ550" s="5"/>
      <c r="OA550" s="5"/>
      <c r="OB550" s="5"/>
      <c r="OC550" s="5"/>
      <c r="OD550" s="5"/>
      <c r="OE550" s="5"/>
      <c r="OF550" s="5"/>
      <c r="OG550" s="5"/>
      <c r="OH550" s="5"/>
      <c r="OI550" s="5"/>
      <c r="OJ550" s="5"/>
      <c r="OK550" s="5"/>
      <c r="OL550" s="5"/>
      <c r="OM550" s="5"/>
      <c r="ON550" s="5"/>
      <c r="OO550" s="5"/>
      <c r="OP550" s="5"/>
      <c r="OQ550" s="5"/>
      <c r="OR550" s="5"/>
      <c r="OS550" s="5"/>
      <c r="OT550" s="5"/>
      <c r="OU550" s="5"/>
      <c r="OV550" s="5"/>
      <c r="OW550" s="5"/>
      <c r="OX550" s="5"/>
      <c r="OY550" s="5"/>
      <c r="OZ550" s="5"/>
      <c r="PA550" s="5"/>
      <c r="PB550" s="5"/>
      <c r="PC550" s="5"/>
      <c r="PD550" s="5"/>
      <c r="PE550" s="5"/>
      <c r="PF550" s="5"/>
      <c r="PG550" s="5"/>
      <c r="PH550" s="5"/>
      <c r="PI550" s="5"/>
      <c r="PJ550" s="5"/>
      <c r="PK550" s="5"/>
      <c r="PL550" s="5"/>
      <c r="PM550" s="5"/>
      <c r="PN550" s="5"/>
      <c r="PO550" s="5"/>
      <c r="PP550" s="5"/>
    </row>
    <row r="551" spans="1:432" ht="14.2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  <c r="IW551" s="5"/>
      <c r="IX551" s="5"/>
      <c r="IY551" s="5"/>
      <c r="IZ551" s="5"/>
      <c r="JA551" s="5"/>
      <c r="JB551" s="5"/>
      <c r="JC551" s="5"/>
      <c r="JD551" s="5"/>
      <c r="JE551" s="5"/>
      <c r="JF551" s="5"/>
      <c r="JG551" s="5"/>
      <c r="JH551" s="5"/>
      <c r="JI551" s="5"/>
      <c r="JJ551" s="5"/>
      <c r="JK551" s="5"/>
      <c r="JL551" s="5"/>
      <c r="JM551" s="5"/>
      <c r="JN551" s="5"/>
      <c r="JO551" s="5"/>
      <c r="JP551" s="5"/>
      <c r="JQ551" s="5"/>
      <c r="JR551" s="5"/>
      <c r="JS551" s="5"/>
      <c r="JT551" s="5"/>
      <c r="JU551" s="5"/>
      <c r="JV551" s="5"/>
      <c r="JW551" s="5"/>
      <c r="JX551" s="5"/>
      <c r="JY551" s="5"/>
      <c r="JZ551" s="5"/>
      <c r="KA551" s="5"/>
      <c r="KB551" s="5"/>
      <c r="KC551" s="5"/>
      <c r="KD551" s="5"/>
      <c r="KE551" s="5"/>
      <c r="KF551" s="5"/>
      <c r="KG551" s="5"/>
      <c r="KH551" s="5"/>
      <c r="KI551" s="5"/>
      <c r="KJ551" s="5"/>
      <c r="KK551" s="5"/>
      <c r="KL551" s="5"/>
      <c r="KM551" s="5"/>
      <c r="KN551" s="5"/>
      <c r="KO551" s="5"/>
      <c r="KP551" s="5"/>
      <c r="KQ551" s="5"/>
      <c r="KR551" s="5"/>
      <c r="KS551" s="5"/>
      <c r="KT551" s="5"/>
      <c r="KU551" s="5"/>
      <c r="KV551" s="5"/>
      <c r="KW551" s="5"/>
      <c r="KX551" s="5"/>
      <c r="KY551" s="5"/>
      <c r="KZ551" s="5"/>
      <c r="LA551" s="5"/>
      <c r="LB551" s="5"/>
      <c r="LC551" s="5"/>
      <c r="LD551" s="5"/>
      <c r="LE551" s="5"/>
      <c r="LF551" s="5"/>
      <c r="LG551" s="5"/>
      <c r="LH551" s="5"/>
      <c r="LI551" s="5"/>
      <c r="LJ551" s="5"/>
      <c r="LK551" s="5"/>
      <c r="LL551" s="5"/>
      <c r="LM551" s="5"/>
      <c r="LN551" s="5"/>
      <c r="LO551" s="5"/>
      <c r="LP551" s="5"/>
      <c r="LQ551" s="5"/>
      <c r="LR551" s="5"/>
      <c r="LS551" s="5"/>
      <c r="LT551" s="5"/>
      <c r="LU551" s="5"/>
      <c r="LV551" s="5"/>
      <c r="LW551" s="5"/>
      <c r="LX551" s="5"/>
      <c r="LY551" s="5"/>
      <c r="LZ551" s="5"/>
      <c r="MA551" s="5"/>
      <c r="MB551" s="5"/>
      <c r="MC551" s="5"/>
      <c r="MD551" s="5"/>
      <c r="ME551" s="5"/>
      <c r="MF551" s="5"/>
      <c r="MG551" s="5"/>
      <c r="MH551" s="5"/>
      <c r="MI551" s="5"/>
      <c r="MJ551" s="5"/>
      <c r="MK551" s="5"/>
      <c r="ML551" s="5"/>
      <c r="MM551" s="5"/>
      <c r="MN551" s="5"/>
      <c r="MO551" s="5"/>
      <c r="MP551" s="5"/>
      <c r="MQ551" s="5"/>
      <c r="MR551" s="5"/>
      <c r="MS551" s="5"/>
      <c r="MT551" s="5"/>
      <c r="MU551" s="5"/>
      <c r="MV551" s="5"/>
      <c r="MW551" s="5"/>
      <c r="MX551" s="5"/>
      <c r="MY551" s="5"/>
      <c r="MZ551" s="5"/>
      <c r="NA551" s="5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</row>
    <row r="552" spans="1:432" ht="14.2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  <c r="IW552" s="5"/>
      <c r="IX552" s="5"/>
      <c r="IY552" s="5"/>
      <c r="IZ552" s="5"/>
      <c r="JA552" s="5"/>
      <c r="JB552" s="5"/>
      <c r="JC552" s="5"/>
      <c r="JD552" s="5"/>
      <c r="JE552" s="5"/>
      <c r="JF552" s="5"/>
      <c r="JG552" s="5"/>
      <c r="JH552" s="5"/>
      <c r="JI552" s="5"/>
      <c r="JJ552" s="5"/>
      <c r="JK552" s="5"/>
      <c r="JL552" s="5"/>
      <c r="JM552" s="5"/>
      <c r="JN552" s="5"/>
      <c r="JO552" s="5"/>
      <c r="JP552" s="5"/>
      <c r="JQ552" s="5"/>
      <c r="JR552" s="5"/>
      <c r="JS552" s="5"/>
      <c r="JT552" s="5"/>
      <c r="JU552" s="5"/>
      <c r="JV552" s="5"/>
      <c r="JW552" s="5"/>
      <c r="JX552" s="5"/>
      <c r="JY552" s="5"/>
      <c r="JZ552" s="5"/>
      <c r="KA552" s="5"/>
      <c r="KB552" s="5"/>
      <c r="KC552" s="5"/>
      <c r="KD552" s="5"/>
      <c r="KE552" s="5"/>
      <c r="KF552" s="5"/>
      <c r="KG552" s="5"/>
      <c r="KH552" s="5"/>
      <c r="KI552" s="5"/>
      <c r="KJ552" s="5"/>
      <c r="KK552" s="5"/>
      <c r="KL552" s="5"/>
      <c r="KM552" s="5"/>
      <c r="KN552" s="5"/>
      <c r="KO552" s="5"/>
      <c r="KP552" s="5"/>
      <c r="KQ552" s="5"/>
      <c r="KR552" s="5"/>
      <c r="KS552" s="5"/>
      <c r="KT552" s="5"/>
      <c r="KU552" s="5"/>
      <c r="KV552" s="5"/>
      <c r="KW552" s="5"/>
      <c r="KX552" s="5"/>
      <c r="KY552" s="5"/>
      <c r="KZ552" s="5"/>
      <c r="LA552" s="5"/>
      <c r="LB552" s="5"/>
      <c r="LC552" s="5"/>
      <c r="LD552" s="5"/>
      <c r="LE552" s="5"/>
      <c r="LF552" s="5"/>
      <c r="LG552" s="5"/>
      <c r="LH552" s="5"/>
      <c r="LI552" s="5"/>
      <c r="LJ552" s="5"/>
      <c r="LK552" s="5"/>
      <c r="LL552" s="5"/>
      <c r="LM552" s="5"/>
      <c r="LN552" s="5"/>
      <c r="LO552" s="5"/>
      <c r="LP552" s="5"/>
      <c r="LQ552" s="5"/>
      <c r="LR552" s="5"/>
      <c r="LS552" s="5"/>
      <c r="LT552" s="5"/>
      <c r="LU552" s="5"/>
      <c r="LV552" s="5"/>
      <c r="LW552" s="5"/>
      <c r="LX552" s="5"/>
      <c r="LY552" s="5"/>
      <c r="LZ552" s="5"/>
      <c r="MA552" s="5"/>
      <c r="MB552" s="5"/>
      <c r="MC552" s="5"/>
      <c r="MD552" s="5"/>
      <c r="ME552" s="5"/>
      <c r="MF552" s="5"/>
      <c r="MG552" s="5"/>
      <c r="MH552" s="5"/>
      <c r="MI552" s="5"/>
      <c r="MJ552" s="5"/>
      <c r="MK552" s="5"/>
      <c r="ML552" s="5"/>
      <c r="MM552" s="5"/>
      <c r="MN552" s="5"/>
      <c r="MO552" s="5"/>
      <c r="MP552" s="5"/>
      <c r="MQ552" s="5"/>
      <c r="MR552" s="5"/>
      <c r="MS552" s="5"/>
      <c r="MT552" s="5"/>
      <c r="MU552" s="5"/>
      <c r="MV552" s="5"/>
      <c r="MW552" s="5"/>
      <c r="MX552" s="5"/>
      <c r="MY552" s="5"/>
      <c r="MZ552" s="5"/>
      <c r="NA552" s="5"/>
      <c r="NB552" s="5"/>
      <c r="NC552" s="5"/>
      <c r="ND552" s="5"/>
      <c r="NE552" s="5"/>
      <c r="NF552" s="5"/>
      <c r="NG552" s="5"/>
      <c r="NH552" s="5"/>
      <c r="NI552" s="5"/>
      <c r="NJ552" s="5"/>
      <c r="NK552" s="5"/>
      <c r="NL552" s="5"/>
      <c r="NM552" s="5"/>
      <c r="NN552" s="5"/>
      <c r="NO552" s="5"/>
      <c r="NP552" s="5"/>
      <c r="NQ552" s="5"/>
      <c r="NR552" s="5"/>
      <c r="NS552" s="5"/>
      <c r="NT552" s="5"/>
      <c r="NU552" s="5"/>
      <c r="NV552" s="5"/>
      <c r="NW552" s="5"/>
      <c r="NX552" s="5"/>
      <c r="NY552" s="5"/>
      <c r="NZ552" s="5"/>
      <c r="OA552" s="5"/>
      <c r="OB552" s="5"/>
      <c r="OC552" s="5"/>
      <c r="OD552" s="5"/>
      <c r="OE552" s="5"/>
      <c r="OF552" s="5"/>
      <c r="OG552" s="5"/>
      <c r="OH552" s="5"/>
      <c r="OI552" s="5"/>
      <c r="OJ552" s="5"/>
      <c r="OK552" s="5"/>
      <c r="OL552" s="5"/>
      <c r="OM552" s="5"/>
      <c r="ON552" s="5"/>
      <c r="OO552" s="5"/>
      <c r="OP552" s="5"/>
      <c r="OQ552" s="5"/>
      <c r="OR552" s="5"/>
      <c r="OS552" s="5"/>
      <c r="OT552" s="5"/>
      <c r="OU552" s="5"/>
      <c r="OV552" s="5"/>
      <c r="OW552" s="5"/>
      <c r="OX552" s="5"/>
      <c r="OY552" s="5"/>
      <c r="OZ552" s="5"/>
      <c r="PA552" s="5"/>
      <c r="PB552" s="5"/>
      <c r="PC552" s="5"/>
      <c r="PD552" s="5"/>
      <c r="PE552" s="5"/>
      <c r="PF552" s="5"/>
      <c r="PG552" s="5"/>
      <c r="PH552" s="5"/>
      <c r="PI552" s="5"/>
      <c r="PJ552" s="5"/>
      <c r="PK552" s="5"/>
      <c r="PL552" s="5"/>
      <c r="PM552" s="5"/>
      <c r="PN552" s="5"/>
      <c r="PO552" s="5"/>
      <c r="PP552" s="5"/>
    </row>
    <row r="553" spans="1:432" ht="14.2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  <c r="IW553" s="5"/>
      <c r="IX553" s="5"/>
      <c r="IY553" s="5"/>
      <c r="IZ553" s="5"/>
      <c r="JA553" s="5"/>
      <c r="JB553" s="5"/>
      <c r="JC553" s="5"/>
      <c r="JD553" s="5"/>
      <c r="JE553" s="5"/>
      <c r="JF553" s="5"/>
      <c r="JG553" s="5"/>
      <c r="JH553" s="5"/>
      <c r="JI553" s="5"/>
      <c r="JJ553" s="5"/>
      <c r="JK553" s="5"/>
      <c r="JL553" s="5"/>
      <c r="JM553" s="5"/>
      <c r="JN553" s="5"/>
      <c r="JO553" s="5"/>
      <c r="JP553" s="5"/>
      <c r="JQ553" s="5"/>
      <c r="JR553" s="5"/>
      <c r="JS553" s="5"/>
      <c r="JT553" s="5"/>
      <c r="JU553" s="5"/>
      <c r="JV553" s="5"/>
      <c r="JW553" s="5"/>
      <c r="JX553" s="5"/>
      <c r="JY553" s="5"/>
      <c r="JZ553" s="5"/>
      <c r="KA553" s="5"/>
      <c r="KB553" s="5"/>
      <c r="KC553" s="5"/>
      <c r="KD553" s="5"/>
      <c r="KE553" s="5"/>
      <c r="KF553" s="5"/>
      <c r="KG553" s="5"/>
      <c r="KH553" s="5"/>
      <c r="KI553" s="5"/>
      <c r="KJ553" s="5"/>
      <c r="KK553" s="5"/>
      <c r="KL553" s="5"/>
      <c r="KM553" s="5"/>
      <c r="KN553" s="5"/>
      <c r="KO553" s="5"/>
      <c r="KP553" s="5"/>
      <c r="KQ553" s="5"/>
      <c r="KR553" s="5"/>
      <c r="KS553" s="5"/>
      <c r="KT553" s="5"/>
      <c r="KU553" s="5"/>
      <c r="KV553" s="5"/>
      <c r="KW553" s="5"/>
      <c r="KX553" s="5"/>
      <c r="KY553" s="5"/>
      <c r="KZ553" s="5"/>
      <c r="LA553" s="5"/>
      <c r="LB553" s="5"/>
      <c r="LC553" s="5"/>
      <c r="LD553" s="5"/>
      <c r="LE553" s="5"/>
      <c r="LF553" s="5"/>
      <c r="LG553" s="5"/>
      <c r="LH553" s="5"/>
      <c r="LI553" s="5"/>
      <c r="LJ553" s="5"/>
      <c r="LK553" s="5"/>
      <c r="LL553" s="5"/>
      <c r="LM553" s="5"/>
      <c r="LN553" s="5"/>
      <c r="LO553" s="5"/>
      <c r="LP553" s="5"/>
      <c r="LQ553" s="5"/>
      <c r="LR553" s="5"/>
      <c r="LS553" s="5"/>
      <c r="LT553" s="5"/>
      <c r="LU553" s="5"/>
      <c r="LV553" s="5"/>
      <c r="LW553" s="5"/>
      <c r="LX553" s="5"/>
      <c r="LY553" s="5"/>
      <c r="LZ553" s="5"/>
      <c r="MA553" s="5"/>
      <c r="MB553" s="5"/>
      <c r="MC553" s="5"/>
      <c r="MD553" s="5"/>
      <c r="ME553" s="5"/>
      <c r="MF553" s="5"/>
      <c r="MG553" s="5"/>
      <c r="MH553" s="5"/>
      <c r="MI553" s="5"/>
      <c r="MJ553" s="5"/>
      <c r="MK553" s="5"/>
      <c r="ML553" s="5"/>
      <c r="MM553" s="5"/>
      <c r="MN553" s="5"/>
      <c r="MO553" s="5"/>
      <c r="MP553" s="5"/>
      <c r="MQ553" s="5"/>
      <c r="MR553" s="5"/>
      <c r="MS553" s="5"/>
      <c r="MT553" s="5"/>
      <c r="MU553" s="5"/>
      <c r="MV553" s="5"/>
      <c r="MW553" s="5"/>
      <c r="MX553" s="5"/>
      <c r="MY553" s="5"/>
      <c r="MZ553" s="5"/>
      <c r="NA553" s="5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</row>
    <row r="554" spans="1:432" ht="14.2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  <c r="IW554" s="5"/>
      <c r="IX554" s="5"/>
      <c r="IY554" s="5"/>
      <c r="IZ554" s="5"/>
      <c r="JA554" s="5"/>
      <c r="JB554" s="5"/>
      <c r="JC554" s="5"/>
      <c r="JD554" s="5"/>
      <c r="JE554" s="5"/>
      <c r="JF554" s="5"/>
      <c r="JG554" s="5"/>
      <c r="JH554" s="5"/>
      <c r="JI554" s="5"/>
      <c r="JJ554" s="5"/>
      <c r="JK554" s="5"/>
      <c r="JL554" s="5"/>
      <c r="JM554" s="5"/>
      <c r="JN554" s="5"/>
      <c r="JO554" s="5"/>
      <c r="JP554" s="5"/>
      <c r="JQ554" s="5"/>
      <c r="JR554" s="5"/>
      <c r="JS554" s="5"/>
      <c r="JT554" s="5"/>
      <c r="JU554" s="5"/>
      <c r="JV554" s="5"/>
      <c r="JW554" s="5"/>
      <c r="JX554" s="5"/>
      <c r="JY554" s="5"/>
      <c r="JZ554" s="5"/>
      <c r="KA554" s="5"/>
      <c r="KB554" s="5"/>
      <c r="KC554" s="5"/>
      <c r="KD554" s="5"/>
      <c r="KE554" s="5"/>
      <c r="KF554" s="5"/>
      <c r="KG554" s="5"/>
      <c r="KH554" s="5"/>
      <c r="KI554" s="5"/>
      <c r="KJ554" s="5"/>
      <c r="KK554" s="5"/>
      <c r="KL554" s="5"/>
      <c r="KM554" s="5"/>
      <c r="KN554" s="5"/>
      <c r="KO554" s="5"/>
      <c r="KP554" s="5"/>
      <c r="KQ554" s="5"/>
      <c r="KR554" s="5"/>
      <c r="KS554" s="5"/>
      <c r="KT554" s="5"/>
      <c r="KU554" s="5"/>
      <c r="KV554" s="5"/>
      <c r="KW554" s="5"/>
      <c r="KX554" s="5"/>
      <c r="KY554" s="5"/>
      <c r="KZ554" s="5"/>
      <c r="LA554" s="5"/>
      <c r="LB554" s="5"/>
      <c r="LC554" s="5"/>
      <c r="LD554" s="5"/>
      <c r="LE554" s="5"/>
      <c r="LF554" s="5"/>
      <c r="LG554" s="5"/>
      <c r="LH554" s="5"/>
      <c r="LI554" s="5"/>
      <c r="LJ554" s="5"/>
      <c r="LK554" s="5"/>
      <c r="LL554" s="5"/>
      <c r="LM554" s="5"/>
      <c r="LN554" s="5"/>
      <c r="LO554" s="5"/>
      <c r="LP554" s="5"/>
      <c r="LQ554" s="5"/>
      <c r="LR554" s="5"/>
      <c r="LS554" s="5"/>
      <c r="LT554" s="5"/>
      <c r="LU554" s="5"/>
      <c r="LV554" s="5"/>
      <c r="LW554" s="5"/>
      <c r="LX554" s="5"/>
      <c r="LY554" s="5"/>
      <c r="LZ554" s="5"/>
      <c r="MA554" s="5"/>
      <c r="MB554" s="5"/>
      <c r="MC554" s="5"/>
      <c r="MD554" s="5"/>
      <c r="ME554" s="5"/>
      <c r="MF554" s="5"/>
      <c r="MG554" s="5"/>
      <c r="MH554" s="5"/>
      <c r="MI554" s="5"/>
      <c r="MJ554" s="5"/>
      <c r="MK554" s="5"/>
      <c r="ML554" s="5"/>
      <c r="MM554" s="5"/>
      <c r="MN554" s="5"/>
      <c r="MO554" s="5"/>
      <c r="MP554" s="5"/>
      <c r="MQ554" s="5"/>
      <c r="MR554" s="5"/>
      <c r="MS554" s="5"/>
      <c r="MT554" s="5"/>
      <c r="MU554" s="5"/>
      <c r="MV554" s="5"/>
      <c r="MW554" s="5"/>
      <c r="MX554" s="5"/>
      <c r="MY554" s="5"/>
      <c r="MZ554" s="5"/>
      <c r="NA554" s="5"/>
      <c r="NB554" s="5"/>
      <c r="NC554" s="5"/>
      <c r="ND554" s="5"/>
      <c r="NE554" s="5"/>
      <c r="NF554" s="5"/>
      <c r="NG554" s="5"/>
      <c r="NH554" s="5"/>
      <c r="NI554" s="5"/>
      <c r="NJ554" s="5"/>
      <c r="NK554" s="5"/>
      <c r="NL554" s="5"/>
      <c r="NM554" s="5"/>
      <c r="NN554" s="5"/>
      <c r="NO554" s="5"/>
      <c r="NP554" s="5"/>
      <c r="NQ554" s="5"/>
      <c r="NR554" s="5"/>
      <c r="NS554" s="5"/>
      <c r="NT554" s="5"/>
      <c r="NU554" s="5"/>
      <c r="NV554" s="5"/>
      <c r="NW554" s="5"/>
      <c r="NX554" s="5"/>
      <c r="NY554" s="5"/>
      <c r="NZ554" s="5"/>
      <c r="OA554" s="5"/>
      <c r="OB554" s="5"/>
      <c r="OC554" s="5"/>
      <c r="OD554" s="5"/>
      <c r="OE554" s="5"/>
      <c r="OF554" s="5"/>
      <c r="OG554" s="5"/>
      <c r="OH554" s="5"/>
      <c r="OI554" s="5"/>
      <c r="OJ554" s="5"/>
      <c r="OK554" s="5"/>
      <c r="OL554" s="5"/>
      <c r="OM554" s="5"/>
      <c r="ON554" s="5"/>
      <c r="OO554" s="5"/>
      <c r="OP554" s="5"/>
      <c r="OQ554" s="5"/>
      <c r="OR554" s="5"/>
      <c r="OS554" s="5"/>
      <c r="OT554" s="5"/>
      <c r="OU554" s="5"/>
      <c r="OV554" s="5"/>
      <c r="OW554" s="5"/>
      <c r="OX554" s="5"/>
      <c r="OY554" s="5"/>
      <c r="OZ554" s="5"/>
      <c r="PA554" s="5"/>
      <c r="PB554" s="5"/>
      <c r="PC554" s="5"/>
      <c r="PD554" s="5"/>
      <c r="PE554" s="5"/>
      <c r="PF554" s="5"/>
      <c r="PG554" s="5"/>
      <c r="PH554" s="5"/>
      <c r="PI554" s="5"/>
      <c r="PJ554" s="5"/>
      <c r="PK554" s="5"/>
      <c r="PL554" s="5"/>
      <c r="PM554" s="5"/>
      <c r="PN554" s="5"/>
      <c r="PO554" s="5"/>
      <c r="PP554" s="5"/>
    </row>
    <row r="555" spans="1:432" ht="14.2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  <c r="IW555" s="5"/>
      <c r="IX555" s="5"/>
      <c r="IY555" s="5"/>
      <c r="IZ555" s="5"/>
      <c r="JA555" s="5"/>
      <c r="JB555" s="5"/>
      <c r="JC555" s="5"/>
      <c r="JD555" s="5"/>
      <c r="JE555" s="5"/>
      <c r="JF555" s="5"/>
      <c r="JG555" s="5"/>
      <c r="JH555" s="5"/>
      <c r="JI555" s="5"/>
      <c r="JJ555" s="5"/>
      <c r="JK555" s="5"/>
      <c r="JL555" s="5"/>
      <c r="JM555" s="5"/>
      <c r="JN555" s="5"/>
      <c r="JO555" s="5"/>
      <c r="JP555" s="5"/>
      <c r="JQ555" s="5"/>
      <c r="JR555" s="5"/>
      <c r="JS555" s="5"/>
      <c r="JT555" s="5"/>
      <c r="JU555" s="5"/>
      <c r="JV555" s="5"/>
      <c r="JW555" s="5"/>
      <c r="JX555" s="5"/>
      <c r="JY555" s="5"/>
      <c r="JZ555" s="5"/>
      <c r="KA555" s="5"/>
      <c r="KB555" s="5"/>
      <c r="KC555" s="5"/>
      <c r="KD555" s="5"/>
      <c r="KE555" s="5"/>
      <c r="KF555" s="5"/>
      <c r="KG555" s="5"/>
      <c r="KH555" s="5"/>
      <c r="KI555" s="5"/>
      <c r="KJ555" s="5"/>
      <c r="KK555" s="5"/>
      <c r="KL555" s="5"/>
      <c r="KM555" s="5"/>
      <c r="KN555" s="5"/>
      <c r="KO555" s="5"/>
      <c r="KP555" s="5"/>
      <c r="KQ555" s="5"/>
      <c r="KR555" s="5"/>
      <c r="KS555" s="5"/>
      <c r="KT555" s="5"/>
      <c r="KU555" s="5"/>
      <c r="KV555" s="5"/>
      <c r="KW555" s="5"/>
      <c r="KX555" s="5"/>
      <c r="KY555" s="5"/>
      <c r="KZ555" s="5"/>
      <c r="LA555" s="5"/>
      <c r="LB555" s="5"/>
      <c r="LC555" s="5"/>
      <c r="LD555" s="5"/>
      <c r="LE555" s="5"/>
      <c r="LF555" s="5"/>
      <c r="LG555" s="5"/>
      <c r="LH555" s="5"/>
      <c r="LI555" s="5"/>
      <c r="LJ555" s="5"/>
      <c r="LK555" s="5"/>
      <c r="LL555" s="5"/>
      <c r="LM555" s="5"/>
      <c r="LN555" s="5"/>
      <c r="LO555" s="5"/>
      <c r="LP555" s="5"/>
      <c r="LQ555" s="5"/>
      <c r="LR555" s="5"/>
      <c r="LS555" s="5"/>
      <c r="LT555" s="5"/>
      <c r="LU555" s="5"/>
      <c r="LV555" s="5"/>
      <c r="LW555" s="5"/>
      <c r="LX555" s="5"/>
      <c r="LY555" s="5"/>
      <c r="LZ555" s="5"/>
      <c r="MA555" s="5"/>
      <c r="MB555" s="5"/>
      <c r="MC555" s="5"/>
      <c r="MD555" s="5"/>
      <c r="ME555" s="5"/>
      <c r="MF555" s="5"/>
      <c r="MG555" s="5"/>
      <c r="MH555" s="5"/>
      <c r="MI555" s="5"/>
      <c r="MJ555" s="5"/>
      <c r="MK555" s="5"/>
      <c r="ML555" s="5"/>
      <c r="MM555" s="5"/>
      <c r="MN555" s="5"/>
      <c r="MO555" s="5"/>
      <c r="MP555" s="5"/>
      <c r="MQ555" s="5"/>
      <c r="MR555" s="5"/>
      <c r="MS555" s="5"/>
      <c r="MT555" s="5"/>
      <c r="MU555" s="5"/>
      <c r="MV555" s="5"/>
      <c r="MW555" s="5"/>
      <c r="MX555" s="5"/>
      <c r="MY555" s="5"/>
      <c r="MZ555" s="5"/>
      <c r="NA555" s="5"/>
      <c r="NB555" s="5"/>
      <c r="NC555" s="5"/>
      <c r="ND555" s="5"/>
      <c r="NE555" s="5"/>
      <c r="NF555" s="5"/>
      <c r="NG555" s="5"/>
      <c r="NH555" s="5"/>
      <c r="NI555" s="5"/>
      <c r="NJ555" s="5"/>
      <c r="NK555" s="5"/>
      <c r="NL555" s="5"/>
      <c r="NM555" s="5"/>
      <c r="NN555" s="5"/>
      <c r="NO555" s="5"/>
      <c r="NP555" s="5"/>
      <c r="NQ555" s="5"/>
      <c r="NR555" s="5"/>
      <c r="NS555" s="5"/>
      <c r="NT555" s="5"/>
      <c r="NU555" s="5"/>
      <c r="NV555" s="5"/>
      <c r="NW555" s="5"/>
      <c r="NX555" s="5"/>
      <c r="NY555" s="5"/>
      <c r="NZ555" s="5"/>
      <c r="OA555" s="5"/>
      <c r="OB555" s="5"/>
      <c r="OC555" s="5"/>
      <c r="OD555" s="5"/>
      <c r="OE555" s="5"/>
      <c r="OF555" s="5"/>
      <c r="OG555" s="5"/>
      <c r="OH555" s="5"/>
      <c r="OI555" s="5"/>
      <c r="OJ555" s="5"/>
      <c r="OK555" s="5"/>
      <c r="OL555" s="5"/>
      <c r="OM555" s="5"/>
      <c r="ON555" s="5"/>
      <c r="OO555" s="5"/>
      <c r="OP555" s="5"/>
      <c r="OQ555" s="5"/>
      <c r="OR555" s="5"/>
      <c r="OS555" s="5"/>
      <c r="OT555" s="5"/>
      <c r="OU555" s="5"/>
      <c r="OV555" s="5"/>
      <c r="OW555" s="5"/>
      <c r="OX555" s="5"/>
      <c r="OY555" s="5"/>
      <c r="OZ555" s="5"/>
      <c r="PA555" s="5"/>
      <c r="PB555" s="5"/>
      <c r="PC555" s="5"/>
      <c r="PD555" s="5"/>
      <c r="PE555" s="5"/>
      <c r="PF555" s="5"/>
      <c r="PG555" s="5"/>
      <c r="PH555" s="5"/>
      <c r="PI555" s="5"/>
      <c r="PJ555" s="5"/>
      <c r="PK555" s="5"/>
      <c r="PL555" s="5"/>
      <c r="PM555" s="5"/>
      <c r="PN555" s="5"/>
      <c r="PO555" s="5"/>
      <c r="PP555" s="5"/>
    </row>
    <row r="556" spans="1:432" ht="14.2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  <c r="IW556" s="5"/>
      <c r="IX556" s="5"/>
      <c r="IY556" s="5"/>
      <c r="IZ556" s="5"/>
      <c r="JA556" s="5"/>
      <c r="JB556" s="5"/>
      <c r="JC556" s="5"/>
      <c r="JD556" s="5"/>
      <c r="JE556" s="5"/>
      <c r="JF556" s="5"/>
      <c r="JG556" s="5"/>
      <c r="JH556" s="5"/>
      <c r="JI556" s="5"/>
      <c r="JJ556" s="5"/>
      <c r="JK556" s="5"/>
      <c r="JL556" s="5"/>
      <c r="JM556" s="5"/>
      <c r="JN556" s="5"/>
      <c r="JO556" s="5"/>
      <c r="JP556" s="5"/>
      <c r="JQ556" s="5"/>
      <c r="JR556" s="5"/>
      <c r="JS556" s="5"/>
      <c r="JT556" s="5"/>
      <c r="JU556" s="5"/>
      <c r="JV556" s="5"/>
      <c r="JW556" s="5"/>
      <c r="JX556" s="5"/>
      <c r="JY556" s="5"/>
      <c r="JZ556" s="5"/>
      <c r="KA556" s="5"/>
      <c r="KB556" s="5"/>
      <c r="KC556" s="5"/>
      <c r="KD556" s="5"/>
      <c r="KE556" s="5"/>
      <c r="KF556" s="5"/>
      <c r="KG556" s="5"/>
      <c r="KH556" s="5"/>
      <c r="KI556" s="5"/>
      <c r="KJ556" s="5"/>
      <c r="KK556" s="5"/>
      <c r="KL556" s="5"/>
      <c r="KM556" s="5"/>
      <c r="KN556" s="5"/>
      <c r="KO556" s="5"/>
      <c r="KP556" s="5"/>
      <c r="KQ556" s="5"/>
      <c r="KR556" s="5"/>
      <c r="KS556" s="5"/>
      <c r="KT556" s="5"/>
      <c r="KU556" s="5"/>
      <c r="KV556" s="5"/>
      <c r="KW556" s="5"/>
      <c r="KX556" s="5"/>
      <c r="KY556" s="5"/>
      <c r="KZ556" s="5"/>
      <c r="LA556" s="5"/>
      <c r="LB556" s="5"/>
      <c r="LC556" s="5"/>
      <c r="LD556" s="5"/>
      <c r="LE556" s="5"/>
      <c r="LF556" s="5"/>
      <c r="LG556" s="5"/>
      <c r="LH556" s="5"/>
      <c r="LI556" s="5"/>
      <c r="LJ556" s="5"/>
      <c r="LK556" s="5"/>
      <c r="LL556" s="5"/>
      <c r="LM556" s="5"/>
      <c r="LN556" s="5"/>
      <c r="LO556" s="5"/>
      <c r="LP556" s="5"/>
      <c r="LQ556" s="5"/>
      <c r="LR556" s="5"/>
      <c r="LS556" s="5"/>
      <c r="LT556" s="5"/>
      <c r="LU556" s="5"/>
      <c r="LV556" s="5"/>
      <c r="LW556" s="5"/>
      <c r="LX556" s="5"/>
      <c r="LY556" s="5"/>
      <c r="LZ556" s="5"/>
      <c r="MA556" s="5"/>
      <c r="MB556" s="5"/>
      <c r="MC556" s="5"/>
      <c r="MD556" s="5"/>
      <c r="ME556" s="5"/>
      <c r="MF556" s="5"/>
      <c r="MG556" s="5"/>
      <c r="MH556" s="5"/>
      <c r="MI556" s="5"/>
      <c r="MJ556" s="5"/>
      <c r="MK556" s="5"/>
      <c r="ML556" s="5"/>
      <c r="MM556" s="5"/>
      <c r="MN556" s="5"/>
      <c r="MO556" s="5"/>
      <c r="MP556" s="5"/>
      <c r="MQ556" s="5"/>
      <c r="MR556" s="5"/>
      <c r="MS556" s="5"/>
      <c r="MT556" s="5"/>
      <c r="MU556" s="5"/>
      <c r="MV556" s="5"/>
      <c r="MW556" s="5"/>
      <c r="MX556" s="5"/>
      <c r="MY556" s="5"/>
      <c r="MZ556" s="5"/>
      <c r="NA556" s="5"/>
      <c r="NB556" s="5"/>
      <c r="NC556" s="5"/>
      <c r="ND556" s="5"/>
      <c r="NE556" s="5"/>
      <c r="NF556" s="5"/>
      <c r="NG556" s="5"/>
      <c r="NH556" s="5"/>
      <c r="NI556" s="5"/>
      <c r="NJ556" s="5"/>
      <c r="NK556" s="5"/>
      <c r="NL556" s="5"/>
      <c r="NM556" s="5"/>
      <c r="NN556" s="5"/>
      <c r="NO556" s="5"/>
      <c r="NP556" s="5"/>
      <c r="NQ556" s="5"/>
      <c r="NR556" s="5"/>
      <c r="NS556" s="5"/>
      <c r="NT556" s="5"/>
      <c r="NU556" s="5"/>
      <c r="NV556" s="5"/>
      <c r="NW556" s="5"/>
      <c r="NX556" s="5"/>
      <c r="NY556" s="5"/>
      <c r="NZ556" s="5"/>
      <c r="OA556" s="5"/>
      <c r="OB556" s="5"/>
      <c r="OC556" s="5"/>
      <c r="OD556" s="5"/>
      <c r="OE556" s="5"/>
      <c r="OF556" s="5"/>
      <c r="OG556" s="5"/>
      <c r="OH556" s="5"/>
      <c r="OI556" s="5"/>
      <c r="OJ556" s="5"/>
      <c r="OK556" s="5"/>
      <c r="OL556" s="5"/>
      <c r="OM556" s="5"/>
      <c r="ON556" s="5"/>
      <c r="OO556" s="5"/>
      <c r="OP556" s="5"/>
      <c r="OQ556" s="5"/>
      <c r="OR556" s="5"/>
      <c r="OS556" s="5"/>
      <c r="OT556" s="5"/>
      <c r="OU556" s="5"/>
      <c r="OV556" s="5"/>
      <c r="OW556" s="5"/>
      <c r="OX556" s="5"/>
      <c r="OY556" s="5"/>
      <c r="OZ556" s="5"/>
      <c r="PA556" s="5"/>
      <c r="PB556" s="5"/>
      <c r="PC556" s="5"/>
      <c r="PD556" s="5"/>
      <c r="PE556" s="5"/>
      <c r="PF556" s="5"/>
      <c r="PG556" s="5"/>
      <c r="PH556" s="5"/>
      <c r="PI556" s="5"/>
      <c r="PJ556" s="5"/>
      <c r="PK556" s="5"/>
      <c r="PL556" s="5"/>
      <c r="PM556" s="5"/>
      <c r="PN556" s="5"/>
      <c r="PO556" s="5"/>
      <c r="PP556" s="5"/>
    </row>
    <row r="557" spans="1:432" ht="14.2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  <c r="IW557" s="5"/>
      <c r="IX557" s="5"/>
      <c r="IY557" s="5"/>
      <c r="IZ557" s="5"/>
      <c r="JA557" s="5"/>
      <c r="JB557" s="5"/>
      <c r="JC557" s="5"/>
      <c r="JD557" s="5"/>
      <c r="JE557" s="5"/>
      <c r="JF557" s="5"/>
      <c r="JG557" s="5"/>
      <c r="JH557" s="5"/>
      <c r="JI557" s="5"/>
      <c r="JJ557" s="5"/>
      <c r="JK557" s="5"/>
      <c r="JL557" s="5"/>
      <c r="JM557" s="5"/>
      <c r="JN557" s="5"/>
      <c r="JO557" s="5"/>
      <c r="JP557" s="5"/>
      <c r="JQ557" s="5"/>
      <c r="JR557" s="5"/>
      <c r="JS557" s="5"/>
      <c r="JT557" s="5"/>
      <c r="JU557" s="5"/>
      <c r="JV557" s="5"/>
      <c r="JW557" s="5"/>
      <c r="JX557" s="5"/>
      <c r="JY557" s="5"/>
      <c r="JZ557" s="5"/>
      <c r="KA557" s="5"/>
      <c r="KB557" s="5"/>
      <c r="KC557" s="5"/>
      <c r="KD557" s="5"/>
      <c r="KE557" s="5"/>
      <c r="KF557" s="5"/>
      <c r="KG557" s="5"/>
      <c r="KH557" s="5"/>
      <c r="KI557" s="5"/>
      <c r="KJ557" s="5"/>
      <c r="KK557" s="5"/>
      <c r="KL557" s="5"/>
      <c r="KM557" s="5"/>
      <c r="KN557" s="5"/>
      <c r="KO557" s="5"/>
      <c r="KP557" s="5"/>
      <c r="KQ557" s="5"/>
      <c r="KR557" s="5"/>
      <c r="KS557" s="5"/>
      <c r="KT557" s="5"/>
      <c r="KU557" s="5"/>
      <c r="KV557" s="5"/>
      <c r="KW557" s="5"/>
      <c r="KX557" s="5"/>
      <c r="KY557" s="5"/>
      <c r="KZ557" s="5"/>
      <c r="LA557" s="5"/>
      <c r="LB557" s="5"/>
      <c r="LC557" s="5"/>
      <c r="LD557" s="5"/>
      <c r="LE557" s="5"/>
      <c r="LF557" s="5"/>
      <c r="LG557" s="5"/>
      <c r="LH557" s="5"/>
      <c r="LI557" s="5"/>
      <c r="LJ557" s="5"/>
      <c r="LK557" s="5"/>
      <c r="LL557" s="5"/>
      <c r="LM557" s="5"/>
      <c r="LN557" s="5"/>
      <c r="LO557" s="5"/>
      <c r="LP557" s="5"/>
      <c r="LQ557" s="5"/>
      <c r="LR557" s="5"/>
      <c r="LS557" s="5"/>
      <c r="LT557" s="5"/>
      <c r="LU557" s="5"/>
      <c r="LV557" s="5"/>
      <c r="LW557" s="5"/>
      <c r="LX557" s="5"/>
      <c r="LY557" s="5"/>
      <c r="LZ557" s="5"/>
      <c r="MA557" s="5"/>
      <c r="MB557" s="5"/>
      <c r="MC557" s="5"/>
      <c r="MD557" s="5"/>
      <c r="ME557" s="5"/>
      <c r="MF557" s="5"/>
      <c r="MG557" s="5"/>
      <c r="MH557" s="5"/>
      <c r="MI557" s="5"/>
      <c r="MJ557" s="5"/>
      <c r="MK557" s="5"/>
      <c r="ML557" s="5"/>
      <c r="MM557" s="5"/>
      <c r="MN557" s="5"/>
      <c r="MO557" s="5"/>
      <c r="MP557" s="5"/>
      <c r="MQ557" s="5"/>
      <c r="MR557" s="5"/>
      <c r="MS557" s="5"/>
      <c r="MT557" s="5"/>
      <c r="MU557" s="5"/>
      <c r="MV557" s="5"/>
      <c r="MW557" s="5"/>
      <c r="MX557" s="5"/>
      <c r="MY557" s="5"/>
      <c r="MZ557" s="5"/>
      <c r="NA557" s="5"/>
      <c r="NB557" s="5"/>
      <c r="NC557" s="5"/>
      <c r="ND557" s="5"/>
      <c r="NE557" s="5"/>
      <c r="NF557" s="5"/>
      <c r="NG557" s="5"/>
      <c r="NH557" s="5"/>
      <c r="NI557" s="5"/>
      <c r="NJ557" s="5"/>
      <c r="NK557" s="5"/>
      <c r="NL557" s="5"/>
      <c r="NM557" s="5"/>
      <c r="NN557" s="5"/>
      <c r="NO557" s="5"/>
      <c r="NP557" s="5"/>
      <c r="NQ557" s="5"/>
      <c r="NR557" s="5"/>
      <c r="NS557" s="5"/>
      <c r="NT557" s="5"/>
      <c r="NU557" s="5"/>
      <c r="NV557" s="5"/>
      <c r="NW557" s="5"/>
      <c r="NX557" s="5"/>
      <c r="NY557" s="5"/>
      <c r="NZ557" s="5"/>
      <c r="OA557" s="5"/>
      <c r="OB557" s="5"/>
      <c r="OC557" s="5"/>
      <c r="OD557" s="5"/>
      <c r="OE557" s="5"/>
      <c r="OF557" s="5"/>
      <c r="OG557" s="5"/>
      <c r="OH557" s="5"/>
      <c r="OI557" s="5"/>
      <c r="OJ557" s="5"/>
      <c r="OK557" s="5"/>
      <c r="OL557" s="5"/>
      <c r="OM557" s="5"/>
      <c r="ON557" s="5"/>
      <c r="OO557" s="5"/>
      <c r="OP557" s="5"/>
      <c r="OQ557" s="5"/>
      <c r="OR557" s="5"/>
      <c r="OS557" s="5"/>
      <c r="OT557" s="5"/>
      <c r="OU557" s="5"/>
      <c r="OV557" s="5"/>
      <c r="OW557" s="5"/>
      <c r="OX557" s="5"/>
      <c r="OY557" s="5"/>
      <c r="OZ557" s="5"/>
      <c r="PA557" s="5"/>
      <c r="PB557" s="5"/>
      <c r="PC557" s="5"/>
      <c r="PD557" s="5"/>
      <c r="PE557" s="5"/>
      <c r="PF557" s="5"/>
      <c r="PG557" s="5"/>
      <c r="PH557" s="5"/>
      <c r="PI557" s="5"/>
      <c r="PJ557" s="5"/>
      <c r="PK557" s="5"/>
      <c r="PL557" s="5"/>
      <c r="PM557" s="5"/>
      <c r="PN557" s="5"/>
      <c r="PO557" s="5"/>
      <c r="PP557" s="5"/>
    </row>
    <row r="558" spans="1:432" ht="14.2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  <c r="IW558" s="5"/>
      <c r="IX558" s="5"/>
      <c r="IY558" s="5"/>
      <c r="IZ558" s="5"/>
      <c r="JA558" s="5"/>
      <c r="JB558" s="5"/>
      <c r="JC558" s="5"/>
      <c r="JD558" s="5"/>
      <c r="JE558" s="5"/>
      <c r="JF558" s="5"/>
      <c r="JG558" s="5"/>
      <c r="JH558" s="5"/>
      <c r="JI558" s="5"/>
      <c r="JJ558" s="5"/>
      <c r="JK558" s="5"/>
      <c r="JL558" s="5"/>
      <c r="JM558" s="5"/>
      <c r="JN558" s="5"/>
      <c r="JO558" s="5"/>
      <c r="JP558" s="5"/>
      <c r="JQ558" s="5"/>
      <c r="JR558" s="5"/>
      <c r="JS558" s="5"/>
      <c r="JT558" s="5"/>
      <c r="JU558" s="5"/>
      <c r="JV558" s="5"/>
      <c r="JW558" s="5"/>
      <c r="JX558" s="5"/>
      <c r="JY558" s="5"/>
      <c r="JZ558" s="5"/>
      <c r="KA558" s="5"/>
      <c r="KB558" s="5"/>
      <c r="KC558" s="5"/>
      <c r="KD558" s="5"/>
      <c r="KE558" s="5"/>
      <c r="KF558" s="5"/>
      <c r="KG558" s="5"/>
      <c r="KH558" s="5"/>
      <c r="KI558" s="5"/>
      <c r="KJ558" s="5"/>
      <c r="KK558" s="5"/>
      <c r="KL558" s="5"/>
      <c r="KM558" s="5"/>
      <c r="KN558" s="5"/>
      <c r="KO558" s="5"/>
      <c r="KP558" s="5"/>
      <c r="KQ558" s="5"/>
      <c r="KR558" s="5"/>
      <c r="KS558" s="5"/>
      <c r="KT558" s="5"/>
      <c r="KU558" s="5"/>
      <c r="KV558" s="5"/>
      <c r="KW558" s="5"/>
      <c r="KX558" s="5"/>
      <c r="KY558" s="5"/>
      <c r="KZ558" s="5"/>
      <c r="LA558" s="5"/>
      <c r="LB558" s="5"/>
      <c r="LC558" s="5"/>
      <c r="LD558" s="5"/>
      <c r="LE558" s="5"/>
      <c r="LF558" s="5"/>
      <c r="LG558" s="5"/>
      <c r="LH558" s="5"/>
      <c r="LI558" s="5"/>
      <c r="LJ558" s="5"/>
      <c r="LK558" s="5"/>
      <c r="LL558" s="5"/>
      <c r="LM558" s="5"/>
      <c r="LN558" s="5"/>
      <c r="LO558" s="5"/>
      <c r="LP558" s="5"/>
      <c r="LQ558" s="5"/>
      <c r="LR558" s="5"/>
      <c r="LS558" s="5"/>
      <c r="LT558" s="5"/>
      <c r="LU558" s="5"/>
      <c r="LV558" s="5"/>
      <c r="LW558" s="5"/>
      <c r="LX558" s="5"/>
      <c r="LY558" s="5"/>
      <c r="LZ558" s="5"/>
      <c r="MA558" s="5"/>
      <c r="MB558" s="5"/>
      <c r="MC558" s="5"/>
      <c r="MD558" s="5"/>
      <c r="ME558" s="5"/>
      <c r="MF558" s="5"/>
      <c r="MG558" s="5"/>
      <c r="MH558" s="5"/>
      <c r="MI558" s="5"/>
      <c r="MJ558" s="5"/>
      <c r="MK558" s="5"/>
      <c r="ML558" s="5"/>
      <c r="MM558" s="5"/>
      <c r="MN558" s="5"/>
      <c r="MO558" s="5"/>
      <c r="MP558" s="5"/>
      <c r="MQ558" s="5"/>
      <c r="MR558" s="5"/>
      <c r="MS558" s="5"/>
      <c r="MT558" s="5"/>
      <c r="MU558" s="5"/>
      <c r="MV558" s="5"/>
      <c r="MW558" s="5"/>
      <c r="MX558" s="5"/>
      <c r="MY558" s="5"/>
      <c r="MZ558" s="5"/>
      <c r="NA558" s="5"/>
      <c r="NB558" s="5"/>
      <c r="NC558" s="5"/>
      <c r="ND558" s="5"/>
      <c r="NE558" s="5"/>
      <c r="NF558" s="5"/>
      <c r="NG558" s="5"/>
      <c r="NH558" s="5"/>
      <c r="NI558" s="5"/>
      <c r="NJ558" s="5"/>
      <c r="NK558" s="5"/>
      <c r="NL558" s="5"/>
      <c r="NM558" s="5"/>
      <c r="NN558" s="5"/>
      <c r="NO558" s="5"/>
      <c r="NP558" s="5"/>
      <c r="NQ558" s="5"/>
      <c r="NR558" s="5"/>
      <c r="NS558" s="5"/>
      <c r="NT558" s="5"/>
      <c r="NU558" s="5"/>
      <c r="NV558" s="5"/>
      <c r="NW558" s="5"/>
      <c r="NX558" s="5"/>
      <c r="NY558" s="5"/>
      <c r="NZ558" s="5"/>
      <c r="OA558" s="5"/>
      <c r="OB558" s="5"/>
      <c r="OC558" s="5"/>
      <c r="OD558" s="5"/>
      <c r="OE558" s="5"/>
      <c r="OF558" s="5"/>
      <c r="OG558" s="5"/>
      <c r="OH558" s="5"/>
      <c r="OI558" s="5"/>
      <c r="OJ558" s="5"/>
      <c r="OK558" s="5"/>
      <c r="OL558" s="5"/>
      <c r="OM558" s="5"/>
      <c r="ON558" s="5"/>
      <c r="OO558" s="5"/>
      <c r="OP558" s="5"/>
      <c r="OQ558" s="5"/>
      <c r="OR558" s="5"/>
      <c r="OS558" s="5"/>
      <c r="OT558" s="5"/>
      <c r="OU558" s="5"/>
      <c r="OV558" s="5"/>
      <c r="OW558" s="5"/>
      <c r="OX558" s="5"/>
      <c r="OY558" s="5"/>
      <c r="OZ558" s="5"/>
      <c r="PA558" s="5"/>
      <c r="PB558" s="5"/>
      <c r="PC558" s="5"/>
      <c r="PD558" s="5"/>
      <c r="PE558" s="5"/>
      <c r="PF558" s="5"/>
      <c r="PG558" s="5"/>
      <c r="PH558" s="5"/>
      <c r="PI558" s="5"/>
      <c r="PJ558" s="5"/>
      <c r="PK558" s="5"/>
      <c r="PL558" s="5"/>
      <c r="PM558" s="5"/>
      <c r="PN558" s="5"/>
      <c r="PO558" s="5"/>
      <c r="PP558" s="5"/>
    </row>
    <row r="559" spans="1:432" ht="14.2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  <c r="IW559" s="5"/>
      <c r="IX559" s="5"/>
      <c r="IY559" s="5"/>
      <c r="IZ559" s="5"/>
      <c r="JA559" s="5"/>
      <c r="JB559" s="5"/>
      <c r="JC559" s="5"/>
      <c r="JD559" s="5"/>
      <c r="JE559" s="5"/>
      <c r="JF559" s="5"/>
      <c r="JG559" s="5"/>
      <c r="JH559" s="5"/>
      <c r="JI559" s="5"/>
      <c r="JJ559" s="5"/>
      <c r="JK559" s="5"/>
      <c r="JL559" s="5"/>
      <c r="JM559" s="5"/>
      <c r="JN559" s="5"/>
      <c r="JO559" s="5"/>
      <c r="JP559" s="5"/>
      <c r="JQ559" s="5"/>
      <c r="JR559" s="5"/>
      <c r="JS559" s="5"/>
      <c r="JT559" s="5"/>
      <c r="JU559" s="5"/>
      <c r="JV559" s="5"/>
      <c r="JW559" s="5"/>
      <c r="JX559" s="5"/>
      <c r="JY559" s="5"/>
      <c r="JZ559" s="5"/>
      <c r="KA559" s="5"/>
      <c r="KB559" s="5"/>
      <c r="KC559" s="5"/>
      <c r="KD559" s="5"/>
      <c r="KE559" s="5"/>
      <c r="KF559" s="5"/>
      <c r="KG559" s="5"/>
      <c r="KH559" s="5"/>
      <c r="KI559" s="5"/>
      <c r="KJ559" s="5"/>
      <c r="KK559" s="5"/>
      <c r="KL559" s="5"/>
      <c r="KM559" s="5"/>
      <c r="KN559" s="5"/>
      <c r="KO559" s="5"/>
      <c r="KP559" s="5"/>
      <c r="KQ559" s="5"/>
      <c r="KR559" s="5"/>
      <c r="KS559" s="5"/>
      <c r="KT559" s="5"/>
      <c r="KU559" s="5"/>
      <c r="KV559" s="5"/>
      <c r="KW559" s="5"/>
      <c r="KX559" s="5"/>
      <c r="KY559" s="5"/>
      <c r="KZ559" s="5"/>
      <c r="LA559" s="5"/>
      <c r="LB559" s="5"/>
      <c r="LC559" s="5"/>
      <c r="LD559" s="5"/>
      <c r="LE559" s="5"/>
      <c r="LF559" s="5"/>
      <c r="LG559" s="5"/>
      <c r="LH559" s="5"/>
      <c r="LI559" s="5"/>
      <c r="LJ559" s="5"/>
      <c r="LK559" s="5"/>
      <c r="LL559" s="5"/>
      <c r="LM559" s="5"/>
      <c r="LN559" s="5"/>
      <c r="LO559" s="5"/>
      <c r="LP559" s="5"/>
      <c r="LQ559" s="5"/>
      <c r="LR559" s="5"/>
      <c r="LS559" s="5"/>
      <c r="LT559" s="5"/>
      <c r="LU559" s="5"/>
      <c r="LV559" s="5"/>
      <c r="LW559" s="5"/>
      <c r="LX559" s="5"/>
      <c r="LY559" s="5"/>
      <c r="LZ559" s="5"/>
      <c r="MA559" s="5"/>
      <c r="MB559" s="5"/>
      <c r="MC559" s="5"/>
      <c r="MD559" s="5"/>
      <c r="ME559" s="5"/>
      <c r="MF559" s="5"/>
      <c r="MG559" s="5"/>
      <c r="MH559" s="5"/>
      <c r="MI559" s="5"/>
      <c r="MJ559" s="5"/>
      <c r="MK559" s="5"/>
      <c r="ML559" s="5"/>
      <c r="MM559" s="5"/>
      <c r="MN559" s="5"/>
      <c r="MO559" s="5"/>
      <c r="MP559" s="5"/>
      <c r="MQ559" s="5"/>
      <c r="MR559" s="5"/>
      <c r="MS559" s="5"/>
      <c r="MT559" s="5"/>
      <c r="MU559" s="5"/>
      <c r="MV559" s="5"/>
      <c r="MW559" s="5"/>
      <c r="MX559" s="5"/>
      <c r="MY559" s="5"/>
      <c r="MZ559" s="5"/>
      <c r="NA559" s="5"/>
      <c r="NB559" s="5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</row>
    <row r="560" spans="1:432" ht="14.2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  <c r="IW560" s="5"/>
      <c r="IX560" s="5"/>
      <c r="IY560" s="5"/>
      <c r="IZ560" s="5"/>
      <c r="JA560" s="5"/>
      <c r="JB560" s="5"/>
      <c r="JC560" s="5"/>
      <c r="JD560" s="5"/>
      <c r="JE560" s="5"/>
      <c r="JF560" s="5"/>
      <c r="JG560" s="5"/>
      <c r="JH560" s="5"/>
      <c r="JI560" s="5"/>
      <c r="JJ560" s="5"/>
      <c r="JK560" s="5"/>
      <c r="JL560" s="5"/>
      <c r="JM560" s="5"/>
      <c r="JN560" s="5"/>
      <c r="JO560" s="5"/>
      <c r="JP560" s="5"/>
      <c r="JQ560" s="5"/>
      <c r="JR560" s="5"/>
      <c r="JS560" s="5"/>
      <c r="JT560" s="5"/>
      <c r="JU560" s="5"/>
      <c r="JV560" s="5"/>
      <c r="JW560" s="5"/>
      <c r="JX560" s="5"/>
      <c r="JY560" s="5"/>
      <c r="JZ560" s="5"/>
      <c r="KA560" s="5"/>
      <c r="KB560" s="5"/>
      <c r="KC560" s="5"/>
      <c r="KD560" s="5"/>
      <c r="KE560" s="5"/>
      <c r="KF560" s="5"/>
      <c r="KG560" s="5"/>
      <c r="KH560" s="5"/>
      <c r="KI560" s="5"/>
      <c r="KJ560" s="5"/>
      <c r="KK560" s="5"/>
      <c r="KL560" s="5"/>
      <c r="KM560" s="5"/>
      <c r="KN560" s="5"/>
      <c r="KO560" s="5"/>
      <c r="KP560" s="5"/>
      <c r="KQ560" s="5"/>
      <c r="KR560" s="5"/>
      <c r="KS560" s="5"/>
      <c r="KT560" s="5"/>
      <c r="KU560" s="5"/>
      <c r="KV560" s="5"/>
      <c r="KW560" s="5"/>
      <c r="KX560" s="5"/>
      <c r="KY560" s="5"/>
      <c r="KZ560" s="5"/>
      <c r="LA560" s="5"/>
      <c r="LB560" s="5"/>
      <c r="LC560" s="5"/>
      <c r="LD560" s="5"/>
      <c r="LE560" s="5"/>
      <c r="LF560" s="5"/>
      <c r="LG560" s="5"/>
      <c r="LH560" s="5"/>
      <c r="LI560" s="5"/>
      <c r="LJ560" s="5"/>
      <c r="LK560" s="5"/>
      <c r="LL560" s="5"/>
      <c r="LM560" s="5"/>
      <c r="LN560" s="5"/>
      <c r="LO560" s="5"/>
      <c r="LP560" s="5"/>
      <c r="LQ560" s="5"/>
      <c r="LR560" s="5"/>
      <c r="LS560" s="5"/>
      <c r="LT560" s="5"/>
      <c r="LU560" s="5"/>
      <c r="LV560" s="5"/>
      <c r="LW560" s="5"/>
      <c r="LX560" s="5"/>
      <c r="LY560" s="5"/>
      <c r="LZ560" s="5"/>
      <c r="MA560" s="5"/>
      <c r="MB560" s="5"/>
      <c r="MC560" s="5"/>
      <c r="MD560" s="5"/>
      <c r="ME560" s="5"/>
      <c r="MF560" s="5"/>
      <c r="MG560" s="5"/>
      <c r="MH560" s="5"/>
      <c r="MI560" s="5"/>
      <c r="MJ560" s="5"/>
      <c r="MK560" s="5"/>
      <c r="ML560" s="5"/>
      <c r="MM560" s="5"/>
      <c r="MN560" s="5"/>
      <c r="MO560" s="5"/>
      <c r="MP560" s="5"/>
      <c r="MQ560" s="5"/>
      <c r="MR560" s="5"/>
      <c r="MS560" s="5"/>
      <c r="MT560" s="5"/>
      <c r="MU560" s="5"/>
      <c r="MV560" s="5"/>
      <c r="MW560" s="5"/>
      <c r="MX560" s="5"/>
      <c r="MY560" s="5"/>
      <c r="MZ560" s="5"/>
      <c r="NA560" s="5"/>
      <c r="NB560" s="5"/>
      <c r="NC560" s="5"/>
      <c r="ND560" s="5"/>
      <c r="NE560" s="5"/>
      <c r="NF560" s="5"/>
      <c r="NG560" s="5"/>
      <c r="NH560" s="5"/>
      <c r="NI560" s="5"/>
      <c r="NJ560" s="5"/>
      <c r="NK560" s="5"/>
      <c r="NL560" s="5"/>
      <c r="NM560" s="5"/>
      <c r="NN560" s="5"/>
      <c r="NO560" s="5"/>
      <c r="NP560" s="5"/>
      <c r="NQ560" s="5"/>
      <c r="NR560" s="5"/>
      <c r="NS560" s="5"/>
      <c r="NT560" s="5"/>
      <c r="NU560" s="5"/>
      <c r="NV560" s="5"/>
      <c r="NW560" s="5"/>
      <c r="NX560" s="5"/>
      <c r="NY560" s="5"/>
      <c r="NZ560" s="5"/>
      <c r="OA560" s="5"/>
      <c r="OB560" s="5"/>
      <c r="OC560" s="5"/>
      <c r="OD560" s="5"/>
      <c r="OE560" s="5"/>
      <c r="OF560" s="5"/>
      <c r="OG560" s="5"/>
      <c r="OH560" s="5"/>
      <c r="OI560" s="5"/>
      <c r="OJ560" s="5"/>
      <c r="OK560" s="5"/>
      <c r="OL560" s="5"/>
      <c r="OM560" s="5"/>
      <c r="ON560" s="5"/>
      <c r="OO560" s="5"/>
      <c r="OP560" s="5"/>
      <c r="OQ560" s="5"/>
      <c r="OR560" s="5"/>
      <c r="OS560" s="5"/>
      <c r="OT560" s="5"/>
      <c r="OU560" s="5"/>
      <c r="OV560" s="5"/>
      <c r="OW560" s="5"/>
      <c r="OX560" s="5"/>
      <c r="OY560" s="5"/>
      <c r="OZ560" s="5"/>
      <c r="PA560" s="5"/>
      <c r="PB560" s="5"/>
      <c r="PC560" s="5"/>
      <c r="PD560" s="5"/>
      <c r="PE560" s="5"/>
      <c r="PF560" s="5"/>
      <c r="PG560" s="5"/>
      <c r="PH560" s="5"/>
      <c r="PI560" s="5"/>
      <c r="PJ560" s="5"/>
      <c r="PK560" s="5"/>
      <c r="PL560" s="5"/>
      <c r="PM560" s="5"/>
      <c r="PN560" s="5"/>
      <c r="PO560" s="5"/>
      <c r="PP560" s="5"/>
    </row>
    <row r="561" spans="1:432" ht="14.2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  <c r="IW561" s="5"/>
      <c r="IX561" s="5"/>
      <c r="IY561" s="5"/>
      <c r="IZ561" s="5"/>
      <c r="JA561" s="5"/>
      <c r="JB561" s="5"/>
      <c r="JC561" s="5"/>
      <c r="JD561" s="5"/>
      <c r="JE561" s="5"/>
      <c r="JF561" s="5"/>
      <c r="JG561" s="5"/>
      <c r="JH561" s="5"/>
      <c r="JI561" s="5"/>
      <c r="JJ561" s="5"/>
      <c r="JK561" s="5"/>
      <c r="JL561" s="5"/>
      <c r="JM561" s="5"/>
      <c r="JN561" s="5"/>
      <c r="JO561" s="5"/>
      <c r="JP561" s="5"/>
      <c r="JQ561" s="5"/>
      <c r="JR561" s="5"/>
      <c r="JS561" s="5"/>
      <c r="JT561" s="5"/>
      <c r="JU561" s="5"/>
      <c r="JV561" s="5"/>
      <c r="JW561" s="5"/>
      <c r="JX561" s="5"/>
      <c r="JY561" s="5"/>
      <c r="JZ561" s="5"/>
      <c r="KA561" s="5"/>
      <c r="KB561" s="5"/>
      <c r="KC561" s="5"/>
      <c r="KD561" s="5"/>
      <c r="KE561" s="5"/>
      <c r="KF561" s="5"/>
      <c r="KG561" s="5"/>
      <c r="KH561" s="5"/>
      <c r="KI561" s="5"/>
      <c r="KJ561" s="5"/>
      <c r="KK561" s="5"/>
      <c r="KL561" s="5"/>
      <c r="KM561" s="5"/>
      <c r="KN561" s="5"/>
      <c r="KO561" s="5"/>
      <c r="KP561" s="5"/>
      <c r="KQ561" s="5"/>
      <c r="KR561" s="5"/>
      <c r="KS561" s="5"/>
      <c r="KT561" s="5"/>
      <c r="KU561" s="5"/>
      <c r="KV561" s="5"/>
      <c r="KW561" s="5"/>
      <c r="KX561" s="5"/>
      <c r="KY561" s="5"/>
      <c r="KZ561" s="5"/>
      <c r="LA561" s="5"/>
      <c r="LB561" s="5"/>
      <c r="LC561" s="5"/>
      <c r="LD561" s="5"/>
      <c r="LE561" s="5"/>
      <c r="LF561" s="5"/>
      <c r="LG561" s="5"/>
      <c r="LH561" s="5"/>
      <c r="LI561" s="5"/>
      <c r="LJ561" s="5"/>
      <c r="LK561" s="5"/>
      <c r="LL561" s="5"/>
      <c r="LM561" s="5"/>
      <c r="LN561" s="5"/>
      <c r="LO561" s="5"/>
      <c r="LP561" s="5"/>
      <c r="LQ561" s="5"/>
      <c r="LR561" s="5"/>
      <c r="LS561" s="5"/>
      <c r="LT561" s="5"/>
      <c r="LU561" s="5"/>
      <c r="LV561" s="5"/>
      <c r="LW561" s="5"/>
      <c r="LX561" s="5"/>
      <c r="LY561" s="5"/>
      <c r="LZ561" s="5"/>
      <c r="MA561" s="5"/>
      <c r="MB561" s="5"/>
      <c r="MC561" s="5"/>
      <c r="MD561" s="5"/>
      <c r="ME561" s="5"/>
      <c r="MF561" s="5"/>
      <c r="MG561" s="5"/>
      <c r="MH561" s="5"/>
      <c r="MI561" s="5"/>
      <c r="MJ561" s="5"/>
      <c r="MK561" s="5"/>
      <c r="ML561" s="5"/>
      <c r="MM561" s="5"/>
      <c r="MN561" s="5"/>
      <c r="MO561" s="5"/>
      <c r="MP561" s="5"/>
      <c r="MQ561" s="5"/>
      <c r="MR561" s="5"/>
      <c r="MS561" s="5"/>
      <c r="MT561" s="5"/>
      <c r="MU561" s="5"/>
      <c r="MV561" s="5"/>
      <c r="MW561" s="5"/>
      <c r="MX561" s="5"/>
      <c r="MY561" s="5"/>
      <c r="MZ561" s="5"/>
      <c r="NA561" s="5"/>
      <c r="NB561" s="5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</row>
    <row r="562" spans="1:432" ht="14.2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  <c r="IW562" s="5"/>
      <c r="IX562" s="5"/>
      <c r="IY562" s="5"/>
      <c r="IZ562" s="5"/>
      <c r="JA562" s="5"/>
      <c r="JB562" s="5"/>
      <c r="JC562" s="5"/>
      <c r="JD562" s="5"/>
      <c r="JE562" s="5"/>
      <c r="JF562" s="5"/>
      <c r="JG562" s="5"/>
      <c r="JH562" s="5"/>
      <c r="JI562" s="5"/>
      <c r="JJ562" s="5"/>
      <c r="JK562" s="5"/>
      <c r="JL562" s="5"/>
      <c r="JM562" s="5"/>
      <c r="JN562" s="5"/>
      <c r="JO562" s="5"/>
      <c r="JP562" s="5"/>
      <c r="JQ562" s="5"/>
      <c r="JR562" s="5"/>
      <c r="JS562" s="5"/>
      <c r="JT562" s="5"/>
      <c r="JU562" s="5"/>
      <c r="JV562" s="5"/>
      <c r="JW562" s="5"/>
      <c r="JX562" s="5"/>
      <c r="JY562" s="5"/>
      <c r="JZ562" s="5"/>
      <c r="KA562" s="5"/>
      <c r="KB562" s="5"/>
      <c r="KC562" s="5"/>
      <c r="KD562" s="5"/>
      <c r="KE562" s="5"/>
      <c r="KF562" s="5"/>
      <c r="KG562" s="5"/>
      <c r="KH562" s="5"/>
      <c r="KI562" s="5"/>
      <c r="KJ562" s="5"/>
      <c r="KK562" s="5"/>
      <c r="KL562" s="5"/>
      <c r="KM562" s="5"/>
      <c r="KN562" s="5"/>
      <c r="KO562" s="5"/>
      <c r="KP562" s="5"/>
      <c r="KQ562" s="5"/>
      <c r="KR562" s="5"/>
      <c r="KS562" s="5"/>
      <c r="KT562" s="5"/>
      <c r="KU562" s="5"/>
      <c r="KV562" s="5"/>
      <c r="KW562" s="5"/>
      <c r="KX562" s="5"/>
      <c r="KY562" s="5"/>
      <c r="KZ562" s="5"/>
      <c r="LA562" s="5"/>
      <c r="LB562" s="5"/>
      <c r="LC562" s="5"/>
      <c r="LD562" s="5"/>
      <c r="LE562" s="5"/>
      <c r="LF562" s="5"/>
      <c r="LG562" s="5"/>
      <c r="LH562" s="5"/>
      <c r="LI562" s="5"/>
      <c r="LJ562" s="5"/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r="MY562" s="5"/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</row>
    <row r="563" spans="1:432" ht="14.2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  <c r="IW563" s="5"/>
      <c r="IX563" s="5"/>
      <c r="IY563" s="5"/>
      <c r="IZ563" s="5"/>
      <c r="JA563" s="5"/>
      <c r="JB563" s="5"/>
      <c r="JC563" s="5"/>
      <c r="JD563" s="5"/>
      <c r="JE563" s="5"/>
      <c r="JF563" s="5"/>
      <c r="JG563" s="5"/>
      <c r="JH563" s="5"/>
      <c r="JI563" s="5"/>
      <c r="JJ563" s="5"/>
      <c r="JK563" s="5"/>
      <c r="JL563" s="5"/>
      <c r="JM563" s="5"/>
      <c r="JN563" s="5"/>
      <c r="JO563" s="5"/>
      <c r="JP563" s="5"/>
      <c r="JQ563" s="5"/>
      <c r="JR563" s="5"/>
      <c r="JS563" s="5"/>
      <c r="JT563" s="5"/>
      <c r="JU563" s="5"/>
      <c r="JV563" s="5"/>
      <c r="JW563" s="5"/>
      <c r="JX563" s="5"/>
      <c r="JY563" s="5"/>
      <c r="JZ563" s="5"/>
      <c r="KA563" s="5"/>
      <c r="KB563" s="5"/>
      <c r="KC563" s="5"/>
      <c r="KD563" s="5"/>
      <c r="KE563" s="5"/>
      <c r="KF563" s="5"/>
      <c r="KG563" s="5"/>
      <c r="KH563" s="5"/>
      <c r="KI563" s="5"/>
      <c r="KJ563" s="5"/>
      <c r="KK563" s="5"/>
      <c r="KL563" s="5"/>
      <c r="KM563" s="5"/>
      <c r="KN563" s="5"/>
      <c r="KO563" s="5"/>
      <c r="KP563" s="5"/>
      <c r="KQ563" s="5"/>
      <c r="KR563" s="5"/>
      <c r="KS563" s="5"/>
      <c r="KT563" s="5"/>
      <c r="KU563" s="5"/>
      <c r="KV563" s="5"/>
      <c r="KW563" s="5"/>
      <c r="KX563" s="5"/>
      <c r="KY563" s="5"/>
      <c r="KZ563" s="5"/>
      <c r="LA563" s="5"/>
      <c r="LB563" s="5"/>
      <c r="LC563" s="5"/>
      <c r="LD563" s="5"/>
      <c r="LE563" s="5"/>
      <c r="LF563" s="5"/>
      <c r="LG563" s="5"/>
      <c r="LH563" s="5"/>
      <c r="LI563" s="5"/>
      <c r="LJ563" s="5"/>
      <c r="LK563" s="5"/>
      <c r="LL563" s="5"/>
      <c r="LM563" s="5"/>
      <c r="LN563" s="5"/>
      <c r="LO563" s="5"/>
      <c r="LP563" s="5"/>
      <c r="LQ563" s="5"/>
      <c r="LR563" s="5"/>
      <c r="LS563" s="5"/>
      <c r="LT563" s="5"/>
      <c r="LU563" s="5"/>
      <c r="LV563" s="5"/>
      <c r="LW563" s="5"/>
      <c r="LX563" s="5"/>
      <c r="LY563" s="5"/>
      <c r="LZ563" s="5"/>
      <c r="MA563" s="5"/>
      <c r="MB563" s="5"/>
      <c r="MC563" s="5"/>
      <c r="MD563" s="5"/>
      <c r="ME563" s="5"/>
      <c r="MF563" s="5"/>
      <c r="MG563" s="5"/>
      <c r="MH563" s="5"/>
      <c r="MI563" s="5"/>
      <c r="MJ563" s="5"/>
      <c r="MK563" s="5"/>
      <c r="ML563" s="5"/>
      <c r="MM563" s="5"/>
      <c r="MN563" s="5"/>
      <c r="MO563" s="5"/>
      <c r="MP563" s="5"/>
      <c r="MQ563" s="5"/>
      <c r="MR563" s="5"/>
      <c r="MS563" s="5"/>
      <c r="MT563" s="5"/>
      <c r="MU563" s="5"/>
      <c r="MV563" s="5"/>
      <c r="MW563" s="5"/>
      <c r="MX563" s="5"/>
      <c r="MY563" s="5"/>
      <c r="MZ563" s="5"/>
      <c r="NA563" s="5"/>
      <c r="NB563" s="5"/>
      <c r="NC563" s="5"/>
      <c r="ND563" s="5"/>
      <c r="NE563" s="5"/>
      <c r="NF563" s="5"/>
      <c r="NG563" s="5"/>
      <c r="NH563" s="5"/>
      <c r="NI563" s="5"/>
      <c r="NJ563" s="5"/>
      <c r="NK563" s="5"/>
      <c r="NL563" s="5"/>
      <c r="NM563" s="5"/>
      <c r="NN563" s="5"/>
      <c r="NO563" s="5"/>
      <c r="NP563" s="5"/>
      <c r="NQ563" s="5"/>
      <c r="NR563" s="5"/>
      <c r="NS563" s="5"/>
      <c r="NT563" s="5"/>
      <c r="NU563" s="5"/>
      <c r="NV563" s="5"/>
      <c r="NW563" s="5"/>
      <c r="NX563" s="5"/>
      <c r="NY563" s="5"/>
      <c r="NZ563" s="5"/>
      <c r="OA563" s="5"/>
      <c r="OB563" s="5"/>
      <c r="OC563" s="5"/>
      <c r="OD563" s="5"/>
      <c r="OE563" s="5"/>
      <c r="OF563" s="5"/>
      <c r="OG563" s="5"/>
      <c r="OH563" s="5"/>
      <c r="OI563" s="5"/>
      <c r="OJ563" s="5"/>
      <c r="OK563" s="5"/>
      <c r="OL563" s="5"/>
      <c r="OM563" s="5"/>
      <c r="ON563" s="5"/>
      <c r="OO563" s="5"/>
      <c r="OP563" s="5"/>
      <c r="OQ563" s="5"/>
      <c r="OR563" s="5"/>
      <c r="OS563" s="5"/>
      <c r="OT563" s="5"/>
      <c r="OU563" s="5"/>
      <c r="OV563" s="5"/>
      <c r="OW563" s="5"/>
      <c r="OX563" s="5"/>
      <c r="OY563" s="5"/>
      <c r="OZ563" s="5"/>
      <c r="PA563" s="5"/>
      <c r="PB563" s="5"/>
      <c r="PC563" s="5"/>
      <c r="PD563" s="5"/>
      <c r="PE563" s="5"/>
      <c r="PF563" s="5"/>
      <c r="PG563" s="5"/>
      <c r="PH563" s="5"/>
      <c r="PI563" s="5"/>
      <c r="PJ563" s="5"/>
      <c r="PK563" s="5"/>
      <c r="PL563" s="5"/>
      <c r="PM563" s="5"/>
      <c r="PN563" s="5"/>
      <c r="PO563" s="5"/>
      <c r="PP563" s="5"/>
    </row>
    <row r="564" spans="1:432" ht="14.2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  <c r="IW564" s="5"/>
      <c r="IX564" s="5"/>
      <c r="IY564" s="5"/>
      <c r="IZ564" s="5"/>
      <c r="JA564" s="5"/>
      <c r="JB564" s="5"/>
      <c r="JC564" s="5"/>
      <c r="JD564" s="5"/>
      <c r="JE564" s="5"/>
      <c r="JF564" s="5"/>
      <c r="JG564" s="5"/>
      <c r="JH564" s="5"/>
      <c r="JI564" s="5"/>
      <c r="JJ564" s="5"/>
      <c r="JK564" s="5"/>
      <c r="JL564" s="5"/>
      <c r="JM564" s="5"/>
      <c r="JN564" s="5"/>
      <c r="JO564" s="5"/>
      <c r="JP564" s="5"/>
      <c r="JQ564" s="5"/>
      <c r="JR564" s="5"/>
      <c r="JS564" s="5"/>
      <c r="JT564" s="5"/>
      <c r="JU564" s="5"/>
      <c r="JV564" s="5"/>
      <c r="JW564" s="5"/>
      <c r="JX564" s="5"/>
      <c r="JY564" s="5"/>
      <c r="JZ564" s="5"/>
      <c r="KA564" s="5"/>
      <c r="KB564" s="5"/>
      <c r="KC564" s="5"/>
      <c r="KD564" s="5"/>
      <c r="KE564" s="5"/>
      <c r="KF564" s="5"/>
      <c r="KG564" s="5"/>
      <c r="KH564" s="5"/>
      <c r="KI564" s="5"/>
      <c r="KJ564" s="5"/>
      <c r="KK564" s="5"/>
      <c r="KL564" s="5"/>
      <c r="KM564" s="5"/>
      <c r="KN564" s="5"/>
      <c r="KO564" s="5"/>
      <c r="KP564" s="5"/>
      <c r="KQ564" s="5"/>
      <c r="KR564" s="5"/>
      <c r="KS564" s="5"/>
      <c r="KT564" s="5"/>
      <c r="KU564" s="5"/>
      <c r="KV564" s="5"/>
      <c r="KW564" s="5"/>
      <c r="KX564" s="5"/>
      <c r="KY564" s="5"/>
      <c r="KZ564" s="5"/>
      <c r="LA564" s="5"/>
      <c r="LB564" s="5"/>
      <c r="LC564" s="5"/>
      <c r="LD564" s="5"/>
      <c r="LE564" s="5"/>
      <c r="LF564" s="5"/>
      <c r="LG564" s="5"/>
      <c r="LH564" s="5"/>
      <c r="LI564" s="5"/>
      <c r="LJ564" s="5"/>
      <c r="LK564" s="5"/>
      <c r="LL564" s="5"/>
      <c r="LM564" s="5"/>
      <c r="LN564" s="5"/>
      <c r="LO564" s="5"/>
      <c r="LP564" s="5"/>
      <c r="LQ564" s="5"/>
      <c r="LR564" s="5"/>
      <c r="LS564" s="5"/>
      <c r="LT564" s="5"/>
      <c r="LU564" s="5"/>
      <c r="LV564" s="5"/>
      <c r="LW564" s="5"/>
      <c r="LX564" s="5"/>
      <c r="LY564" s="5"/>
      <c r="LZ564" s="5"/>
      <c r="MA564" s="5"/>
      <c r="MB564" s="5"/>
      <c r="MC564" s="5"/>
      <c r="MD564" s="5"/>
      <c r="ME564" s="5"/>
      <c r="MF564" s="5"/>
      <c r="MG564" s="5"/>
      <c r="MH564" s="5"/>
      <c r="MI564" s="5"/>
      <c r="MJ564" s="5"/>
      <c r="MK564" s="5"/>
      <c r="ML564" s="5"/>
      <c r="MM564" s="5"/>
      <c r="MN564" s="5"/>
      <c r="MO564" s="5"/>
      <c r="MP564" s="5"/>
      <c r="MQ564" s="5"/>
      <c r="MR564" s="5"/>
      <c r="MS564" s="5"/>
      <c r="MT564" s="5"/>
      <c r="MU564" s="5"/>
      <c r="MV564" s="5"/>
      <c r="MW564" s="5"/>
      <c r="MX564" s="5"/>
      <c r="MY564" s="5"/>
      <c r="MZ564" s="5"/>
      <c r="NA564" s="5"/>
      <c r="NB564" s="5"/>
      <c r="NC564" s="5"/>
      <c r="ND564" s="5"/>
      <c r="NE564" s="5"/>
      <c r="NF564" s="5"/>
      <c r="NG564" s="5"/>
      <c r="NH564" s="5"/>
      <c r="NI564" s="5"/>
      <c r="NJ564" s="5"/>
      <c r="NK564" s="5"/>
      <c r="NL564" s="5"/>
      <c r="NM564" s="5"/>
      <c r="NN564" s="5"/>
      <c r="NO564" s="5"/>
      <c r="NP564" s="5"/>
      <c r="NQ564" s="5"/>
      <c r="NR564" s="5"/>
      <c r="NS564" s="5"/>
      <c r="NT564" s="5"/>
      <c r="NU564" s="5"/>
      <c r="NV564" s="5"/>
      <c r="NW564" s="5"/>
      <c r="NX564" s="5"/>
      <c r="NY564" s="5"/>
      <c r="NZ564" s="5"/>
      <c r="OA564" s="5"/>
      <c r="OB564" s="5"/>
      <c r="OC564" s="5"/>
      <c r="OD564" s="5"/>
      <c r="OE564" s="5"/>
      <c r="OF564" s="5"/>
      <c r="OG564" s="5"/>
      <c r="OH564" s="5"/>
      <c r="OI564" s="5"/>
      <c r="OJ564" s="5"/>
      <c r="OK564" s="5"/>
      <c r="OL564" s="5"/>
      <c r="OM564" s="5"/>
      <c r="ON564" s="5"/>
      <c r="OO564" s="5"/>
      <c r="OP564" s="5"/>
      <c r="OQ564" s="5"/>
      <c r="OR564" s="5"/>
      <c r="OS564" s="5"/>
      <c r="OT564" s="5"/>
      <c r="OU564" s="5"/>
      <c r="OV564" s="5"/>
      <c r="OW564" s="5"/>
      <c r="OX564" s="5"/>
      <c r="OY564" s="5"/>
      <c r="OZ564" s="5"/>
      <c r="PA564" s="5"/>
      <c r="PB564" s="5"/>
      <c r="PC564" s="5"/>
      <c r="PD564" s="5"/>
      <c r="PE564" s="5"/>
      <c r="PF564" s="5"/>
      <c r="PG564" s="5"/>
      <c r="PH564" s="5"/>
      <c r="PI564" s="5"/>
      <c r="PJ564" s="5"/>
      <c r="PK564" s="5"/>
      <c r="PL564" s="5"/>
      <c r="PM564" s="5"/>
      <c r="PN564" s="5"/>
      <c r="PO564" s="5"/>
      <c r="PP564" s="5"/>
    </row>
    <row r="565" spans="1:432" ht="14.2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  <c r="IW565" s="5"/>
      <c r="IX565" s="5"/>
      <c r="IY565" s="5"/>
      <c r="IZ565" s="5"/>
      <c r="JA565" s="5"/>
      <c r="JB565" s="5"/>
      <c r="JC565" s="5"/>
      <c r="JD565" s="5"/>
      <c r="JE565" s="5"/>
      <c r="JF565" s="5"/>
      <c r="JG565" s="5"/>
      <c r="JH565" s="5"/>
      <c r="JI565" s="5"/>
      <c r="JJ565" s="5"/>
      <c r="JK565" s="5"/>
      <c r="JL565" s="5"/>
      <c r="JM565" s="5"/>
      <c r="JN565" s="5"/>
      <c r="JO565" s="5"/>
      <c r="JP565" s="5"/>
      <c r="JQ565" s="5"/>
      <c r="JR565" s="5"/>
      <c r="JS565" s="5"/>
      <c r="JT565" s="5"/>
      <c r="JU565" s="5"/>
      <c r="JV565" s="5"/>
      <c r="JW565" s="5"/>
      <c r="JX565" s="5"/>
      <c r="JY565" s="5"/>
      <c r="JZ565" s="5"/>
      <c r="KA565" s="5"/>
      <c r="KB565" s="5"/>
      <c r="KC565" s="5"/>
      <c r="KD565" s="5"/>
      <c r="KE565" s="5"/>
      <c r="KF565" s="5"/>
      <c r="KG565" s="5"/>
      <c r="KH565" s="5"/>
      <c r="KI565" s="5"/>
      <c r="KJ565" s="5"/>
      <c r="KK565" s="5"/>
      <c r="KL565" s="5"/>
      <c r="KM565" s="5"/>
      <c r="KN565" s="5"/>
      <c r="KO565" s="5"/>
      <c r="KP565" s="5"/>
      <c r="KQ565" s="5"/>
      <c r="KR565" s="5"/>
      <c r="KS565" s="5"/>
      <c r="KT565" s="5"/>
      <c r="KU565" s="5"/>
      <c r="KV565" s="5"/>
      <c r="KW565" s="5"/>
      <c r="KX565" s="5"/>
      <c r="KY565" s="5"/>
      <c r="KZ565" s="5"/>
      <c r="LA565" s="5"/>
      <c r="LB565" s="5"/>
      <c r="LC565" s="5"/>
      <c r="LD565" s="5"/>
      <c r="LE565" s="5"/>
      <c r="LF565" s="5"/>
      <c r="LG565" s="5"/>
      <c r="LH565" s="5"/>
      <c r="LI565" s="5"/>
      <c r="LJ565" s="5"/>
      <c r="LK565" s="5"/>
      <c r="LL565" s="5"/>
      <c r="LM565" s="5"/>
      <c r="LN565" s="5"/>
      <c r="LO565" s="5"/>
      <c r="LP565" s="5"/>
      <c r="LQ565" s="5"/>
      <c r="LR565" s="5"/>
      <c r="LS565" s="5"/>
      <c r="LT565" s="5"/>
      <c r="LU565" s="5"/>
      <c r="LV565" s="5"/>
      <c r="LW565" s="5"/>
      <c r="LX565" s="5"/>
      <c r="LY565" s="5"/>
      <c r="LZ565" s="5"/>
      <c r="MA565" s="5"/>
      <c r="MB565" s="5"/>
      <c r="MC565" s="5"/>
      <c r="MD565" s="5"/>
      <c r="ME565" s="5"/>
      <c r="MF565" s="5"/>
      <c r="MG565" s="5"/>
      <c r="MH565" s="5"/>
      <c r="MI565" s="5"/>
      <c r="MJ565" s="5"/>
      <c r="MK565" s="5"/>
      <c r="ML565" s="5"/>
      <c r="MM565" s="5"/>
      <c r="MN565" s="5"/>
      <c r="MO565" s="5"/>
      <c r="MP565" s="5"/>
      <c r="MQ565" s="5"/>
      <c r="MR565" s="5"/>
      <c r="MS565" s="5"/>
      <c r="MT565" s="5"/>
      <c r="MU565" s="5"/>
      <c r="MV565" s="5"/>
      <c r="MW565" s="5"/>
      <c r="MX565" s="5"/>
      <c r="MY565" s="5"/>
      <c r="MZ565" s="5"/>
      <c r="NA565" s="5"/>
      <c r="NB565" s="5"/>
      <c r="NC565" s="5"/>
      <c r="ND565" s="5"/>
      <c r="NE565" s="5"/>
      <c r="NF565" s="5"/>
      <c r="NG565" s="5"/>
      <c r="NH565" s="5"/>
      <c r="NI565" s="5"/>
      <c r="NJ565" s="5"/>
      <c r="NK565" s="5"/>
      <c r="NL565" s="5"/>
      <c r="NM565" s="5"/>
      <c r="NN565" s="5"/>
      <c r="NO565" s="5"/>
      <c r="NP565" s="5"/>
      <c r="NQ565" s="5"/>
      <c r="NR565" s="5"/>
      <c r="NS565" s="5"/>
      <c r="NT565" s="5"/>
      <c r="NU565" s="5"/>
      <c r="NV565" s="5"/>
      <c r="NW565" s="5"/>
      <c r="NX565" s="5"/>
      <c r="NY565" s="5"/>
      <c r="NZ565" s="5"/>
      <c r="OA565" s="5"/>
      <c r="OB565" s="5"/>
      <c r="OC565" s="5"/>
      <c r="OD565" s="5"/>
      <c r="OE565" s="5"/>
      <c r="OF565" s="5"/>
      <c r="OG565" s="5"/>
      <c r="OH565" s="5"/>
      <c r="OI565" s="5"/>
      <c r="OJ565" s="5"/>
      <c r="OK565" s="5"/>
      <c r="OL565" s="5"/>
      <c r="OM565" s="5"/>
      <c r="ON565" s="5"/>
      <c r="OO565" s="5"/>
      <c r="OP565" s="5"/>
      <c r="OQ565" s="5"/>
      <c r="OR565" s="5"/>
      <c r="OS565" s="5"/>
      <c r="OT565" s="5"/>
      <c r="OU565" s="5"/>
      <c r="OV565" s="5"/>
      <c r="OW565" s="5"/>
      <c r="OX565" s="5"/>
      <c r="OY565" s="5"/>
      <c r="OZ565" s="5"/>
      <c r="PA565" s="5"/>
      <c r="PB565" s="5"/>
      <c r="PC565" s="5"/>
      <c r="PD565" s="5"/>
      <c r="PE565" s="5"/>
      <c r="PF565" s="5"/>
      <c r="PG565" s="5"/>
      <c r="PH565" s="5"/>
      <c r="PI565" s="5"/>
      <c r="PJ565" s="5"/>
      <c r="PK565" s="5"/>
      <c r="PL565" s="5"/>
      <c r="PM565" s="5"/>
      <c r="PN565" s="5"/>
      <c r="PO565" s="5"/>
      <c r="PP565" s="5"/>
    </row>
    <row r="566" spans="1:432" ht="14.2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  <c r="IW566" s="5"/>
      <c r="IX566" s="5"/>
      <c r="IY566" s="5"/>
      <c r="IZ566" s="5"/>
      <c r="JA566" s="5"/>
      <c r="JB566" s="5"/>
      <c r="JC566" s="5"/>
      <c r="JD566" s="5"/>
      <c r="JE566" s="5"/>
      <c r="JF566" s="5"/>
      <c r="JG566" s="5"/>
      <c r="JH566" s="5"/>
      <c r="JI566" s="5"/>
      <c r="JJ566" s="5"/>
      <c r="JK566" s="5"/>
      <c r="JL566" s="5"/>
      <c r="JM566" s="5"/>
      <c r="JN566" s="5"/>
      <c r="JO566" s="5"/>
      <c r="JP566" s="5"/>
      <c r="JQ566" s="5"/>
      <c r="JR566" s="5"/>
      <c r="JS566" s="5"/>
      <c r="JT566" s="5"/>
      <c r="JU566" s="5"/>
      <c r="JV566" s="5"/>
      <c r="JW566" s="5"/>
      <c r="JX566" s="5"/>
      <c r="JY566" s="5"/>
      <c r="JZ566" s="5"/>
      <c r="KA566" s="5"/>
      <c r="KB566" s="5"/>
      <c r="KC566" s="5"/>
      <c r="KD566" s="5"/>
      <c r="KE566" s="5"/>
      <c r="KF566" s="5"/>
      <c r="KG566" s="5"/>
      <c r="KH566" s="5"/>
      <c r="KI566" s="5"/>
      <c r="KJ566" s="5"/>
      <c r="KK566" s="5"/>
      <c r="KL566" s="5"/>
      <c r="KM566" s="5"/>
      <c r="KN566" s="5"/>
      <c r="KO566" s="5"/>
      <c r="KP566" s="5"/>
      <c r="KQ566" s="5"/>
      <c r="KR566" s="5"/>
      <c r="KS566" s="5"/>
      <c r="KT566" s="5"/>
      <c r="KU566" s="5"/>
      <c r="KV566" s="5"/>
      <c r="KW566" s="5"/>
      <c r="KX566" s="5"/>
      <c r="KY566" s="5"/>
      <c r="KZ566" s="5"/>
      <c r="LA566" s="5"/>
      <c r="LB566" s="5"/>
      <c r="LC566" s="5"/>
      <c r="LD566" s="5"/>
      <c r="LE566" s="5"/>
      <c r="LF566" s="5"/>
      <c r="LG566" s="5"/>
      <c r="LH566" s="5"/>
      <c r="LI566" s="5"/>
      <c r="LJ566" s="5"/>
      <c r="LK566" s="5"/>
      <c r="LL566" s="5"/>
      <c r="LM566" s="5"/>
      <c r="LN566" s="5"/>
      <c r="LO566" s="5"/>
      <c r="LP566" s="5"/>
      <c r="LQ566" s="5"/>
      <c r="LR566" s="5"/>
      <c r="LS566" s="5"/>
      <c r="LT566" s="5"/>
      <c r="LU566" s="5"/>
      <c r="LV566" s="5"/>
      <c r="LW566" s="5"/>
      <c r="LX566" s="5"/>
      <c r="LY566" s="5"/>
      <c r="LZ566" s="5"/>
      <c r="MA566" s="5"/>
      <c r="MB566" s="5"/>
      <c r="MC566" s="5"/>
      <c r="MD566" s="5"/>
      <c r="ME566" s="5"/>
      <c r="MF566" s="5"/>
      <c r="MG566" s="5"/>
      <c r="MH566" s="5"/>
      <c r="MI566" s="5"/>
      <c r="MJ566" s="5"/>
      <c r="MK566" s="5"/>
      <c r="ML566" s="5"/>
      <c r="MM566" s="5"/>
      <c r="MN566" s="5"/>
      <c r="MO566" s="5"/>
      <c r="MP566" s="5"/>
      <c r="MQ566" s="5"/>
      <c r="MR566" s="5"/>
      <c r="MS566" s="5"/>
      <c r="MT566" s="5"/>
      <c r="MU566" s="5"/>
      <c r="MV566" s="5"/>
      <c r="MW566" s="5"/>
      <c r="MX566" s="5"/>
      <c r="MY566" s="5"/>
      <c r="MZ566" s="5"/>
      <c r="NA566" s="5"/>
      <c r="NB566" s="5"/>
      <c r="NC566" s="5"/>
      <c r="ND566" s="5"/>
      <c r="NE566" s="5"/>
      <c r="NF566" s="5"/>
      <c r="NG566" s="5"/>
      <c r="NH566" s="5"/>
      <c r="NI566" s="5"/>
      <c r="NJ566" s="5"/>
      <c r="NK566" s="5"/>
      <c r="NL566" s="5"/>
      <c r="NM566" s="5"/>
      <c r="NN566" s="5"/>
      <c r="NO566" s="5"/>
      <c r="NP566" s="5"/>
      <c r="NQ566" s="5"/>
      <c r="NR566" s="5"/>
      <c r="NS566" s="5"/>
      <c r="NT566" s="5"/>
      <c r="NU566" s="5"/>
      <c r="NV566" s="5"/>
      <c r="NW566" s="5"/>
      <c r="NX566" s="5"/>
      <c r="NY566" s="5"/>
      <c r="NZ566" s="5"/>
      <c r="OA566" s="5"/>
      <c r="OB566" s="5"/>
      <c r="OC566" s="5"/>
      <c r="OD566" s="5"/>
      <c r="OE566" s="5"/>
      <c r="OF566" s="5"/>
      <c r="OG566" s="5"/>
      <c r="OH566" s="5"/>
      <c r="OI566" s="5"/>
      <c r="OJ566" s="5"/>
      <c r="OK566" s="5"/>
      <c r="OL566" s="5"/>
      <c r="OM566" s="5"/>
      <c r="ON566" s="5"/>
      <c r="OO566" s="5"/>
      <c r="OP566" s="5"/>
      <c r="OQ566" s="5"/>
      <c r="OR566" s="5"/>
      <c r="OS566" s="5"/>
      <c r="OT566" s="5"/>
      <c r="OU566" s="5"/>
      <c r="OV566" s="5"/>
      <c r="OW566" s="5"/>
      <c r="OX566" s="5"/>
      <c r="OY566" s="5"/>
      <c r="OZ566" s="5"/>
      <c r="PA566" s="5"/>
      <c r="PB566" s="5"/>
      <c r="PC566" s="5"/>
      <c r="PD566" s="5"/>
      <c r="PE566" s="5"/>
      <c r="PF566" s="5"/>
      <c r="PG566" s="5"/>
      <c r="PH566" s="5"/>
      <c r="PI566" s="5"/>
      <c r="PJ566" s="5"/>
      <c r="PK566" s="5"/>
      <c r="PL566" s="5"/>
      <c r="PM566" s="5"/>
      <c r="PN566" s="5"/>
      <c r="PO566" s="5"/>
      <c r="PP566" s="5"/>
    </row>
    <row r="567" spans="1:432" ht="14.2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  <c r="IW567" s="5"/>
      <c r="IX567" s="5"/>
      <c r="IY567" s="5"/>
      <c r="IZ567" s="5"/>
      <c r="JA567" s="5"/>
      <c r="JB567" s="5"/>
      <c r="JC567" s="5"/>
      <c r="JD567" s="5"/>
      <c r="JE567" s="5"/>
      <c r="JF567" s="5"/>
      <c r="JG567" s="5"/>
      <c r="JH567" s="5"/>
      <c r="JI567" s="5"/>
      <c r="JJ567" s="5"/>
      <c r="JK567" s="5"/>
      <c r="JL567" s="5"/>
      <c r="JM567" s="5"/>
      <c r="JN567" s="5"/>
      <c r="JO567" s="5"/>
      <c r="JP567" s="5"/>
      <c r="JQ567" s="5"/>
      <c r="JR567" s="5"/>
      <c r="JS567" s="5"/>
      <c r="JT567" s="5"/>
      <c r="JU567" s="5"/>
      <c r="JV567" s="5"/>
      <c r="JW567" s="5"/>
      <c r="JX567" s="5"/>
      <c r="JY567" s="5"/>
      <c r="JZ567" s="5"/>
      <c r="KA567" s="5"/>
      <c r="KB567" s="5"/>
      <c r="KC567" s="5"/>
      <c r="KD567" s="5"/>
      <c r="KE567" s="5"/>
      <c r="KF567" s="5"/>
      <c r="KG567" s="5"/>
      <c r="KH567" s="5"/>
      <c r="KI567" s="5"/>
      <c r="KJ567" s="5"/>
      <c r="KK567" s="5"/>
      <c r="KL567" s="5"/>
      <c r="KM567" s="5"/>
      <c r="KN567" s="5"/>
      <c r="KO567" s="5"/>
      <c r="KP567" s="5"/>
      <c r="KQ567" s="5"/>
      <c r="KR567" s="5"/>
      <c r="KS567" s="5"/>
      <c r="KT567" s="5"/>
      <c r="KU567" s="5"/>
      <c r="KV567" s="5"/>
      <c r="KW567" s="5"/>
      <c r="KX567" s="5"/>
      <c r="KY567" s="5"/>
      <c r="KZ567" s="5"/>
      <c r="LA567" s="5"/>
      <c r="LB567" s="5"/>
      <c r="LC567" s="5"/>
      <c r="LD567" s="5"/>
      <c r="LE567" s="5"/>
      <c r="LF567" s="5"/>
      <c r="LG567" s="5"/>
      <c r="LH567" s="5"/>
      <c r="LI567" s="5"/>
      <c r="LJ567" s="5"/>
      <c r="LK567" s="5"/>
      <c r="LL567" s="5"/>
      <c r="LM567" s="5"/>
      <c r="LN567" s="5"/>
      <c r="LO567" s="5"/>
      <c r="LP567" s="5"/>
      <c r="LQ567" s="5"/>
      <c r="LR567" s="5"/>
      <c r="LS567" s="5"/>
      <c r="LT567" s="5"/>
      <c r="LU567" s="5"/>
      <c r="LV567" s="5"/>
      <c r="LW567" s="5"/>
      <c r="LX567" s="5"/>
      <c r="LY567" s="5"/>
      <c r="LZ567" s="5"/>
      <c r="MA567" s="5"/>
      <c r="MB567" s="5"/>
      <c r="MC567" s="5"/>
      <c r="MD567" s="5"/>
      <c r="ME567" s="5"/>
      <c r="MF567" s="5"/>
      <c r="MG567" s="5"/>
      <c r="MH567" s="5"/>
      <c r="MI567" s="5"/>
      <c r="MJ567" s="5"/>
      <c r="MK567" s="5"/>
      <c r="ML567" s="5"/>
      <c r="MM567" s="5"/>
      <c r="MN567" s="5"/>
      <c r="MO567" s="5"/>
      <c r="MP567" s="5"/>
      <c r="MQ567" s="5"/>
      <c r="MR567" s="5"/>
      <c r="MS567" s="5"/>
      <c r="MT567" s="5"/>
      <c r="MU567" s="5"/>
      <c r="MV567" s="5"/>
      <c r="MW567" s="5"/>
      <c r="MX567" s="5"/>
      <c r="MY567" s="5"/>
      <c r="MZ567" s="5"/>
      <c r="NA567" s="5"/>
      <c r="NB567" s="5"/>
      <c r="NC567" s="5"/>
      <c r="ND567" s="5"/>
      <c r="NE567" s="5"/>
      <c r="NF567" s="5"/>
      <c r="NG567" s="5"/>
      <c r="NH567" s="5"/>
      <c r="NI567" s="5"/>
      <c r="NJ567" s="5"/>
      <c r="NK567" s="5"/>
      <c r="NL567" s="5"/>
      <c r="NM567" s="5"/>
      <c r="NN567" s="5"/>
      <c r="NO567" s="5"/>
      <c r="NP567" s="5"/>
      <c r="NQ567" s="5"/>
      <c r="NR567" s="5"/>
      <c r="NS567" s="5"/>
      <c r="NT567" s="5"/>
      <c r="NU567" s="5"/>
      <c r="NV567" s="5"/>
      <c r="NW567" s="5"/>
      <c r="NX567" s="5"/>
      <c r="NY567" s="5"/>
      <c r="NZ567" s="5"/>
      <c r="OA567" s="5"/>
      <c r="OB567" s="5"/>
      <c r="OC567" s="5"/>
      <c r="OD567" s="5"/>
      <c r="OE567" s="5"/>
      <c r="OF567" s="5"/>
      <c r="OG567" s="5"/>
      <c r="OH567" s="5"/>
      <c r="OI567" s="5"/>
      <c r="OJ567" s="5"/>
      <c r="OK567" s="5"/>
      <c r="OL567" s="5"/>
      <c r="OM567" s="5"/>
      <c r="ON567" s="5"/>
      <c r="OO567" s="5"/>
      <c r="OP567" s="5"/>
      <c r="OQ567" s="5"/>
      <c r="OR567" s="5"/>
      <c r="OS567" s="5"/>
      <c r="OT567" s="5"/>
      <c r="OU567" s="5"/>
      <c r="OV567" s="5"/>
      <c r="OW567" s="5"/>
      <c r="OX567" s="5"/>
      <c r="OY567" s="5"/>
      <c r="OZ567" s="5"/>
      <c r="PA567" s="5"/>
      <c r="PB567" s="5"/>
      <c r="PC567" s="5"/>
      <c r="PD567" s="5"/>
      <c r="PE567" s="5"/>
      <c r="PF567" s="5"/>
      <c r="PG567" s="5"/>
      <c r="PH567" s="5"/>
      <c r="PI567" s="5"/>
      <c r="PJ567" s="5"/>
      <c r="PK567" s="5"/>
      <c r="PL567" s="5"/>
      <c r="PM567" s="5"/>
      <c r="PN567" s="5"/>
      <c r="PO567" s="5"/>
      <c r="PP567" s="5"/>
    </row>
    <row r="568" spans="1:432" ht="14.2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  <c r="IW568" s="5"/>
      <c r="IX568" s="5"/>
      <c r="IY568" s="5"/>
      <c r="IZ568" s="5"/>
      <c r="JA568" s="5"/>
      <c r="JB568" s="5"/>
      <c r="JC568" s="5"/>
      <c r="JD568" s="5"/>
      <c r="JE568" s="5"/>
      <c r="JF568" s="5"/>
      <c r="JG568" s="5"/>
      <c r="JH568" s="5"/>
      <c r="JI568" s="5"/>
      <c r="JJ568" s="5"/>
      <c r="JK568" s="5"/>
      <c r="JL568" s="5"/>
      <c r="JM568" s="5"/>
      <c r="JN568" s="5"/>
      <c r="JO568" s="5"/>
      <c r="JP568" s="5"/>
      <c r="JQ568" s="5"/>
      <c r="JR568" s="5"/>
      <c r="JS568" s="5"/>
      <c r="JT568" s="5"/>
      <c r="JU568" s="5"/>
      <c r="JV568" s="5"/>
      <c r="JW568" s="5"/>
      <c r="JX568" s="5"/>
      <c r="JY568" s="5"/>
      <c r="JZ568" s="5"/>
      <c r="KA568" s="5"/>
      <c r="KB568" s="5"/>
      <c r="KC568" s="5"/>
      <c r="KD568" s="5"/>
      <c r="KE568" s="5"/>
      <c r="KF568" s="5"/>
      <c r="KG568" s="5"/>
      <c r="KH568" s="5"/>
      <c r="KI568" s="5"/>
      <c r="KJ568" s="5"/>
      <c r="KK568" s="5"/>
      <c r="KL568" s="5"/>
      <c r="KM568" s="5"/>
      <c r="KN568" s="5"/>
      <c r="KO568" s="5"/>
      <c r="KP568" s="5"/>
      <c r="KQ568" s="5"/>
      <c r="KR568" s="5"/>
      <c r="KS568" s="5"/>
      <c r="KT568" s="5"/>
      <c r="KU568" s="5"/>
      <c r="KV568" s="5"/>
      <c r="KW568" s="5"/>
      <c r="KX568" s="5"/>
      <c r="KY568" s="5"/>
      <c r="KZ568" s="5"/>
      <c r="LA568" s="5"/>
      <c r="LB568" s="5"/>
      <c r="LC568" s="5"/>
      <c r="LD568" s="5"/>
      <c r="LE568" s="5"/>
      <c r="LF568" s="5"/>
      <c r="LG568" s="5"/>
      <c r="LH568" s="5"/>
      <c r="LI568" s="5"/>
      <c r="LJ568" s="5"/>
      <c r="LK568" s="5"/>
      <c r="LL568" s="5"/>
      <c r="LM568" s="5"/>
      <c r="LN568" s="5"/>
      <c r="LO568" s="5"/>
      <c r="LP568" s="5"/>
      <c r="LQ568" s="5"/>
      <c r="LR568" s="5"/>
      <c r="LS568" s="5"/>
      <c r="LT568" s="5"/>
      <c r="LU568" s="5"/>
      <c r="LV568" s="5"/>
      <c r="LW568" s="5"/>
      <c r="LX568" s="5"/>
      <c r="LY568" s="5"/>
      <c r="LZ568" s="5"/>
      <c r="MA568" s="5"/>
      <c r="MB568" s="5"/>
      <c r="MC568" s="5"/>
      <c r="MD568" s="5"/>
      <c r="ME568" s="5"/>
      <c r="MF568" s="5"/>
      <c r="MG568" s="5"/>
      <c r="MH568" s="5"/>
      <c r="MI568" s="5"/>
      <c r="MJ568" s="5"/>
      <c r="MK568" s="5"/>
      <c r="ML568" s="5"/>
      <c r="MM568" s="5"/>
      <c r="MN568" s="5"/>
      <c r="MO568" s="5"/>
      <c r="MP568" s="5"/>
      <c r="MQ568" s="5"/>
      <c r="MR568" s="5"/>
      <c r="MS568" s="5"/>
      <c r="MT568" s="5"/>
      <c r="MU568" s="5"/>
      <c r="MV568" s="5"/>
      <c r="MW568" s="5"/>
      <c r="MX568" s="5"/>
      <c r="MY568" s="5"/>
      <c r="MZ568" s="5"/>
      <c r="NA568" s="5"/>
      <c r="NB568" s="5"/>
      <c r="NC568" s="5"/>
      <c r="ND568" s="5"/>
      <c r="NE568" s="5"/>
      <c r="NF568" s="5"/>
      <c r="NG568" s="5"/>
      <c r="NH568" s="5"/>
      <c r="NI568" s="5"/>
      <c r="NJ568" s="5"/>
      <c r="NK568" s="5"/>
      <c r="NL568" s="5"/>
      <c r="NM568" s="5"/>
      <c r="NN568" s="5"/>
      <c r="NO568" s="5"/>
      <c r="NP568" s="5"/>
      <c r="NQ568" s="5"/>
      <c r="NR568" s="5"/>
      <c r="NS568" s="5"/>
      <c r="NT568" s="5"/>
      <c r="NU568" s="5"/>
      <c r="NV568" s="5"/>
      <c r="NW568" s="5"/>
      <c r="NX568" s="5"/>
      <c r="NY568" s="5"/>
      <c r="NZ568" s="5"/>
      <c r="OA568" s="5"/>
      <c r="OB568" s="5"/>
      <c r="OC568" s="5"/>
      <c r="OD568" s="5"/>
      <c r="OE568" s="5"/>
      <c r="OF568" s="5"/>
      <c r="OG568" s="5"/>
      <c r="OH568" s="5"/>
      <c r="OI568" s="5"/>
      <c r="OJ568" s="5"/>
      <c r="OK568" s="5"/>
      <c r="OL568" s="5"/>
      <c r="OM568" s="5"/>
      <c r="ON568" s="5"/>
      <c r="OO568" s="5"/>
      <c r="OP568" s="5"/>
      <c r="OQ568" s="5"/>
      <c r="OR568" s="5"/>
      <c r="OS568" s="5"/>
      <c r="OT568" s="5"/>
      <c r="OU568" s="5"/>
      <c r="OV568" s="5"/>
      <c r="OW568" s="5"/>
      <c r="OX568" s="5"/>
      <c r="OY568" s="5"/>
      <c r="OZ568" s="5"/>
      <c r="PA568" s="5"/>
      <c r="PB568" s="5"/>
      <c r="PC568" s="5"/>
      <c r="PD568" s="5"/>
      <c r="PE568" s="5"/>
      <c r="PF568" s="5"/>
      <c r="PG568" s="5"/>
      <c r="PH568" s="5"/>
      <c r="PI568" s="5"/>
      <c r="PJ568" s="5"/>
      <c r="PK568" s="5"/>
      <c r="PL568" s="5"/>
      <c r="PM568" s="5"/>
      <c r="PN568" s="5"/>
      <c r="PO568" s="5"/>
      <c r="PP568" s="5"/>
    </row>
    <row r="569" spans="1:432" ht="14.2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  <c r="IW569" s="5"/>
      <c r="IX569" s="5"/>
      <c r="IY569" s="5"/>
      <c r="IZ569" s="5"/>
      <c r="JA569" s="5"/>
      <c r="JB569" s="5"/>
      <c r="JC569" s="5"/>
      <c r="JD569" s="5"/>
      <c r="JE569" s="5"/>
      <c r="JF569" s="5"/>
      <c r="JG569" s="5"/>
      <c r="JH569" s="5"/>
      <c r="JI569" s="5"/>
      <c r="JJ569" s="5"/>
      <c r="JK569" s="5"/>
      <c r="JL569" s="5"/>
      <c r="JM569" s="5"/>
      <c r="JN569" s="5"/>
      <c r="JO569" s="5"/>
      <c r="JP569" s="5"/>
      <c r="JQ569" s="5"/>
      <c r="JR569" s="5"/>
      <c r="JS569" s="5"/>
      <c r="JT569" s="5"/>
      <c r="JU569" s="5"/>
      <c r="JV569" s="5"/>
      <c r="JW569" s="5"/>
      <c r="JX569" s="5"/>
      <c r="JY569" s="5"/>
      <c r="JZ569" s="5"/>
      <c r="KA569" s="5"/>
      <c r="KB569" s="5"/>
      <c r="KC569" s="5"/>
      <c r="KD569" s="5"/>
      <c r="KE569" s="5"/>
      <c r="KF569" s="5"/>
      <c r="KG569" s="5"/>
      <c r="KH569" s="5"/>
      <c r="KI569" s="5"/>
      <c r="KJ569" s="5"/>
      <c r="KK569" s="5"/>
      <c r="KL569" s="5"/>
      <c r="KM569" s="5"/>
      <c r="KN569" s="5"/>
      <c r="KO569" s="5"/>
      <c r="KP569" s="5"/>
      <c r="KQ569" s="5"/>
      <c r="KR569" s="5"/>
      <c r="KS569" s="5"/>
      <c r="KT569" s="5"/>
      <c r="KU569" s="5"/>
      <c r="KV569" s="5"/>
      <c r="KW569" s="5"/>
      <c r="KX569" s="5"/>
      <c r="KY569" s="5"/>
      <c r="KZ569" s="5"/>
      <c r="LA569" s="5"/>
      <c r="LB569" s="5"/>
      <c r="LC569" s="5"/>
      <c r="LD569" s="5"/>
      <c r="LE569" s="5"/>
      <c r="LF569" s="5"/>
      <c r="LG569" s="5"/>
      <c r="LH569" s="5"/>
      <c r="LI569" s="5"/>
      <c r="LJ569" s="5"/>
      <c r="LK569" s="5"/>
      <c r="LL569" s="5"/>
      <c r="LM569" s="5"/>
      <c r="LN569" s="5"/>
      <c r="LO569" s="5"/>
      <c r="LP569" s="5"/>
      <c r="LQ569" s="5"/>
      <c r="LR569" s="5"/>
      <c r="LS569" s="5"/>
      <c r="LT569" s="5"/>
      <c r="LU569" s="5"/>
      <c r="LV569" s="5"/>
      <c r="LW569" s="5"/>
      <c r="LX569" s="5"/>
      <c r="LY569" s="5"/>
      <c r="LZ569" s="5"/>
      <c r="MA569" s="5"/>
      <c r="MB569" s="5"/>
      <c r="MC569" s="5"/>
      <c r="MD569" s="5"/>
      <c r="ME569" s="5"/>
      <c r="MF569" s="5"/>
      <c r="MG569" s="5"/>
      <c r="MH569" s="5"/>
      <c r="MI569" s="5"/>
      <c r="MJ569" s="5"/>
      <c r="MK569" s="5"/>
      <c r="ML569" s="5"/>
      <c r="MM569" s="5"/>
      <c r="MN569" s="5"/>
      <c r="MO569" s="5"/>
      <c r="MP569" s="5"/>
      <c r="MQ569" s="5"/>
      <c r="MR569" s="5"/>
      <c r="MS569" s="5"/>
      <c r="MT569" s="5"/>
      <c r="MU569" s="5"/>
      <c r="MV569" s="5"/>
      <c r="MW569" s="5"/>
      <c r="MX569" s="5"/>
      <c r="MY569" s="5"/>
      <c r="MZ569" s="5"/>
      <c r="NA569" s="5"/>
      <c r="NB569" s="5"/>
      <c r="NC569" s="5"/>
      <c r="ND569" s="5"/>
      <c r="NE569" s="5"/>
      <c r="NF569" s="5"/>
      <c r="NG569" s="5"/>
      <c r="NH569" s="5"/>
      <c r="NI569" s="5"/>
      <c r="NJ569" s="5"/>
      <c r="NK569" s="5"/>
      <c r="NL569" s="5"/>
      <c r="NM569" s="5"/>
      <c r="NN569" s="5"/>
      <c r="NO569" s="5"/>
      <c r="NP569" s="5"/>
      <c r="NQ569" s="5"/>
      <c r="NR569" s="5"/>
      <c r="NS569" s="5"/>
      <c r="NT569" s="5"/>
      <c r="NU569" s="5"/>
      <c r="NV569" s="5"/>
      <c r="NW569" s="5"/>
      <c r="NX569" s="5"/>
      <c r="NY569" s="5"/>
      <c r="NZ569" s="5"/>
      <c r="OA569" s="5"/>
      <c r="OB569" s="5"/>
      <c r="OC569" s="5"/>
      <c r="OD569" s="5"/>
      <c r="OE569" s="5"/>
      <c r="OF569" s="5"/>
      <c r="OG569" s="5"/>
      <c r="OH569" s="5"/>
      <c r="OI569" s="5"/>
      <c r="OJ569" s="5"/>
      <c r="OK569" s="5"/>
      <c r="OL569" s="5"/>
      <c r="OM569" s="5"/>
      <c r="ON569" s="5"/>
      <c r="OO569" s="5"/>
      <c r="OP569" s="5"/>
      <c r="OQ569" s="5"/>
      <c r="OR569" s="5"/>
      <c r="OS569" s="5"/>
      <c r="OT569" s="5"/>
      <c r="OU569" s="5"/>
      <c r="OV569" s="5"/>
      <c r="OW569" s="5"/>
      <c r="OX569" s="5"/>
      <c r="OY569" s="5"/>
      <c r="OZ569" s="5"/>
      <c r="PA569" s="5"/>
      <c r="PB569" s="5"/>
      <c r="PC569" s="5"/>
      <c r="PD569" s="5"/>
      <c r="PE569" s="5"/>
      <c r="PF569" s="5"/>
      <c r="PG569" s="5"/>
      <c r="PH569" s="5"/>
      <c r="PI569" s="5"/>
      <c r="PJ569" s="5"/>
      <c r="PK569" s="5"/>
      <c r="PL569" s="5"/>
      <c r="PM569" s="5"/>
      <c r="PN569" s="5"/>
      <c r="PO569" s="5"/>
      <c r="PP569" s="5"/>
    </row>
    <row r="570" spans="1:432" ht="14.2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  <c r="IW570" s="5"/>
      <c r="IX570" s="5"/>
      <c r="IY570" s="5"/>
      <c r="IZ570" s="5"/>
      <c r="JA570" s="5"/>
      <c r="JB570" s="5"/>
      <c r="JC570" s="5"/>
      <c r="JD570" s="5"/>
      <c r="JE570" s="5"/>
      <c r="JF570" s="5"/>
      <c r="JG570" s="5"/>
      <c r="JH570" s="5"/>
      <c r="JI570" s="5"/>
      <c r="JJ570" s="5"/>
      <c r="JK570" s="5"/>
      <c r="JL570" s="5"/>
      <c r="JM570" s="5"/>
      <c r="JN570" s="5"/>
      <c r="JO570" s="5"/>
      <c r="JP570" s="5"/>
      <c r="JQ570" s="5"/>
      <c r="JR570" s="5"/>
      <c r="JS570" s="5"/>
      <c r="JT570" s="5"/>
      <c r="JU570" s="5"/>
      <c r="JV570" s="5"/>
      <c r="JW570" s="5"/>
      <c r="JX570" s="5"/>
      <c r="JY570" s="5"/>
      <c r="JZ570" s="5"/>
      <c r="KA570" s="5"/>
      <c r="KB570" s="5"/>
      <c r="KC570" s="5"/>
      <c r="KD570" s="5"/>
      <c r="KE570" s="5"/>
      <c r="KF570" s="5"/>
      <c r="KG570" s="5"/>
      <c r="KH570" s="5"/>
      <c r="KI570" s="5"/>
      <c r="KJ570" s="5"/>
      <c r="KK570" s="5"/>
      <c r="KL570" s="5"/>
      <c r="KM570" s="5"/>
      <c r="KN570" s="5"/>
      <c r="KO570" s="5"/>
      <c r="KP570" s="5"/>
      <c r="KQ570" s="5"/>
      <c r="KR570" s="5"/>
      <c r="KS570" s="5"/>
      <c r="KT570" s="5"/>
      <c r="KU570" s="5"/>
      <c r="KV570" s="5"/>
      <c r="KW570" s="5"/>
      <c r="KX570" s="5"/>
      <c r="KY570" s="5"/>
      <c r="KZ570" s="5"/>
      <c r="LA570" s="5"/>
      <c r="LB570" s="5"/>
      <c r="LC570" s="5"/>
      <c r="LD570" s="5"/>
      <c r="LE570" s="5"/>
      <c r="LF570" s="5"/>
      <c r="LG570" s="5"/>
      <c r="LH570" s="5"/>
      <c r="LI570" s="5"/>
      <c r="LJ570" s="5"/>
      <c r="LK570" s="5"/>
      <c r="LL570" s="5"/>
      <c r="LM570" s="5"/>
      <c r="LN570" s="5"/>
      <c r="LO570" s="5"/>
      <c r="LP570" s="5"/>
      <c r="LQ570" s="5"/>
      <c r="LR570" s="5"/>
      <c r="LS570" s="5"/>
      <c r="LT570" s="5"/>
      <c r="LU570" s="5"/>
      <c r="LV570" s="5"/>
      <c r="LW570" s="5"/>
      <c r="LX570" s="5"/>
      <c r="LY570" s="5"/>
      <c r="LZ570" s="5"/>
      <c r="MA570" s="5"/>
      <c r="MB570" s="5"/>
      <c r="MC570" s="5"/>
      <c r="MD570" s="5"/>
      <c r="ME570" s="5"/>
      <c r="MF570" s="5"/>
      <c r="MG570" s="5"/>
      <c r="MH570" s="5"/>
      <c r="MI570" s="5"/>
      <c r="MJ570" s="5"/>
      <c r="MK570" s="5"/>
      <c r="ML570" s="5"/>
      <c r="MM570" s="5"/>
      <c r="MN570" s="5"/>
      <c r="MO570" s="5"/>
      <c r="MP570" s="5"/>
      <c r="MQ570" s="5"/>
      <c r="MR570" s="5"/>
      <c r="MS570" s="5"/>
      <c r="MT570" s="5"/>
      <c r="MU570" s="5"/>
      <c r="MV570" s="5"/>
      <c r="MW570" s="5"/>
      <c r="MX570" s="5"/>
      <c r="MY570" s="5"/>
      <c r="MZ570" s="5"/>
      <c r="NA570" s="5"/>
      <c r="NB570" s="5"/>
      <c r="NC570" s="5"/>
      <c r="ND570" s="5"/>
      <c r="NE570" s="5"/>
      <c r="NF570" s="5"/>
      <c r="NG570" s="5"/>
      <c r="NH570" s="5"/>
      <c r="NI570" s="5"/>
      <c r="NJ570" s="5"/>
      <c r="NK570" s="5"/>
      <c r="NL570" s="5"/>
      <c r="NM570" s="5"/>
      <c r="NN570" s="5"/>
      <c r="NO570" s="5"/>
      <c r="NP570" s="5"/>
      <c r="NQ570" s="5"/>
      <c r="NR570" s="5"/>
      <c r="NS570" s="5"/>
      <c r="NT570" s="5"/>
      <c r="NU570" s="5"/>
      <c r="NV570" s="5"/>
      <c r="NW570" s="5"/>
      <c r="NX570" s="5"/>
      <c r="NY570" s="5"/>
      <c r="NZ570" s="5"/>
      <c r="OA570" s="5"/>
      <c r="OB570" s="5"/>
      <c r="OC570" s="5"/>
      <c r="OD570" s="5"/>
      <c r="OE570" s="5"/>
      <c r="OF570" s="5"/>
      <c r="OG570" s="5"/>
      <c r="OH570" s="5"/>
      <c r="OI570" s="5"/>
      <c r="OJ570" s="5"/>
      <c r="OK570" s="5"/>
      <c r="OL570" s="5"/>
      <c r="OM570" s="5"/>
      <c r="ON570" s="5"/>
      <c r="OO570" s="5"/>
      <c r="OP570" s="5"/>
      <c r="OQ570" s="5"/>
      <c r="OR570" s="5"/>
      <c r="OS570" s="5"/>
      <c r="OT570" s="5"/>
      <c r="OU570" s="5"/>
      <c r="OV570" s="5"/>
      <c r="OW570" s="5"/>
      <c r="OX570" s="5"/>
      <c r="OY570" s="5"/>
      <c r="OZ570" s="5"/>
      <c r="PA570" s="5"/>
      <c r="PB570" s="5"/>
      <c r="PC570" s="5"/>
      <c r="PD570" s="5"/>
      <c r="PE570" s="5"/>
      <c r="PF570" s="5"/>
      <c r="PG570" s="5"/>
      <c r="PH570" s="5"/>
      <c r="PI570" s="5"/>
      <c r="PJ570" s="5"/>
      <c r="PK570" s="5"/>
      <c r="PL570" s="5"/>
      <c r="PM570" s="5"/>
      <c r="PN570" s="5"/>
      <c r="PO570" s="5"/>
      <c r="PP570" s="5"/>
    </row>
    <row r="571" spans="1:432" ht="14.2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  <c r="IW571" s="5"/>
      <c r="IX571" s="5"/>
      <c r="IY571" s="5"/>
      <c r="IZ571" s="5"/>
      <c r="JA571" s="5"/>
      <c r="JB571" s="5"/>
      <c r="JC571" s="5"/>
      <c r="JD571" s="5"/>
      <c r="JE571" s="5"/>
      <c r="JF571" s="5"/>
      <c r="JG571" s="5"/>
      <c r="JH571" s="5"/>
      <c r="JI571" s="5"/>
      <c r="JJ571" s="5"/>
      <c r="JK571" s="5"/>
      <c r="JL571" s="5"/>
      <c r="JM571" s="5"/>
      <c r="JN571" s="5"/>
      <c r="JO571" s="5"/>
      <c r="JP571" s="5"/>
      <c r="JQ571" s="5"/>
      <c r="JR571" s="5"/>
      <c r="JS571" s="5"/>
      <c r="JT571" s="5"/>
      <c r="JU571" s="5"/>
      <c r="JV571" s="5"/>
      <c r="JW571" s="5"/>
      <c r="JX571" s="5"/>
      <c r="JY571" s="5"/>
      <c r="JZ571" s="5"/>
      <c r="KA571" s="5"/>
      <c r="KB571" s="5"/>
      <c r="KC571" s="5"/>
      <c r="KD571" s="5"/>
      <c r="KE571" s="5"/>
      <c r="KF571" s="5"/>
      <c r="KG571" s="5"/>
      <c r="KH571" s="5"/>
      <c r="KI571" s="5"/>
      <c r="KJ571" s="5"/>
      <c r="KK571" s="5"/>
      <c r="KL571" s="5"/>
      <c r="KM571" s="5"/>
      <c r="KN571" s="5"/>
      <c r="KO571" s="5"/>
      <c r="KP571" s="5"/>
      <c r="KQ571" s="5"/>
      <c r="KR571" s="5"/>
      <c r="KS571" s="5"/>
      <c r="KT571" s="5"/>
      <c r="KU571" s="5"/>
      <c r="KV571" s="5"/>
      <c r="KW571" s="5"/>
      <c r="KX571" s="5"/>
      <c r="KY571" s="5"/>
      <c r="KZ571" s="5"/>
      <c r="LA571" s="5"/>
      <c r="LB571" s="5"/>
      <c r="LC571" s="5"/>
      <c r="LD571" s="5"/>
      <c r="LE571" s="5"/>
      <c r="LF571" s="5"/>
      <c r="LG571" s="5"/>
      <c r="LH571" s="5"/>
      <c r="LI571" s="5"/>
      <c r="LJ571" s="5"/>
      <c r="LK571" s="5"/>
      <c r="LL571" s="5"/>
      <c r="LM571" s="5"/>
      <c r="LN571" s="5"/>
      <c r="LO571" s="5"/>
      <c r="LP571" s="5"/>
      <c r="LQ571" s="5"/>
      <c r="LR571" s="5"/>
      <c r="LS571" s="5"/>
      <c r="LT571" s="5"/>
      <c r="LU571" s="5"/>
      <c r="LV571" s="5"/>
      <c r="LW571" s="5"/>
      <c r="LX571" s="5"/>
      <c r="LY571" s="5"/>
      <c r="LZ571" s="5"/>
      <c r="MA571" s="5"/>
      <c r="MB571" s="5"/>
      <c r="MC571" s="5"/>
      <c r="MD571" s="5"/>
      <c r="ME571" s="5"/>
      <c r="MF571" s="5"/>
      <c r="MG571" s="5"/>
      <c r="MH571" s="5"/>
      <c r="MI571" s="5"/>
      <c r="MJ571" s="5"/>
      <c r="MK571" s="5"/>
      <c r="ML571" s="5"/>
      <c r="MM571" s="5"/>
      <c r="MN571" s="5"/>
      <c r="MO571" s="5"/>
      <c r="MP571" s="5"/>
      <c r="MQ571" s="5"/>
      <c r="MR571" s="5"/>
      <c r="MS571" s="5"/>
      <c r="MT571" s="5"/>
      <c r="MU571" s="5"/>
      <c r="MV571" s="5"/>
      <c r="MW571" s="5"/>
      <c r="MX571" s="5"/>
      <c r="MY571" s="5"/>
      <c r="MZ571" s="5"/>
      <c r="NA571" s="5"/>
      <c r="NB571" s="5"/>
      <c r="NC571" s="5"/>
      <c r="ND571" s="5"/>
      <c r="NE571" s="5"/>
      <c r="NF571" s="5"/>
      <c r="NG571" s="5"/>
      <c r="NH571" s="5"/>
      <c r="NI571" s="5"/>
      <c r="NJ571" s="5"/>
      <c r="NK571" s="5"/>
      <c r="NL571" s="5"/>
      <c r="NM571" s="5"/>
      <c r="NN571" s="5"/>
      <c r="NO571" s="5"/>
      <c r="NP571" s="5"/>
      <c r="NQ571" s="5"/>
      <c r="NR571" s="5"/>
      <c r="NS571" s="5"/>
      <c r="NT571" s="5"/>
      <c r="NU571" s="5"/>
      <c r="NV571" s="5"/>
      <c r="NW571" s="5"/>
      <c r="NX571" s="5"/>
      <c r="NY571" s="5"/>
      <c r="NZ571" s="5"/>
      <c r="OA571" s="5"/>
      <c r="OB571" s="5"/>
      <c r="OC571" s="5"/>
      <c r="OD571" s="5"/>
      <c r="OE571" s="5"/>
      <c r="OF571" s="5"/>
      <c r="OG571" s="5"/>
      <c r="OH571" s="5"/>
      <c r="OI571" s="5"/>
      <c r="OJ571" s="5"/>
      <c r="OK571" s="5"/>
      <c r="OL571" s="5"/>
      <c r="OM571" s="5"/>
      <c r="ON571" s="5"/>
      <c r="OO571" s="5"/>
      <c r="OP571" s="5"/>
      <c r="OQ571" s="5"/>
      <c r="OR571" s="5"/>
      <c r="OS571" s="5"/>
      <c r="OT571" s="5"/>
      <c r="OU571" s="5"/>
      <c r="OV571" s="5"/>
      <c r="OW571" s="5"/>
      <c r="OX571" s="5"/>
      <c r="OY571" s="5"/>
      <c r="OZ571" s="5"/>
      <c r="PA571" s="5"/>
      <c r="PB571" s="5"/>
      <c r="PC571" s="5"/>
      <c r="PD571" s="5"/>
      <c r="PE571" s="5"/>
      <c r="PF571" s="5"/>
      <c r="PG571" s="5"/>
      <c r="PH571" s="5"/>
      <c r="PI571" s="5"/>
      <c r="PJ571" s="5"/>
      <c r="PK571" s="5"/>
      <c r="PL571" s="5"/>
      <c r="PM571" s="5"/>
      <c r="PN571" s="5"/>
      <c r="PO571" s="5"/>
      <c r="PP571" s="5"/>
    </row>
    <row r="572" spans="1:432" ht="14.2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  <c r="IW572" s="5"/>
      <c r="IX572" s="5"/>
      <c r="IY572" s="5"/>
      <c r="IZ572" s="5"/>
      <c r="JA572" s="5"/>
      <c r="JB572" s="5"/>
      <c r="JC572" s="5"/>
      <c r="JD572" s="5"/>
      <c r="JE572" s="5"/>
      <c r="JF572" s="5"/>
      <c r="JG572" s="5"/>
      <c r="JH572" s="5"/>
      <c r="JI572" s="5"/>
      <c r="JJ572" s="5"/>
      <c r="JK572" s="5"/>
      <c r="JL572" s="5"/>
      <c r="JM572" s="5"/>
      <c r="JN572" s="5"/>
      <c r="JO572" s="5"/>
      <c r="JP572" s="5"/>
      <c r="JQ572" s="5"/>
      <c r="JR572" s="5"/>
      <c r="JS572" s="5"/>
      <c r="JT572" s="5"/>
      <c r="JU572" s="5"/>
      <c r="JV572" s="5"/>
      <c r="JW572" s="5"/>
      <c r="JX572" s="5"/>
      <c r="JY572" s="5"/>
      <c r="JZ572" s="5"/>
      <c r="KA572" s="5"/>
      <c r="KB572" s="5"/>
      <c r="KC572" s="5"/>
      <c r="KD572" s="5"/>
      <c r="KE572" s="5"/>
      <c r="KF572" s="5"/>
      <c r="KG572" s="5"/>
      <c r="KH572" s="5"/>
      <c r="KI572" s="5"/>
      <c r="KJ572" s="5"/>
      <c r="KK572" s="5"/>
      <c r="KL572" s="5"/>
      <c r="KM572" s="5"/>
      <c r="KN572" s="5"/>
      <c r="KO572" s="5"/>
      <c r="KP572" s="5"/>
      <c r="KQ572" s="5"/>
      <c r="KR572" s="5"/>
      <c r="KS572" s="5"/>
      <c r="KT572" s="5"/>
      <c r="KU572" s="5"/>
      <c r="KV572" s="5"/>
      <c r="KW572" s="5"/>
      <c r="KX572" s="5"/>
      <c r="KY572" s="5"/>
      <c r="KZ572" s="5"/>
      <c r="LA572" s="5"/>
      <c r="LB572" s="5"/>
      <c r="LC572" s="5"/>
      <c r="LD572" s="5"/>
      <c r="LE572" s="5"/>
      <c r="LF572" s="5"/>
      <c r="LG572" s="5"/>
      <c r="LH572" s="5"/>
      <c r="LI572" s="5"/>
      <c r="LJ572" s="5"/>
      <c r="LK572" s="5"/>
      <c r="LL572" s="5"/>
      <c r="LM572" s="5"/>
      <c r="LN572" s="5"/>
      <c r="LO572" s="5"/>
      <c r="LP572" s="5"/>
      <c r="LQ572" s="5"/>
      <c r="LR572" s="5"/>
      <c r="LS572" s="5"/>
      <c r="LT572" s="5"/>
      <c r="LU572" s="5"/>
      <c r="LV572" s="5"/>
      <c r="LW572" s="5"/>
      <c r="LX572" s="5"/>
      <c r="LY572" s="5"/>
      <c r="LZ572" s="5"/>
      <c r="MA572" s="5"/>
      <c r="MB572" s="5"/>
      <c r="MC572" s="5"/>
      <c r="MD572" s="5"/>
      <c r="ME572" s="5"/>
      <c r="MF572" s="5"/>
      <c r="MG572" s="5"/>
      <c r="MH572" s="5"/>
      <c r="MI572" s="5"/>
      <c r="MJ572" s="5"/>
      <c r="MK572" s="5"/>
      <c r="ML572" s="5"/>
      <c r="MM572" s="5"/>
      <c r="MN572" s="5"/>
      <c r="MO572" s="5"/>
      <c r="MP572" s="5"/>
      <c r="MQ572" s="5"/>
      <c r="MR572" s="5"/>
      <c r="MS572" s="5"/>
      <c r="MT572" s="5"/>
      <c r="MU572" s="5"/>
      <c r="MV572" s="5"/>
      <c r="MW572" s="5"/>
      <c r="MX572" s="5"/>
      <c r="MY572" s="5"/>
      <c r="MZ572" s="5"/>
      <c r="NA572" s="5"/>
      <c r="NB572" s="5"/>
      <c r="NC572" s="5"/>
      <c r="ND572" s="5"/>
      <c r="NE572" s="5"/>
      <c r="NF572" s="5"/>
      <c r="NG572" s="5"/>
      <c r="NH572" s="5"/>
      <c r="NI572" s="5"/>
      <c r="NJ572" s="5"/>
      <c r="NK572" s="5"/>
      <c r="NL572" s="5"/>
      <c r="NM572" s="5"/>
      <c r="NN572" s="5"/>
      <c r="NO572" s="5"/>
      <c r="NP572" s="5"/>
      <c r="NQ572" s="5"/>
      <c r="NR572" s="5"/>
      <c r="NS572" s="5"/>
      <c r="NT572" s="5"/>
      <c r="NU572" s="5"/>
      <c r="NV572" s="5"/>
      <c r="NW572" s="5"/>
      <c r="NX572" s="5"/>
      <c r="NY572" s="5"/>
      <c r="NZ572" s="5"/>
      <c r="OA572" s="5"/>
      <c r="OB572" s="5"/>
      <c r="OC572" s="5"/>
      <c r="OD572" s="5"/>
      <c r="OE572" s="5"/>
      <c r="OF572" s="5"/>
      <c r="OG572" s="5"/>
      <c r="OH572" s="5"/>
      <c r="OI572" s="5"/>
      <c r="OJ572" s="5"/>
      <c r="OK572" s="5"/>
      <c r="OL572" s="5"/>
      <c r="OM572" s="5"/>
      <c r="ON572" s="5"/>
      <c r="OO572" s="5"/>
      <c r="OP572" s="5"/>
      <c r="OQ572" s="5"/>
      <c r="OR572" s="5"/>
      <c r="OS572" s="5"/>
      <c r="OT572" s="5"/>
      <c r="OU572" s="5"/>
      <c r="OV572" s="5"/>
      <c r="OW572" s="5"/>
      <c r="OX572" s="5"/>
      <c r="OY572" s="5"/>
      <c r="OZ572" s="5"/>
      <c r="PA572" s="5"/>
      <c r="PB572" s="5"/>
      <c r="PC572" s="5"/>
      <c r="PD572" s="5"/>
      <c r="PE572" s="5"/>
      <c r="PF572" s="5"/>
      <c r="PG572" s="5"/>
      <c r="PH572" s="5"/>
      <c r="PI572" s="5"/>
      <c r="PJ572" s="5"/>
      <c r="PK572" s="5"/>
      <c r="PL572" s="5"/>
      <c r="PM572" s="5"/>
      <c r="PN572" s="5"/>
      <c r="PO572" s="5"/>
      <c r="PP572" s="5"/>
    </row>
    <row r="573" spans="1:432" ht="14.2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  <c r="IW573" s="5"/>
      <c r="IX573" s="5"/>
      <c r="IY573" s="5"/>
      <c r="IZ573" s="5"/>
      <c r="JA573" s="5"/>
      <c r="JB573" s="5"/>
      <c r="JC573" s="5"/>
      <c r="JD573" s="5"/>
      <c r="JE573" s="5"/>
      <c r="JF573" s="5"/>
      <c r="JG573" s="5"/>
      <c r="JH573" s="5"/>
      <c r="JI573" s="5"/>
      <c r="JJ573" s="5"/>
      <c r="JK573" s="5"/>
      <c r="JL573" s="5"/>
      <c r="JM573" s="5"/>
      <c r="JN573" s="5"/>
      <c r="JO573" s="5"/>
      <c r="JP573" s="5"/>
      <c r="JQ573" s="5"/>
      <c r="JR573" s="5"/>
      <c r="JS573" s="5"/>
      <c r="JT573" s="5"/>
      <c r="JU573" s="5"/>
      <c r="JV573" s="5"/>
      <c r="JW573" s="5"/>
      <c r="JX573" s="5"/>
      <c r="JY573" s="5"/>
      <c r="JZ573" s="5"/>
      <c r="KA573" s="5"/>
      <c r="KB573" s="5"/>
      <c r="KC573" s="5"/>
      <c r="KD573" s="5"/>
      <c r="KE573" s="5"/>
      <c r="KF573" s="5"/>
      <c r="KG573" s="5"/>
      <c r="KH573" s="5"/>
      <c r="KI573" s="5"/>
      <c r="KJ573" s="5"/>
      <c r="KK573" s="5"/>
      <c r="KL573" s="5"/>
      <c r="KM573" s="5"/>
      <c r="KN573" s="5"/>
      <c r="KO573" s="5"/>
      <c r="KP573" s="5"/>
      <c r="KQ573" s="5"/>
      <c r="KR573" s="5"/>
      <c r="KS573" s="5"/>
      <c r="KT573" s="5"/>
      <c r="KU573" s="5"/>
      <c r="KV573" s="5"/>
      <c r="KW573" s="5"/>
      <c r="KX573" s="5"/>
      <c r="KY573" s="5"/>
      <c r="KZ573" s="5"/>
      <c r="LA573" s="5"/>
      <c r="LB573" s="5"/>
      <c r="LC573" s="5"/>
      <c r="LD573" s="5"/>
      <c r="LE573" s="5"/>
      <c r="LF573" s="5"/>
      <c r="LG573" s="5"/>
      <c r="LH573" s="5"/>
      <c r="LI573" s="5"/>
      <c r="LJ573" s="5"/>
      <c r="LK573" s="5"/>
      <c r="LL573" s="5"/>
      <c r="LM573" s="5"/>
      <c r="LN573" s="5"/>
      <c r="LO573" s="5"/>
      <c r="LP573" s="5"/>
      <c r="LQ573" s="5"/>
      <c r="LR573" s="5"/>
      <c r="LS573" s="5"/>
      <c r="LT573" s="5"/>
      <c r="LU573" s="5"/>
      <c r="LV573" s="5"/>
      <c r="LW573" s="5"/>
      <c r="LX573" s="5"/>
      <c r="LY573" s="5"/>
      <c r="LZ573" s="5"/>
      <c r="MA573" s="5"/>
      <c r="MB573" s="5"/>
      <c r="MC573" s="5"/>
      <c r="MD573" s="5"/>
      <c r="ME573" s="5"/>
      <c r="MF573" s="5"/>
      <c r="MG573" s="5"/>
      <c r="MH573" s="5"/>
      <c r="MI573" s="5"/>
      <c r="MJ573" s="5"/>
      <c r="MK573" s="5"/>
      <c r="ML573" s="5"/>
      <c r="MM573" s="5"/>
      <c r="MN573" s="5"/>
      <c r="MO573" s="5"/>
      <c r="MP573" s="5"/>
      <c r="MQ573" s="5"/>
      <c r="MR573" s="5"/>
      <c r="MS573" s="5"/>
      <c r="MT573" s="5"/>
      <c r="MU573" s="5"/>
      <c r="MV573" s="5"/>
      <c r="MW573" s="5"/>
      <c r="MX573" s="5"/>
      <c r="MY573" s="5"/>
      <c r="MZ573" s="5"/>
      <c r="NA573" s="5"/>
      <c r="NB573" s="5"/>
      <c r="NC573" s="5"/>
      <c r="ND573" s="5"/>
      <c r="NE573" s="5"/>
      <c r="NF573" s="5"/>
      <c r="NG573" s="5"/>
      <c r="NH573" s="5"/>
      <c r="NI573" s="5"/>
      <c r="NJ573" s="5"/>
      <c r="NK573" s="5"/>
      <c r="NL573" s="5"/>
      <c r="NM573" s="5"/>
      <c r="NN573" s="5"/>
      <c r="NO573" s="5"/>
      <c r="NP573" s="5"/>
      <c r="NQ573" s="5"/>
      <c r="NR573" s="5"/>
      <c r="NS573" s="5"/>
      <c r="NT573" s="5"/>
      <c r="NU573" s="5"/>
      <c r="NV573" s="5"/>
      <c r="NW573" s="5"/>
      <c r="NX573" s="5"/>
      <c r="NY573" s="5"/>
      <c r="NZ573" s="5"/>
      <c r="OA573" s="5"/>
      <c r="OB573" s="5"/>
      <c r="OC573" s="5"/>
      <c r="OD573" s="5"/>
      <c r="OE573" s="5"/>
      <c r="OF573" s="5"/>
      <c r="OG573" s="5"/>
      <c r="OH573" s="5"/>
      <c r="OI573" s="5"/>
      <c r="OJ573" s="5"/>
      <c r="OK573" s="5"/>
      <c r="OL573" s="5"/>
      <c r="OM573" s="5"/>
      <c r="ON573" s="5"/>
      <c r="OO573" s="5"/>
      <c r="OP573" s="5"/>
      <c r="OQ573" s="5"/>
      <c r="OR573" s="5"/>
      <c r="OS573" s="5"/>
      <c r="OT573" s="5"/>
      <c r="OU573" s="5"/>
      <c r="OV573" s="5"/>
      <c r="OW573" s="5"/>
      <c r="OX573" s="5"/>
      <c r="OY573" s="5"/>
      <c r="OZ573" s="5"/>
      <c r="PA573" s="5"/>
      <c r="PB573" s="5"/>
      <c r="PC573" s="5"/>
      <c r="PD573" s="5"/>
      <c r="PE573" s="5"/>
      <c r="PF573" s="5"/>
      <c r="PG573" s="5"/>
      <c r="PH573" s="5"/>
      <c r="PI573" s="5"/>
      <c r="PJ573" s="5"/>
      <c r="PK573" s="5"/>
      <c r="PL573" s="5"/>
      <c r="PM573" s="5"/>
      <c r="PN573" s="5"/>
      <c r="PO573" s="5"/>
      <c r="PP573" s="5"/>
    </row>
    <row r="574" spans="1:432" ht="14.2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  <c r="IW574" s="5"/>
      <c r="IX574" s="5"/>
      <c r="IY574" s="5"/>
      <c r="IZ574" s="5"/>
      <c r="JA574" s="5"/>
      <c r="JB574" s="5"/>
      <c r="JC574" s="5"/>
      <c r="JD574" s="5"/>
      <c r="JE574" s="5"/>
      <c r="JF574" s="5"/>
      <c r="JG574" s="5"/>
      <c r="JH574" s="5"/>
      <c r="JI574" s="5"/>
      <c r="JJ574" s="5"/>
      <c r="JK574" s="5"/>
      <c r="JL574" s="5"/>
      <c r="JM574" s="5"/>
      <c r="JN574" s="5"/>
      <c r="JO574" s="5"/>
      <c r="JP574" s="5"/>
      <c r="JQ574" s="5"/>
      <c r="JR574" s="5"/>
      <c r="JS574" s="5"/>
      <c r="JT574" s="5"/>
      <c r="JU574" s="5"/>
      <c r="JV574" s="5"/>
      <c r="JW574" s="5"/>
      <c r="JX574" s="5"/>
      <c r="JY574" s="5"/>
      <c r="JZ574" s="5"/>
      <c r="KA574" s="5"/>
      <c r="KB574" s="5"/>
      <c r="KC574" s="5"/>
      <c r="KD574" s="5"/>
      <c r="KE574" s="5"/>
      <c r="KF574" s="5"/>
      <c r="KG574" s="5"/>
      <c r="KH574" s="5"/>
      <c r="KI574" s="5"/>
      <c r="KJ574" s="5"/>
      <c r="KK574" s="5"/>
      <c r="KL574" s="5"/>
      <c r="KM574" s="5"/>
      <c r="KN574" s="5"/>
      <c r="KO574" s="5"/>
      <c r="KP574" s="5"/>
      <c r="KQ574" s="5"/>
      <c r="KR574" s="5"/>
      <c r="KS574" s="5"/>
      <c r="KT574" s="5"/>
      <c r="KU574" s="5"/>
      <c r="KV574" s="5"/>
      <c r="KW574" s="5"/>
      <c r="KX574" s="5"/>
      <c r="KY574" s="5"/>
      <c r="KZ574" s="5"/>
      <c r="LA574" s="5"/>
      <c r="LB574" s="5"/>
      <c r="LC574" s="5"/>
      <c r="LD574" s="5"/>
      <c r="LE574" s="5"/>
      <c r="LF574" s="5"/>
      <c r="LG574" s="5"/>
      <c r="LH574" s="5"/>
      <c r="LI574" s="5"/>
      <c r="LJ574" s="5"/>
      <c r="LK574" s="5"/>
      <c r="LL574" s="5"/>
      <c r="LM574" s="5"/>
      <c r="LN574" s="5"/>
      <c r="LO574" s="5"/>
      <c r="LP574" s="5"/>
      <c r="LQ574" s="5"/>
      <c r="LR574" s="5"/>
      <c r="LS574" s="5"/>
      <c r="LT574" s="5"/>
      <c r="LU574" s="5"/>
      <c r="LV574" s="5"/>
      <c r="LW574" s="5"/>
      <c r="LX574" s="5"/>
      <c r="LY574" s="5"/>
      <c r="LZ574" s="5"/>
      <c r="MA574" s="5"/>
      <c r="MB574" s="5"/>
      <c r="MC574" s="5"/>
      <c r="MD574" s="5"/>
      <c r="ME574" s="5"/>
      <c r="MF574" s="5"/>
      <c r="MG574" s="5"/>
      <c r="MH574" s="5"/>
      <c r="MI574" s="5"/>
      <c r="MJ574" s="5"/>
      <c r="MK574" s="5"/>
      <c r="ML574" s="5"/>
      <c r="MM574" s="5"/>
      <c r="MN574" s="5"/>
      <c r="MO574" s="5"/>
      <c r="MP574" s="5"/>
      <c r="MQ574" s="5"/>
      <c r="MR574" s="5"/>
      <c r="MS574" s="5"/>
      <c r="MT574" s="5"/>
      <c r="MU574" s="5"/>
      <c r="MV574" s="5"/>
      <c r="MW574" s="5"/>
      <c r="MX574" s="5"/>
      <c r="MY574" s="5"/>
      <c r="MZ574" s="5"/>
      <c r="NA574" s="5"/>
      <c r="NB574" s="5"/>
      <c r="NC574" s="5"/>
      <c r="ND574" s="5"/>
      <c r="NE574" s="5"/>
      <c r="NF574" s="5"/>
      <c r="NG574" s="5"/>
      <c r="NH574" s="5"/>
      <c r="NI574" s="5"/>
      <c r="NJ574" s="5"/>
      <c r="NK574" s="5"/>
      <c r="NL574" s="5"/>
      <c r="NM574" s="5"/>
      <c r="NN574" s="5"/>
      <c r="NO574" s="5"/>
      <c r="NP574" s="5"/>
      <c r="NQ574" s="5"/>
      <c r="NR574" s="5"/>
      <c r="NS574" s="5"/>
      <c r="NT574" s="5"/>
      <c r="NU574" s="5"/>
      <c r="NV574" s="5"/>
      <c r="NW574" s="5"/>
      <c r="NX574" s="5"/>
      <c r="NY574" s="5"/>
      <c r="NZ574" s="5"/>
      <c r="OA574" s="5"/>
      <c r="OB574" s="5"/>
      <c r="OC574" s="5"/>
      <c r="OD574" s="5"/>
      <c r="OE574" s="5"/>
      <c r="OF574" s="5"/>
      <c r="OG574" s="5"/>
      <c r="OH574" s="5"/>
      <c r="OI574" s="5"/>
      <c r="OJ574" s="5"/>
      <c r="OK574" s="5"/>
      <c r="OL574" s="5"/>
      <c r="OM574" s="5"/>
      <c r="ON574" s="5"/>
      <c r="OO574" s="5"/>
      <c r="OP574" s="5"/>
      <c r="OQ574" s="5"/>
      <c r="OR574" s="5"/>
      <c r="OS574" s="5"/>
      <c r="OT574" s="5"/>
      <c r="OU574" s="5"/>
      <c r="OV574" s="5"/>
      <c r="OW574" s="5"/>
      <c r="OX574" s="5"/>
      <c r="OY574" s="5"/>
      <c r="OZ574" s="5"/>
      <c r="PA574" s="5"/>
      <c r="PB574" s="5"/>
      <c r="PC574" s="5"/>
      <c r="PD574" s="5"/>
      <c r="PE574" s="5"/>
      <c r="PF574" s="5"/>
      <c r="PG574" s="5"/>
      <c r="PH574" s="5"/>
      <c r="PI574" s="5"/>
      <c r="PJ574" s="5"/>
      <c r="PK574" s="5"/>
      <c r="PL574" s="5"/>
      <c r="PM574" s="5"/>
      <c r="PN574" s="5"/>
      <c r="PO574" s="5"/>
      <c r="PP574" s="5"/>
    </row>
    <row r="575" spans="1:432" ht="14.2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  <c r="IW575" s="5"/>
      <c r="IX575" s="5"/>
      <c r="IY575" s="5"/>
      <c r="IZ575" s="5"/>
      <c r="JA575" s="5"/>
      <c r="JB575" s="5"/>
      <c r="JC575" s="5"/>
      <c r="JD575" s="5"/>
      <c r="JE575" s="5"/>
      <c r="JF575" s="5"/>
      <c r="JG575" s="5"/>
      <c r="JH575" s="5"/>
      <c r="JI575" s="5"/>
      <c r="JJ575" s="5"/>
      <c r="JK575" s="5"/>
      <c r="JL575" s="5"/>
      <c r="JM575" s="5"/>
      <c r="JN575" s="5"/>
      <c r="JO575" s="5"/>
      <c r="JP575" s="5"/>
      <c r="JQ575" s="5"/>
      <c r="JR575" s="5"/>
      <c r="JS575" s="5"/>
      <c r="JT575" s="5"/>
      <c r="JU575" s="5"/>
      <c r="JV575" s="5"/>
      <c r="JW575" s="5"/>
      <c r="JX575" s="5"/>
      <c r="JY575" s="5"/>
      <c r="JZ575" s="5"/>
      <c r="KA575" s="5"/>
      <c r="KB575" s="5"/>
      <c r="KC575" s="5"/>
      <c r="KD575" s="5"/>
      <c r="KE575" s="5"/>
      <c r="KF575" s="5"/>
      <c r="KG575" s="5"/>
      <c r="KH575" s="5"/>
      <c r="KI575" s="5"/>
      <c r="KJ575" s="5"/>
      <c r="KK575" s="5"/>
      <c r="KL575" s="5"/>
      <c r="KM575" s="5"/>
      <c r="KN575" s="5"/>
      <c r="KO575" s="5"/>
      <c r="KP575" s="5"/>
      <c r="KQ575" s="5"/>
      <c r="KR575" s="5"/>
      <c r="KS575" s="5"/>
      <c r="KT575" s="5"/>
      <c r="KU575" s="5"/>
      <c r="KV575" s="5"/>
      <c r="KW575" s="5"/>
      <c r="KX575" s="5"/>
      <c r="KY575" s="5"/>
      <c r="KZ575" s="5"/>
      <c r="LA575" s="5"/>
      <c r="LB575" s="5"/>
      <c r="LC575" s="5"/>
      <c r="LD575" s="5"/>
      <c r="LE575" s="5"/>
      <c r="LF575" s="5"/>
      <c r="LG575" s="5"/>
      <c r="LH575" s="5"/>
      <c r="LI575" s="5"/>
      <c r="LJ575" s="5"/>
      <c r="LK575" s="5"/>
      <c r="LL575" s="5"/>
      <c r="LM575" s="5"/>
      <c r="LN575" s="5"/>
      <c r="LO575" s="5"/>
      <c r="LP575" s="5"/>
      <c r="LQ575" s="5"/>
      <c r="LR575" s="5"/>
      <c r="LS575" s="5"/>
      <c r="LT575" s="5"/>
      <c r="LU575" s="5"/>
      <c r="LV575" s="5"/>
      <c r="LW575" s="5"/>
      <c r="LX575" s="5"/>
      <c r="LY575" s="5"/>
      <c r="LZ575" s="5"/>
      <c r="MA575" s="5"/>
      <c r="MB575" s="5"/>
      <c r="MC575" s="5"/>
      <c r="MD575" s="5"/>
      <c r="ME575" s="5"/>
      <c r="MF575" s="5"/>
      <c r="MG575" s="5"/>
      <c r="MH575" s="5"/>
      <c r="MI575" s="5"/>
      <c r="MJ575" s="5"/>
      <c r="MK575" s="5"/>
      <c r="ML575" s="5"/>
      <c r="MM575" s="5"/>
      <c r="MN575" s="5"/>
      <c r="MO575" s="5"/>
      <c r="MP575" s="5"/>
      <c r="MQ575" s="5"/>
      <c r="MR575" s="5"/>
      <c r="MS575" s="5"/>
      <c r="MT575" s="5"/>
      <c r="MU575" s="5"/>
      <c r="MV575" s="5"/>
      <c r="MW575" s="5"/>
      <c r="MX575" s="5"/>
      <c r="MY575" s="5"/>
      <c r="MZ575" s="5"/>
      <c r="NA575" s="5"/>
      <c r="NB575" s="5"/>
      <c r="NC575" s="5"/>
      <c r="ND575" s="5"/>
      <c r="NE575" s="5"/>
      <c r="NF575" s="5"/>
      <c r="NG575" s="5"/>
      <c r="NH575" s="5"/>
      <c r="NI575" s="5"/>
      <c r="NJ575" s="5"/>
      <c r="NK575" s="5"/>
      <c r="NL575" s="5"/>
      <c r="NM575" s="5"/>
      <c r="NN575" s="5"/>
      <c r="NO575" s="5"/>
      <c r="NP575" s="5"/>
      <c r="NQ575" s="5"/>
      <c r="NR575" s="5"/>
      <c r="NS575" s="5"/>
      <c r="NT575" s="5"/>
      <c r="NU575" s="5"/>
      <c r="NV575" s="5"/>
      <c r="NW575" s="5"/>
      <c r="NX575" s="5"/>
      <c r="NY575" s="5"/>
      <c r="NZ575" s="5"/>
      <c r="OA575" s="5"/>
      <c r="OB575" s="5"/>
      <c r="OC575" s="5"/>
      <c r="OD575" s="5"/>
      <c r="OE575" s="5"/>
      <c r="OF575" s="5"/>
      <c r="OG575" s="5"/>
      <c r="OH575" s="5"/>
      <c r="OI575" s="5"/>
      <c r="OJ575" s="5"/>
      <c r="OK575" s="5"/>
      <c r="OL575" s="5"/>
      <c r="OM575" s="5"/>
      <c r="ON575" s="5"/>
      <c r="OO575" s="5"/>
      <c r="OP575" s="5"/>
      <c r="OQ575" s="5"/>
      <c r="OR575" s="5"/>
      <c r="OS575" s="5"/>
      <c r="OT575" s="5"/>
      <c r="OU575" s="5"/>
      <c r="OV575" s="5"/>
      <c r="OW575" s="5"/>
      <c r="OX575" s="5"/>
      <c r="OY575" s="5"/>
      <c r="OZ575" s="5"/>
      <c r="PA575" s="5"/>
      <c r="PB575" s="5"/>
      <c r="PC575" s="5"/>
      <c r="PD575" s="5"/>
      <c r="PE575" s="5"/>
      <c r="PF575" s="5"/>
      <c r="PG575" s="5"/>
      <c r="PH575" s="5"/>
      <c r="PI575" s="5"/>
      <c r="PJ575" s="5"/>
      <c r="PK575" s="5"/>
      <c r="PL575" s="5"/>
      <c r="PM575" s="5"/>
      <c r="PN575" s="5"/>
      <c r="PO575" s="5"/>
      <c r="PP575" s="5"/>
    </row>
    <row r="576" spans="1:432" ht="14.2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  <c r="IW576" s="5"/>
      <c r="IX576" s="5"/>
      <c r="IY576" s="5"/>
      <c r="IZ576" s="5"/>
      <c r="JA576" s="5"/>
      <c r="JB576" s="5"/>
      <c r="JC576" s="5"/>
      <c r="JD576" s="5"/>
      <c r="JE576" s="5"/>
      <c r="JF576" s="5"/>
      <c r="JG576" s="5"/>
      <c r="JH576" s="5"/>
      <c r="JI576" s="5"/>
      <c r="JJ576" s="5"/>
      <c r="JK576" s="5"/>
      <c r="JL576" s="5"/>
      <c r="JM576" s="5"/>
      <c r="JN576" s="5"/>
      <c r="JO576" s="5"/>
      <c r="JP576" s="5"/>
      <c r="JQ576" s="5"/>
      <c r="JR576" s="5"/>
      <c r="JS576" s="5"/>
      <c r="JT576" s="5"/>
      <c r="JU576" s="5"/>
      <c r="JV576" s="5"/>
      <c r="JW576" s="5"/>
      <c r="JX576" s="5"/>
      <c r="JY576" s="5"/>
      <c r="JZ576" s="5"/>
      <c r="KA576" s="5"/>
      <c r="KB576" s="5"/>
      <c r="KC576" s="5"/>
      <c r="KD576" s="5"/>
      <c r="KE576" s="5"/>
      <c r="KF576" s="5"/>
      <c r="KG576" s="5"/>
      <c r="KH576" s="5"/>
      <c r="KI576" s="5"/>
      <c r="KJ576" s="5"/>
      <c r="KK576" s="5"/>
      <c r="KL576" s="5"/>
      <c r="KM576" s="5"/>
      <c r="KN576" s="5"/>
      <c r="KO576" s="5"/>
      <c r="KP576" s="5"/>
      <c r="KQ576" s="5"/>
      <c r="KR576" s="5"/>
      <c r="KS576" s="5"/>
      <c r="KT576" s="5"/>
      <c r="KU576" s="5"/>
      <c r="KV576" s="5"/>
      <c r="KW576" s="5"/>
      <c r="KX576" s="5"/>
      <c r="KY576" s="5"/>
      <c r="KZ576" s="5"/>
      <c r="LA576" s="5"/>
      <c r="LB576" s="5"/>
      <c r="LC576" s="5"/>
      <c r="LD576" s="5"/>
      <c r="LE576" s="5"/>
      <c r="LF576" s="5"/>
      <c r="LG576" s="5"/>
      <c r="LH576" s="5"/>
      <c r="LI576" s="5"/>
      <c r="LJ576" s="5"/>
      <c r="LK576" s="5"/>
      <c r="LL576" s="5"/>
      <c r="LM576" s="5"/>
      <c r="LN576" s="5"/>
      <c r="LO576" s="5"/>
      <c r="LP576" s="5"/>
      <c r="LQ576" s="5"/>
      <c r="LR576" s="5"/>
      <c r="LS576" s="5"/>
      <c r="LT576" s="5"/>
      <c r="LU576" s="5"/>
      <c r="LV576" s="5"/>
      <c r="LW576" s="5"/>
      <c r="LX576" s="5"/>
      <c r="LY576" s="5"/>
      <c r="LZ576" s="5"/>
      <c r="MA576" s="5"/>
      <c r="MB576" s="5"/>
      <c r="MC576" s="5"/>
      <c r="MD576" s="5"/>
      <c r="ME576" s="5"/>
      <c r="MF576" s="5"/>
      <c r="MG576" s="5"/>
      <c r="MH576" s="5"/>
      <c r="MI576" s="5"/>
      <c r="MJ576" s="5"/>
      <c r="MK576" s="5"/>
      <c r="ML576" s="5"/>
      <c r="MM576" s="5"/>
      <c r="MN576" s="5"/>
      <c r="MO576" s="5"/>
      <c r="MP576" s="5"/>
      <c r="MQ576" s="5"/>
      <c r="MR576" s="5"/>
      <c r="MS576" s="5"/>
      <c r="MT576" s="5"/>
      <c r="MU576" s="5"/>
      <c r="MV576" s="5"/>
      <c r="MW576" s="5"/>
      <c r="MX576" s="5"/>
      <c r="MY576" s="5"/>
      <c r="MZ576" s="5"/>
      <c r="NA576" s="5"/>
      <c r="NB576" s="5"/>
      <c r="NC576" s="5"/>
      <c r="ND576" s="5"/>
      <c r="NE576" s="5"/>
      <c r="NF576" s="5"/>
      <c r="NG576" s="5"/>
      <c r="NH576" s="5"/>
      <c r="NI576" s="5"/>
      <c r="NJ576" s="5"/>
      <c r="NK576" s="5"/>
      <c r="NL576" s="5"/>
      <c r="NM576" s="5"/>
      <c r="NN576" s="5"/>
      <c r="NO576" s="5"/>
      <c r="NP576" s="5"/>
      <c r="NQ576" s="5"/>
      <c r="NR576" s="5"/>
      <c r="NS576" s="5"/>
      <c r="NT576" s="5"/>
      <c r="NU576" s="5"/>
      <c r="NV576" s="5"/>
      <c r="NW576" s="5"/>
      <c r="NX576" s="5"/>
      <c r="NY576" s="5"/>
      <c r="NZ576" s="5"/>
      <c r="OA576" s="5"/>
      <c r="OB576" s="5"/>
      <c r="OC576" s="5"/>
      <c r="OD576" s="5"/>
      <c r="OE576" s="5"/>
      <c r="OF576" s="5"/>
      <c r="OG576" s="5"/>
      <c r="OH576" s="5"/>
      <c r="OI576" s="5"/>
      <c r="OJ576" s="5"/>
      <c r="OK576" s="5"/>
      <c r="OL576" s="5"/>
      <c r="OM576" s="5"/>
      <c r="ON576" s="5"/>
      <c r="OO576" s="5"/>
      <c r="OP576" s="5"/>
      <c r="OQ576" s="5"/>
      <c r="OR576" s="5"/>
      <c r="OS576" s="5"/>
      <c r="OT576" s="5"/>
      <c r="OU576" s="5"/>
      <c r="OV576" s="5"/>
      <c r="OW576" s="5"/>
      <c r="OX576" s="5"/>
      <c r="OY576" s="5"/>
      <c r="OZ576" s="5"/>
      <c r="PA576" s="5"/>
      <c r="PB576" s="5"/>
      <c r="PC576" s="5"/>
      <c r="PD576" s="5"/>
      <c r="PE576" s="5"/>
      <c r="PF576" s="5"/>
      <c r="PG576" s="5"/>
      <c r="PH576" s="5"/>
      <c r="PI576" s="5"/>
      <c r="PJ576" s="5"/>
      <c r="PK576" s="5"/>
      <c r="PL576" s="5"/>
      <c r="PM576" s="5"/>
      <c r="PN576" s="5"/>
      <c r="PO576" s="5"/>
      <c r="PP576" s="5"/>
    </row>
    <row r="577" spans="1:432" ht="14.2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  <c r="IW577" s="5"/>
      <c r="IX577" s="5"/>
      <c r="IY577" s="5"/>
      <c r="IZ577" s="5"/>
      <c r="JA577" s="5"/>
      <c r="JB577" s="5"/>
      <c r="JC577" s="5"/>
      <c r="JD577" s="5"/>
      <c r="JE577" s="5"/>
      <c r="JF577" s="5"/>
      <c r="JG577" s="5"/>
      <c r="JH577" s="5"/>
      <c r="JI577" s="5"/>
      <c r="JJ577" s="5"/>
      <c r="JK577" s="5"/>
      <c r="JL577" s="5"/>
      <c r="JM577" s="5"/>
      <c r="JN577" s="5"/>
      <c r="JO577" s="5"/>
      <c r="JP577" s="5"/>
      <c r="JQ577" s="5"/>
      <c r="JR577" s="5"/>
      <c r="JS577" s="5"/>
      <c r="JT577" s="5"/>
      <c r="JU577" s="5"/>
      <c r="JV577" s="5"/>
      <c r="JW577" s="5"/>
      <c r="JX577" s="5"/>
      <c r="JY577" s="5"/>
      <c r="JZ577" s="5"/>
      <c r="KA577" s="5"/>
      <c r="KB577" s="5"/>
      <c r="KC577" s="5"/>
      <c r="KD577" s="5"/>
      <c r="KE577" s="5"/>
      <c r="KF577" s="5"/>
      <c r="KG577" s="5"/>
      <c r="KH577" s="5"/>
      <c r="KI577" s="5"/>
      <c r="KJ577" s="5"/>
      <c r="KK577" s="5"/>
      <c r="KL577" s="5"/>
      <c r="KM577" s="5"/>
      <c r="KN577" s="5"/>
      <c r="KO577" s="5"/>
      <c r="KP577" s="5"/>
      <c r="KQ577" s="5"/>
      <c r="KR577" s="5"/>
      <c r="KS577" s="5"/>
      <c r="KT577" s="5"/>
      <c r="KU577" s="5"/>
      <c r="KV577" s="5"/>
      <c r="KW577" s="5"/>
      <c r="KX577" s="5"/>
      <c r="KY577" s="5"/>
      <c r="KZ577" s="5"/>
      <c r="LA577" s="5"/>
      <c r="LB577" s="5"/>
      <c r="LC577" s="5"/>
      <c r="LD577" s="5"/>
      <c r="LE577" s="5"/>
      <c r="LF577" s="5"/>
      <c r="LG577" s="5"/>
      <c r="LH577" s="5"/>
      <c r="LI577" s="5"/>
      <c r="LJ577" s="5"/>
      <c r="LK577" s="5"/>
      <c r="LL577" s="5"/>
      <c r="LM577" s="5"/>
      <c r="LN577" s="5"/>
      <c r="LO577" s="5"/>
      <c r="LP577" s="5"/>
      <c r="LQ577" s="5"/>
      <c r="LR577" s="5"/>
      <c r="LS577" s="5"/>
      <c r="LT577" s="5"/>
      <c r="LU577" s="5"/>
      <c r="LV577" s="5"/>
      <c r="LW577" s="5"/>
      <c r="LX577" s="5"/>
      <c r="LY577" s="5"/>
      <c r="LZ577" s="5"/>
      <c r="MA577" s="5"/>
      <c r="MB577" s="5"/>
      <c r="MC577" s="5"/>
      <c r="MD577" s="5"/>
      <c r="ME577" s="5"/>
      <c r="MF577" s="5"/>
      <c r="MG577" s="5"/>
      <c r="MH577" s="5"/>
      <c r="MI577" s="5"/>
      <c r="MJ577" s="5"/>
      <c r="MK577" s="5"/>
      <c r="ML577" s="5"/>
      <c r="MM577" s="5"/>
      <c r="MN577" s="5"/>
      <c r="MO577" s="5"/>
      <c r="MP577" s="5"/>
      <c r="MQ577" s="5"/>
      <c r="MR577" s="5"/>
      <c r="MS577" s="5"/>
      <c r="MT577" s="5"/>
      <c r="MU577" s="5"/>
      <c r="MV577" s="5"/>
      <c r="MW577" s="5"/>
      <c r="MX577" s="5"/>
      <c r="MY577" s="5"/>
      <c r="MZ577" s="5"/>
      <c r="NA577" s="5"/>
      <c r="NB577" s="5"/>
      <c r="NC577" s="5"/>
      <c r="ND577" s="5"/>
      <c r="NE577" s="5"/>
      <c r="NF577" s="5"/>
      <c r="NG577" s="5"/>
      <c r="NH577" s="5"/>
      <c r="NI577" s="5"/>
      <c r="NJ577" s="5"/>
      <c r="NK577" s="5"/>
      <c r="NL577" s="5"/>
      <c r="NM577" s="5"/>
      <c r="NN577" s="5"/>
      <c r="NO577" s="5"/>
      <c r="NP577" s="5"/>
      <c r="NQ577" s="5"/>
      <c r="NR577" s="5"/>
      <c r="NS577" s="5"/>
      <c r="NT577" s="5"/>
      <c r="NU577" s="5"/>
      <c r="NV577" s="5"/>
      <c r="NW577" s="5"/>
      <c r="NX577" s="5"/>
      <c r="NY577" s="5"/>
      <c r="NZ577" s="5"/>
      <c r="OA577" s="5"/>
      <c r="OB577" s="5"/>
      <c r="OC577" s="5"/>
      <c r="OD577" s="5"/>
      <c r="OE577" s="5"/>
      <c r="OF577" s="5"/>
      <c r="OG577" s="5"/>
      <c r="OH577" s="5"/>
      <c r="OI577" s="5"/>
      <c r="OJ577" s="5"/>
      <c r="OK577" s="5"/>
      <c r="OL577" s="5"/>
      <c r="OM577" s="5"/>
      <c r="ON577" s="5"/>
      <c r="OO577" s="5"/>
      <c r="OP577" s="5"/>
      <c r="OQ577" s="5"/>
      <c r="OR577" s="5"/>
      <c r="OS577" s="5"/>
      <c r="OT577" s="5"/>
      <c r="OU577" s="5"/>
      <c r="OV577" s="5"/>
      <c r="OW577" s="5"/>
      <c r="OX577" s="5"/>
      <c r="OY577" s="5"/>
      <c r="OZ577" s="5"/>
      <c r="PA577" s="5"/>
      <c r="PB577" s="5"/>
      <c r="PC577" s="5"/>
      <c r="PD577" s="5"/>
      <c r="PE577" s="5"/>
      <c r="PF577" s="5"/>
      <c r="PG577" s="5"/>
      <c r="PH577" s="5"/>
      <c r="PI577" s="5"/>
      <c r="PJ577" s="5"/>
      <c r="PK577" s="5"/>
      <c r="PL577" s="5"/>
      <c r="PM577" s="5"/>
      <c r="PN577" s="5"/>
      <c r="PO577" s="5"/>
      <c r="PP577" s="5"/>
    </row>
    <row r="578" spans="1:432" ht="14.2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  <c r="IW578" s="5"/>
      <c r="IX578" s="5"/>
      <c r="IY578" s="5"/>
      <c r="IZ578" s="5"/>
      <c r="JA578" s="5"/>
      <c r="JB578" s="5"/>
      <c r="JC578" s="5"/>
      <c r="JD578" s="5"/>
      <c r="JE578" s="5"/>
      <c r="JF578" s="5"/>
      <c r="JG578" s="5"/>
      <c r="JH578" s="5"/>
      <c r="JI578" s="5"/>
      <c r="JJ578" s="5"/>
      <c r="JK578" s="5"/>
      <c r="JL578" s="5"/>
      <c r="JM578" s="5"/>
      <c r="JN578" s="5"/>
      <c r="JO578" s="5"/>
      <c r="JP578" s="5"/>
      <c r="JQ578" s="5"/>
      <c r="JR578" s="5"/>
      <c r="JS578" s="5"/>
      <c r="JT578" s="5"/>
      <c r="JU578" s="5"/>
      <c r="JV578" s="5"/>
      <c r="JW578" s="5"/>
      <c r="JX578" s="5"/>
      <c r="JY578" s="5"/>
      <c r="JZ578" s="5"/>
      <c r="KA578" s="5"/>
      <c r="KB578" s="5"/>
      <c r="KC578" s="5"/>
      <c r="KD578" s="5"/>
      <c r="KE578" s="5"/>
      <c r="KF578" s="5"/>
      <c r="KG578" s="5"/>
      <c r="KH578" s="5"/>
      <c r="KI578" s="5"/>
      <c r="KJ578" s="5"/>
      <c r="KK578" s="5"/>
      <c r="KL578" s="5"/>
      <c r="KM578" s="5"/>
      <c r="KN578" s="5"/>
      <c r="KO578" s="5"/>
      <c r="KP578" s="5"/>
      <c r="KQ578" s="5"/>
      <c r="KR578" s="5"/>
      <c r="KS578" s="5"/>
      <c r="KT578" s="5"/>
      <c r="KU578" s="5"/>
      <c r="KV578" s="5"/>
      <c r="KW578" s="5"/>
      <c r="KX578" s="5"/>
      <c r="KY578" s="5"/>
      <c r="KZ578" s="5"/>
      <c r="LA578" s="5"/>
      <c r="LB578" s="5"/>
      <c r="LC578" s="5"/>
      <c r="LD578" s="5"/>
      <c r="LE578" s="5"/>
      <c r="LF578" s="5"/>
      <c r="LG578" s="5"/>
      <c r="LH578" s="5"/>
      <c r="LI578" s="5"/>
      <c r="LJ578" s="5"/>
      <c r="LK578" s="5"/>
      <c r="LL578" s="5"/>
      <c r="LM578" s="5"/>
      <c r="LN578" s="5"/>
      <c r="LO578" s="5"/>
      <c r="LP578" s="5"/>
      <c r="LQ578" s="5"/>
      <c r="LR578" s="5"/>
      <c r="LS578" s="5"/>
      <c r="LT578" s="5"/>
      <c r="LU578" s="5"/>
      <c r="LV578" s="5"/>
      <c r="LW578" s="5"/>
      <c r="LX578" s="5"/>
      <c r="LY578" s="5"/>
      <c r="LZ578" s="5"/>
      <c r="MA578" s="5"/>
      <c r="MB578" s="5"/>
      <c r="MC578" s="5"/>
      <c r="MD578" s="5"/>
      <c r="ME578" s="5"/>
      <c r="MF578" s="5"/>
      <c r="MG578" s="5"/>
      <c r="MH578" s="5"/>
      <c r="MI578" s="5"/>
      <c r="MJ578" s="5"/>
      <c r="MK578" s="5"/>
      <c r="ML578" s="5"/>
      <c r="MM578" s="5"/>
      <c r="MN578" s="5"/>
      <c r="MO578" s="5"/>
      <c r="MP578" s="5"/>
      <c r="MQ578" s="5"/>
      <c r="MR578" s="5"/>
      <c r="MS578" s="5"/>
      <c r="MT578" s="5"/>
      <c r="MU578" s="5"/>
      <c r="MV578" s="5"/>
      <c r="MW578" s="5"/>
      <c r="MX578" s="5"/>
      <c r="MY578" s="5"/>
      <c r="MZ578" s="5"/>
      <c r="NA578" s="5"/>
      <c r="NB578" s="5"/>
      <c r="NC578" s="5"/>
      <c r="ND578" s="5"/>
      <c r="NE578" s="5"/>
      <c r="NF578" s="5"/>
      <c r="NG578" s="5"/>
      <c r="NH578" s="5"/>
      <c r="NI578" s="5"/>
      <c r="NJ578" s="5"/>
      <c r="NK578" s="5"/>
      <c r="NL578" s="5"/>
      <c r="NM578" s="5"/>
      <c r="NN578" s="5"/>
      <c r="NO578" s="5"/>
      <c r="NP578" s="5"/>
      <c r="NQ578" s="5"/>
      <c r="NR578" s="5"/>
      <c r="NS578" s="5"/>
      <c r="NT578" s="5"/>
      <c r="NU578" s="5"/>
      <c r="NV578" s="5"/>
      <c r="NW578" s="5"/>
      <c r="NX578" s="5"/>
      <c r="NY578" s="5"/>
      <c r="NZ578" s="5"/>
      <c r="OA578" s="5"/>
      <c r="OB578" s="5"/>
      <c r="OC578" s="5"/>
      <c r="OD578" s="5"/>
      <c r="OE578" s="5"/>
      <c r="OF578" s="5"/>
      <c r="OG578" s="5"/>
      <c r="OH578" s="5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</row>
    <row r="579" spans="1:432" ht="14.2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  <c r="IW579" s="5"/>
      <c r="IX579" s="5"/>
      <c r="IY579" s="5"/>
      <c r="IZ579" s="5"/>
      <c r="JA579" s="5"/>
      <c r="JB579" s="5"/>
      <c r="JC579" s="5"/>
      <c r="JD579" s="5"/>
      <c r="JE579" s="5"/>
      <c r="JF579" s="5"/>
      <c r="JG579" s="5"/>
      <c r="JH579" s="5"/>
      <c r="JI579" s="5"/>
      <c r="JJ579" s="5"/>
      <c r="JK579" s="5"/>
      <c r="JL579" s="5"/>
      <c r="JM579" s="5"/>
      <c r="JN579" s="5"/>
      <c r="JO579" s="5"/>
      <c r="JP579" s="5"/>
      <c r="JQ579" s="5"/>
      <c r="JR579" s="5"/>
      <c r="JS579" s="5"/>
      <c r="JT579" s="5"/>
      <c r="JU579" s="5"/>
      <c r="JV579" s="5"/>
      <c r="JW579" s="5"/>
      <c r="JX579" s="5"/>
      <c r="JY579" s="5"/>
      <c r="JZ579" s="5"/>
      <c r="KA579" s="5"/>
      <c r="KB579" s="5"/>
      <c r="KC579" s="5"/>
      <c r="KD579" s="5"/>
      <c r="KE579" s="5"/>
      <c r="KF579" s="5"/>
      <c r="KG579" s="5"/>
      <c r="KH579" s="5"/>
      <c r="KI579" s="5"/>
      <c r="KJ579" s="5"/>
      <c r="KK579" s="5"/>
      <c r="KL579" s="5"/>
      <c r="KM579" s="5"/>
      <c r="KN579" s="5"/>
      <c r="KO579" s="5"/>
      <c r="KP579" s="5"/>
      <c r="KQ579" s="5"/>
      <c r="KR579" s="5"/>
      <c r="KS579" s="5"/>
      <c r="KT579" s="5"/>
      <c r="KU579" s="5"/>
      <c r="KV579" s="5"/>
      <c r="KW579" s="5"/>
      <c r="KX579" s="5"/>
      <c r="KY579" s="5"/>
      <c r="KZ579" s="5"/>
      <c r="LA579" s="5"/>
      <c r="LB579" s="5"/>
      <c r="LC579" s="5"/>
      <c r="LD579" s="5"/>
      <c r="LE579" s="5"/>
      <c r="LF579" s="5"/>
      <c r="LG579" s="5"/>
      <c r="LH579" s="5"/>
      <c r="LI579" s="5"/>
      <c r="LJ579" s="5"/>
      <c r="LK579" s="5"/>
      <c r="LL579" s="5"/>
      <c r="LM579" s="5"/>
      <c r="LN579" s="5"/>
      <c r="LO579" s="5"/>
      <c r="LP579" s="5"/>
      <c r="LQ579" s="5"/>
      <c r="LR579" s="5"/>
      <c r="LS579" s="5"/>
      <c r="LT579" s="5"/>
      <c r="LU579" s="5"/>
      <c r="LV579" s="5"/>
      <c r="LW579" s="5"/>
      <c r="LX579" s="5"/>
      <c r="LY579" s="5"/>
      <c r="LZ579" s="5"/>
      <c r="MA579" s="5"/>
      <c r="MB579" s="5"/>
      <c r="MC579" s="5"/>
      <c r="MD579" s="5"/>
      <c r="ME579" s="5"/>
      <c r="MF579" s="5"/>
      <c r="MG579" s="5"/>
      <c r="MH579" s="5"/>
      <c r="MI579" s="5"/>
      <c r="MJ579" s="5"/>
      <c r="MK579" s="5"/>
      <c r="ML579" s="5"/>
      <c r="MM579" s="5"/>
      <c r="MN579" s="5"/>
      <c r="MO579" s="5"/>
      <c r="MP579" s="5"/>
      <c r="MQ579" s="5"/>
      <c r="MR579" s="5"/>
      <c r="MS579" s="5"/>
      <c r="MT579" s="5"/>
      <c r="MU579" s="5"/>
      <c r="MV579" s="5"/>
      <c r="MW579" s="5"/>
      <c r="MX579" s="5"/>
      <c r="MY579" s="5"/>
      <c r="MZ579" s="5"/>
      <c r="NA579" s="5"/>
      <c r="NB579" s="5"/>
      <c r="NC579" s="5"/>
      <c r="ND579" s="5"/>
      <c r="NE579" s="5"/>
      <c r="NF579" s="5"/>
      <c r="NG579" s="5"/>
      <c r="NH579" s="5"/>
      <c r="NI579" s="5"/>
      <c r="NJ579" s="5"/>
      <c r="NK579" s="5"/>
      <c r="NL579" s="5"/>
      <c r="NM579" s="5"/>
      <c r="NN579" s="5"/>
      <c r="NO579" s="5"/>
      <c r="NP579" s="5"/>
      <c r="NQ579" s="5"/>
      <c r="NR579" s="5"/>
      <c r="NS579" s="5"/>
      <c r="NT579" s="5"/>
      <c r="NU579" s="5"/>
      <c r="NV579" s="5"/>
      <c r="NW579" s="5"/>
      <c r="NX579" s="5"/>
      <c r="NY579" s="5"/>
      <c r="NZ579" s="5"/>
      <c r="OA579" s="5"/>
      <c r="OB579" s="5"/>
      <c r="OC579" s="5"/>
      <c r="OD579" s="5"/>
      <c r="OE579" s="5"/>
      <c r="OF579" s="5"/>
      <c r="OG579" s="5"/>
      <c r="OH579" s="5"/>
      <c r="OI579" s="5"/>
      <c r="OJ579" s="5"/>
      <c r="OK579" s="5"/>
      <c r="OL579" s="5"/>
      <c r="OM579" s="5"/>
      <c r="ON579" s="5"/>
      <c r="OO579" s="5"/>
      <c r="OP579" s="5"/>
      <c r="OQ579" s="5"/>
      <c r="OR579" s="5"/>
      <c r="OS579" s="5"/>
      <c r="OT579" s="5"/>
      <c r="OU579" s="5"/>
      <c r="OV579" s="5"/>
      <c r="OW579" s="5"/>
      <c r="OX579" s="5"/>
      <c r="OY579" s="5"/>
      <c r="OZ579" s="5"/>
      <c r="PA579" s="5"/>
      <c r="PB579" s="5"/>
      <c r="PC579" s="5"/>
      <c r="PD579" s="5"/>
      <c r="PE579" s="5"/>
      <c r="PF579" s="5"/>
      <c r="PG579" s="5"/>
      <c r="PH579" s="5"/>
      <c r="PI579" s="5"/>
      <c r="PJ579" s="5"/>
      <c r="PK579" s="5"/>
      <c r="PL579" s="5"/>
      <c r="PM579" s="5"/>
      <c r="PN579" s="5"/>
      <c r="PO579" s="5"/>
      <c r="PP579" s="5"/>
    </row>
    <row r="580" spans="1:432" ht="14.2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  <c r="IW580" s="5"/>
      <c r="IX580" s="5"/>
      <c r="IY580" s="5"/>
      <c r="IZ580" s="5"/>
      <c r="JA580" s="5"/>
      <c r="JB580" s="5"/>
      <c r="JC580" s="5"/>
      <c r="JD580" s="5"/>
      <c r="JE580" s="5"/>
      <c r="JF580" s="5"/>
      <c r="JG580" s="5"/>
      <c r="JH580" s="5"/>
      <c r="JI580" s="5"/>
      <c r="JJ580" s="5"/>
      <c r="JK580" s="5"/>
      <c r="JL580" s="5"/>
      <c r="JM580" s="5"/>
      <c r="JN580" s="5"/>
      <c r="JO580" s="5"/>
      <c r="JP580" s="5"/>
      <c r="JQ580" s="5"/>
      <c r="JR580" s="5"/>
      <c r="JS580" s="5"/>
      <c r="JT580" s="5"/>
      <c r="JU580" s="5"/>
      <c r="JV580" s="5"/>
      <c r="JW580" s="5"/>
      <c r="JX580" s="5"/>
      <c r="JY580" s="5"/>
      <c r="JZ580" s="5"/>
      <c r="KA580" s="5"/>
      <c r="KB580" s="5"/>
      <c r="KC580" s="5"/>
      <c r="KD580" s="5"/>
      <c r="KE580" s="5"/>
      <c r="KF580" s="5"/>
      <c r="KG580" s="5"/>
      <c r="KH580" s="5"/>
      <c r="KI580" s="5"/>
      <c r="KJ580" s="5"/>
      <c r="KK580" s="5"/>
      <c r="KL580" s="5"/>
      <c r="KM580" s="5"/>
      <c r="KN580" s="5"/>
      <c r="KO580" s="5"/>
      <c r="KP580" s="5"/>
      <c r="KQ580" s="5"/>
      <c r="KR580" s="5"/>
      <c r="KS580" s="5"/>
      <c r="KT580" s="5"/>
      <c r="KU580" s="5"/>
      <c r="KV580" s="5"/>
      <c r="KW580" s="5"/>
      <c r="KX580" s="5"/>
      <c r="KY580" s="5"/>
      <c r="KZ580" s="5"/>
      <c r="LA580" s="5"/>
      <c r="LB580" s="5"/>
      <c r="LC580" s="5"/>
      <c r="LD580" s="5"/>
      <c r="LE580" s="5"/>
      <c r="LF580" s="5"/>
      <c r="LG580" s="5"/>
      <c r="LH580" s="5"/>
      <c r="LI580" s="5"/>
      <c r="LJ580" s="5"/>
      <c r="LK580" s="5"/>
      <c r="LL580" s="5"/>
      <c r="LM580" s="5"/>
      <c r="LN580" s="5"/>
      <c r="LO580" s="5"/>
      <c r="LP580" s="5"/>
      <c r="LQ580" s="5"/>
      <c r="LR580" s="5"/>
      <c r="LS580" s="5"/>
      <c r="LT580" s="5"/>
      <c r="LU580" s="5"/>
      <c r="LV580" s="5"/>
      <c r="LW580" s="5"/>
      <c r="LX580" s="5"/>
      <c r="LY580" s="5"/>
      <c r="LZ580" s="5"/>
      <c r="MA580" s="5"/>
      <c r="MB580" s="5"/>
      <c r="MC580" s="5"/>
      <c r="MD580" s="5"/>
      <c r="ME580" s="5"/>
      <c r="MF580" s="5"/>
      <c r="MG580" s="5"/>
      <c r="MH580" s="5"/>
      <c r="MI580" s="5"/>
      <c r="MJ580" s="5"/>
      <c r="MK580" s="5"/>
      <c r="ML580" s="5"/>
      <c r="MM580" s="5"/>
      <c r="MN580" s="5"/>
      <c r="MO580" s="5"/>
      <c r="MP580" s="5"/>
      <c r="MQ580" s="5"/>
      <c r="MR580" s="5"/>
      <c r="MS580" s="5"/>
      <c r="MT580" s="5"/>
      <c r="MU580" s="5"/>
      <c r="MV580" s="5"/>
      <c r="MW580" s="5"/>
      <c r="MX580" s="5"/>
      <c r="MY580" s="5"/>
      <c r="MZ580" s="5"/>
      <c r="NA580" s="5"/>
      <c r="NB580" s="5"/>
      <c r="NC580" s="5"/>
      <c r="ND580" s="5"/>
      <c r="NE580" s="5"/>
      <c r="NF580" s="5"/>
      <c r="NG580" s="5"/>
      <c r="NH580" s="5"/>
      <c r="NI580" s="5"/>
      <c r="NJ580" s="5"/>
      <c r="NK580" s="5"/>
      <c r="NL580" s="5"/>
      <c r="NM580" s="5"/>
      <c r="NN580" s="5"/>
      <c r="NO580" s="5"/>
      <c r="NP580" s="5"/>
      <c r="NQ580" s="5"/>
      <c r="NR580" s="5"/>
      <c r="NS580" s="5"/>
      <c r="NT580" s="5"/>
      <c r="NU580" s="5"/>
      <c r="NV580" s="5"/>
      <c r="NW580" s="5"/>
      <c r="NX580" s="5"/>
      <c r="NY580" s="5"/>
      <c r="NZ580" s="5"/>
      <c r="OA580" s="5"/>
      <c r="OB580" s="5"/>
      <c r="OC580" s="5"/>
      <c r="OD580" s="5"/>
      <c r="OE580" s="5"/>
      <c r="OF580" s="5"/>
      <c r="OG580" s="5"/>
      <c r="OH580" s="5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</row>
    <row r="581" spans="1:432" ht="14.2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  <c r="IW581" s="5"/>
      <c r="IX581" s="5"/>
      <c r="IY581" s="5"/>
      <c r="IZ581" s="5"/>
      <c r="JA581" s="5"/>
      <c r="JB581" s="5"/>
      <c r="JC581" s="5"/>
      <c r="JD581" s="5"/>
      <c r="JE581" s="5"/>
      <c r="JF581" s="5"/>
      <c r="JG581" s="5"/>
      <c r="JH581" s="5"/>
      <c r="JI581" s="5"/>
      <c r="JJ581" s="5"/>
      <c r="JK581" s="5"/>
      <c r="JL581" s="5"/>
      <c r="JM581" s="5"/>
      <c r="JN581" s="5"/>
      <c r="JO581" s="5"/>
      <c r="JP581" s="5"/>
      <c r="JQ581" s="5"/>
      <c r="JR581" s="5"/>
      <c r="JS581" s="5"/>
      <c r="JT581" s="5"/>
      <c r="JU581" s="5"/>
      <c r="JV581" s="5"/>
      <c r="JW581" s="5"/>
      <c r="JX581" s="5"/>
      <c r="JY581" s="5"/>
      <c r="JZ581" s="5"/>
      <c r="KA581" s="5"/>
      <c r="KB581" s="5"/>
      <c r="KC581" s="5"/>
      <c r="KD581" s="5"/>
      <c r="KE581" s="5"/>
      <c r="KF581" s="5"/>
      <c r="KG581" s="5"/>
      <c r="KH581" s="5"/>
      <c r="KI581" s="5"/>
      <c r="KJ581" s="5"/>
      <c r="KK581" s="5"/>
      <c r="KL581" s="5"/>
      <c r="KM581" s="5"/>
      <c r="KN581" s="5"/>
      <c r="KO581" s="5"/>
      <c r="KP581" s="5"/>
      <c r="KQ581" s="5"/>
      <c r="KR581" s="5"/>
      <c r="KS581" s="5"/>
      <c r="KT581" s="5"/>
      <c r="KU581" s="5"/>
      <c r="KV581" s="5"/>
      <c r="KW581" s="5"/>
      <c r="KX581" s="5"/>
      <c r="KY581" s="5"/>
      <c r="KZ581" s="5"/>
      <c r="LA581" s="5"/>
      <c r="LB581" s="5"/>
      <c r="LC581" s="5"/>
      <c r="LD581" s="5"/>
      <c r="LE581" s="5"/>
      <c r="LF581" s="5"/>
      <c r="LG581" s="5"/>
      <c r="LH581" s="5"/>
      <c r="LI581" s="5"/>
      <c r="LJ581" s="5"/>
      <c r="LK581" s="5"/>
      <c r="LL581" s="5"/>
      <c r="LM581" s="5"/>
      <c r="LN581" s="5"/>
      <c r="LO581" s="5"/>
      <c r="LP581" s="5"/>
      <c r="LQ581" s="5"/>
      <c r="LR581" s="5"/>
      <c r="LS581" s="5"/>
      <c r="LT581" s="5"/>
      <c r="LU581" s="5"/>
      <c r="LV581" s="5"/>
      <c r="LW581" s="5"/>
      <c r="LX581" s="5"/>
      <c r="LY581" s="5"/>
      <c r="LZ581" s="5"/>
      <c r="MA581" s="5"/>
      <c r="MB581" s="5"/>
      <c r="MC581" s="5"/>
      <c r="MD581" s="5"/>
      <c r="ME581" s="5"/>
      <c r="MF581" s="5"/>
      <c r="MG581" s="5"/>
      <c r="MH581" s="5"/>
      <c r="MI581" s="5"/>
      <c r="MJ581" s="5"/>
      <c r="MK581" s="5"/>
      <c r="ML581" s="5"/>
      <c r="MM581" s="5"/>
      <c r="MN581" s="5"/>
      <c r="MO581" s="5"/>
      <c r="MP581" s="5"/>
      <c r="MQ581" s="5"/>
      <c r="MR581" s="5"/>
      <c r="MS581" s="5"/>
      <c r="MT581" s="5"/>
      <c r="MU581" s="5"/>
      <c r="MV581" s="5"/>
      <c r="MW581" s="5"/>
      <c r="MX581" s="5"/>
      <c r="MY581" s="5"/>
      <c r="MZ581" s="5"/>
      <c r="NA581" s="5"/>
      <c r="NB581" s="5"/>
      <c r="NC581" s="5"/>
      <c r="ND581" s="5"/>
      <c r="NE581" s="5"/>
      <c r="NF581" s="5"/>
      <c r="NG581" s="5"/>
      <c r="NH581" s="5"/>
      <c r="NI581" s="5"/>
      <c r="NJ581" s="5"/>
      <c r="NK581" s="5"/>
      <c r="NL581" s="5"/>
      <c r="NM581" s="5"/>
      <c r="NN581" s="5"/>
      <c r="NO581" s="5"/>
      <c r="NP581" s="5"/>
      <c r="NQ581" s="5"/>
      <c r="NR581" s="5"/>
      <c r="NS581" s="5"/>
      <c r="NT581" s="5"/>
      <c r="NU581" s="5"/>
      <c r="NV581" s="5"/>
      <c r="NW581" s="5"/>
      <c r="NX581" s="5"/>
      <c r="NY581" s="5"/>
      <c r="NZ581" s="5"/>
      <c r="OA581" s="5"/>
      <c r="OB581" s="5"/>
      <c r="OC581" s="5"/>
      <c r="OD581" s="5"/>
      <c r="OE581" s="5"/>
      <c r="OF581" s="5"/>
      <c r="OG581" s="5"/>
      <c r="OH581" s="5"/>
      <c r="OI581" s="5"/>
      <c r="OJ581" s="5"/>
      <c r="OK581" s="5"/>
      <c r="OL581" s="5"/>
      <c r="OM581" s="5"/>
      <c r="ON581" s="5"/>
      <c r="OO581" s="5"/>
      <c r="OP581" s="5"/>
      <c r="OQ581" s="5"/>
      <c r="OR581" s="5"/>
      <c r="OS581" s="5"/>
      <c r="OT581" s="5"/>
      <c r="OU581" s="5"/>
      <c r="OV581" s="5"/>
      <c r="OW581" s="5"/>
      <c r="OX581" s="5"/>
      <c r="OY581" s="5"/>
      <c r="OZ581" s="5"/>
      <c r="PA581" s="5"/>
      <c r="PB581" s="5"/>
      <c r="PC581" s="5"/>
      <c r="PD581" s="5"/>
      <c r="PE581" s="5"/>
      <c r="PF581" s="5"/>
      <c r="PG581" s="5"/>
      <c r="PH581" s="5"/>
      <c r="PI581" s="5"/>
      <c r="PJ581" s="5"/>
      <c r="PK581" s="5"/>
      <c r="PL581" s="5"/>
      <c r="PM581" s="5"/>
      <c r="PN581" s="5"/>
      <c r="PO581" s="5"/>
      <c r="PP581" s="5"/>
    </row>
    <row r="582" spans="1:432" ht="14.2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  <c r="IW582" s="5"/>
      <c r="IX582" s="5"/>
      <c r="IY582" s="5"/>
      <c r="IZ582" s="5"/>
      <c r="JA582" s="5"/>
      <c r="JB582" s="5"/>
      <c r="JC582" s="5"/>
      <c r="JD582" s="5"/>
      <c r="JE582" s="5"/>
      <c r="JF582" s="5"/>
      <c r="JG582" s="5"/>
      <c r="JH582" s="5"/>
      <c r="JI582" s="5"/>
      <c r="JJ582" s="5"/>
      <c r="JK582" s="5"/>
      <c r="JL582" s="5"/>
      <c r="JM582" s="5"/>
      <c r="JN582" s="5"/>
      <c r="JO582" s="5"/>
      <c r="JP582" s="5"/>
      <c r="JQ582" s="5"/>
      <c r="JR582" s="5"/>
      <c r="JS582" s="5"/>
      <c r="JT582" s="5"/>
      <c r="JU582" s="5"/>
      <c r="JV582" s="5"/>
      <c r="JW582" s="5"/>
      <c r="JX582" s="5"/>
      <c r="JY582" s="5"/>
      <c r="JZ582" s="5"/>
      <c r="KA582" s="5"/>
      <c r="KB582" s="5"/>
      <c r="KC582" s="5"/>
      <c r="KD582" s="5"/>
      <c r="KE582" s="5"/>
      <c r="KF582" s="5"/>
      <c r="KG582" s="5"/>
      <c r="KH582" s="5"/>
      <c r="KI582" s="5"/>
      <c r="KJ582" s="5"/>
      <c r="KK582" s="5"/>
      <c r="KL582" s="5"/>
      <c r="KM582" s="5"/>
      <c r="KN582" s="5"/>
      <c r="KO582" s="5"/>
      <c r="KP582" s="5"/>
      <c r="KQ582" s="5"/>
      <c r="KR582" s="5"/>
      <c r="KS582" s="5"/>
      <c r="KT582" s="5"/>
      <c r="KU582" s="5"/>
      <c r="KV582" s="5"/>
      <c r="KW582" s="5"/>
      <c r="KX582" s="5"/>
      <c r="KY582" s="5"/>
      <c r="KZ582" s="5"/>
      <c r="LA582" s="5"/>
      <c r="LB582" s="5"/>
      <c r="LC582" s="5"/>
      <c r="LD582" s="5"/>
      <c r="LE582" s="5"/>
      <c r="LF582" s="5"/>
      <c r="LG582" s="5"/>
      <c r="LH582" s="5"/>
      <c r="LI582" s="5"/>
      <c r="LJ582" s="5"/>
      <c r="LK582" s="5"/>
      <c r="LL582" s="5"/>
      <c r="LM582" s="5"/>
      <c r="LN582" s="5"/>
      <c r="LO582" s="5"/>
      <c r="LP582" s="5"/>
      <c r="LQ582" s="5"/>
      <c r="LR582" s="5"/>
      <c r="LS582" s="5"/>
      <c r="LT582" s="5"/>
      <c r="LU582" s="5"/>
      <c r="LV582" s="5"/>
      <c r="LW582" s="5"/>
      <c r="LX582" s="5"/>
      <c r="LY582" s="5"/>
      <c r="LZ582" s="5"/>
      <c r="MA582" s="5"/>
      <c r="MB582" s="5"/>
      <c r="MC582" s="5"/>
      <c r="MD582" s="5"/>
      <c r="ME582" s="5"/>
      <c r="MF582" s="5"/>
      <c r="MG582" s="5"/>
      <c r="MH582" s="5"/>
      <c r="MI582" s="5"/>
      <c r="MJ582" s="5"/>
      <c r="MK582" s="5"/>
      <c r="ML582" s="5"/>
      <c r="MM582" s="5"/>
      <c r="MN582" s="5"/>
      <c r="MO582" s="5"/>
      <c r="MP582" s="5"/>
      <c r="MQ582" s="5"/>
      <c r="MR582" s="5"/>
      <c r="MS582" s="5"/>
      <c r="MT582" s="5"/>
      <c r="MU582" s="5"/>
      <c r="MV582" s="5"/>
      <c r="MW582" s="5"/>
      <c r="MX582" s="5"/>
      <c r="MY582" s="5"/>
      <c r="MZ582" s="5"/>
      <c r="NA582" s="5"/>
      <c r="NB582" s="5"/>
      <c r="NC582" s="5"/>
      <c r="ND582" s="5"/>
      <c r="NE582" s="5"/>
      <c r="NF582" s="5"/>
      <c r="NG582" s="5"/>
      <c r="NH582" s="5"/>
      <c r="NI582" s="5"/>
      <c r="NJ582" s="5"/>
      <c r="NK582" s="5"/>
      <c r="NL582" s="5"/>
      <c r="NM582" s="5"/>
      <c r="NN582" s="5"/>
      <c r="NO582" s="5"/>
      <c r="NP582" s="5"/>
      <c r="NQ582" s="5"/>
      <c r="NR582" s="5"/>
      <c r="NS582" s="5"/>
      <c r="NT582" s="5"/>
      <c r="NU582" s="5"/>
      <c r="NV582" s="5"/>
      <c r="NW582" s="5"/>
      <c r="NX582" s="5"/>
      <c r="NY582" s="5"/>
      <c r="NZ582" s="5"/>
      <c r="OA582" s="5"/>
      <c r="OB582" s="5"/>
      <c r="OC582" s="5"/>
      <c r="OD582" s="5"/>
      <c r="OE582" s="5"/>
      <c r="OF582" s="5"/>
      <c r="OG582" s="5"/>
      <c r="OH582" s="5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</row>
    <row r="583" spans="1:432" ht="14.2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  <c r="IW583" s="5"/>
      <c r="IX583" s="5"/>
      <c r="IY583" s="5"/>
      <c r="IZ583" s="5"/>
      <c r="JA583" s="5"/>
      <c r="JB583" s="5"/>
      <c r="JC583" s="5"/>
      <c r="JD583" s="5"/>
      <c r="JE583" s="5"/>
      <c r="JF583" s="5"/>
      <c r="JG583" s="5"/>
      <c r="JH583" s="5"/>
      <c r="JI583" s="5"/>
      <c r="JJ583" s="5"/>
      <c r="JK583" s="5"/>
      <c r="JL583" s="5"/>
      <c r="JM583" s="5"/>
      <c r="JN583" s="5"/>
      <c r="JO583" s="5"/>
      <c r="JP583" s="5"/>
      <c r="JQ583" s="5"/>
      <c r="JR583" s="5"/>
      <c r="JS583" s="5"/>
      <c r="JT583" s="5"/>
      <c r="JU583" s="5"/>
      <c r="JV583" s="5"/>
      <c r="JW583" s="5"/>
      <c r="JX583" s="5"/>
      <c r="JY583" s="5"/>
      <c r="JZ583" s="5"/>
      <c r="KA583" s="5"/>
      <c r="KB583" s="5"/>
      <c r="KC583" s="5"/>
      <c r="KD583" s="5"/>
      <c r="KE583" s="5"/>
      <c r="KF583" s="5"/>
      <c r="KG583" s="5"/>
      <c r="KH583" s="5"/>
      <c r="KI583" s="5"/>
      <c r="KJ583" s="5"/>
      <c r="KK583" s="5"/>
      <c r="KL583" s="5"/>
      <c r="KM583" s="5"/>
      <c r="KN583" s="5"/>
      <c r="KO583" s="5"/>
      <c r="KP583" s="5"/>
      <c r="KQ583" s="5"/>
      <c r="KR583" s="5"/>
      <c r="KS583" s="5"/>
      <c r="KT583" s="5"/>
      <c r="KU583" s="5"/>
      <c r="KV583" s="5"/>
      <c r="KW583" s="5"/>
      <c r="KX583" s="5"/>
      <c r="KY583" s="5"/>
      <c r="KZ583" s="5"/>
      <c r="LA583" s="5"/>
      <c r="LB583" s="5"/>
      <c r="LC583" s="5"/>
      <c r="LD583" s="5"/>
      <c r="LE583" s="5"/>
      <c r="LF583" s="5"/>
      <c r="LG583" s="5"/>
      <c r="LH583" s="5"/>
      <c r="LI583" s="5"/>
      <c r="LJ583" s="5"/>
      <c r="LK583" s="5"/>
      <c r="LL583" s="5"/>
      <c r="LM583" s="5"/>
      <c r="LN583" s="5"/>
      <c r="LO583" s="5"/>
      <c r="LP583" s="5"/>
      <c r="LQ583" s="5"/>
      <c r="LR583" s="5"/>
      <c r="LS583" s="5"/>
      <c r="LT583" s="5"/>
      <c r="LU583" s="5"/>
      <c r="LV583" s="5"/>
      <c r="LW583" s="5"/>
      <c r="LX583" s="5"/>
      <c r="LY583" s="5"/>
      <c r="LZ583" s="5"/>
      <c r="MA583" s="5"/>
      <c r="MB583" s="5"/>
      <c r="MC583" s="5"/>
      <c r="MD583" s="5"/>
      <c r="ME583" s="5"/>
      <c r="MF583" s="5"/>
      <c r="MG583" s="5"/>
      <c r="MH583" s="5"/>
      <c r="MI583" s="5"/>
      <c r="MJ583" s="5"/>
      <c r="MK583" s="5"/>
      <c r="ML583" s="5"/>
      <c r="MM583" s="5"/>
      <c r="MN583" s="5"/>
      <c r="MO583" s="5"/>
      <c r="MP583" s="5"/>
      <c r="MQ583" s="5"/>
      <c r="MR583" s="5"/>
      <c r="MS583" s="5"/>
      <c r="MT583" s="5"/>
      <c r="MU583" s="5"/>
      <c r="MV583" s="5"/>
      <c r="MW583" s="5"/>
      <c r="MX583" s="5"/>
      <c r="MY583" s="5"/>
      <c r="MZ583" s="5"/>
      <c r="NA583" s="5"/>
      <c r="NB583" s="5"/>
      <c r="NC583" s="5"/>
      <c r="ND583" s="5"/>
      <c r="NE583" s="5"/>
      <c r="NF583" s="5"/>
      <c r="NG583" s="5"/>
      <c r="NH583" s="5"/>
      <c r="NI583" s="5"/>
      <c r="NJ583" s="5"/>
      <c r="NK583" s="5"/>
      <c r="NL583" s="5"/>
      <c r="NM583" s="5"/>
      <c r="NN583" s="5"/>
      <c r="NO583" s="5"/>
      <c r="NP583" s="5"/>
      <c r="NQ583" s="5"/>
      <c r="NR583" s="5"/>
      <c r="NS583" s="5"/>
      <c r="NT583" s="5"/>
      <c r="NU583" s="5"/>
      <c r="NV583" s="5"/>
      <c r="NW583" s="5"/>
      <c r="NX583" s="5"/>
      <c r="NY583" s="5"/>
      <c r="NZ583" s="5"/>
      <c r="OA583" s="5"/>
      <c r="OB583" s="5"/>
      <c r="OC583" s="5"/>
      <c r="OD583" s="5"/>
      <c r="OE583" s="5"/>
      <c r="OF583" s="5"/>
      <c r="OG583" s="5"/>
      <c r="OH583" s="5"/>
      <c r="OI583" s="5"/>
      <c r="OJ583" s="5"/>
      <c r="OK583" s="5"/>
      <c r="OL583" s="5"/>
      <c r="OM583" s="5"/>
      <c r="ON583" s="5"/>
      <c r="OO583" s="5"/>
      <c r="OP583" s="5"/>
      <c r="OQ583" s="5"/>
      <c r="OR583" s="5"/>
      <c r="OS583" s="5"/>
      <c r="OT583" s="5"/>
      <c r="OU583" s="5"/>
      <c r="OV583" s="5"/>
      <c r="OW583" s="5"/>
      <c r="OX583" s="5"/>
      <c r="OY583" s="5"/>
      <c r="OZ583" s="5"/>
      <c r="PA583" s="5"/>
      <c r="PB583" s="5"/>
      <c r="PC583" s="5"/>
      <c r="PD583" s="5"/>
      <c r="PE583" s="5"/>
      <c r="PF583" s="5"/>
      <c r="PG583" s="5"/>
      <c r="PH583" s="5"/>
      <c r="PI583" s="5"/>
      <c r="PJ583" s="5"/>
      <c r="PK583" s="5"/>
      <c r="PL583" s="5"/>
      <c r="PM583" s="5"/>
      <c r="PN583" s="5"/>
      <c r="PO583" s="5"/>
      <c r="PP583" s="5"/>
    </row>
    <row r="584" spans="1:432" ht="14.2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  <c r="IW584" s="5"/>
      <c r="IX584" s="5"/>
      <c r="IY584" s="5"/>
      <c r="IZ584" s="5"/>
      <c r="JA584" s="5"/>
      <c r="JB584" s="5"/>
      <c r="JC584" s="5"/>
      <c r="JD584" s="5"/>
      <c r="JE584" s="5"/>
      <c r="JF584" s="5"/>
      <c r="JG584" s="5"/>
      <c r="JH584" s="5"/>
      <c r="JI584" s="5"/>
      <c r="JJ584" s="5"/>
      <c r="JK584" s="5"/>
      <c r="JL584" s="5"/>
      <c r="JM584" s="5"/>
      <c r="JN584" s="5"/>
      <c r="JO584" s="5"/>
      <c r="JP584" s="5"/>
      <c r="JQ584" s="5"/>
      <c r="JR584" s="5"/>
      <c r="JS584" s="5"/>
      <c r="JT584" s="5"/>
      <c r="JU584" s="5"/>
      <c r="JV584" s="5"/>
      <c r="JW584" s="5"/>
      <c r="JX584" s="5"/>
      <c r="JY584" s="5"/>
      <c r="JZ584" s="5"/>
      <c r="KA584" s="5"/>
      <c r="KB584" s="5"/>
      <c r="KC584" s="5"/>
      <c r="KD584" s="5"/>
      <c r="KE584" s="5"/>
      <c r="KF584" s="5"/>
      <c r="KG584" s="5"/>
      <c r="KH584" s="5"/>
      <c r="KI584" s="5"/>
      <c r="KJ584" s="5"/>
      <c r="KK584" s="5"/>
      <c r="KL584" s="5"/>
      <c r="KM584" s="5"/>
      <c r="KN584" s="5"/>
      <c r="KO584" s="5"/>
      <c r="KP584" s="5"/>
      <c r="KQ584" s="5"/>
      <c r="KR584" s="5"/>
      <c r="KS584" s="5"/>
      <c r="KT584" s="5"/>
      <c r="KU584" s="5"/>
      <c r="KV584" s="5"/>
      <c r="KW584" s="5"/>
      <c r="KX584" s="5"/>
      <c r="KY584" s="5"/>
      <c r="KZ584" s="5"/>
      <c r="LA584" s="5"/>
      <c r="LB584" s="5"/>
      <c r="LC584" s="5"/>
      <c r="LD584" s="5"/>
      <c r="LE584" s="5"/>
      <c r="LF584" s="5"/>
      <c r="LG584" s="5"/>
      <c r="LH584" s="5"/>
      <c r="LI584" s="5"/>
      <c r="LJ584" s="5"/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r="MY584" s="5"/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</row>
    <row r="585" spans="1:432" ht="14.2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  <c r="IW585" s="5"/>
      <c r="IX585" s="5"/>
      <c r="IY585" s="5"/>
      <c r="IZ585" s="5"/>
      <c r="JA585" s="5"/>
      <c r="JB585" s="5"/>
      <c r="JC585" s="5"/>
      <c r="JD585" s="5"/>
      <c r="JE585" s="5"/>
      <c r="JF585" s="5"/>
      <c r="JG585" s="5"/>
      <c r="JH585" s="5"/>
      <c r="JI585" s="5"/>
      <c r="JJ585" s="5"/>
      <c r="JK585" s="5"/>
      <c r="JL585" s="5"/>
      <c r="JM585" s="5"/>
      <c r="JN585" s="5"/>
      <c r="JO585" s="5"/>
      <c r="JP585" s="5"/>
      <c r="JQ585" s="5"/>
      <c r="JR585" s="5"/>
      <c r="JS585" s="5"/>
      <c r="JT585" s="5"/>
      <c r="JU585" s="5"/>
      <c r="JV585" s="5"/>
      <c r="JW585" s="5"/>
      <c r="JX585" s="5"/>
      <c r="JY585" s="5"/>
      <c r="JZ585" s="5"/>
      <c r="KA585" s="5"/>
      <c r="KB585" s="5"/>
      <c r="KC585" s="5"/>
      <c r="KD585" s="5"/>
      <c r="KE585" s="5"/>
      <c r="KF585" s="5"/>
      <c r="KG585" s="5"/>
      <c r="KH585" s="5"/>
      <c r="KI585" s="5"/>
      <c r="KJ585" s="5"/>
      <c r="KK585" s="5"/>
      <c r="KL585" s="5"/>
      <c r="KM585" s="5"/>
      <c r="KN585" s="5"/>
      <c r="KO585" s="5"/>
      <c r="KP585" s="5"/>
      <c r="KQ585" s="5"/>
      <c r="KR585" s="5"/>
      <c r="KS585" s="5"/>
      <c r="KT585" s="5"/>
      <c r="KU585" s="5"/>
      <c r="KV585" s="5"/>
      <c r="KW585" s="5"/>
      <c r="KX585" s="5"/>
      <c r="KY585" s="5"/>
      <c r="KZ585" s="5"/>
      <c r="LA585" s="5"/>
      <c r="LB585" s="5"/>
      <c r="LC585" s="5"/>
      <c r="LD585" s="5"/>
      <c r="LE585" s="5"/>
      <c r="LF585" s="5"/>
      <c r="LG585" s="5"/>
      <c r="LH585" s="5"/>
      <c r="LI585" s="5"/>
      <c r="LJ585" s="5"/>
      <c r="LK585" s="5"/>
      <c r="LL585" s="5"/>
      <c r="LM585" s="5"/>
      <c r="LN585" s="5"/>
      <c r="LO585" s="5"/>
      <c r="LP585" s="5"/>
      <c r="LQ585" s="5"/>
      <c r="LR585" s="5"/>
      <c r="LS585" s="5"/>
      <c r="LT585" s="5"/>
      <c r="LU585" s="5"/>
      <c r="LV585" s="5"/>
      <c r="LW585" s="5"/>
      <c r="LX585" s="5"/>
      <c r="LY585" s="5"/>
      <c r="LZ585" s="5"/>
      <c r="MA585" s="5"/>
      <c r="MB585" s="5"/>
      <c r="MC585" s="5"/>
      <c r="MD585" s="5"/>
      <c r="ME585" s="5"/>
      <c r="MF585" s="5"/>
      <c r="MG585" s="5"/>
      <c r="MH585" s="5"/>
      <c r="MI585" s="5"/>
      <c r="MJ585" s="5"/>
      <c r="MK585" s="5"/>
      <c r="ML585" s="5"/>
      <c r="MM585" s="5"/>
      <c r="MN585" s="5"/>
      <c r="MO585" s="5"/>
      <c r="MP585" s="5"/>
      <c r="MQ585" s="5"/>
      <c r="MR585" s="5"/>
      <c r="MS585" s="5"/>
      <c r="MT585" s="5"/>
      <c r="MU585" s="5"/>
      <c r="MV585" s="5"/>
      <c r="MW585" s="5"/>
      <c r="MX585" s="5"/>
      <c r="MY585" s="5"/>
      <c r="MZ585" s="5"/>
      <c r="NA585" s="5"/>
      <c r="NB585" s="5"/>
      <c r="NC585" s="5"/>
      <c r="ND585" s="5"/>
      <c r="NE585" s="5"/>
      <c r="NF585" s="5"/>
      <c r="NG585" s="5"/>
      <c r="NH585" s="5"/>
      <c r="NI585" s="5"/>
      <c r="NJ585" s="5"/>
      <c r="NK585" s="5"/>
      <c r="NL585" s="5"/>
      <c r="NM585" s="5"/>
      <c r="NN585" s="5"/>
      <c r="NO585" s="5"/>
      <c r="NP585" s="5"/>
      <c r="NQ585" s="5"/>
      <c r="NR585" s="5"/>
      <c r="NS585" s="5"/>
      <c r="NT585" s="5"/>
      <c r="NU585" s="5"/>
      <c r="NV585" s="5"/>
      <c r="NW585" s="5"/>
      <c r="NX585" s="5"/>
      <c r="NY585" s="5"/>
      <c r="NZ585" s="5"/>
      <c r="OA585" s="5"/>
      <c r="OB585" s="5"/>
      <c r="OC585" s="5"/>
      <c r="OD585" s="5"/>
      <c r="OE585" s="5"/>
      <c r="OF585" s="5"/>
      <c r="OG585" s="5"/>
      <c r="OH585" s="5"/>
      <c r="OI585" s="5"/>
      <c r="OJ585" s="5"/>
      <c r="OK585" s="5"/>
      <c r="OL585" s="5"/>
      <c r="OM585" s="5"/>
      <c r="ON585" s="5"/>
      <c r="OO585" s="5"/>
      <c r="OP585" s="5"/>
      <c r="OQ585" s="5"/>
      <c r="OR585" s="5"/>
      <c r="OS585" s="5"/>
      <c r="OT585" s="5"/>
      <c r="OU585" s="5"/>
      <c r="OV585" s="5"/>
      <c r="OW585" s="5"/>
      <c r="OX585" s="5"/>
      <c r="OY585" s="5"/>
      <c r="OZ585" s="5"/>
      <c r="PA585" s="5"/>
      <c r="PB585" s="5"/>
      <c r="PC585" s="5"/>
      <c r="PD585" s="5"/>
      <c r="PE585" s="5"/>
      <c r="PF585" s="5"/>
      <c r="PG585" s="5"/>
      <c r="PH585" s="5"/>
      <c r="PI585" s="5"/>
      <c r="PJ585" s="5"/>
      <c r="PK585" s="5"/>
      <c r="PL585" s="5"/>
      <c r="PM585" s="5"/>
      <c r="PN585" s="5"/>
      <c r="PO585" s="5"/>
      <c r="PP585" s="5"/>
    </row>
    <row r="586" spans="1:432" ht="14.2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  <c r="IW586" s="5"/>
      <c r="IX586" s="5"/>
      <c r="IY586" s="5"/>
      <c r="IZ586" s="5"/>
      <c r="JA586" s="5"/>
      <c r="JB586" s="5"/>
      <c r="JC586" s="5"/>
      <c r="JD586" s="5"/>
      <c r="JE586" s="5"/>
      <c r="JF586" s="5"/>
      <c r="JG586" s="5"/>
      <c r="JH586" s="5"/>
      <c r="JI586" s="5"/>
      <c r="JJ586" s="5"/>
      <c r="JK586" s="5"/>
      <c r="JL586" s="5"/>
      <c r="JM586" s="5"/>
      <c r="JN586" s="5"/>
      <c r="JO586" s="5"/>
      <c r="JP586" s="5"/>
      <c r="JQ586" s="5"/>
      <c r="JR586" s="5"/>
      <c r="JS586" s="5"/>
      <c r="JT586" s="5"/>
      <c r="JU586" s="5"/>
      <c r="JV586" s="5"/>
      <c r="JW586" s="5"/>
      <c r="JX586" s="5"/>
      <c r="JY586" s="5"/>
      <c r="JZ586" s="5"/>
      <c r="KA586" s="5"/>
      <c r="KB586" s="5"/>
      <c r="KC586" s="5"/>
      <c r="KD586" s="5"/>
      <c r="KE586" s="5"/>
      <c r="KF586" s="5"/>
      <c r="KG586" s="5"/>
      <c r="KH586" s="5"/>
      <c r="KI586" s="5"/>
      <c r="KJ586" s="5"/>
      <c r="KK586" s="5"/>
      <c r="KL586" s="5"/>
      <c r="KM586" s="5"/>
      <c r="KN586" s="5"/>
      <c r="KO586" s="5"/>
      <c r="KP586" s="5"/>
      <c r="KQ586" s="5"/>
      <c r="KR586" s="5"/>
      <c r="KS586" s="5"/>
      <c r="KT586" s="5"/>
      <c r="KU586" s="5"/>
      <c r="KV586" s="5"/>
      <c r="KW586" s="5"/>
      <c r="KX586" s="5"/>
      <c r="KY586" s="5"/>
      <c r="KZ586" s="5"/>
      <c r="LA586" s="5"/>
      <c r="LB586" s="5"/>
      <c r="LC586" s="5"/>
      <c r="LD586" s="5"/>
      <c r="LE586" s="5"/>
      <c r="LF586" s="5"/>
      <c r="LG586" s="5"/>
      <c r="LH586" s="5"/>
      <c r="LI586" s="5"/>
      <c r="LJ586" s="5"/>
      <c r="LK586" s="5"/>
      <c r="LL586" s="5"/>
      <c r="LM586" s="5"/>
      <c r="LN586" s="5"/>
      <c r="LO586" s="5"/>
      <c r="LP586" s="5"/>
      <c r="LQ586" s="5"/>
      <c r="LR586" s="5"/>
      <c r="LS586" s="5"/>
      <c r="LT586" s="5"/>
      <c r="LU586" s="5"/>
      <c r="LV586" s="5"/>
      <c r="LW586" s="5"/>
      <c r="LX586" s="5"/>
      <c r="LY586" s="5"/>
      <c r="LZ586" s="5"/>
      <c r="MA586" s="5"/>
      <c r="MB586" s="5"/>
      <c r="MC586" s="5"/>
      <c r="MD586" s="5"/>
      <c r="ME586" s="5"/>
      <c r="MF586" s="5"/>
      <c r="MG586" s="5"/>
      <c r="MH586" s="5"/>
      <c r="MI586" s="5"/>
      <c r="MJ586" s="5"/>
      <c r="MK586" s="5"/>
      <c r="ML586" s="5"/>
      <c r="MM586" s="5"/>
      <c r="MN586" s="5"/>
      <c r="MO586" s="5"/>
      <c r="MP586" s="5"/>
      <c r="MQ586" s="5"/>
      <c r="MR586" s="5"/>
      <c r="MS586" s="5"/>
      <c r="MT586" s="5"/>
      <c r="MU586" s="5"/>
      <c r="MV586" s="5"/>
      <c r="MW586" s="5"/>
      <c r="MX586" s="5"/>
      <c r="MY586" s="5"/>
      <c r="MZ586" s="5"/>
      <c r="NA586" s="5"/>
      <c r="NB586" s="5"/>
      <c r="NC586" s="5"/>
      <c r="ND586" s="5"/>
      <c r="NE586" s="5"/>
      <c r="NF586" s="5"/>
      <c r="NG586" s="5"/>
      <c r="NH586" s="5"/>
      <c r="NI586" s="5"/>
      <c r="NJ586" s="5"/>
      <c r="NK586" s="5"/>
      <c r="NL586" s="5"/>
      <c r="NM586" s="5"/>
      <c r="NN586" s="5"/>
      <c r="NO586" s="5"/>
      <c r="NP586" s="5"/>
      <c r="NQ586" s="5"/>
      <c r="NR586" s="5"/>
      <c r="NS586" s="5"/>
      <c r="NT586" s="5"/>
      <c r="NU586" s="5"/>
      <c r="NV586" s="5"/>
      <c r="NW586" s="5"/>
      <c r="NX586" s="5"/>
      <c r="NY586" s="5"/>
      <c r="NZ586" s="5"/>
      <c r="OA586" s="5"/>
      <c r="OB586" s="5"/>
      <c r="OC586" s="5"/>
      <c r="OD586" s="5"/>
      <c r="OE586" s="5"/>
      <c r="OF586" s="5"/>
      <c r="OG586" s="5"/>
      <c r="OH586" s="5"/>
      <c r="OI586" s="5"/>
      <c r="OJ586" s="5"/>
      <c r="OK586" s="5"/>
      <c r="OL586" s="5"/>
      <c r="OM586" s="5"/>
      <c r="ON586" s="5"/>
      <c r="OO586" s="5"/>
      <c r="OP586" s="5"/>
      <c r="OQ586" s="5"/>
      <c r="OR586" s="5"/>
      <c r="OS586" s="5"/>
      <c r="OT586" s="5"/>
      <c r="OU586" s="5"/>
      <c r="OV586" s="5"/>
      <c r="OW586" s="5"/>
      <c r="OX586" s="5"/>
      <c r="OY586" s="5"/>
      <c r="OZ586" s="5"/>
      <c r="PA586" s="5"/>
      <c r="PB586" s="5"/>
      <c r="PC586" s="5"/>
      <c r="PD586" s="5"/>
      <c r="PE586" s="5"/>
      <c r="PF586" s="5"/>
      <c r="PG586" s="5"/>
      <c r="PH586" s="5"/>
      <c r="PI586" s="5"/>
      <c r="PJ586" s="5"/>
      <c r="PK586" s="5"/>
      <c r="PL586" s="5"/>
      <c r="PM586" s="5"/>
      <c r="PN586" s="5"/>
      <c r="PO586" s="5"/>
      <c r="PP586" s="5"/>
    </row>
    <row r="587" spans="1:432" ht="14.2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  <c r="IW587" s="5"/>
      <c r="IX587" s="5"/>
      <c r="IY587" s="5"/>
      <c r="IZ587" s="5"/>
      <c r="JA587" s="5"/>
      <c r="JB587" s="5"/>
      <c r="JC587" s="5"/>
      <c r="JD587" s="5"/>
      <c r="JE587" s="5"/>
      <c r="JF587" s="5"/>
      <c r="JG587" s="5"/>
      <c r="JH587" s="5"/>
      <c r="JI587" s="5"/>
      <c r="JJ587" s="5"/>
      <c r="JK587" s="5"/>
      <c r="JL587" s="5"/>
      <c r="JM587" s="5"/>
      <c r="JN587" s="5"/>
      <c r="JO587" s="5"/>
      <c r="JP587" s="5"/>
      <c r="JQ587" s="5"/>
      <c r="JR587" s="5"/>
      <c r="JS587" s="5"/>
      <c r="JT587" s="5"/>
      <c r="JU587" s="5"/>
      <c r="JV587" s="5"/>
      <c r="JW587" s="5"/>
      <c r="JX587" s="5"/>
      <c r="JY587" s="5"/>
      <c r="JZ587" s="5"/>
      <c r="KA587" s="5"/>
      <c r="KB587" s="5"/>
      <c r="KC587" s="5"/>
      <c r="KD587" s="5"/>
      <c r="KE587" s="5"/>
      <c r="KF587" s="5"/>
      <c r="KG587" s="5"/>
      <c r="KH587" s="5"/>
      <c r="KI587" s="5"/>
      <c r="KJ587" s="5"/>
      <c r="KK587" s="5"/>
      <c r="KL587" s="5"/>
      <c r="KM587" s="5"/>
      <c r="KN587" s="5"/>
      <c r="KO587" s="5"/>
      <c r="KP587" s="5"/>
      <c r="KQ587" s="5"/>
      <c r="KR587" s="5"/>
      <c r="KS587" s="5"/>
      <c r="KT587" s="5"/>
      <c r="KU587" s="5"/>
      <c r="KV587" s="5"/>
      <c r="KW587" s="5"/>
      <c r="KX587" s="5"/>
      <c r="KY587" s="5"/>
      <c r="KZ587" s="5"/>
      <c r="LA587" s="5"/>
      <c r="LB587" s="5"/>
      <c r="LC587" s="5"/>
      <c r="LD587" s="5"/>
      <c r="LE587" s="5"/>
      <c r="LF587" s="5"/>
      <c r="LG587" s="5"/>
      <c r="LH587" s="5"/>
      <c r="LI587" s="5"/>
      <c r="LJ587" s="5"/>
      <c r="LK587" s="5"/>
      <c r="LL587" s="5"/>
      <c r="LM587" s="5"/>
      <c r="LN587" s="5"/>
      <c r="LO587" s="5"/>
      <c r="LP587" s="5"/>
      <c r="LQ587" s="5"/>
      <c r="LR587" s="5"/>
      <c r="LS587" s="5"/>
      <c r="LT587" s="5"/>
      <c r="LU587" s="5"/>
      <c r="LV587" s="5"/>
      <c r="LW587" s="5"/>
      <c r="LX587" s="5"/>
      <c r="LY587" s="5"/>
      <c r="LZ587" s="5"/>
      <c r="MA587" s="5"/>
      <c r="MB587" s="5"/>
      <c r="MC587" s="5"/>
      <c r="MD587" s="5"/>
      <c r="ME587" s="5"/>
      <c r="MF587" s="5"/>
      <c r="MG587" s="5"/>
      <c r="MH587" s="5"/>
      <c r="MI587" s="5"/>
      <c r="MJ587" s="5"/>
      <c r="MK587" s="5"/>
      <c r="ML587" s="5"/>
      <c r="MM587" s="5"/>
      <c r="MN587" s="5"/>
      <c r="MO587" s="5"/>
      <c r="MP587" s="5"/>
      <c r="MQ587" s="5"/>
      <c r="MR587" s="5"/>
      <c r="MS587" s="5"/>
      <c r="MT587" s="5"/>
      <c r="MU587" s="5"/>
      <c r="MV587" s="5"/>
      <c r="MW587" s="5"/>
      <c r="MX587" s="5"/>
      <c r="MY587" s="5"/>
      <c r="MZ587" s="5"/>
      <c r="NA587" s="5"/>
      <c r="NB587" s="5"/>
      <c r="NC587" s="5"/>
      <c r="ND587" s="5"/>
      <c r="NE587" s="5"/>
      <c r="NF587" s="5"/>
      <c r="NG587" s="5"/>
      <c r="NH587" s="5"/>
      <c r="NI587" s="5"/>
      <c r="NJ587" s="5"/>
      <c r="NK587" s="5"/>
      <c r="NL587" s="5"/>
      <c r="NM587" s="5"/>
      <c r="NN587" s="5"/>
      <c r="NO587" s="5"/>
      <c r="NP587" s="5"/>
      <c r="NQ587" s="5"/>
      <c r="NR587" s="5"/>
      <c r="NS587" s="5"/>
      <c r="NT587" s="5"/>
      <c r="NU587" s="5"/>
      <c r="NV587" s="5"/>
      <c r="NW587" s="5"/>
      <c r="NX587" s="5"/>
      <c r="NY587" s="5"/>
      <c r="NZ587" s="5"/>
      <c r="OA587" s="5"/>
      <c r="OB587" s="5"/>
      <c r="OC587" s="5"/>
      <c r="OD587" s="5"/>
      <c r="OE587" s="5"/>
      <c r="OF587" s="5"/>
      <c r="OG587" s="5"/>
      <c r="OH587" s="5"/>
      <c r="OI587" s="5"/>
      <c r="OJ587" s="5"/>
      <c r="OK587" s="5"/>
      <c r="OL587" s="5"/>
      <c r="OM587" s="5"/>
      <c r="ON587" s="5"/>
      <c r="OO587" s="5"/>
      <c r="OP587" s="5"/>
      <c r="OQ587" s="5"/>
      <c r="OR587" s="5"/>
      <c r="OS587" s="5"/>
      <c r="OT587" s="5"/>
      <c r="OU587" s="5"/>
      <c r="OV587" s="5"/>
      <c r="OW587" s="5"/>
      <c r="OX587" s="5"/>
      <c r="OY587" s="5"/>
      <c r="OZ587" s="5"/>
      <c r="PA587" s="5"/>
      <c r="PB587" s="5"/>
      <c r="PC587" s="5"/>
      <c r="PD587" s="5"/>
      <c r="PE587" s="5"/>
      <c r="PF587" s="5"/>
      <c r="PG587" s="5"/>
      <c r="PH587" s="5"/>
      <c r="PI587" s="5"/>
      <c r="PJ587" s="5"/>
      <c r="PK587" s="5"/>
      <c r="PL587" s="5"/>
      <c r="PM587" s="5"/>
      <c r="PN587" s="5"/>
      <c r="PO587" s="5"/>
      <c r="PP587" s="5"/>
    </row>
    <row r="588" spans="1:432" ht="14.2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  <c r="IW588" s="5"/>
      <c r="IX588" s="5"/>
      <c r="IY588" s="5"/>
      <c r="IZ588" s="5"/>
      <c r="JA588" s="5"/>
      <c r="JB588" s="5"/>
      <c r="JC588" s="5"/>
      <c r="JD588" s="5"/>
      <c r="JE588" s="5"/>
      <c r="JF588" s="5"/>
      <c r="JG588" s="5"/>
      <c r="JH588" s="5"/>
      <c r="JI588" s="5"/>
      <c r="JJ588" s="5"/>
      <c r="JK588" s="5"/>
      <c r="JL588" s="5"/>
      <c r="JM588" s="5"/>
      <c r="JN588" s="5"/>
      <c r="JO588" s="5"/>
      <c r="JP588" s="5"/>
      <c r="JQ588" s="5"/>
      <c r="JR588" s="5"/>
      <c r="JS588" s="5"/>
      <c r="JT588" s="5"/>
      <c r="JU588" s="5"/>
      <c r="JV588" s="5"/>
      <c r="JW588" s="5"/>
      <c r="JX588" s="5"/>
      <c r="JY588" s="5"/>
      <c r="JZ588" s="5"/>
      <c r="KA588" s="5"/>
      <c r="KB588" s="5"/>
      <c r="KC588" s="5"/>
      <c r="KD588" s="5"/>
      <c r="KE588" s="5"/>
      <c r="KF588" s="5"/>
      <c r="KG588" s="5"/>
      <c r="KH588" s="5"/>
      <c r="KI588" s="5"/>
      <c r="KJ588" s="5"/>
      <c r="KK588" s="5"/>
      <c r="KL588" s="5"/>
      <c r="KM588" s="5"/>
      <c r="KN588" s="5"/>
      <c r="KO588" s="5"/>
      <c r="KP588" s="5"/>
      <c r="KQ588" s="5"/>
      <c r="KR588" s="5"/>
      <c r="KS588" s="5"/>
      <c r="KT588" s="5"/>
      <c r="KU588" s="5"/>
      <c r="KV588" s="5"/>
      <c r="KW588" s="5"/>
      <c r="KX588" s="5"/>
      <c r="KY588" s="5"/>
      <c r="KZ588" s="5"/>
      <c r="LA588" s="5"/>
      <c r="LB588" s="5"/>
      <c r="LC588" s="5"/>
      <c r="LD588" s="5"/>
      <c r="LE588" s="5"/>
      <c r="LF588" s="5"/>
      <c r="LG588" s="5"/>
      <c r="LH588" s="5"/>
      <c r="LI588" s="5"/>
      <c r="LJ588" s="5"/>
      <c r="LK588" s="5"/>
      <c r="LL588" s="5"/>
      <c r="LM588" s="5"/>
      <c r="LN588" s="5"/>
      <c r="LO588" s="5"/>
      <c r="LP588" s="5"/>
      <c r="LQ588" s="5"/>
      <c r="LR588" s="5"/>
      <c r="LS588" s="5"/>
      <c r="LT588" s="5"/>
      <c r="LU588" s="5"/>
      <c r="LV588" s="5"/>
      <c r="LW588" s="5"/>
      <c r="LX588" s="5"/>
      <c r="LY588" s="5"/>
      <c r="LZ588" s="5"/>
      <c r="MA588" s="5"/>
      <c r="MB588" s="5"/>
      <c r="MC588" s="5"/>
      <c r="MD588" s="5"/>
      <c r="ME588" s="5"/>
      <c r="MF588" s="5"/>
      <c r="MG588" s="5"/>
      <c r="MH588" s="5"/>
      <c r="MI588" s="5"/>
      <c r="MJ588" s="5"/>
      <c r="MK588" s="5"/>
      <c r="ML588" s="5"/>
      <c r="MM588" s="5"/>
      <c r="MN588" s="5"/>
      <c r="MO588" s="5"/>
      <c r="MP588" s="5"/>
      <c r="MQ588" s="5"/>
      <c r="MR588" s="5"/>
      <c r="MS588" s="5"/>
      <c r="MT588" s="5"/>
      <c r="MU588" s="5"/>
      <c r="MV588" s="5"/>
      <c r="MW588" s="5"/>
      <c r="MX588" s="5"/>
      <c r="MY588" s="5"/>
      <c r="MZ588" s="5"/>
      <c r="NA588" s="5"/>
      <c r="NB588" s="5"/>
      <c r="NC588" s="5"/>
      <c r="ND588" s="5"/>
      <c r="NE588" s="5"/>
      <c r="NF588" s="5"/>
      <c r="NG588" s="5"/>
      <c r="NH588" s="5"/>
      <c r="NI588" s="5"/>
      <c r="NJ588" s="5"/>
      <c r="NK588" s="5"/>
      <c r="NL588" s="5"/>
      <c r="NM588" s="5"/>
      <c r="NN588" s="5"/>
      <c r="NO588" s="5"/>
      <c r="NP588" s="5"/>
      <c r="NQ588" s="5"/>
      <c r="NR588" s="5"/>
      <c r="NS588" s="5"/>
      <c r="NT588" s="5"/>
      <c r="NU588" s="5"/>
      <c r="NV588" s="5"/>
      <c r="NW588" s="5"/>
      <c r="NX588" s="5"/>
      <c r="NY588" s="5"/>
      <c r="NZ588" s="5"/>
      <c r="OA588" s="5"/>
      <c r="OB588" s="5"/>
      <c r="OC588" s="5"/>
      <c r="OD588" s="5"/>
      <c r="OE588" s="5"/>
      <c r="OF588" s="5"/>
      <c r="OG588" s="5"/>
      <c r="OH588" s="5"/>
      <c r="OI588" s="5"/>
      <c r="OJ588" s="5"/>
      <c r="OK588" s="5"/>
      <c r="OL588" s="5"/>
      <c r="OM588" s="5"/>
      <c r="ON588" s="5"/>
      <c r="OO588" s="5"/>
      <c r="OP588" s="5"/>
      <c r="OQ588" s="5"/>
      <c r="OR588" s="5"/>
      <c r="OS588" s="5"/>
      <c r="OT588" s="5"/>
      <c r="OU588" s="5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</row>
    <row r="589" spans="1:432" ht="14.2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  <c r="IW589" s="5"/>
      <c r="IX589" s="5"/>
      <c r="IY589" s="5"/>
      <c r="IZ589" s="5"/>
      <c r="JA589" s="5"/>
      <c r="JB589" s="5"/>
      <c r="JC589" s="5"/>
      <c r="JD589" s="5"/>
      <c r="JE589" s="5"/>
      <c r="JF589" s="5"/>
      <c r="JG589" s="5"/>
      <c r="JH589" s="5"/>
      <c r="JI589" s="5"/>
      <c r="JJ589" s="5"/>
      <c r="JK589" s="5"/>
      <c r="JL589" s="5"/>
      <c r="JM589" s="5"/>
      <c r="JN589" s="5"/>
      <c r="JO589" s="5"/>
      <c r="JP589" s="5"/>
      <c r="JQ589" s="5"/>
      <c r="JR589" s="5"/>
      <c r="JS589" s="5"/>
      <c r="JT589" s="5"/>
      <c r="JU589" s="5"/>
      <c r="JV589" s="5"/>
      <c r="JW589" s="5"/>
      <c r="JX589" s="5"/>
      <c r="JY589" s="5"/>
      <c r="JZ589" s="5"/>
      <c r="KA589" s="5"/>
      <c r="KB589" s="5"/>
      <c r="KC589" s="5"/>
      <c r="KD589" s="5"/>
      <c r="KE589" s="5"/>
      <c r="KF589" s="5"/>
      <c r="KG589" s="5"/>
      <c r="KH589" s="5"/>
      <c r="KI589" s="5"/>
      <c r="KJ589" s="5"/>
      <c r="KK589" s="5"/>
      <c r="KL589" s="5"/>
      <c r="KM589" s="5"/>
      <c r="KN589" s="5"/>
      <c r="KO589" s="5"/>
      <c r="KP589" s="5"/>
      <c r="KQ589" s="5"/>
      <c r="KR589" s="5"/>
      <c r="KS589" s="5"/>
      <c r="KT589" s="5"/>
      <c r="KU589" s="5"/>
      <c r="KV589" s="5"/>
      <c r="KW589" s="5"/>
      <c r="KX589" s="5"/>
      <c r="KY589" s="5"/>
      <c r="KZ589" s="5"/>
      <c r="LA589" s="5"/>
      <c r="LB589" s="5"/>
      <c r="LC589" s="5"/>
      <c r="LD589" s="5"/>
      <c r="LE589" s="5"/>
      <c r="LF589" s="5"/>
      <c r="LG589" s="5"/>
      <c r="LH589" s="5"/>
      <c r="LI589" s="5"/>
      <c r="LJ589" s="5"/>
      <c r="LK589" s="5"/>
      <c r="LL589" s="5"/>
      <c r="LM589" s="5"/>
      <c r="LN589" s="5"/>
      <c r="LO589" s="5"/>
      <c r="LP589" s="5"/>
      <c r="LQ589" s="5"/>
      <c r="LR589" s="5"/>
      <c r="LS589" s="5"/>
      <c r="LT589" s="5"/>
      <c r="LU589" s="5"/>
      <c r="LV589" s="5"/>
      <c r="LW589" s="5"/>
      <c r="LX589" s="5"/>
      <c r="LY589" s="5"/>
      <c r="LZ589" s="5"/>
      <c r="MA589" s="5"/>
      <c r="MB589" s="5"/>
      <c r="MC589" s="5"/>
      <c r="MD589" s="5"/>
      <c r="ME589" s="5"/>
      <c r="MF589" s="5"/>
      <c r="MG589" s="5"/>
      <c r="MH589" s="5"/>
      <c r="MI589" s="5"/>
      <c r="MJ589" s="5"/>
      <c r="MK589" s="5"/>
      <c r="ML589" s="5"/>
      <c r="MM589" s="5"/>
      <c r="MN589" s="5"/>
      <c r="MO589" s="5"/>
      <c r="MP589" s="5"/>
      <c r="MQ589" s="5"/>
      <c r="MR589" s="5"/>
      <c r="MS589" s="5"/>
      <c r="MT589" s="5"/>
      <c r="MU589" s="5"/>
      <c r="MV589" s="5"/>
      <c r="MW589" s="5"/>
      <c r="MX589" s="5"/>
      <c r="MY589" s="5"/>
      <c r="MZ589" s="5"/>
      <c r="NA589" s="5"/>
      <c r="NB589" s="5"/>
      <c r="NC589" s="5"/>
      <c r="ND589" s="5"/>
      <c r="NE589" s="5"/>
      <c r="NF589" s="5"/>
      <c r="NG589" s="5"/>
      <c r="NH589" s="5"/>
      <c r="NI589" s="5"/>
      <c r="NJ589" s="5"/>
      <c r="NK589" s="5"/>
      <c r="NL589" s="5"/>
      <c r="NM589" s="5"/>
      <c r="NN589" s="5"/>
      <c r="NO589" s="5"/>
      <c r="NP589" s="5"/>
      <c r="NQ589" s="5"/>
      <c r="NR589" s="5"/>
      <c r="NS589" s="5"/>
      <c r="NT589" s="5"/>
      <c r="NU589" s="5"/>
      <c r="NV589" s="5"/>
      <c r="NW589" s="5"/>
      <c r="NX589" s="5"/>
      <c r="NY589" s="5"/>
      <c r="NZ589" s="5"/>
      <c r="OA589" s="5"/>
      <c r="OB589" s="5"/>
      <c r="OC589" s="5"/>
      <c r="OD589" s="5"/>
      <c r="OE589" s="5"/>
      <c r="OF589" s="5"/>
      <c r="OG589" s="5"/>
      <c r="OH589" s="5"/>
      <c r="OI589" s="5"/>
      <c r="OJ589" s="5"/>
      <c r="OK589" s="5"/>
      <c r="OL589" s="5"/>
      <c r="OM589" s="5"/>
      <c r="ON589" s="5"/>
      <c r="OO589" s="5"/>
      <c r="OP589" s="5"/>
      <c r="OQ589" s="5"/>
      <c r="OR589" s="5"/>
      <c r="OS589" s="5"/>
      <c r="OT589" s="5"/>
      <c r="OU589" s="5"/>
      <c r="OV589" s="5"/>
      <c r="OW589" s="5"/>
      <c r="OX589" s="5"/>
      <c r="OY589" s="5"/>
      <c r="OZ589" s="5"/>
      <c r="PA589" s="5"/>
      <c r="PB589" s="5"/>
      <c r="PC589" s="5"/>
      <c r="PD589" s="5"/>
      <c r="PE589" s="5"/>
      <c r="PF589" s="5"/>
      <c r="PG589" s="5"/>
      <c r="PH589" s="5"/>
      <c r="PI589" s="5"/>
      <c r="PJ589" s="5"/>
      <c r="PK589" s="5"/>
      <c r="PL589" s="5"/>
      <c r="PM589" s="5"/>
      <c r="PN589" s="5"/>
      <c r="PO589" s="5"/>
      <c r="PP589" s="5"/>
    </row>
    <row r="590" spans="1:432" ht="14.2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  <c r="IW590" s="5"/>
      <c r="IX590" s="5"/>
      <c r="IY590" s="5"/>
      <c r="IZ590" s="5"/>
      <c r="JA590" s="5"/>
      <c r="JB590" s="5"/>
      <c r="JC590" s="5"/>
      <c r="JD590" s="5"/>
      <c r="JE590" s="5"/>
      <c r="JF590" s="5"/>
      <c r="JG590" s="5"/>
      <c r="JH590" s="5"/>
      <c r="JI590" s="5"/>
      <c r="JJ590" s="5"/>
      <c r="JK590" s="5"/>
      <c r="JL590" s="5"/>
      <c r="JM590" s="5"/>
      <c r="JN590" s="5"/>
      <c r="JO590" s="5"/>
      <c r="JP590" s="5"/>
      <c r="JQ590" s="5"/>
      <c r="JR590" s="5"/>
      <c r="JS590" s="5"/>
      <c r="JT590" s="5"/>
      <c r="JU590" s="5"/>
      <c r="JV590" s="5"/>
      <c r="JW590" s="5"/>
      <c r="JX590" s="5"/>
      <c r="JY590" s="5"/>
      <c r="JZ590" s="5"/>
      <c r="KA590" s="5"/>
      <c r="KB590" s="5"/>
      <c r="KC590" s="5"/>
      <c r="KD590" s="5"/>
      <c r="KE590" s="5"/>
      <c r="KF590" s="5"/>
      <c r="KG590" s="5"/>
      <c r="KH590" s="5"/>
      <c r="KI590" s="5"/>
      <c r="KJ590" s="5"/>
      <c r="KK590" s="5"/>
      <c r="KL590" s="5"/>
      <c r="KM590" s="5"/>
      <c r="KN590" s="5"/>
      <c r="KO590" s="5"/>
      <c r="KP590" s="5"/>
      <c r="KQ590" s="5"/>
      <c r="KR590" s="5"/>
      <c r="KS590" s="5"/>
      <c r="KT590" s="5"/>
      <c r="KU590" s="5"/>
      <c r="KV590" s="5"/>
      <c r="KW590" s="5"/>
      <c r="KX590" s="5"/>
      <c r="KY590" s="5"/>
      <c r="KZ590" s="5"/>
      <c r="LA590" s="5"/>
      <c r="LB590" s="5"/>
      <c r="LC590" s="5"/>
      <c r="LD590" s="5"/>
      <c r="LE590" s="5"/>
      <c r="LF590" s="5"/>
      <c r="LG590" s="5"/>
      <c r="LH590" s="5"/>
      <c r="LI590" s="5"/>
      <c r="LJ590" s="5"/>
      <c r="LK590" s="5"/>
      <c r="LL590" s="5"/>
      <c r="LM590" s="5"/>
      <c r="LN590" s="5"/>
      <c r="LO590" s="5"/>
      <c r="LP590" s="5"/>
      <c r="LQ590" s="5"/>
      <c r="LR590" s="5"/>
      <c r="LS590" s="5"/>
      <c r="LT590" s="5"/>
      <c r="LU590" s="5"/>
      <c r="LV590" s="5"/>
      <c r="LW590" s="5"/>
      <c r="LX590" s="5"/>
      <c r="LY590" s="5"/>
      <c r="LZ590" s="5"/>
      <c r="MA590" s="5"/>
      <c r="MB590" s="5"/>
      <c r="MC590" s="5"/>
      <c r="MD590" s="5"/>
      <c r="ME590" s="5"/>
      <c r="MF590" s="5"/>
      <c r="MG590" s="5"/>
      <c r="MH590" s="5"/>
      <c r="MI590" s="5"/>
      <c r="MJ590" s="5"/>
      <c r="MK590" s="5"/>
      <c r="ML590" s="5"/>
      <c r="MM590" s="5"/>
      <c r="MN590" s="5"/>
      <c r="MO590" s="5"/>
      <c r="MP590" s="5"/>
      <c r="MQ590" s="5"/>
      <c r="MR590" s="5"/>
      <c r="MS590" s="5"/>
      <c r="MT590" s="5"/>
      <c r="MU590" s="5"/>
      <c r="MV590" s="5"/>
      <c r="MW590" s="5"/>
      <c r="MX590" s="5"/>
      <c r="MY590" s="5"/>
      <c r="MZ590" s="5"/>
      <c r="NA590" s="5"/>
      <c r="NB590" s="5"/>
      <c r="NC590" s="5"/>
      <c r="ND590" s="5"/>
      <c r="NE590" s="5"/>
      <c r="NF590" s="5"/>
      <c r="NG590" s="5"/>
      <c r="NH590" s="5"/>
      <c r="NI590" s="5"/>
      <c r="NJ590" s="5"/>
      <c r="NK590" s="5"/>
      <c r="NL590" s="5"/>
      <c r="NM590" s="5"/>
      <c r="NN590" s="5"/>
      <c r="NO590" s="5"/>
      <c r="NP590" s="5"/>
      <c r="NQ590" s="5"/>
      <c r="NR590" s="5"/>
      <c r="NS590" s="5"/>
      <c r="NT590" s="5"/>
      <c r="NU590" s="5"/>
      <c r="NV590" s="5"/>
      <c r="NW590" s="5"/>
      <c r="NX590" s="5"/>
      <c r="NY590" s="5"/>
      <c r="NZ590" s="5"/>
      <c r="OA590" s="5"/>
      <c r="OB590" s="5"/>
      <c r="OC590" s="5"/>
      <c r="OD590" s="5"/>
      <c r="OE590" s="5"/>
      <c r="OF590" s="5"/>
      <c r="OG590" s="5"/>
      <c r="OH590" s="5"/>
      <c r="OI590" s="5"/>
      <c r="OJ590" s="5"/>
      <c r="OK590" s="5"/>
      <c r="OL590" s="5"/>
      <c r="OM590" s="5"/>
      <c r="ON590" s="5"/>
      <c r="OO590" s="5"/>
      <c r="OP590" s="5"/>
      <c r="OQ590" s="5"/>
      <c r="OR590" s="5"/>
      <c r="OS590" s="5"/>
      <c r="OT590" s="5"/>
      <c r="OU590" s="5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</row>
    <row r="591" spans="1:432" ht="14.2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  <c r="IW591" s="5"/>
      <c r="IX591" s="5"/>
      <c r="IY591" s="5"/>
      <c r="IZ591" s="5"/>
      <c r="JA591" s="5"/>
      <c r="JB591" s="5"/>
      <c r="JC591" s="5"/>
      <c r="JD591" s="5"/>
      <c r="JE591" s="5"/>
      <c r="JF591" s="5"/>
      <c r="JG591" s="5"/>
      <c r="JH591" s="5"/>
      <c r="JI591" s="5"/>
      <c r="JJ591" s="5"/>
      <c r="JK591" s="5"/>
      <c r="JL591" s="5"/>
      <c r="JM591" s="5"/>
      <c r="JN591" s="5"/>
      <c r="JO591" s="5"/>
      <c r="JP591" s="5"/>
      <c r="JQ591" s="5"/>
      <c r="JR591" s="5"/>
      <c r="JS591" s="5"/>
      <c r="JT591" s="5"/>
      <c r="JU591" s="5"/>
      <c r="JV591" s="5"/>
      <c r="JW591" s="5"/>
      <c r="JX591" s="5"/>
      <c r="JY591" s="5"/>
      <c r="JZ591" s="5"/>
      <c r="KA591" s="5"/>
      <c r="KB591" s="5"/>
      <c r="KC591" s="5"/>
      <c r="KD591" s="5"/>
      <c r="KE591" s="5"/>
      <c r="KF591" s="5"/>
      <c r="KG591" s="5"/>
      <c r="KH591" s="5"/>
      <c r="KI591" s="5"/>
      <c r="KJ591" s="5"/>
      <c r="KK591" s="5"/>
      <c r="KL591" s="5"/>
      <c r="KM591" s="5"/>
      <c r="KN591" s="5"/>
      <c r="KO591" s="5"/>
      <c r="KP591" s="5"/>
      <c r="KQ591" s="5"/>
      <c r="KR591" s="5"/>
      <c r="KS591" s="5"/>
      <c r="KT591" s="5"/>
      <c r="KU591" s="5"/>
      <c r="KV591" s="5"/>
      <c r="KW591" s="5"/>
      <c r="KX591" s="5"/>
      <c r="KY591" s="5"/>
      <c r="KZ591" s="5"/>
      <c r="LA591" s="5"/>
      <c r="LB591" s="5"/>
      <c r="LC591" s="5"/>
      <c r="LD591" s="5"/>
      <c r="LE591" s="5"/>
      <c r="LF591" s="5"/>
      <c r="LG591" s="5"/>
      <c r="LH591" s="5"/>
      <c r="LI591" s="5"/>
      <c r="LJ591" s="5"/>
      <c r="LK591" s="5"/>
      <c r="LL591" s="5"/>
      <c r="LM591" s="5"/>
      <c r="LN591" s="5"/>
      <c r="LO591" s="5"/>
      <c r="LP591" s="5"/>
      <c r="LQ591" s="5"/>
      <c r="LR591" s="5"/>
      <c r="LS591" s="5"/>
      <c r="LT591" s="5"/>
      <c r="LU591" s="5"/>
      <c r="LV591" s="5"/>
      <c r="LW591" s="5"/>
      <c r="LX591" s="5"/>
      <c r="LY591" s="5"/>
      <c r="LZ591" s="5"/>
      <c r="MA591" s="5"/>
      <c r="MB591" s="5"/>
      <c r="MC591" s="5"/>
      <c r="MD591" s="5"/>
      <c r="ME591" s="5"/>
      <c r="MF591" s="5"/>
      <c r="MG591" s="5"/>
      <c r="MH591" s="5"/>
      <c r="MI591" s="5"/>
      <c r="MJ591" s="5"/>
      <c r="MK591" s="5"/>
      <c r="ML591" s="5"/>
      <c r="MM591" s="5"/>
      <c r="MN591" s="5"/>
      <c r="MO591" s="5"/>
      <c r="MP591" s="5"/>
      <c r="MQ591" s="5"/>
      <c r="MR591" s="5"/>
      <c r="MS591" s="5"/>
      <c r="MT591" s="5"/>
      <c r="MU591" s="5"/>
      <c r="MV591" s="5"/>
      <c r="MW591" s="5"/>
      <c r="MX591" s="5"/>
      <c r="MY591" s="5"/>
      <c r="MZ591" s="5"/>
      <c r="NA591" s="5"/>
      <c r="NB591" s="5"/>
      <c r="NC591" s="5"/>
      <c r="ND591" s="5"/>
      <c r="NE591" s="5"/>
      <c r="NF591" s="5"/>
      <c r="NG591" s="5"/>
      <c r="NH591" s="5"/>
      <c r="NI591" s="5"/>
      <c r="NJ591" s="5"/>
      <c r="NK591" s="5"/>
      <c r="NL591" s="5"/>
      <c r="NM591" s="5"/>
      <c r="NN591" s="5"/>
      <c r="NO591" s="5"/>
      <c r="NP591" s="5"/>
      <c r="NQ591" s="5"/>
      <c r="NR591" s="5"/>
      <c r="NS591" s="5"/>
      <c r="NT591" s="5"/>
      <c r="NU591" s="5"/>
      <c r="NV591" s="5"/>
      <c r="NW591" s="5"/>
      <c r="NX591" s="5"/>
      <c r="NY591" s="5"/>
      <c r="NZ591" s="5"/>
      <c r="OA591" s="5"/>
      <c r="OB591" s="5"/>
      <c r="OC591" s="5"/>
      <c r="OD591" s="5"/>
      <c r="OE591" s="5"/>
      <c r="OF591" s="5"/>
      <c r="OG591" s="5"/>
      <c r="OH591" s="5"/>
      <c r="OI591" s="5"/>
      <c r="OJ591" s="5"/>
      <c r="OK591" s="5"/>
      <c r="OL591" s="5"/>
      <c r="OM591" s="5"/>
      <c r="ON591" s="5"/>
      <c r="OO591" s="5"/>
      <c r="OP591" s="5"/>
      <c r="OQ591" s="5"/>
      <c r="OR591" s="5"/>
      <c r="OS591" s="5"/>
      <c r="OT591" s="5"/>
      <c r="OU591" s="5"/>
      <c r="OV591" s="5"/>
      <c r="OW591" s="5"/>
      <c r="OX591" s="5"/>
      <c r="OY591" s="5"/>
      <c r="OZ591" s="5"/>
      <c r="PA591" s="5"/>
      <c r="PB591" s="5"/>
      <c r="PC591" s="5"/>
      <c r="PD591" s="5"/>
      <c r="PE591" s="5"/>
      <c r="PF591" s="5"/>
      <c r="PG591" s="5"/>
      <c r="PH591" s="5"/>
      <c r="PI591" s="5"/>
      <c r="PJ591" s="5"/>
      <c r="PK591" s="5"/>
      <c r="PL591" s="5"/>
      <c r="PM591" s="5"/>
      <c r="PN591" s="5"/>
      <c r="PO591" s="5"/>
      <c r="PP591" s="5"/>
    </row>
    <row r="592" spans="1:432" ht="14.2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  <c r="IW592" s="5"/>
      <c r="IX592" s="5"/>
      <c r="IY592" s="5"/>
      <c r="IZ592" s="5"/>
      <c r="JA592" s="5"/>
      <c r="JB592" s="5"/>
      <c r="JC592" s="5"/>
      <c r="JD592" s="5"/>
      <c r="JE592" s="5"/>
      <c r="JF592" s="5"/>
      <c r="JG592" s="5"/>
      <c r="JH592" s="5"/>
      <c r="JI592" s="5"/>
      <c r="JJ592" s="5"/>
      <c r="JK592" s="5"/>
      <c r="JL592" s="5"/>
      <c r="JM592" s="5"/>
      <c r="JN592" s="5"/>
      <c r="JO592" s="5"/>
      <c r="JP592" s="5"/>
      <c r="JQ592" s="5"/>
      <c r="JR592" s="5"/>
      <c r="JS592" s="5"/>
      <c r="JT592" s="5"/>
      <c r="JU592" s="5"/>
      <c r="JV592" s="5"/>
      <c r="JW592" s="5"/>
      <c r="JX592" s="5"/>
      <c r="JY592" s="5"/>
      <c r="JZ592" s="5"/>
      <c r="KA592" s="5"/>
      <c r="KB592" s="5"/>
      <c r="KC592" s="5"/>
      <c r="KD592" s="5"/>
      <c r="KE592" s="5"/>
      <c r="KF592" s="5"/>
      <c r="KG592" s="5"/>
      <c r="KH592" s="5"/>
      <c r="KI592" s="5"/>
      <c r="KJ592" s="5"/>
      <c r="KK592" s="5"/>
      <c r="KL592" s="5"/>
      <c r="KM592" s="5"/>
      <c r="KN592" s="5"/>
      <c r="KO592" s="5"/>
      <c r="KP592" s="5"/>
      <c r="KQ592" s="5"/>
      <c r="KR592" s="5"/>
      <c r="KS592" s="5"/>
      <c r="KT592" s="5"/>
      <c r="KU592" s="5"/>
      <c r="KV592" s="5"/>
      <c r="KW592" s="5"/>
      <c r="KX592" s="5"/>
      <c r="KY592" s="5"/>
      <c r="KZ592" s="5"/>
      <c r="LA592" s="5"/>
      <c r="LB592" s="5"/>
      <c r="LC592" s="5"/>
      <c r="LD592" s="5"/>
      <c r="LE592" s="5"/>
      <c r="LF592" s="5"/>
      <c r="LG592" s="5"/>
      <c r="LH592" s="5"/>
      <c r="LI592" s="5"/>
      <c r="LJ592" s="5"/>
      <c r="LK592" s="5"/>
      <c r="LL592" s="5"/>
      <c r="LM592" s="5"/>
      <c r="LN592" s="5"/>
      <c r="LO592" s="5"/>
      <c r="LP592" s="5"/>
      <c r="LQ592" s="5"/>
      <c r="LR592" s="5"/>
      <c r="LS592" s="5"/>
      <c r="LT592" s="5"/>
      <c r="LU592" s="5"/>
      <c r="LV592" s="5"/>
      <c r="LW592" s="5"/>
      <c r="LX592" s="5"/>
      <c r="LY592" s="5"/>
      <c r="LZ592" s="5"/>
      <c r="MA592" s="5"/>
      <c r="MB592" s="5"/>
      <c r="MC592" s="5"/>
      <c r="MD592" s="5"/>
      <c r="ME592" s="5"/>
      <c r="MF592" s="5"/>
      <c r="MG592" s="5"/>
      <c r="MH592" s="5"/>
      <c r="MI592" s="5"/>
      <c r="MJ592" s="5"/>
      <c r="MK592" s="5"/>
      <c r="ML592" s="5"/>
      <c r="MM592" s="5"/>
      <c r="MN592" s="5"/>
      <c r="MO592" s="5"/>
      <c r="MP592" s="5"/>
      <c r="MQ592" s="5"/>
      <c r="MR592" s="5"/>
      <c r="MS592" s="5"/>
      <c r="MT592" s="5"/>
      <c r="MU592" s="5"/>
      <c r="MV592" s="5"/>
      <c r="MW592" s="5"/>
      <c r="MX592" s="5"/>
      <c r="MY592" s="5"/>
      <c r="MZ592" s="5"/>
      <c r="NA592" s="5"/>
      <c r="NB592" s="5"/>
      <c r="NC592" s="5"/>
      <c r="ND592" s="5"/>
      <c r="NE592" s="5"/>
      <c r="NF592" s="5"/>
      <c r="NG592" s="5"/>
      <c r="NH592" s="5"/>
      <c r="NI592" s="5"/>
      <c r="NJ592" s="5"/>
      <c r="NK592" s="5"/>
      <c r="NL592" s="5"/>
      <c r="NM592" s="5"/>
      <c r="NN592" s="5"/>
      <c r="NO592" s="5"/>
      <c r="NP592" s="5"/>
      <c r="NQ592" s="5"/>
      <c r="NR592" s="5"/>
      <c r="NS592" s="5"/>
      <c r="NT592" s="5"/>
      <c r="NU592" s="5"/>
      <c r="NV592" s="5"/>
      <c r="NW592" s="5"/>
      <c r="NX592" s="5"/>
      <c r="NY592" s="5"/>
      <c r="NZ592" s="5"/>
      <c r="OA592" s="5"/>
      <c r="OB592" s="5"/>
      <c r="OC592" s="5"/>
      <c r="OD592" s="5"/>
      <c r="OE592" s="5"/>
      <c r="OF592" s="5"/>
      <c r="OG592" s="5"/>
      <c r="OH592" s="5"/>
      <c r="OI592" s="5"/>
      <c r="OJ592" s="5"/>
      <c r="OK592" s="5"/>
      <c r="OL592" s="5"/>
      <c r="OM592" s="5"/>
      <c r="ON592" s="5"/>
      <c r="OO592" s="5"/>
      <c r="OP592" s="5"/>
      <c r="OQ592" s="5"/>
      <c r="OR592" s="5"/>
      <c r="OS592" s="5"/>
      <c r="OT592" s="5"/>
      <c r="OU592" s="5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</row>
    <row r="593" spans="1:432" ht="14.2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  <c r="IW593" s="5"/>
      <c r="IX593" s="5"/>
      <c r="IY593" s="5"/>
      <c r="IZ593" s="5"/>
      <c r="JA593" s="5"/>
      <c r="JB593" s="5"/>
      <c r="JC593" s="5"/>
      <c r="JD593" s="5"/>
      <c r="JE593" s="5"/>
      <c r="JF593" s="5"/>
      <c r="JG593" s="5"/>
      <c r="JH593" s="5"/>
      <c r="JI593" s="5"/>
      <c r="JJ593" s="5"/>
      <c r="JK593" s="5"/>
      <c r="JL593" s="5"/>
      <c r="JM593" s="5"/>
      <c r="JN593" s="5"/>
      <c r="JO593" s="5"/>
      <c r="JP593" s="5"/>
      <c r="JQ593" s="5"/>
      <c r="JR593" s="5"/>
      <c r="JS593" s="5"/>
      <c r="JT593" s="5"/>
      <c r="JU593" s="5"/>
      <c r="JV593" s="5"/>
      <c r="JW593" s="5"/>
      <c r="JX593" s="5"/>
      <c r="JY593" s="5"/>
      <c r="JZ593" s="5"/>
      <c r="KA593" s="5"/>
      <c r="KB593" s="5"/>
      <c r="KC593" s="5"/>
      <c r="KD593" s="5"/>
      <c r="KE593" s="5"/>
      <c r="KF593" s="5"/>
      <c r="KG593" s="5"/>
      <c r="KH593" s="5"/>
      <c r="KI593" s="5"/>
      <c r="KJ593" s="5"/>
      <c r="KK593" s="5"/>
      <c r="KL593" s="5"/>
      <c r="KM593" s="5"/>
      <c r="KN593" s="5"/>
      <c r="KO593" s="5"/>
      <c r="KP593" s="5"/>
      <c r="KQ593" s="5"/>
      <c r="KR593" s="5"/>
      <c r="KS593" s="5"/>
      <c r="KT593" s="5"/>
      <c r="KU593" s="5"/>
      <c r="KV593" s="5"/>
      <c r="KW593" s="5"/>
      <c r="KX593" s="5"/>
      <c r="KY593" s="5"/>
      <c r="KZ593" s="5"/>
      <c r="LA593" s="5"/>
      <c r="LB593" s="5"/>
      <c r="LC593" s="5"/>
      <c r="LD593" s="5"/>
      <c r="LE593" s="5"/>
      <c r="LF593" s="5"/>
      <c r="LG593" s="5"/>
      <c r="LH593" s="5"/>
      <c r="LI593" s="5"/>
      <c r="LJ593" s="5"/>
      <c r="LK593" s="5"/>
      <c r="LL593" s="5"/>
      <c r="LM593" s="5"/>
      <c r="LN593" s="5"/>
      <c r="LO593" s="5"/>
      <c r="LP593" s="5"/>
      <c r="LQ593" s="5"/>
      <c r="LR593" s="5"/>
      <c r="LS593" s="5"/>
      <c r="LT593" s="5"/>
      <c r="LU593" s="5"/>
      <c r="LV593" s="5"/>
      <c r="LW593" s="5"/>
      <c r="LX593" s="5"/>
      <c r="LY593" s="5"/>
      <c r="LZ593" s="5"/>
      <c r="MA593" s="5"/>
      <c r="MB593" s="5"/>
      <c r="MC593" s="5"/>
      <c r="MD593" s="5"/>
      <c r="ME593" s="5"/>
      <c r="MF593" s="5"/>
      <c r="MG593" s="5"/>
      <c r="MH593" s="5"/>
      <c r="MI593" s="5"/>
      <c r="MJ593" s="5"/>
      <c r="MK593" s="5"/>
      <c r="ML593" s="5"/>
      <c r="MM593" s="5"/>
      <c r="MN593" s="5"/>
      <c r="MO593" s="5"/>
      <c r="MP593" s="5"/>
      <c r="MQ593" s="5"/>
      <c r="MR593" s="5"/>
      <c r="MS593" s="5"/>
      <c r="MT593" s="5"/>
      <c r="MU593" s="5"/>
      <c r="MV593" s="5"/>
      <c r="MW593" s="5"/>
      <c r="MX593" s="5"/>
      <c r="MY593" s="5"/>
      <c r="MZ593" s="5"/>
      <c r="NA593" s="5"/>
      <c r="NB593" s="5"/>
      <c r="NC593" s="5"/>
      <c r="ND593" s="5"/>
      <c r="NE593" s="5"/>
      <c r="NF593" s="5"/>
      <c r="NG593" s="5"/>
      <c r="NH593" s="5"/>
      <c r="NI593" s="5"/>
      <c r="NJ593" s="5"/>
      <c r="NK593" s="5"/>
      <c r="NL593" s="5"/>
      <c r="NM593" s="5"/>
      <c r="NN593" s="5"/>
      <c r="NO593" s="5"/>
      <c r="NP593" s="5"/>
      <c r="NQ593" s="5"/>
      <c r="NR593" s="5"/>
      <c r="NS593" s="5"/>
      <c r="NT593" s="5"/>
      <c r="NU593" s="5"/>
      <c r="NV593" s="5"/>
      <c r="NW593" s="5"/>
      <c r="NX593" s="5"/>
      <c r="NY593" s="5"/>
      <c r="NZ593" s="5"/>
      <c r="OA593" s="5"/>
      <c r="OB593" s="5"/>
      <c r="OC593" s="5"/>
      <c r="OD593" s="5"/>
      <c r="OE593" s="5"/>
      <c r="OF593" s="5"/>
      <c r="OG593" s="5"/>
      <c r="OH593" s="5"/>
      <c r="OI593" s="5"/>
      <c r="OJ593" s="5"/>
      <c r="OK593" s="5"/>
      <c r="OL593" s="5"/>
      <c r="OM593" s="5"/>
      <c r="ON593" s="5"/>
      <c r="OO593" s="5"/>
      <c r="OP593" s="5"/>
      <c r="OQ593" s="5"/>
      <c r="OR593" s="5"/>
      <c r="OS593" s="5"/>
      <c r="OT593" s="5"/>
      <c r="OU593" s="5"/>
      <c r="OV593" s="5"/>
      <c r="OW593" s="5"/>
      <c r="OX593" s="5"/>
      <c r="OY593" s="5"/>
      <c r="OZ593" s="5"/>
      <c r="PA593" s="5"/>
      <c r="PB593" s="5"/>
      <c r="PC593" s="5"/>
      <c r="PD593" s="5"/>
      <c r="PE593" s="5"/>
      <c r="PF593" s="5"/>
      <c r="PG593" s="5"/>
      <c r="PH593" s="5"/>
      <c r="PI593" s="5"/>
      <c r="PJ593" s="5"/>
      <c r="PK593" s="5"/>
      <c r="PL593" s="5"/>
      <c r="PM593" s="5"/>
      <c r="PN593" s="5"/>
      <c r="PO593" s="5"/>
      <c r="PP593" s="5"/>
    </row>
    <row r="594" spans="1:432" ht="14.2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  <c r="IW594" s="5"/>
      <c r="IX594" s="5"/>
      <c r="IY594" s="5"/>
      <c r="IZ594" s="5"/>
      <c r="JA594" s="5"/>
      <c r="JB594" s="5"/>
      <c r="JC594" s="5"/>
      <c r="JD594" s="5"/>
      <c r="JE594" s="5"/>
      <c r="JF594" s="5"/>
      <c r="JG594" s="5"/>
      <c r="JH594" s="5"/>
      <c r="JI594" s="5"/>
      <c r="JJ594" s="5"/>
      <c r="JK594" s="5"/>
      <c r="JL594" s="5"/>
      <c r="JM594" s="5"/>
      <c r="JN594" s="5"/>
      <c r="JO594" s="5"/>
      <c r="JP594" s="5"/>
      <c r="JQ594" s="5"/>
      <c r="JR594" s="5"/>
      <c r="JS594" s="5"/>
      <c r="JT594" s="5"/>
      <c r="JU594" s="5"/>
      <c r="JV594" s="5"/>
      <c r="JW594" s="5"/>
      <c r="JX594" s="5"/>
      <c r="JY594" s="5"/>
      <c r="JZ594" s="5"/>
      <c r="KA594" s="5"/>
      <c r="KB594" s="5"/>
      <c r="KC594" s="5"/>
      <c r="KD594" s="5"/>
      <c r="KE594" s="5"/>
      <c r="KF594" s="5"/>
      <c r="KG594" s="5"/>
      <c r="KH594" s="5"/>
      <c r="KI594" s="5"/>
      <c r="KJ594" s="5"/>
      <c r="KK594" s="5"/>
      <c r="KL594" s="5"/>
      <c r="KM594" s="5"/>
      <c r="KN594" s="5"/>
      <c r="KO594" s="5"/>
      <c r="KP594" s="5"/>
      <c r="KQ594" s="5"/>
      <c r="KR594" s="5"/>
      <c r="KS594" s="5"/>
      <c r="KT594" s="5"/>
      <c r="KU594" s="5"/>
      <c r="KV594" s="5"/>
      <c r="KW594" s="5"/>
      <c r="KX594" s="5"/>
      <c r="KY594" s="5"/>
      <c r="KZ594" s="5"/>
      <c r="LA594" s="5"/>
      <c r="LB594" s="5"/>
      <c r="LC594" s="5"/>
      <c r="LD594" s="5"/>
      <c r="LE594" s="5"/>
      <c r="LF594" s="5"/>
      <c r="LG594" s="5"/>
      <c r="LH594" s="5"/>
      <c r="LI594" s="5"/>
      <c r="LJ594" s="5"/>
      <c r="LK594" s="5"/>
      <c r="LL594" s="5"/>
      <c r="LM594" s="5"/>
      <c r="LN594" s="5"/>
      <c r="LO594" s="5"/>
      <c r="LP594" s="5"/>
      <c r="LQ594" s="5"/>
      <c r="LR594" s="5"/>
      <c r="LS594" s="5"/>
      <c r="LT594" s="5"/>
      <c r="LU594" s="5"/>
      <c r="LV594" s="5"/>
      <c r="LW594" s="5"/>
      <c r="LX594" s="5"/>
      <c r="LY594" s="5"/>
      <c r="LZ594" s="5"/>
      <c r="MA594" s="5"/>
      <c r="MB594" s="5"/>
      <c r="MC594" s="5"/>
      <c r="MD594" s="5"/>
      <c r="ME594" s="5"/>
      <c r="MF594" s="5"/>
      <c r="MG594" s="5"/>
      <c r="MH594" s="5"/>
      <c r="MI594" s="5"/>
      <c r="MJ594" s="5"/>
      <c r="MK594" s="5"/>
      <c r="ML594" s="5"/>
      <c r="MM594" s="5"/>
      <c r="MN594" s="5"/>
      <c r="MO594" s="5"/>
      <c r="MP594" s="5"/>
      <c r="MQ594" s="5"/>
      <c r="MR594" s="5"/>
      <c r="MS594" s="5"/>
      <c r="MT594" s="5"/>
      <c r="MU594" s="5"/>
      <c r="MV594" s="5"/>
      <c r="MW594" s="5"/>
      <c r="MX594" s="5"/>
      <c r="MY594" s="5"/>
      <c r="MZ594" s="5"/>
      <c r="NA594" s="5"/>
      <c r="NB594" s="5"/>
      <c r="NC594" s="5"/>
      <c r="ND594" s="5"/>
      <c r="NE594" s="5"/>
      <c r="NF594" s="5"/>
      <c r="NG594" s="5"/>
      <c r="NH594" s="5"/>
      <c r="NI594" s="5"/>
      <c r="NJ594" s="5"/>
      <c r="NK594" s="5"/>
      <c r="NL594" s="5"/>
      <c r="NM594" s="5"/>
      <c r="NN594" s="5"/>
      <c r="NO594" s="5"/>
      <c r="NP594" s="5"/>
      <c r="NQ594" s="5"/>
      <c r="NR594" s="5"/>
      <c r="NS594" s="5"/>
      <c r="NT594" s="5"/>
      <c r="NU594" s="5"/>
      <c r="NV594" s="5"/>
      <c r="NW594" s="5"/>
      <c r="NX594" s="5"/>
      <c r="NY594" s="5"/>
      <c r="NZ594" s="5"/>
      <c r="OA594" s="5"/>
      <c r="OB594" s="5"/>
      <c r="OC594" s="5"/>
      <c r="OD594" s="5"/>
      <c r="OE594" s="5"/>
      <c r="OF594" s="5"/>
      <c r="OG594" s="5"/>
      <c r="OH594" s="5"/>
      <c r="OI594" s="5"/>
      <c r="OJ594" s="5"/>
      <c r="OK594" s="5"/>
      <c r="OL594" s="5"/>
      <c r="OM594" s="5"/>
      <c r="ON594" s="5"/>
      <c r="OO594" s="5"/>
      <c r="OP594" s="5"/>
      <c r="OQ594" s="5"/>
      <c r="OR594" s="5"/>
      <c r="OS594" s="5"/>
      <c r="OT594" s="5"/>
      <c r="OU594" s="5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</row>
    <row r="595" spans="1:432" ht="14.2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  <c r="IW595" s="5"/>
      <c r="IX595" s="5"/>
      <c r="IY595" s="5"/>
      <c r="IZ595" s="5"/>
      <c r="JA595" s="5"/>
      <c r="JB595" s="5"/>
      <c r="JC595" s="5"/>
      <c r="JD595" s="5"/>
      <c r="JE595" s="5"/>
      <c r="JF595" s="5"/>
      <c r="JG595" s="5"/>
      <c r="JH595" s="5"/>
      <c r="JI595" s="5"/>
      <c r="JJ595" s="5"/>
      <c r="JK595" s="5"/>
      <c r="JL595" s="5"/>
      <c r="JM595" s="5"/>
      <c r="JN595" s="5"/>
      <c r="JO595" s="5"/>
      <c r="JP595" s="5"/>
      <c r="JQ595" s="5"/>
      <c r="JR595" s="5"/>
      <c r="JS595" s="5"/>
      <c r="JT595" s="5"/>
      <c r="JU595" s="5"/>
      <c r="JV595" s="5"/>
      <c r="JW595" s="5"/>
      <c r="JX595" s="5"/>
      <c r="JY595" s="5"/>
      <c r="JZ595" s="5"/>
      <c r="KA595" s="5"/>
      <c r="KB595" s="5"/>
      <c r="KC595" s="5"/>
      <c r="KD595" s="5"/>
      <c r="KE595" s="5"/>
      <c r="KF595" s="5"/>
      <c r="KG595" s="5"/>
      <c r="KH595" s="5"/>
      <c r="KI595" s="5"/>
      <c r="KJ595" s="5"/>
      <c r="KK595" s="5"/>
      <c r="KL595" s="5"/>
      <c r="KM595" s="5"/>
      <c r="KN595" s="5"/>
      <c r="KO595" s="5"/>
      <c r="KP595" s="5"/>
      <c r="KQ595" s="5"/>
      <c r="KR595" s="5"/>
      <c r="KS595" s="5"/>
      <c r="KT595" s="5"/>
      <c r="KU595" s="5"/>
      <c r="KV595" s="5"/>
      <c r="KW595" s="5"/>
      <c r="KX595" s="5"/>
      <c r="KY595" s="5"/>
      <c r="KZ595" s="5"/>
      <c r="LA595" s="5"/>
      <c r="LB595" s="5"/>
      <c r="LC595" s="5"/>
      <c r="LD595" s="5"/>
      <c r="LE595" s="5"/>
      <c r="LF595" s="5"/>
      <c r="LG595" s="5"/>
      <c r="LH595" s="5"/>
      <c r="LI595" s="5"/>
      <c r="LJ595" s="5"/>
      <c r="LK595" s="5"/>
      <c r="LL595" s="5"/>
      <c r="LM595" s="5"/>
      <c r="LN595" s="5"/>
      <c r="LO595" s="5"/>
      <c r="LP595" s="5"/>
      <c r="LQ595" s="5"/>
      <c r="LR595" s="5"/>
      <c r="LS595" s="5"/>
      <c r="LT595" s="5"/>
      <c r="LU595" s="5"/>
      <c r="LV595" s="5"/>
      <c r="LW595" s="5"/>
      <c r="LX595" s="5"/>
      <c r="LY595" s="5"/>
      <c r="LZ595" s="5"/>
      <c r="MA595" s="5"/>
      <c r="MB595" s="5"/>
      <c r="MC595" s="5"/>
      <c r="MD595" s="5"/>
      <c r="ME595" s="5"/>
      <c r="MF595" s="5"/>
      <c r="MG595" s="5"/>
      <c r="MH595" s="5"/>
      <c r="MI595" s="5"/>
      <c r="MJ595" s="5"/>
      <c r="MK595" s="5"/>
      <c r="ML595" s="5"/>
      <c r="MM595" s="5"/>
      <c r="MN595" s="5"/>
      <c r="MO595" s="5"/>
      <c r="MP595" s="5"/>
      <c r="MQ595" s="5"/>
      <c r="MR595" s="5"/>
      <c r="MS595" s="5"/>
      <c r="MT595" s="5"/>
      <c r="MU595" s="5"/>
      <c r="MV595" s="5"/>
      <c r="MW595" s="5"/>
      <c r="MX595" s="5"/>
      <c r="MY595" s="5"/>
      <c r="MZ595" s="5"/>
      <c r="NA595" s="5"/>
      <c r="NB595" s="5"/>
      <c r="NC595" s="5"/>
      <c r="ND595" s="5"/>
      <c r="NE595" s="5"/>
      <c r="NF595" s="5"/>
      <c r="NG595" s="5"/>
      <c r="NH595" s="5"/>
      <c r="NI595" s="5"/>
      <c r="NJ595" s="5"/>
      <c r="NK595" s="5"/>
      <c r="NL595" s="5"/>
      <c r="NM595" s="5"/>
      <c r="NN595" s="5"/>
      <c r="NO595" s="5"/>
      <c r="NP595" s="5"/>
      <c r="NQ595" s="5"/>
      <c r="NR595" s="5"/>
      <c r="NS595" s="5"/>
      <c r="NT595" s="5"/>
      <c r="NU595" s="5"/>
      <c r="NV595" s="5"/>
      <c r="NW595" s="5"/>
      <c r="NX595" s="5"/>
      <c r="NY595" s="5"/>
      <c r="NZ595" s="5"/>
      <c r="OA595" s="5"/>
      <c r="OB595" s="5"/>
      <c r="OC595" s="5"/>
      <c r="OD595" s="5"/>
      <c r="OE595" s="5"/>
      <c r="OF595" s="5"/>
      <c r="OG595" s="5"/>
      <c r="OH595" s="5"/>
      <c r="OI595" s="5"/>
      <c r="OJ595" s="5"/>
      <c r="OK595" s="5"/>
      <c r="OL595" s="5"/>
      <c r="OM595" s="5"/>
      <c r="ON595" s="5"/>
      <c r="OO595" s="5"/>
      <c r="OP595" s="5"/>
      <c r="OQ595" s="5"/>
      <c r="OR595" s="5"/>
      <c r="OS595" s="5"/>
      <c r="OT595" s="5"/>
      <c r="OU595" s="5"/>
      <c r="OV595" s="5"/>
      <c r="OW595" s="5"/>
      <c r="OX595" s="5"/>
      <c r="OY595" s="5"/>
      <c r="OZ595" s="5"/>
      <c r="PA595" s="5"/>
      <c r="PB595" s="5"/>
      <c r="PC595" s="5"/>
      <c r="PD595" s="5"/>
      <c r="PE595" s="5"/>
      <c r="PF595" s="5"/>
      <c r="PG595" s="5"/>
      <c r="PH595" s="5"/>
      <c r="PI595" s="5"/>
      <c r="PJ595" s="5"/>
      <c r="PK595" s="5"/>
      <c r="PL595" s="5"/>
      <c r="PM595" s="5"/>
      <c r="PN595" s="5"/>
      <c r="PO595" s="5"/>
      <c r="PP595" s="5"/>
    </row>
    <row r="596" spans="1:432" ht="14.2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  <c r="IW596" s="5"/>
      <c r="IX596" s="5"/>
      <c r="IY596" s="5"/>
      <c r="IZ596" s="5"/>
      <c r="JA596" s="5"/>
      <c r="JB596" s="5"/>
      <c r="JC596" s="5"/>
      <c r="JD596" s="5"/>
      <c r="JE596" s="5"/>
      <c r="JF596" s="5"/>
      <c r="JG596" s="5"/>
      <c r="JH596" s="5"/>
      <c r="JI596" s="5"/>
      <c r="JJ596" s="5"/>
      <c r="JK596" s="5"/>
      <c r="JL596" s="5"/>
      <c r="JM596" s="5"/>
      <c r="JN596" s="5"/>
      <c r="JO596" s="5"/>
      <c r="JP596" s="5"/>
      <c r="JQ596" s="5"/>
      <c r="JR596" s="5"/>
      <c r="JS596" s="5"/>
      <c r="JT596" s="5"/>
      <c r="JU596" s="5"/>
      <c r="JV596" s="5"/>
      <c r="JW596" s="5"/>
      <c r="JX596" s="5"/>
      <c r="JY596" s="5"/>
      <c r="JZ596" s="5"/>
      <c r="KA596" s="5"/>
      <c r="KB596" s="5"/>
      <c r="KC596" s="5"/>
      <c r="KD596" s="5"/>
      <c r="KE596" s="5"/>
      <c r="KF596" s="5"/>
      <c r="KG596" s="5"/>
      <c r="KH596" s="5"/>
      <c r="KI596" s="5"/>
      <c r="KJ596" s="5"/>
      <c r="KK596" s="5"/>
      <c r="KL596" s="5"/>
      <c r="KM596" s="5"/>
      <c r="KN596" s="5"/>
      <c r="KO596" s="5"/>
      <c r="KP596" s="5"/>
      <c r="KQ596" s="5"/>
      <c r="KR596" s="5"/>
      <c r="KS596" s="5"/>
      <c r="KT596" s="5"/>
      <c r="KU596" s="5"/>
      <c r="KV596" s="5"/>
      <c r="KW596" s="5"/>
      <c r="KX596" s="5"/>
      <c r="KY596" s="5"/>
      <c r="KZ596" s="5"/>
      <c r="LA596" s="5"/>
      <c r="LB596" s="5"/>
      <c r="LC596" s="5"/>
      <c r="LD596" s="5"/>
      <c r="LE596" s="5"/>
      <c r="LF596" s="5"/>
      <c r="LG596" s="5"/>
      <c r="LH596" s="5"/>
      <c r="LI596" s="5"/>
      <c r="LJ596" s="5"/>
      <c r="LK596" s="5"/>
      <c r="LL596" s="5"/>
      <c r="LM596" s="5"/>
      <c r="LN596" s="5"/>
      <c r="LO596" s="5"/>
      <c r="LP596" s="5"/>
      <c r="LQ596" s="5"/>
      <c r="LR596" s="5"/>
      <c r="LS596" s="5"/>
      <c r="LT596" s="5"/>
      <c r="LU596" s="5"/>
      <c r="LV596" s="5"/>
      <c r="LW596" s="5"/>
      <c r="LX596" s="5"/>
      <c r="LY596" s="5"/>
      <c r="LZ596" s="5"/>
      <c r="MA596" s="5"/>
      <c r="MB596" s="5"/>
      <c r="MC596" s="5"/>
      <c r="MD596" s="5"/>
      <c r="ME596" s="5"/>
      <c r="MF596" s="5"/>
      <c r="MG596" s="5"/>
      <c r="MH596" s="5"/>
      <c r="MI596" s="5"/>
      <c r="MJ596" s="5"/>
      <c r="MK596" s="5"/>
      <c r="ML596" s="5"/>
      <c r="MM596" s="5"/>
      <c r="MN596" s="5"/>
      <c r="MO596" s="5"/>
      <c r="MP596" s="5"/>
      <c r="MQ596" s="5"/>
      <c r="MR596" s="5"/>
      <c r="MS596" s="5"/>
      <c r="MT596" s="5"/>
      <c r="MU596" s="5"/>
      <c r="MV596" s="5"/>
      <c r="MW596" s="5"/>
      <c r="MX596" s="5"/>
      <c r="MY596" s="5"/>
      <c r="MZ596" s="5"/>
      <c r="NA596" s="5"/>
      <c r="NB596" s="5"/>
      <c r="NC596" s="5"/>
      <c r="ND596" s="5"/>
      <c r="NE596" s="5"/>
      <c r="NF596" s="5"/>
      <c r="NG596" s="5"/>
      <c r="NH596" s="5"/>
      <c r="NI596" s="5"/>
      <c r="NJ596" s="5"/>
      <c r="NK596" s="5"/>
      <c r="NL596" s="5"/>
      <c r="NM596" s="5"/>
      <c r="NN596" s="5"/>
      <c r="NO596" s="5"/>
      <c r="NP596" s="5"/>
      <c r="NQ596" s="5"/>
      <c r="NR596" s="5"/>
      <c r="NS596" s="5"/>
      <c r="NT596" s="5"/>
      <c r="NU596" s="5"/>
      <c r="NV596" s="5"/>
      <c r="NW596" s="5"/>
      <c r="NX596" s="5"/>
      <c r="NY596" s="5"/>
      <c r="NZ596" s="5"/>
      <c r="OA596" s="5"/>
      <c r="OB596" s="5"/>
      <c r="OC596" s="5"/>
      <c r="OD596" s="5"/>
      <c r="OE596" s="5"/>
      <c r="OF596" s="5"/>
      <c r="OG596" s="5"/>
      <c r="OH596" s="5"/>
      <c r="OI596" s="5"/>
      <c r="OJ596" s="5"/>
      <c r="OK596" s="5"/>
      <c r="OL596" s="5"/>
      <c r="OM596" s="5"/>
      <c r="ON596" s="5"/>
      <c r="OO596" s="5"/>
      <c r="OP596" s="5"/>
      <c r="OQ596" s="5"/>
      <c r="OR596" s="5"/>
      <c r="OS596" s="5"/>
      <c r="OT596" s="5"/>
      <c r="OU596" s="5"/>
      <c r="OV596" s="5"/>
      <c r="OW596" s="5"/>
      <c r="OX596" s="5"/>
      <c r="OY596" s="5"/>
      <c r="OZ596" s="5"/>
      <c r="PA596" s="5"/>
      <c r="PB596" s="5"/>
      <c r="PC596" s="5"/>
      <c r="PD596" s="5"/>
      <c r="PE596" s="5"/>
      <c r="PF596" s="5"/>
      <c r="PG596" s="5"/>
      <c r="PH596" s="5"/>
      <c r="PI596" s="5"/>
      <c r="PJ596" s="5"/>
      <c r="PK596" s="5"/>
      <c r="PL596" s="5"/>
      <c r="PM596" s="5"/>
      <c r="PN596" s="5"/>
      <c r="PO596" s="5"/>
      <c r="PP596" s="5"/>
    </row>
    <row r="597" spans="1:432" ht="14.2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  <c r="IW597" s="5"/>
      <c r="IX597" s="5"/>
      <c r="IY597" s="5"/>
      <c r="IZ597" s="5"/>
      <c r="JA597" s="5"/>
      <c r="JB597" s="5"/>
      <c r="JC597" s="5"/>
      <c r="JD597" s="5"/>
      <c r="JE597" s="5"/>
      <c r="JF597" s="5"/>
      <c r="JG597" s="5"/>
      <c r="JH597" s="5"/>
      <c r="JI597" s="5"/>
      <c r="JJ597" s="5"/>
      <c r="JK597" s="5"/>
      <c r="JL597" s="5"/>
      <c r="JM597" s="5"/>
      <c r="JN597" s="5"/>
      <c r="JO597" s="5"/>
      <c r="JP597" s="5"/>
      <c r="JQ597" s="5"/>
      <c r="JR597" s="5"/>
      <c r="JS597" s="5"/>
      <c r="JT597" s="5"/>
      <c r="JU597" s="5"/>
      <c r="JV597" s="5"/>
      <c r="JW597" s="5"/>
      <c r="JX597" s="5"/>
      <c r="JY597" s="5"/>
      <c r="JZ597" s="5"/>
      <c r="KA597" s="5"/>
      <c r="KB597" s="5"/>
      <c r="KC597" s="5"/>
      <c r="KD597" s="5"/>
      <c r="KE597" s="5"/>
      <c r="KF597" s="5"/>
      <c r="KG597" s="5"/>
      <c r="KH597" s="5"/>
      <c r="KI597" s="5"/>
      <c r="KJ597" s="5"/>
      <c r="KK597" s="5"/>
      <c r="KL597" s="5"/>
      <c r="KM597" s="5"/>
      <c r="KN597" s="5"/>
      <c r="KO597" s="5"/>
      <c r="KP597" s="5"/>
      <c r="KQ597" s="5"/>
      <c r="KR597" s="5"/>
      <c r="KS597" s="5"/>
      <c r="KT597" s="5"/>
      <c r="KU597" s="5"/>
      <c r="KV597" s="5"/>
      <c r="KW597" s="5"/>
      <c r="KX597" s="5"/>
      <c r="KY597" s="5"/>
      <c r="KZ597" s="5"/>
      <c r="LA597" s="5"/>
      <c r="LB597" s="5"/>
      <c r="LC597" s="5"/>
      <c r="LD597" s="5"/>
      <c r="LE597" s="5"/>
      <c r="LF597" s="5"/>
      <c r="LG597" s="5"/>
      <c r="LH597" s="5"/>
      <c r="LI597" s="5"/>
      <c r="LJ597" s="5"/>
      <c r="LK597" s="5"/>
      <c r="LL597" s="5"/>
      <c r="LM597" s="5"/>
      <c r="LN597" s="5"/>
      <c r="LO597" s="5"/>
      <c r="LP597" s="5"/>
      <c r="LQ597" s="5"/>
      <c r="LR597" s="5"/>
      <c r="LS597" s="5"/>
      <c r="LT597" s="5"/>
      <c r="LU597" s="5"/>
      <c r="LV597" s="5"/>
      <c r="LW597" s="5"/>
      <c r="LX597" s="5"/>
      <c r="LY597" s="5"/>
      <c r="LZ597" s="5"/>
      <c r="MA597" s="5"/>
      <c r="MB597" s="5"/>
      <c r="MC597" s="5"/>
      <c r="MD597" s="5"/>
      <c r="ME597" s="5"/>
      <c r="MF597" s="5"/>
      <c r="MG597" s="5"/>
      <c r="MH597" s="5"/>
      <c r="MI597" s="5"/>
      <c r="MJ597" s="5"/>
      <c r="MK597" s="5"/>
      <c r="ML597" s="5"/>
      <c r="MM597" s="5"/>
      <c r="MN597" s="5"/>
      <c r="MO597" s="5"/>
      <c r="MP597" s="5"/>
      <c r="MQ597" s="5"/>
      <c r="MR597" s="5"/>
      <c r="MS597" s="5"/>
      <c r="MT597" s="5"/>
      <c r="MU597" s="5"/>
      <c r="MV597" s="5"/>
      <c r="MW597" s="5"/>
      <c r="MX597" s="5"/>
      <c r="MY597" s="5"/>
      <c r="MZ597" s="5"/>
      <c r="NA597" s="5"/>
      <c r="NB597" s="5"/>
      <c r="NC597" s="5"/>
      <c r="ND597" s="5"/>
      <c r="NE597" s="5"/>
      <c r="NF597" s="5"/>
      <c r="NG597" s="5"/>
      <c r="NH597" s="5"/>
      <c r="NI597" s="5"/>
      <c r="NJ597" s="5"/>
      <c r="NK597" s="5"/>
      <c r="NL597" s="5"/>
      <c r="NM597" s="5"/>
      <c r="NN597" s="5"/>
      <c r="NO597" s="5"/>
      <c r="NP597" s="5"/>
      <c r="NQ597" s="5"/>
      <c r="NR597" s="5"/>
      <c r="NS597" s="5"/>
      <c r="NT597" s="5"/>
      <c r="NU597" s="5"/>
      <c r="NV597" s="5"/>
      <c r="NW597" s="5"/>
      <c r="NX597" s="5"/>
      <c r="NY597" s="5"/>
      <c r="NZ597" s="5"/>
      <c r="OA597" s="5"/>
      <c r="OB597" s="5"/>
      <c r="OC597" s="5"/>
      <c r="OD597" s="5"/>
      <c r="OE597" s="5"/>
      <c r="OF597" s="5"/>
      <c r="OG597" s="5"/>
      <c r="OH597" s="5"/>
      <c r="OI597" s="5"/>
      <c r="OJ597" s="5"/>
      <c r="OK597" s="5"/>
      <c r="OL597" s="5"/>
      <c r="OM597" s="5"/>
      <c r="ON597" s="5"/>
      <c r="OO597" s="5"/>
      <c r="OP597" s="5"/>
      <c r="OQ597" s="5"/>
      <c r="OR597" s="5"/>
      <c r="OS597" s="5"/>
      <c r="OT597" s="5"/>
      <c r="OU597" s="5"/>
      <c r="OV597" s="5"/>
      <c r="OW597" s="5"/>
      <c r="OX597" s="5"/>
      <c r="OY597" s="5"/>
      <c r="OZ597" s="5"/>
      <c r="PA597" s="5"/>
      <c r="PB597" s="5"/>
      <c r="PC597" s="5"/>
      <c r="PD597" s="5"/>
      <c r="PE597" s="5"/>
      <c r="PF597" s="5"/>
      <c r="PG597" s="5"/>
      <c r="PH597" s="5"/>
      <c r="PI597" s="5"/>
      <c r="PJ597" s="5"/>
      <c r="PK597" s="5"/>
      <c r="PL597" s="5"/>
      <c r="PM597" s="5"/>
      <c r="PN597" s="5"/>
      <c r="PO597" s="5"/>
      <c r="PP597" s="5"/>
    </row>
    <row r="598" spans="1:432" ht="14.2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  <c r="IW598" s="5"/>
      <c r="IX598" s="5"/>
      <c r="IY598" s="5"/>
      <c r="IZ598" s="5"/>
      <c r="JA598" s="5"/>
      <c r="JB598" s="5"/>
      <c r="JC598" s="5"/>
      <c r="JD598" s="5"/>
      <c r="JE598" s="5"/>
      <c r="JF598" s="5"/>
      <c r="JG598" s="5"/>
      <c r="JH598" s="5"/>
      <c r="JI598" s="5"/>
      <c r="JJ598" s="5"/>
      <c r="JK598" s="5"/>
      <c r="JL598" s="5"/>
      <c r="JM598" s="5"/>
      <c r="JN598" s="5"/>
      <c r="JO598" s="5"/>
      <c r="JP598" s="5"/>
      <c r="JQ598" s="5"/>
      <c r="JR598" s="5"/>
      <c r="JS598" s="5"/>
      <c r="JT598" s="5"/>
      <c r="JU598" s="5"/>
      <c r="JV598" s="5"/>
      <c r="JW598" s="5"/>
      <c r="JX598" s="5"/>
      <c r="JY598" s="5"/>
      <c r="JZ598" s="5"/>
      <c r="KA598" s="5"/>
      <c r="KB598" s="5"/>
      <c r="KC598" s="5"/>
      <c r="KD598" s="5"/>
      <c r="KE598" s="5"/>
      <c r="KF598" s="5"/>
      <c r="KG598" s="5"/>
      <c r="KH598" s="5"/>
      <c r="KI598" s="5"/>
      <c r="KJ598" s="5"/>
      <c r="KK598" s="5"/>
      <c r="KL598" s="5"/>
      <c r="KM598" s="5"/>
      <c r="KN598" s="5"/>
      <c r="KO598" s="5"/>
      <c r="KP598" s="5"/>
      <c r="KQ598" s="5"/>
      <c r="KR598" s="5"/>
      <c r="KS598" s="5"/>
      <c r="KT598" s="5"/>
      <c r="KU598" s="5"/>
      <c r="KV598" s="5"/>
      <c r="KW598" s="5"/>
      <c r="KX598" s="5"/>
      <c r="KY598" s="5"/>
      <c r="KZ598" s="5"/>
      <c r="LA598" s="5"/>
      <c r="LB598" s="5"/>
      <c r="LC598" s="5"/>
      <c r="LD598" s="5"/>
      <c r="LE598" s="5"/>
      <c r="LF598" s="5"/>
      <c r="LG598" s="5"/>
      <c r="LH598" s="5"/>
      <c r="LI598" s="5"/>
      <c r="LJ598" s="5"/>
      <c r="LK598" s="5"/>
      <c r="LL598" s="5"/>
      <c r="LM598" s="5"/>
      <c r="LN598" s="5"/>
      <c r="LO598" s="5"/>
      <c r="LP598" s="5"/>
      <c r="LQ598" s="5"/>
      <c r="LR598" s="5"/>
      <c r="LS598" s="5"/>
      <c r="LT598" s="5"/>
      <c r="LU598" s="5"/>
      <c r="LV598" s="5"/>
      <c r="LW598" s="5"/>
      <c r="LX598" s="5"/>
      <c r="LY598" s="5"/>
      <c r="LZ598" s="5"/>
      <c r="MA598" s="5"/>
      <c r="MB598" s="5"/>
      <c r="MC598" s="5"/>
      <c r="MD598" s="5"/>
      <c r="ME598" s="5"/>
      <c r="MF598" s="5"/>
      <c r="MG598" s="5"/>
      <c r="MH598" s="5"/>
      <c r="MI598" s="5"/>
      <c r="MJ598" s="5"/>
      <c r="MK598" s="5"/>
      <c r="ML598" s="5"/>
      <c r="MM598" s="5"/>
      <c r="MN598" s="5"/>
      <c r="MO598" s="5"/>
      <c r="MP598" s="5"/>
      <c r="MQ598" s="5"/>
      <c r="MR598" s="5"/>
      <c r="MS598" s="5"/>
      <c r="MT598" s="5"/>
      <c r="MU598" s="5"/>
      <c r="MV598" s="5"/>
      <c r="MW598" s="5"/>
      <c r="MX598" s="5"/>
      <c r="MY598" s="5"/>
      <c r="MZ598" s="5"/>
      <c r="NA598" s="5"/>
      <c r="NB598" s="5"/>
      <c r="NC598" s="5"/>
      <c r="ND598" s="5"/>
      <c r="NE598" s="5"/>
      <c r="NF598" s="5"/>
      <c r="NG598" s="5"/>
      <c r="NH598" s="5"/>
      <c r="NI598" s="5"/>
      <c r="NJ598" s="5"/>
      <c r="NK598" s="5"/>
      <c r="NL598" s="5"/>
      <c r="NM598" s="5"/>
      <c r="NN598" s="5"/>
      <c r="NO598" s="5"/>
      <c r="NP598" s="5"/>
      <c r="NQ598" s="5"/>
      <c r="NR598" s="5"/>
      <c r="NS598" s="5"/>
      <c r="NT598" s="5"/>
      <c r="NU598" s="5"/>
      <c r="NV598" s="5"/>
      <c r="NW598" s="5"/>
      <c r="NX598" s="5"/>
      <c r="NY598" s="5"/>
      <c r="NZ598" s="5"/>
      <c r="OA598" s="5"/>
      <c r="OB598" s="5"/>
      <c r="OC598" s="5"/>
      <c r="OD598" s="5"/>
      <c r="OE598" s="5"/>
      <c r="OF598" s="5"/>
      <c r="OG598" s="5"/>
      <c r="OH598" s="5"/>
      <c r="OI598" s="5"/>
      <c r="OJ598" s="5"/>
      <c r="OK598" s="5"/>
      <c r="OL598" s="5"/>
      <c r="OM598" s="5"/>
      <c r="ON598" s="5"/>
      <c r="OO598" s="5"/>
      <c r="OP598" s="5"/>
      <c r="OQ598" s="5"/>
      <c r="OR598" s="5"/>
      <c r="OS598" s="5"/>
      <c r="OT598" s="5"/>
      <c r="OU598" s="5"/>
      <c r="OV598" s="5"/>
      <c r="OW598" s="5"/>
      <c r="OX598" s="5"/>
      <c r="OY598" s="5"/>
      <c r="OZ598" s="5"/>
      <c r="PA598" s="5"/>
      <c r="PB598" s="5"/>
      <c r="PC598" s="5"/>
      <c r="PD598" s="5"/>
      <c r="PE598" s="5"/>
      <c r="PF598" s="5"/>
      <c r="PG598" s="5"/>
      <c r="PH598" s="5"/>
      <c r="PI598" s="5"/>
      <c r="PJ598" s="5"/>
      <c r="PK598" s="5"/>
      <c r="PL598" s="5"/>
      <c r="PM598" s="5"/>
      <c r="PN598" s="5"/>
      <c r="PO598" s="5"/>
      <c r="PP598" s="5"/>
    </row>
    <row r="599" spans="1:432" ht="14.2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  <c r="IW599" s="5"/>
      <c r="IX599" s="5"/>
      <c r="IY599" s="5"/>
      <c r="IZ599" s="5"/>
      <c r="JA599" s="5"/>
      <c r="JB599" s="5"/>
      <c r="JC599" s="5"/>
      <c r="JD599" s="5"/>
      <c r="JE599" s="5"/>
      <c r="JF599" s="5"/>
      <c r="JG599" s="5"/>
      <c r="JH599" s="5"/>
      <c r="JI599" s="5"/>
      <c r="JJ599" s="5"/>
      <c r="JK599" s="5"/>
      <c r="JL599" s="5"/>
      <c r="JM599" s="5"/>
      <c r="JN599" s="5"/>
      <c r="JO599" s="5"/>
      <c r="JP599" s="5"/>
      <c r="JQ599" s="5"/>
      <c r="JR599" s="5"/>
      <c r="JS599" s="5"/>
      <c r="JT599" s="5"/>
      <c r="JU599" s="5"/>
      <c r="JV599" s="5"/>
      <c r="JW599" s="5"/>
      <c r="JX599" s="5"/>
      <c r="JY599" s="5"/>
      <c r="JZ599" s="5"/>
      <c r="KA599" s="5"/>
      <c r="KB599" s="5"/>
      <c r="KC599" s="5"/>
      <c r="KD599" s="5"/>
      <c r="KE599" s="5"/>
      <c r="KF599" s="5"/>
      <c r="KG599" s="5"/>
      <c r="KH599" s="5"/>
      <c r="KI599" s="5"/>
      <c r="KJ599" s="5"/>
      <c r="KK599" s="5"/>
      <c r="KL599" s="5"/>
      <c r="KM599" s="5"/>
      <c r="KN599" s="5"/>
      <c r="KO599" s="5"/>
      <c r="KP599" s="5"/>
      <c r="KQ599" s="5"/>
      <c r="KR599" s="5"/>
      <c r="KS599" s="5"/>
      <c r="KT599" s="5"/>
      <c r="KU599" s="5"/>
      <c r="KV599" s="5"/>
      <c r="KW599" s="5"/>
      <c r="KX599" s="5"/>
      <c r="KY599" s="5"/>
      <c r="KZ599" s="5"/>
      <c r="LA599" s="5"/>
      <c r="LB599" s="5"/>
      <c r="LC599" s="5"/>
      <c r="LD599" s="5"/>
      <c r="LE599" s="5"/>
      <c r="LF599" s="5"/>
      <c r="LG599" s="5"/>
      <c r="LH599" s="5"/>
      <c r="LI599" s="5"/>
      <c r="LJ599" s="5"/>
      <c r="LK599" s="5"/>
      <c r="LL599" s="5"/>
      <c r="LM599" s="5"/>
      <c r="LN599" s="5"/>
      <c r="LO599" s="5"/>
      <c r="LP599" s="5"/>
      <c r="LQ599" s="5"/>
      <c r="LR599" s="5"/>
      <c r="LS599" s="5"/>
      <c r="LT599" s="5"/>
      <c r="LU599" s="5"/>
      <c r="LV599" s="5"/>
      <c r="LW599" s="5"/>
      <c r="LX599" s="5"/>
      <c r="LY599" s="5"/>
      <c r="LZ599" s="5"/>
      <c r="MA599" s="5"/>
      <c r="MB599" s="5"/>
      <c r="MC599" s="5"/>
      <c r="MD599" s="5"/>
      <c r="ME599" s="5"/>
      <c r="MF599" s="5"/>
      <c r="MG599" s="5"/>
      <c r="MH599" s="5"/>
      <c r="MI599" s="5"/>
      <c r="MJ599" s="5"/>
      <c r="MK599" s="5"/>
      <c r="ML599" s="5"/>
      <c r="MM599" s="5"/>
      <c r="MN599" s="5"/>
      <c r="MO599" s="5"/>
      <c r="MP599" s="5"/>
      <c r="MQ599" s="5"/>
      <c r="MR599" s="5"/>
      <c r="MS599" s="5"/>
      <c r="MT599" s="5"/>
      <c r="MU599" s="5"/>
      <c r="MV599" s="5"/>
      <c r="MW599" s="5"/>
      <c r="MX599" s="5"/>
      <c r="MY599" s="5"/>
      <c r="MZ599" s="5"/>
      <c r="NA599" s="5"/>
      <c r="NB599" s="5"/>
      <c r="NC599" s="5"/>
      <c r="ND599" s="5"/>
      <c r="NE599" s="5"/>
      <c r="NF599" s="5"/>
      <c r="NG599" s="5"/>
      <c r="NH599" s="5"/>
      <c r="NI599" s="5"/>
      <c r="NJ599" s="5"/>
      <c r="NK599" s="5"/>
      <c r="NL599" s="5"/>
      <c r="NM599" s="5"/>
      <c r="NN599" s="5"/>
      <c r="NO599" s="5"/>
      <c r="NP599" s="5"/>
      <c r="NQ599" s="5"/>
      <c r="NR599" s="5"/>
      <c r="NS599" s="5"/>
      <c r="NT599" s="5"/>
      <c r="NU599" s="5"/>
      <c r="NV599" s="5"/>
      <c r="NW599" s="5"/>
      <c r="NX599" s="5"/>
      <c r="NY599" s="5"/>
      <c r="NZ599" s="5"/>
      <c r="OA599" s="5"/>
      <c r="OB599" s="5"/>
      <c r="OC599" s="5"/>
      <c r="OD599" s="5"/>
      <c r="OE599" s="5"/>
      <c r="OF599" s="5"/>
      <c r="OG599" s="5"/>
      <c r="OH599" s="5"/>
      <c r="OI599" s="5"/>
      <c r="OJ599" s="5"/>
      <c r="OK599" s="5"/>
      <c r="OL599" s="5"/>
      <c r="OM599" s="5"/>
      <c r="ON599" s="5"/>
      <c r="OO599" s="5"/>
      <c r="OP599" s="5"/>
      <c r="OQ599" s="5"/>
      <c r="OR599" s="5"/>
      <c r="OS599" s="5"/>
      <c r="OT599" s="5"/>
      <c r="OU599" s="5"/>
      <c r="OV599" s="5"/>
      <c r="OW599" s="5"/>
      <c r="OX599" s="5"/>
      <c r="OY599" s="5"/>
      <c r="OZ599" s="5"/>
      <c r="PA599" s="5"/>
      <c r="PB599" s="5"/>
      <c r="PC599" s="5"/>
      <c r="PD599" s="5"/>
      <c r="PE599" s="5"/>
      <c r="PF599" s="5"/>
      <c r="PG599" s="5"/>
      <c r="PH599" s="5"/>
      <c r="PI599" s="5"/>
      <c r="PJ599" s="5"/>
      <c r="PK599" s="5"/>
      <c r="PL599" s="5"/>
      <c r="PM599" s="5"/>
      <c r="PN599" s="5"/>
      <c r="PO599" s="5"/>
      <c r="PP599" s="5"/>
    </row>
    <row r="600" spans="1:432" ht="14.2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  <c r="IW600" s="5"/>
      <c r="IX600" s="5"/>
      <c r="IY600" s="5"/>
      <c r="IZ600" s="5"/>
      <c r="JA600" s="5"/>
      <c r="JB600" s="5"/>
      <c r="JC600" s="5"/>
      <c r="JD600" s="5"/>
      <c r="JE600" s="5"/>
      <c r="JF600" s="5"/>
      <c r="JG600" s="5"/>
      <c r="JH600" s="5"/>
      <c r="JI600" s="5"/>
      <c r="JJ600" s="5"/>
      <c r="JK600" s="5"/>
      <c r="JL600" s="5"/>
      <c r="JM600" s="5"/>
      <c r="JN600" s="5"/>
      <c r="JO600" s="5"/>
      <c r="JP600" s="5"/>
      <c r="JQ600" s="5"/>
      <c r="JR600" s="5"/>
      <c r="JS600" s="5"/>
      <c r="JT600" s="5"/>
      <c r="JU600" s="5"/>
      <c r="JV600" s="5"/>
      <c r="JW600" s="5"/>
      <c r="JX600" s="5"/>
      <c r="JY600" s="5"/>
      <c r="JZ600" s="5"/>
      <c r="KA600" s="5"/>
      <c r="KB600" s="5"/>
      <c r="KC600" s="5"/>
      <c r="KD600" s="5"/>
      <c r="KE600" s="5"/>
      <c r="KF600" s="5"/>
      <c r="KG600" s="5"/>
      <c r="KH600" s="5"/>
      <c r="KI600" s="5"/>
      <c r="KJ600" s="5"/>
      <c r="KK600" s="5"/>
      <c r="KL600" s="5"/>
      <c r="KM600" s="5"/>
      <c r="KN600" s="5"/>
      <c r="KO600" s="5"/>
      <c r="KP600" s="5"/>
      <c r="KQ600" s="5"/>
      <c r="KR600" s="5"/>
      <c r="KS600" s="5"/>
      <c r="KT600" s="5"/>
      <c r="KU600" s="5"/>
      <c r="KV600" s="5"/>
      <c r="KW600" s="5"/>
      <c r="KX600" s="5"/>
      <c r="KY600" s="5"/>
      <c r="KZ600" s="5"/>
      <c r="LA600" s="5"/>
      <c r="LB600" s="5"/>
      <c r="LC600" s="5"/>
      <c r="LD600" s="5"/>
      <c r="LE600" s="5"/>
      <c r="LF600" s="5"/>
      <c r="LG600" s="5"/>
      <c r="LH600" s="5"/>
      <c r="LI600" s="5"/>
      <c r="LJ600" s="5"/>
      <c r="LK600" s="5"/>
      <c r="LL600" s="5"/>
      <c r="LM600" s="5"/>
      <c r="LN600" s="5"/>
      <c r="LO600" s="5"/>
      <c r="LP600" s="5"/>
      <c r="LQ600" s="5"/>
      <c r="LR600" s="5"/>
      <c r="LS600" s="5"/>
      <c r="LT600" s="5"/>
      <c r="LU600" s="5"/>
      <c r="LV600" s="5"/>
      <c r="LW600" s="5"/>
      <c r="LX600" s="5"/>
      <c r="LY600" s="5"/>
      <c r="LZ600" s="5"/>
      <c r="MA600" s="5"/>
      <c r="MB600" s="5"/>
      <c r="MC600" s="5"/>
      <c r="MD600" s="5"/>
      <c r="ME600" s="5"/>
      <c r="MF600" s="5"/>
      <c r="MG600" s="5"/>
      <c r="MH600" s="5"/>
      <c r="MI600" s="5"/>
      <c r="MJ600" s="5"/>
      <c r="MK600" s="5"/>
      <c r="ML600" s="5"/>
      <c r="MM600" s="5"/>
      <c r="MN600" s="5"/>
      <c r="MO600" s="5"/>
      <c r="MP600" s="5"/>
      <c r="MQ600" s="5"/>
      <c r="MR600" s="5"/>
      <c r="MS600" s="5"/>
      <c r="MT600" s="5"/>
      <c r="MU600" s="5"/>
      <c r="MV600" s="5"/>
      <c r="MW600" s="5"/>
      <c r="MX600" s="5"/>
      <c r="MY600" s="5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</row>
    <row r="601" spans="1:432" ht="14.2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  <c r="IW601" s="5"/>
      <c r="IX601" s="5"/>
      <c r="IY601" s="5"/>
      <c r="IZ601" s="5"/>
      <c r="JA601" s="5"/>
      <c r="JB601" s="5"/>
      <c r="JC601" s="5"/>
      <c r="JD601" s="5"/>
      <c r="JE601" s="5"/>
      <c r="JF601" s="5"/>
      <c r="JG601" s="5"/>
      <c r="JH601" s="5"/>
      <c r="JI601" s="5"/>
      <c r="JJ601" s="5"/>
      <c r="JK601" s="5"/>
      <c r="JL601" s="5"/>
      <c r="JM601" s="5"/>
      <c r="JN601" s="5"/>
      <c r="JO601" s="5"/>
      <c r="JP601" s="5"/>
      <c r="JQ601" s="5"/>
      <c r="JR601" s="5"/>
      <c r="JS601" s="5"/>
      <c r="JT601" s="5"/>
      <c r="JU601" s="5"/>
      <c r="JV601" s="5"/>
      <c r="JW601" s="5"/>
      <c r="JX601" s="5"/>
      <c r="JY601" s="5"/>
      <c r="JZ601" s="5"/>
      <c r="KA601" s="5"/>
      <c r="KB601" s="5"/>
      <c r="KC601" s="5"/>
      <c r="KD601" s="5"/>
      <c r="KE601" s="5"/>
      <c r="KF601" s="5"/>
      <c r="KG601" s="5"/>
      <c r="KH601" s="5"/>
      <c r="KI601" s="5"/>
      <c r="KJ601" s="5"/>
      <c r="KK601" s="5"/>
      <c r="KL601" s="5"/>
      <c r="KM601" s="5"/>
      <c r="KN601" s="5"/>
      <c r="KO601" s="5"/>
      <c r="KP601" s="5"/>
      <c r="KQ601" s="5"/>
      <c r="KR601" s="5"/>
      <c r="KS601" s="5"/>
      <c r="KT601" s="5"/>
      <c r="KU601" s="5"/>
      <c r="KV601" s="5"/>
      <c r="KW601" s="5"/>
      <c r="KX601" s="5"/>
      <c r="KY601" s="5"/>
      <c r="KZ601" s="5"/>
      <c r="LA601" s="5"/>
      <c r="LB601" s="5"/>
      <c r="LC601" s="5"/>
      <c r="LD601" s="5"/>
      <c r="LE601" s="5"/>
      <c r="LF601" s="5"/>
      <c r="LG601" s="5"/>
      <c r="LH601" s="5"/>
      <c r="LI601" s="5"/>
      <c r="LJ601" s="5"/>
      <c r="LK601" s="5"/>
      <c r="LL601" s="5"/>
      <c r="LM601" s="5"/>
      <c r="LN601" s="5"/>
      <c r="LO601" s="5"/>
      <c r="LP601" s="5"/>
      <c r="LQ601" s="5"/>
      <c r="LR601" s="5"/>
      <c r="LS601" s="5"/>
      <c r="LT601" s="5"/>
      <c r="LU601" s="5"/>
      <c r="LV601" s="5"/>
      <c r="LW601" s="5"/>
      <c r="LX601" s="5"/>
      <c r="LY601" s="5"/>
      <c r="LZ601" s="5"/>
      <c r="MA601" s="5"/>
      <c r="MB601" s="5"/>
      <c r="MC601" s="5"/>
      <c r="MD601" s="5"/>
      <c r="ME601" s="5"/>
      <c r="MF601" s="5"/>
      <c r="MG601" s="5"/>
      <c r="MH601" s="5"/>
      <c r="MI601" s="5"/>
      <c r="MJ601" s="5"/>
      <c r="MK601" s="5"/>
      <c r="ML601" s="5"/>
      <c r="MM601" s="5"/>
      <c r="MN601" s="5"/>
      <c r="MO601" s="5"/>
      <c r="MP601" s="5"/>
      <c r="MQ601" s="5"/>
      <c r="MR601" s="5"/>
      <c r="MS601" s="5"/>
      <c r="MT601" s="5"/>
      <c r="MU601" s="5"/>
      <c r="MV601" s="5"/>
      <c r="MW601" s="5"/>
      <c r="MX601" s="5"/>
      <c r="MY601" s="5"/>
      <c r="MZ601" s="5"/>
      <c r="NA601" s="5"/>
      <c r="NB601" s="5"/>
      <c r="NC601" s="5"/>
      <c r="ND601" s="5"/>
      <c r="NE601" s="5"/>
      <c r="NF601" s="5"/>
      <c r="NG601" s="5"/>
      <c r="NH601" s="5"/>
      <c r="NI601" s="5"/>
      <c r="NJ601" s="5"/>
      <c r="NK601" s="5"/>
      <c r="NL601" s="5"/>
      <c r="NM601" s="5"/>
      <c r="NN601" s="5"/>
      <c r="NO601" s="5"/>
      <c r="NP601" s="5"/>
      <c r="NQ601" s="5"/>
      <c r="NR601" s="5"/>
      <c r="NS601" s="5"/>
      <c r="NT601" s="5"/>
      <c r="NU601" s="5"/>
      <c r="NV601" s="5"/>
      <c r="NW601" s="5"/>
      <c r="NX601" s="5"/>
      <c r="NY601" s="5"/>
      <c r="NZ601" s="5"/>
      <c r="OA601" s="5"/>
      <c r="OB601" s="5"/>
      <c r="OC601" s="5"/>
      <c r="OD601" s="5"/>
      <c r="OE601" s="5"/>
      <c r="OF601" s="5"/>
      <c r="OG601" s="5"/>
      <c r="OH601" s="5"/>
      <c r="OI601" s="5"/>
      <c r="OJ601" s="5"/>
      <c r="OK601" s="5"/>
      <c r="OL601" s="5"/>
      <c r="OM601" s="5"/>
      <c r="ON601" s="5"/>
      <c r="OO601" s="5"/>
      <c r="OP601" s="5"/>
      <c r="OQ601" s="5"/>
      <c r="OR601" s="5"/>
      <c r="OS601" s="5"/>
      <c r="OT601" s="5"/>
      <c r="OU601" s="5"/>
      <c r="OV601" s="5"/>
      <c r="OW601" s="5"/>
      <c r="OX601" s="5"/>
      <c r="OY601" s="5"/>
      <c r="OZ601" s="5"/>
      <c r="PA601" s="5"/>
      <c r="PB601" s="5"/>
      <c r="PC601" s="5"/>
      <c r="PD601" s="5"/>
      <c r="PE601" s="5"/>
      <c r="PF601" s="5"/>
      <c r="PG601" s="5"/>
      <c r="PH601" s="5"/>
      <c r="PI601" s="5"/>
      <c r="PJ601" s="5"/>
      <c r="PK601" s="5"/>
      <c r="PL601" s="5"/>
      <c r="PM601" s="5"/>
      <c r="PN601" s="5"/>
      <c r="PO601" s="5"/>
      <c r="PP601" s="5"/>
    </row>
    <row r="602" spans="1:432" ht="14.2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  <c r="IW602" s="5"/>
      <c r="IX602" s="5"/>
      <c r="IY602" s="5"/>
      <c r="IZ602" s="5"/>
      <c r="JA602" s="5"/>
      <c r="JB602" s="5"/>
      <c r="JC602" s="5"/>
      <c r="JD602" s="5"/>
      <c r="JE602" s="5"/>
      <c r="JF602" s="5"/>
      <c r="JG602" s="5"/>
      <c r="JH602" s="5"/>
      <c r="JI602" s="5"/>
      <c r="JJ602" s="5"/>
      <c r="JK602" s="5"/>
      <c r="JL602" s="5"/>
      <c r="JM602" s="5"/>
      <c r="JN602" s="5"/>
      <c r="JO602" s="5"/>
      <c r="JP602" s="5"/>
      <c r="JQ602" s="5"/>
      <c r="JR602" s="5"/>
      <c r="JS602" s="5"/>
      <c r="JT602" s="5"/>
      <c r="JU602" s="5"/>
      <c r="JV602" s="5"/>
      <c r="JW602" s="5"/>
      <c r="JX602" s="5"/>
      <c r="JY602" s="5"/>
      <c r="JZ602" s="5"/>
      <c r="KA602" s="5"/>
      <c r="KB602" s="5"/>
      <c r="KC602" s="5"/>
      <c r="KD602" s="5"/>
      <c r="KE602" s="5"/>
      <c r="KF602" s="5"/>
      <c r="KG602" s="5"/>
      <c r="KH602" s="5"/>
      <c r="KI602" s="5"/>
      <c r="KJ602" s="5"/>
      <c r="KK602" s="5"/>
      <c r="KL602" s="5"/>
      <c r="KM602" s="5"/>
      <c r="KN602" s="5"/>
      <c r="KO602" s="5"/>
      <c r="KP602" s="5"/>
      <c r="KQ602" s="5"/>
      <c r="KR602" s="5"/>
      <c r="KS602" s="5"/>
      <c r="KT602" s="5"/>
      <c r="KU602" s="5"/>
      <c r="KV602" s="5"/>
      <c r="KW602" s="5"/>
      <c r="KX602" s="5"/>
      <c r="KY602" s="5"/>
      <c r="KZ602" s="5"/>
      <c r="LA602" s="5"/>
      <c r="LB602" s="5"/>
      <c r="LC602" s="5"/>
      <c r="LD602" s="5"/>
      <c r="LE602" s="5"/>
      <c r="LF602" s="5"/>
      <c r="LG602" s="5"/>
      <c r="LH602" s="5"/>
      <c r="LI602" s="5"/>
      <c r="LJ602" s="5"/>
      <c r="LK602" s="5"/>
      <c r="LL602" s="5"/>
      <c r="LM602" s="5"/>
      <c r="LN602" s="5"/>
      <c r="LO602" s="5"/>
      <c r="LP602" s="5"/>
      <c r="LQ602" s="5"/>
      <c r="LR602" s="5"/>
      <c r="LS602" s="5"/>
      <c r="LT602" s="5"/>
      <c r="LU602" s="5"/>
      <c r="LV602" s="5"/>
      <c r="LW602" s="5"/>
      <c r="LX602" s="5"/>
      <c r="LY602" s="5"/>
      <c r="LZ602" s="5"/>
      <c r="MA602" s="5"/>
      <c r="MB602" s="5"/>
      <c r="MC602" s="5"/>
      <c r="MD602" s="5"/>
      <c r="ME602" s="5"/>
      <c r="MF602" s="5"/>
      <c r="MG602" s="5"/>
      <c r="MH602" s="5"/>
      <c r="MI602" s="5"/>
      <c r="MJ602" s="5"/>
      <c r="MK602" s="5"/>
      <c r="ML602" s="5"/>
      <c r="MM602" s="5"/>
      <c r="MN602" s="5"/>
      <c r="MO602" s="5"/>
      <c r="MP602" s="5"/>
      <c r="MQ602" s="5"/>
      <c r="MR602" s="5"/>
      <c r="MS602" s="5"/>
      <c r="MT602" s="5"/>
      <c r="MU602" s="5"/>
      <c r="MV602" s="5"/>
      <c r="MW602" s="5"/>
      <c r="MX602" s="5"/>
      <c r="MY602" s="5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</row>
    <row r="603" spans="1:432" ht="14.2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  <c r="IW603" s="5"/>
      <c r="IX603" s="5"/>
      <c r="IY603" s="5"/>
      <c r="IZ603" s="5"/>
      <c r="JA603" s="5"/>
      <c r="JB603" s="5"/>
      <c r="JC603" s="5"/>
      <c r="JD603" s="5"/>
      <c r="JE603" s="5"/>
      <c r="JF603" s="5"/>
      <c r="JG603" s="5"/>
      <c r="JH603" s="5"/>
      <c r="JI603" s="5"/>
      <c r="JJ603" s="5"/>
      <c r="JK603" s="5"/>
      <c r="JL603" s="5"/>
      <c r="JM603" s="5"/>
      <c r="JN603" s="5"/>
      <c r="JO603" s="5"/>
      <c r="JP603" s="5"/>
      <c r="JQ603" s="5"/>
      <c r="JR603" s="5"/>
      <c r="JS603" s="5"/>
      <c r="JT603" s="5"/>
      <c r="JU603" s="5"/>
      <c r="JV603" s="5"/>
      <c r="JW603" s="5"/>
      <c r="JX603" s="5"/>
      <c r="JY603" s="5"/>
      <c r="JZ603" s="5"/>
      <c r="KA603" s="5"/>
      <c r="KB603" s="5"/>
      <c r="KC603" s="5"/>
      <c r="KD603" s="5"/>
      <c r="KE603" s="5"/>
      <c r="KF603" s="5"/>
      <c r="KG603" s="5"/>
      <c r="KH603" s="5"/>
      <c r="KI603" s="5"/>
      <c r="KJ603" s="5"/>
      <c r="KK603" s="5"/>
      <c r="KL603" s="5"/>
      <c r="KM603" s="5"/>
      <c r="KN603" s="5"/>
      <c r="KO603" s="5"/>
      <c r="KP603" s="5"/>
      <c r="KQ603" s="5"/>
      <c r="KR603" s="5"/>
      <c r="KS603" s="5"/>
      <c r="KT603" s="5"/>
      <c r="KU603" s="5"/>
      <c r="KV603" s="5"/>
      <c r="KW603" s="5"/>
      <c r="KX603" s="5"/>
      <c r="KY603" s="5"/>
      <c r="KZ603" s="5"/>
      <c r="LA603" s="5"/>
      <c r="LB603" s="5"/>
      <c r="LC603" s="5"/>
      <c r="LD603" s="5"/>
      <c r="LE603" s="5"/>
      <c r="LF603" s="5"/>
      <c r="LG603" s="5"/>
      <c r="LH603" s="5"/>
      <c r="LI603" s="5"/>
      <c r="LJ603" s="5"/>
      <c r="LK603" s="5"/>
      <c r="LL603" s="5"/>
      <c r="LM603" s="5"/>
      <c r="LN603" s="5"/>
      <c r="LO603" s="5"/>
      <c r="LP603" s="5"/>
      <c r="LQ603" s="5"/>
      <c r="LR603" s="5"/>
      <c r="LS603" s="5"/>
      <c r="LT603" s="5"/>
      <c r="LU603" s="5"/>
      <c r="LV603" s="5"/>
      <c r="LW603" s="5"/>
      <c r="LX603" s="5"/>
      <c r="LY603" s="5"/>
      <c r="LZ603" s="5"/>
      <c r="MA603" s="5"/>
      <c r="MB603" s="5"/>
      <c r="MC603" s="5"/>
      <c r="MD603" s="5"/>
      <c r="ME603" s="5"/>
      <c r="MF603" s="5"/>
      <c r="MG603" s="5"/>
      <c r="MH603" s="5"/>
      <c r="MI603" s="5"/>
      <c r="MJ603" s="5"/>
      <c r="MK603" s="5"/>
      <c r="ML603" s="5"/>
      <c r="MM603" s="5"/>
      <c r="MN603" s="5"/>
      <c r="MO603" s="5"/>
      <c r="MP603" s="5"/>
      <c r="MQ603" s="5"/>
      <c r="MR603" s="5"/>
      <c r="MS603" s="5"/>
      <c r="MT603" s="5"/>
      <c r="MU603" s="5"/>
      <c r="MV603" s="5"/>
      <c r="MW603" s="5"/>
      <c r="MX603" s="5"/>
      <c r="MY603" s="5"/>
      <c r="MZ603" s="5"/>
      <c r="NA603" s="5"/>
      <c r="NB603" s="5"/>
      <c r="NC603" s="5"/>
      <c r="ND603" s="5"/>
      <c r="NE603" s="5"/>
      <c r="NF603" s="5"/>
      <c r="NG603" s="5"/>
      <c r="NH603" s="5"/>
      <c r="NI603" s="5"/>
      <c r="NJ603" s="5"/>
      <c r="NK603" s="5"/>
      <c r="NL603" s="5"/>
      <c r="NM603" s="5"/>
      <c r="NN603" s="5"/>
      <c r="NO603" s="5"/>
      <c r="NP603" s="5"/>
      <c r="NQ603" s="5"/>
      <c r="NR603" s="5"/>
      <c r="NS603" s="5"/>
      <c r="NT603" s="5"/>
      <c r="NU603" s="5"/>
      <c r="NV603" s="5"/>
      <c r="NW603" s="5"/>
      <c r="NX603" s="5"/>
      <c r="NY603" s="5"/>
      <c r="NZ603" s="5"/>
      <c r="OA603" s="5"/>
      <c r="OB603" s="5"/>
      <c r="OC603" s="5"/>
      <c r="OD603" s="5"/>
      <c r="OE603" s="5"/>
      <c r="OF603" s="5"/>
      <c r="OG603" s="5"/>
      <c r="OH603" s="5"/>
      <c r="OI603" s="5"/>
      <c r="OJ603" s="5"/>
      <c r="OK603" s="5"/>
      <c r="OL603" s="5"/>
      <c r="OM603" s="5"/>
      <c r="ON603" s="5"/>
      <c r="OO603" s="5"/>
      <c r="OP603" s="5"/>
      <c r="OQ603" s="5"/>
      <c r="OR603" s="5"/>
      <c r="OS603" s="5"/>
      <c r="OT603" s="5"/>
      <c r="OU603" s="5"/>
      <c r="OV603" s="5"/>
      <c r="OW603" s="5"/>
      <c r="OX603" s="5"/>
      <c r="OY603" s="5"/>
      <c r="OZ603" s="5"/>
      <c r="PA603" s="5"/>
      <c r="PB603" s="5"/>
      <c r="PC603" s="5"/>
      <c r="PD603" s="5"/>
      <c r="PE603" s="5"/>
      <c r="PF603" s="5"/>
      <c r="PG603" s="5"/>
      <c r="PH603" s="5"/>
      <c r="PI603" s="5"/>
      <c r="PJ603" s="5"/>
      <c r="PK603" s="5"/>
      <c r="PL603" s="5"/>
      <c r="PM603" s="5"/>
      <c r="PN603" s="5"/>
      <c r="PO603" s="5"/>
      <c r="PP603" s="5"/>
    </row>
    <row r="604" spans="1:432" ht="14.2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  <c r="IW604" s="5"/>
      <c r="IX604" s="5"/>
      <c r="IY604" s="5"/>
      <c r="IZ604" s="5"/>
      <c r="JA604" s="5"/>
      <c r="JB604" s="5"/>
      <c r="JC604" s="5"/>
      <c r="JD604" s="5"/>
      <c r="JE604" s="5"/>
      <c r="JF604" s="5"/>
      <c r="JG604" s="5"/>
      <c r="JH604" s="5"/>
      <c r="JI604" s="5"/>
      <c r="JJ604" s="5"/>
      <c r="JK604" s="5"/>
      <c r="JL604" s="5"/>
      <c r="JM604" s="5"/>
      <c r="JN604" s="5"/>
      <c r="JO604" s="5"/>
      <c r="JP604" s="5"/>
      <c r="JQ604" s="5"/>
      <c r="JR604" s="5"/>
      <c r="JS604" s="5"/>
      <c r="JT604" s="5"/>
      <c r="JU604" s="5"/>
      <c r="JV604" s="5"/>
      <c r="JW604" s="5"/>
      <c r="JX604" s="5"/>
      <c r="JY604" s="5"/>
      <c r="JZ604" s="5"/>
      <c r="KA604" s="5"/>
      <c r="KB604" s="5"/>
      <c r="KC604" s="5"/>
      <c r="KD604" s="5"/>
      <c r="KE604" s="5"/>
      <c r="KF604" s="5"/>
      <c r="KG604" s="5"/>
      <c r="KH604" s="5"/>
      <c r="KI604" s="5"/>
      <c r="KJ604" s="5"/>
      <c r="KK604" s="5"/>
      <c r="KL604" s="5"/>
      <c r="KM604" s="5"/>
      <c r="KN604" s="5"/>
      <c r="KO604" s="5"/>
      <c r="KP604" s="5"/>
      <c r="KQ604" s="5"/>
      <c r="KR604" s="5"/>
      <c r="KS604" s="5"/>
      <c r="KT604" s="5"/>
      <c r="KU604" s="5"/>
      <c r="KV604" s="5"/>
      <c r="KW604" s="5"/>
      <c r="KX604" s="5"/>
      <c r="KY604" s="5"/>
      <c r="KZ604" s="5"/>
      <c r="LA604" s="5"/>
      <c r="LB604" s="5"/>
      <c r="LC604" s="5"/>
      <c r="LD604" s="5"/>
      <c r="LE604" s="5"/>
      <c r="LF604" s="5"/>
      <c r="LG604" s="5"/>
      <c r="LH604" s="5"/>
      <c r="LI604" s="5"/>
      <c r="LJ604" s="5"/>
      <c r="LK604" s="5"/>
      <c r="LL604" s="5"/>
      <c r="LM604" s="5"/>
      <c r="LN604" s="5"/>
      <c r="LO604" s="5"/>
      <c r="LP604" s="5"/>
      <c r="LQ604" s="5"/>
      <c r="LR604" s="5"/>
      <c r="LS604" s="5"/>
      <c r="LT604" s="5"/>
      <c r="LU604" s="5"/>
      <c r="LV604" s="5"/>
      <c r="LW604" s="5"/>
      <c r="LX604" s="5"/>
      <c r="LY604" s="5"/>
      <c r="LZ604" s="5"/>
      <c r="MA604" s="5"/>
      <c r="MB604" s="5"/>
      <c r="MC604" s="5"/>
      <c r="MD604" s="5"/>
      <c r="ME604" s="5"/>
      <c r="MF604" s="5"/>
      <c r="MG604" s="5"/>
      <c r="MH604" s="5"/>
      <c r="MI604" s="5"/>
      <c r="MJ604" s="5"/>
      <c r="MK604" s="5"/>
      <c r="ML604" s="5"/>
      <c r="MM604" s="5"/>
      <c r="MN604" s="5"/>
      <c r="MO604" s="5"/>
      <c r="MP604" s="5"/>
      <c r="MQ604" s="5"/>
      <c r="MR604" s="5"/>
      <c r="MS604" s="5"/>
      <c r="MT604" s="5"/>
      <c r="MU604" s="5"/>
      <c r="MV604" s="5"/>
      <c r="MW604" s="5"/>
      <c r="MX604" s="5"/>
      <c r="MY604" s="5"/>
      <c r="MZ604" s="5"/>
      <c r="NA604" s="5"/>
      <c r="NB604" s="5"/>
      <c r="NC604" s="5"/>
      <c r="ND604" s="5"/>
      <c r="NE604" s="5"/>
      <c r="NF604" s="5"/>
      <c r="NG604" s="5"/>
      <c r="NH604" s="5"/>
      <c r="NI604" s="5"/>
      <c r="NJ604" s="5"/>
      <c r="NK604" s="5"/>
      <c r="NL604" s="5"/>
      <c r="NM604" s="5"/>
      <c r="NN604" s="5"/>
      <c r="NO604" s="5"/>
      <c r="NP604" s="5"/>
      <c r="NQ604" s="5"/>
      <c r="NR604" s="5"/>
      <c r="NS604" s="5"/>
      <c r="NT604" s="5"/>
      <c r="NU604" s="5"/>
      <c r="NV604" s="5"/>
      <c r="NW604" s="5"/>
      <c r="NX604" s="5"/>
      <c r="NY604" s="5"/>
      <c r="NZ604" s="5"/>
      <c r="OA604" s="5"/>
      <c r="OB604" s="5"/>
      <c r="OC604" s="5"/>
      <c r="OD604" s="5"/>
      <c r="OE604" s="5"/>
      <c r="OF604" s="5"/>
      <c r="OG604" s="5"/>
      <c r="OH604" s="5"/>
      <c r="OI604" s="5"/>
      <c r="OJ604" s="5"/>
      <c r="OK604" s="5"/>
      <c r="OL604" s="5"/>
      <c r="OM604" s="5"/>
      <c r="ON604" s="5"/>
      <c r="OO604" s="5"/>
      <c r="OP604" s="5"/>
      <c r="OQ604" s="5"/>
      <c r="OR604" s="5"/>
      <c r="OS604" s="5"/>
      <c r="OT604" s="5"/>
      <c r="OU604" s="5"/>
      <c r="OV604" s="5"/>
      <c r="OW604" s="5"/>
      <c r="OX604" s="5"/>
      <c r="OY604" s="5"/>
      <c r="OZ604" s="5"/>
      <c r="PA604" s="5"/>
      <c r="PB604" s="5"/>
      <c r="PC604" s="5"/>
      <c r="PD604" s="5"/>
      <c r="PE604" s="5"/>
      <c r="PF604" s="5"/>
      <c r="PG604" s="5"/>
      <c r="PH604" s="5"/>
      <c r="PI604" s="5"/>
      <c r="PJ604" s="5"/>
      <c r="PK604" s="5"/>
      <c r="PL604" s="5"/>
      <c r="PM604" s="5"/>
      <c r="PN604" s="5"/>
      <c r="PO604" s="5"/>
      <c r="PP604" s="5"/>
    </row>
    <row r="605" spans="1:432" ht="14.2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  <c r="IW605" s="5"/>
      <c r="IX605" s="5"/>
      <c r="IY605" s="5"/>
      <c r="IZ605" s="5"/>
      <c r="JA605" s="5"/>
      <c r="JB605" s="5"/>
      <c r="JC605" s="5"/>
      <c r="JD605" s="5"/>
      <c r="JE605" s="5"/>
      <c r="JF605" s="5"/>
      <c r="JG605" s="5"/>
      <c r="JH605" s="5"/>
      <c r="JI605" s="5"/>
      <c r="JJ605" s="5"/>
      <c r="JK605" s="5"/>
      <c r="JL605" s="5"/>
      <c r="JM605" s="5"/>
      <c r="JN605" s="5"/>
      <c r="JO605" s="5"/>
      <c r="JP605" s="5"/>
      <c r="JQ605" s="5"/>
      <c r="JR605" s="5"/>
      <c r="JS605" s="5"/>
      <c r="JT605" s="5"/>
      <c r="JU605" s="5"/>
      <c r="JV605" s="5"/>
      <c r="JW605" s="5"/>
      <c r="JX605" s="5"/>
      <c r="JY605" s="5"/>
      <c r="JZ605" s="5"/>
      <c r="KA605" s="5"/>
      <c r="KB605" s="5"/>
      <c r="KC605" s="5"/>
      <c r="KD605" s="5"/>
      <c r="KE605" s="5"/>
      <c r="KF605" s="5"/>
      <c r="KG605" s="5"/>
      <c r="KH605" s="5"/>
      <c r="KI605" s="5"/>
      <c r="KJ605" s="5"/>
      <c r="KK605" s="5"/>
      <c r="KL605" s="5"/>
      <c r="KM605" s="5"/>
      <c r="KN605" s="5"/>
      <c r="KO605" s="5"/>
      <c r="KP605" s="5"/>
      <c r="KQ605" s="5"/>
      <c r="KR605" s="5"/>
      <c r="KS605" s="5"/>
      <c r="KT605" s="5"/>
      <c r="KU605" s="5"/>
      <c r="KV605" s="5"/>
      <c r="KW605" s="5"/>
      <c r="KX605" s="5"/>
      <c r="KY605" s="5"/>
      <c r="KZ605" s="5"/>
      <c r="LA605" s="5"/>
      <c r="LB605" s="5"/>
      <c r="LC605" s="5"/>
      <c r="LD605" s="5"/>
      <c r="LE605" s="5"/>
      <c r="LF605" s="5"/>
      <c r="LG605" s="5"/>
      <c r="LH605" s="5"/>
      <c r="LI605" s="5"/>
      <c r="LJ605" s="5"/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r="MY605" s="5"/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</row>
    <row r="606" spans="1:432" ht="14.2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  <c r="IW606" s="5"/>
      <c r="IX606" s="5"/>
      <c r="IY606" s="5"/>
      <c r="IZ606" s="5"/>
      <c r="JA606" s="5"/>
      <c r="JB606" s="5"/>
      <c r="JC606" s="5"/>
      <c r="JD606" s="5"/>
      <c r="JE606" s="5"/>
      <c r="JF606" s="5"/>
      <c r="JG606" s="5"/>
      <c r="JH606" s="5"/>
      <c r="JI606" s="5"/>
      <c r="JJ606" s="5"/>
      <c r="JK606" s="5"/>
      <c r="JL606" s="5"/>
      <c r="JM606" s="5"/>
      <c r="JN606" s="5"/>
      <c r="JO606" s="5"/>
      <c r="JP606" s="5"/>
      <c r="JQ606" s="5"/>
      <c r="JR606" s="5"/>
      <c r="JS606" s="5"/>
      <c r="JT606" s="5"/>
      <c r="JU606" s="5"/>
      <c r="JV606" s="5"/>
      <c r="JW606" s="5"/>
      <c r="JX606" s="5"/>
      <c r="JY606" s="5"/>
      <c r="JZ606" s="5"/>
      <c r="KA606" s="5"/>
      <c r="KB606" s="5"/>
      <c r="KC606" s="5"/>
      <c r="KD606" s="5"/>
      <c r="KE606" s="5"/>
      <c r="KF606" s="5"/>
      <c r="KG606" s="5"/>
      <c r="KH606" s="5"/>
      <c r="KI606" s="5"/>
      <c r="KJ606" s="5"/>
      <c r="KK606" s="5"/>
      <c r="KL606" s="5"/>
      <c r="KM606" s="5"/>
      <c r="KN606" s="5"/>
      <c r="KO606" s="5"/>
      <c r="KP606" s="5"/>
      <c r="KQ606" s="5"/>
      <c r="KR606" s="5"/>
      <c r="KS606" s="5"/>
      <c r="KT606" s="5"/>
      <c r="KU606" s="5"/>
      <c r="KV606" s="5"/>
      <c r="KW606" s="5"/>
      <c r="KX606" s="5"/>
      <c r="KY606" s="5"/>
      <c r="KZ606" s="5"/>
      <c r="LA606" s="5"/>
      <c r="LB606" s="5"/>
      <c r="LC606" s="5"/>
      <c r="LD606" s="5"/>
      <c r="LE606" s="5"/>
      <c r="LF606" s="5"/>
      <c r="LG606" s="5"/>
      <c r="LH606" s="5"/>
      <c r="LI606" s="5"/>
      <c r="LJ606" s="5"/>
      <c r="LK606" s="5"/>
      <c r="LL606" s="5"/>
      <c r="LM606" s="5"/>
      <c r="LN606" s="5"/>
      <c r="LO606" s="5"/>
      <c r="LP606" s="5"/>
      <c r="LQ606" s="5"/>
      <c r="LR606" s="5"/>
      <c r="LS606" s="5"/>
      <c r="LT606" s="5"/>
      <c r="LU606" s="5"/>
      <c r="LV606" s="5"/>
      <c r="LW606" s="5"/>
      <c r="LX606" s="5"/>
      <c r="LY606" s="5"/>
      <c r="LZ606" s="5"/>
      <c r="MA606" s="5"/>
      <c r="MB606" s="5"/>
      <c r="MC606" s="5"/>
      <c r="MD606" s="5"/>
      <c r="ME606" s="5"/>
      <c r="MF606" s="5"/>
      <c r="MG606" s="5"/>
      <c r="MH606" s="5"/>
      <c r="MI606" s="5"/>
      <c r="MJ606" s="5"/>
      <c r="MK606" s="5"/>
      <c r="ML606" s="5"/>
      <c r="MM606" s="5"/>
      <c r="MN606" s="5"/>
      <c r="MO606" s="5"/>
      <c r="MP606" s="5"/>
      <c r="MQ606" s="5"/>
      <c r="MR606" s="5"/>
      <c r="MS606" s="5"/>
      <c r="MT606" s="5"/>
      <c r="MU606" s="5"/>
      <c r="MV606" s="5"/>
      <c r="MW606" s="5"/>
      <c r="MX606" s="5"/>
      <c r="MY606" s="5"/>
      <c r="MZ606" s="5"/>
      <c r="NA606" s="5"/>
      <c r="NB606" s="5"/>
      <c r="NC606" s="5"/>
      <c r="ND606" s="5"/>
      <c r="NE606" s="5"/>
      <c r="NF606" s="5"/>
      <c r="NG606" s="5"/>
      <c r="NH606" s="5"/>
      <c r="NI606" s="5"/>
      <c r="NJ606" s="5"/>
      <c r="NK606" s="5"/>
      <c r="NL606" s="5"/>
      <c r="NM606" s="5"/>
      <c r="NN606" s="5"/>
      <c r="NO606" s="5"/>
      <c r="NP606" s="5"/>
      <c r="NQ606" s="5"/>
      <c r="NR606" s="5"/>
      <c r="NS606" s="5"/>
      <c r="NT606" s="5"/>
      <c r="NU606" s="5"/>
      <c r="NV606" s="5"/>
      <c r="NW606" s="5"/>
      <c r="NX606" s="5"/>
      <c r="NY606" s="5"/>
      <c r="NZ606" s="5"/>
      <c r="OA606" s="5"/>
      <c r="OB606" s="5"/>
      <c r="OC606" s="5"/>
      <c r="OD606" s="5"/>
      <c r="OE606" s="5"/>
      <c r="OF606" s="5"/>
      <c r="OG606" s="5"/>
      <c r="OH606" s="5"/>
      <c r="OI606" s="5"/>
      <c r="OJ606" s="5"/>
      <c r="OK606" s="5"/>
      <c r="OL606" s="5"/>
      <c r="OM606" s="5"/>
      <c r="ON606" s="5"/>
      <c r="OO606" s="5"/>
      <c r="OP606" s="5"/>
      <c r="OQ606" s="5"/>
      <c r="OR606" s="5"/>
      <c r="OS606" s="5"/>
      <c r="OT606" s="5"/>
      <c r="OU606" s="5"/>
      <c r="OV606" s="5"/>
      <c r="OW606" s="5"/>
      <c r="OX606" s="5"/>
      <c r="OY606" s="5"/>
      <c r="OZ606" s="5"/>
      <c r="PA606" s="5"/>
      <c r="PB606" s="5"/>
      <c r="PC606" s="5"/>
      <c r="PD606" s="5"/>
      <c r="PE606" s="5"/>
      <c r="PF606" s="5"/>
      <c r="PG606" s="5"/>
      <c r="PH606" s="5"/>
      <c r="PI606" s="5"/>
      <c r="PJ606" s="5"/>
      <c r="PK606" s="5"/>
      <c r="PL606" s="5"/>
      <c r="PM606" s="5"/>
      <c r="PN606" s="5"/>
      <c r="PO606" s="5"/>
      <c r="PP606" s="5"/>
    </row>
    <row r="607" spans="1:432" ht="14.2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  <c r="IW607" s="5"/>
      <c r="IX607" s="5"/>
      <c r="IY607" s="5"/>
      <c r="IZ607" s="5"/>
      <c r="JA607" s="5"/>
      <c r="JB607" s="5"/>
      <c r="JC607" s="5"/>
      <c r="JD607" s="5"/>
      <c r="JE607" s="5"/>
      <c r="JF607" s="5"/>
      <c r="JG607" s="5"/>
      <c r="JH607" s="5"/>
      <c r="JI607" s="5"/>
      <c r="JJ607" s="5"/>
      <c r="JK607" s="5"/>
      <c r="JL607" s="5"/>
      <c r="JM607" s="5"/>
      <c r="JN607" s="5"/>
      <c r="JO607" s="5"/>
      <c r="JP607" s="5"/>
      <c r="JQ607" s="5"/>
      <c r="JR607" s="5"/>
      <c r="JS607" s="5"/>
      <c r="JT607" s="5"/>
      <c r="JU607" s="5"/>
      <c r="JV607" s="5"/>
      <c r="JW607" s="5"/>
      <c r="JX607" s="5"/>
      <c r="JY607" s="5"/>
      <c r="JZ607" s="5"/>
      <c r="KA607" s="5"/>
      <c r="KB607" s="5"/>
      <c r="KC607" s="5"/>
      <c r="KD607" s="5"/>
      <c r="KE607" s="5"/>
      <c r="KF607" s="5"/>
      <c r="KG607" s="5"/>
      <c r="KH607" s="5"/>
      <c r="KI607" s="5"/>
      <c r="KJ607" s="5"/>
      <c r="KK607" s="5"/>
      <c r="KL607" s="5"/>
      <c r="KM607" s="5"/>
      <c r="KN607" s="5"/>
      <c r="KO607" s="5"/>
      <c r="KP607" s="5"/>
      <c r="KQ607" s="5"/>
      <c r="KR607" s="5"/>
      <c r="KS607" s="5"/>
      <c r="KT607" s="5"/>
      <c r="KU607" s="5"/>
      <c r="KV607" s="5"/>
      <c r="KW607" s="5"/>
      <c r="KX607" s="5"/>
      <c r="KY607" s="5"/>
      <c r="KZ607" s="5"/>
      <c r="LA607" s="5"/>
      <c r="LB607" s="5"/>
      <c r="LC607" s="5"/>
      <c r="LD607" s="5"/>
      <c r="LE607" s="5"/>
      <c r="LF607" s="5"/>
      <c r="LG607" s="5"/>
      <c r="LH607" s="5"/>
      <c r="LI607" s="5"/>
      <c r="LJ607" s="5"/>
      <c r="LK607" s="5"/>
      <c r="LL607" s="5"/>
      <c r="LM607" s="5"/>
      <c r="LN607" s="5"/>
      <c r="LO607" s="5"/>
      <c r="LP607" s="5"/>
      <c r="LQ607" s="5"/>
      <c r="LR607" s="5"/>
      <c r="LS607" s="5"/>
      <c r="LT607" s="5"/>
      <c r="LU607" s="5"/>
      <c r="LV607" s="5"/>
      <c r="LW607" s="5"/>
      <c r="LX607" s="5"/>
      <c r="LY607" s="5"/>
      <c r="LZ607" s="5"/>
      <c r="MA607" s="5"/>
      <c r="MB607" s="5"/>
      <c r="MC607" s="5"/>
      <c r="MD607" s="5"/>
      <c r="ME607" s="5"/>
      <c r="MF607" s="5"/>
      <c r="MG607" s="5"/>
      <c r="MH607" s="5"/>
      <c r="MI607" s="5"/>
      <c r="MJ607" s="5"/>
      <c r="MK607" s="5"/>
      <c r="ML607" s="5"/>
      <c r="MM607" s="5"/>
      <c r="MN607" s="5"/>
      <c r="MO607" s="5"/>
      <c r="MP607" s="5"/>
      <c r="MQ607" s="5"/>
      <c r="MR607" s="5"/>
      <c r="MS607" s="5"/>
      <c r="MT607" s="5"/>
      <c r="MU607" s="5"/>
      <c r="MV607" s="5"/>
      <c r="MW607" s="5"/>
      <c r="MX607" s="5"/>
      <c r="MY607" s="5"/>
      <c r="MZ607" s="5"/>
      <c r="NA607" s="5"/>
      <c r="NB607" s="5"/>
      <c r="NC607" s="5"/>
      <c r="ND607" s="5"/>
      <c r="NE607" s="5"/>
      <c r="NF607" s="5"/>
      <c r="NG607" s="5"/>
      <c r="NH607" s="5"/>
      <c r="NI607" s="5"/>
      <c r="NJ607" s="5"/>
      <c r="NK607" s="5"/>
      <c r="NL607" s="5"/>
      <c r="NM607" s="5"/>
      <c r="NN607" s="5"/>
      <c r="NO607" s="5"/>
      <c r="NP607" s="5"/>
      <c r="NQ607" s="5"/>
      <c r="NR607" s="5"/>
      <c r="NS607" s="5"/>
      <c r="NT607" s="5"/>
      <c r="NU607" s="5"/>
      <c r="NV607" s="5"/>
      <c r="NW607" s="5"/>
      <c r="NX607" s="5"/>
      <c r="NY607" s="5"/>
      <c r="NZ607" s="5"/>
      <c r="OA607" s="5"/>
      <c r="OB607" s="5"/>
      <c r="OC607" s="5"/>
      <c r="OD607" s="5"/>
      <c r="OE607" s="5"/>
      <c r="OF607" s="5"/>
      <c r="OG607" s="5"/>
      <c r="OH607" s="5"/>
      <c r="OI607" s="5"/>
      <c r="OJ607" s="5"/>
      <c r="OK607" s="5"/>
      <c r="OL607" s="5"/>
      <c r="OM607" s="5"/>
      <c r="ON607" s="5"/>
      <c r="OO607" s="5"/>
      <c r="OP607" s="5"/>
      <c r="OQ607" s="5"/>
      <c r="OR607" s="5"/>
      <c r="OS607" s="5"/>
      <c r="OT607" s="5"/>
      <c r="OU607" s="5"/>
      <c r="OV607" s="5"/>
      <c r="OW607" s="5"/>
      <c r="OX607" s="5"/>
      <c r="OY607" s="5"/>
      <c r="OZ607" s="5"/>
      <c r="PA607" s="5"/>
      <c r="PB607" s="5"/>
      <c r="PC607" s="5"/>
      <c r="PD607" s="5"/>
      <c r="PE607" s="5"/>
      <c r="PF607" s="5"/>
      <c r="PG607" s="5"/>
      <c r="PH607" s="5"/>
      <c r="PI607" s="5"/>
      <c r="PJ607" s="5"/>
      <c r="PK607" s="5"/>
      <c r="PL607" s="5"/>
      <c r="PM607" s="5"/>
      <c r="PN607" s="5"/>
      <c r="PO607" s="5"/>
      <c r="PP607" s="5"/>
    </row>
    <row r="608" spans="1:432" ht="14.2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  <c r="IW608" s="5"/>
      <c r="IX608" s="5"/>
      <c r="IY608" s="5"/>
      <c r="IZ608" s="5"/>
      <c r="JA608" s="5"/>
      <c r="JB608" s="5"/>
      <c r="JC608" s="5"/>
      <c r="JD608" s="5"/>
      <c r="JE608" s="5"/>
      <c r="JF608" s="5"/>
      <c r="JG608" s="5"/>
      <c r="JH608" s="5"/>
      <c r="JI608" s="5"/>
      <c r="JJ608" s="5"/>
      <c r="JK608" s="5"/>
      <c r="JL608" s="5"/>
      <c r="JM608" s="5"/>
      <c r="JN608" s="5"/>
      <c r="JO608" s="5"/>
      <c r="JP608" s="5"/>
      <c r="JQ608" s="5"/>
      <c r="JR608" s="5"/>
      <c r="JS608" s="5"/>
      <c r="JT608" s="5"/>
      <c r="JU608" s="5"/>
      <c r="JV608" s="5"/>
      <c r="JW608" s="5"/>
      <c r="JX608" s="5"/>
      <c r="JY608" s="5"/>
      <c r="JZ608" s="5"/>
      <c r="KA608" s="5"/>
      <c r="KB608" s="5"/>
      <c r="KC608" s="5"/>
      <c r="KD608" s="5"/>
      <c r="KE608" s="5"/>
      <c r="KF608" s="5"/>
      <c r="KG608" s="5"/>
      <c r="KH608" s="5"/>
      <c r="KI608" s="5"/>
      <c r="KJ608" s="5"/>
      <c r="KK608" s="5"/>
      <c r="KL608" s="5"/>
      <c r="KM608" s="5"/>
      <c r="KN608" s="5"/>
      <c r="KO608" s="5"/>
      <c r="KP608" s="5"/>
      <c r="KQ608" s="5"/>
      <c r="KR608" s="5"/>
      <c r="KS608" s="5"/>
      <c r="KT608" s="5"/>
      <c r="KU608" s="5"/>
      <c r="KV608" s="5"/>
      <c r="KW608" s="5"/>
      <c r="KX608" s="5"/>
      <c r="KY608" s="5"/>
      <c r="KZ608" s="5"/>
      <c r="LA608" s="5"/>
      <c r="LB608" s="5"/>
      <c r="LC608" s="5"/>
      <c r="LD608" s="5"/>
      <c r="LE608" s="5"/>
      <c r="LF608" s="5"/>
      <c r="LG608" s="5"/>
      <c r="LH608" s="5"/>
      <c r="LI608" s="5"/>
      <c r="LJ608" s="5"/>
      <c r="LK608" s="5"/>
      <c r="LL608" s="5"/>
      <c r="LM608" s="5"/>
      <c r="LN608" s="5"/>
      <c r="LO608" s="5"/>
      <c r="LP608" s="5"/>
      <c r="LQ608" s="5"/>
      <c r="LR608" s="5"/>
      <c r="LS608" s="5"/>
      <c r="LT608" s="5"/>
      <c r="LU608" s="5"/>
      <c r="LV608" s="5"/>
      <c r="LW608" s="5"/>
      <c r="LX608" s="5"/>
      <c r="LY608" s="5"/>
      <c r="LZ608" s="5"/>
      <c r="MA608" s="5"/>
      <c r="MB608" s="5"/>
      <c r="MC608" s="5"/>
      <c r="MD608" s="5"/>
      <c r="ME608" s="5"/>
      <c r="MF608" s="5"/>
      <c r="MG608" s="5"/>
      <c r="MH608" s="5"/>
      <c r="MI608" s="5"/>
      <c r="MJ608" s="5"/>
      <c r="MK608" s="5"/>
      <c r="ML608" s="5"/>
      <c r="MM608" s="5"/>
      <c r="MN608" s="5"/>
      <c r="MO608" s="5"/>
      <c r="MP608" s="5"/>
      <c r="MQ608" s="5"/>
      <c r="MR608" s="5"/>
      <c r="MS608" s="5"/>
      <c r="MT608" s="5"/>
      <c r="MU608" s="5"/>
      <c r="MV608" s="5"/>
      <c r="MW608" s="5"/>
      <c r="MX608" s="5"/>
      <c r="MY608" s="5"/>
      <c r="MZ608" s="5"/>
      <c r="NA608" s="5"/>
      <c r="NB608" s="5"/>
      <c r="NC608" s="5"/>
      <c r="ND608" s="5"/>
      <c r="NE608" s="5"/>
      <c r="NF608" s="5"/>
      <c r="NG608" s="5"/>
      <c r="NH608" s="5"/>
      <c r="NI608" s="5"/>
      <c r="NJ608" s="5"/>
      <c r="NK608" s="5"/>
      <c r="NL608" s="5"/>
      <c r="NM608" s="5"/>
      <c r="NN608" s="5"/>
      <c r="NO608" s="5"/>
      <c r="NP608" s="5"/>
      <c r="NQ608" s="5"/>
      <c r="NR608" s="5"/>
      <c r="NS608" s="5"/>
      <c r="NT608" s="5"/>
      <c r="NU608" s="5"/>
      <c r="NV608" s="5"/>
      <c r="NW608" s="5"/>
      <c r="NX608" s="5"/>
      <c r="NY608" s="5"/>
      <c r="NZ608" s="5"/>
      <c r="OA608" s="5"/>
      <c r="OB608" s="5"/>
      <c r="OC608" s="5"/>
      <c r="OD608" s="5"/>
      <c r="OE608" s="5"/>
      <c r="OF608" s="5"/>
      <c r="OG608" s="5"/>
      <c r="OH608" s="5"/>
      <c r="OI608" s="5"/>
      <c r="OJ608" s="5"/>
      <c r="OK608" s="5"/>
      <c r="OL608" s="5"/>
      <c r="OM608" s="5"/>
      <c r="ON608" s="5"/>
      <c r="OO608" s="5"/>
      <c r="OP608" s="5"/>
      <c r="OQ608" s="5"/>
      <c r="OR608" s="5"/>
      <c r="OS608" s="5"/>
      <c r="OT608" s="5"/>
      <c r="OU608" s="5"/>
      <c r="OV608" s="5"/>
      <c r="OW608" s="5"/>
      <c r="OX608" s="5"/>
      <c r="OY608" s="5"/>
      <c r="OZ608" s="5"/>
      <c r="PA608" s="5"/>
      <c r="PB608" s="5"/>
      <c r="PC608" s="5"/>
      <c r="PD608" s="5"/>
      <c r="PE608" s="5"/>
      <c r="PF608" s="5"/>
      <c r="PG608" s="5"/>
      <c r="PH608" s="5"/>
      <c r="PI608" s="5"/>
      <c r="PJ608" s="5"/>
      <c r="PK608" s="5"/>
      <c r="PL608" s="5"/>
      <c r="PM608" s="5"/>
      <c r="PN608" s="5"/>
      <c r="PO608" s="5"/>
      <c r="PP608" s="5"/>
    </row>
    <row r="609" spans="1:432" ht="14.2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  <c r="IW609" s="5"/>
      <c r="IX609" s="5"/>
      <c r="IY609" s="5"/>
      <c r="IZ609" s="5"/>
      <c r="JA609" s="5"/>
      <c r="JB609" s="5"/>
      <c r="JC609" s="5"/>
      <c r="JD609" s="5"/>
      <c r="JE609" s="5"/>
      <c r="JF609" s="5"/>
      <c r="JG609" s="5"/>
      <c r="JH609" s="5"/>
      <c r="JI609" s="5"/>
      <c r="JJ609" s="5"/>
      <c r="JK609" s="5"/>
      <c r="JL609" s="5"/>
      <c r="JM609" s="5"/>
      <c r="JN609" s="5"/>
      <c r="JO609" s="5"/>
      <c r="JP609" s="5"/>
      <c r="JQ609" s="5"/>
      <c r="JR609" s="5"/>
      <c r="JS609" s="5"/>
      <c r="JT609" s="5"/>
      <c r="JU609" s="5"/>
      <c r="JV609" s="5"/>
      <c r="JW609" s="5"/>
      <c r="JX609" s="5"/>
      <c r="JY609" s="5"/>
      <c r="JZ609" s="5"/>
      <c r="KA609" s="5"/>
      <c r="KB609" s="5"/>
      <c r="KC609" s="5"/>
      <c r="KD609" s="5"/>
      <c r="KE609" s="5"/>
      <c r="KF609" s="5"/>
      <c r="KG609" s="5"/>
      <c r="KH609" s="5"/>
      <c r="KI609" s="5"/>
      <c r="KJ609" s="5"/>
      <c r="KK609" s="5"/>
      <c r="KL609" s="5"/>
      <c r="KM609" s="5"/>
      <c r="KN609" s="5"/>
      <c r="KO609" s="5"/>
      <c r="KP609" s="5"/>
      <c r="KQ609" s="5"/>
      <c r="KR609" s="5"/>
      <c r="KS609" s="5"/>
      <c r="KT609" s="5"/>
      <c r="KU609" s="5"/>
      <c r="KV609" s="5"/>
      <c r="KW609" s="5"/>
      <c r="KX609" s="5"/>
      <c r="KY609" s="5"/>
      <c r="KZ609" s="5"/>
      <c r="LA609" s="5"/>
      <c r="LB609" s="5"/>
      <c r="LC609" s="5"/>
      <c r="LD609" s="5"/>
      <c r="LE609" s="5"/>
      <c r="LF609" s="5"/>
      <c r="LG609" s="5"/>
      <c r="LH609" s="5"/>
      <c r="LI609" s="5"/>
      <c r="LJ609" s="5"/>
      <c r="LK609" s="5"/>
      <c r="LL609" s="5"/>
      <c r="LM609" s="5"/>
      <c r="LN609" s="5"/>
      <c r="LO609" s="5"/>
      <c r="LP609" s="5"/>
      <c r="LQ609" s="5"/>
      <c r="LR609" s="5"/>
      <c r="LS609" s="5"/>
      <c r="LT609" s="5"/>
      <c r="LU609" s="5"/>
      <c r="LV609" s="5"/>
      <c r="LW609" s="5"/>
      <c r="LX609" s="5"/>
      <c r="LY609" s="5"/>
      <c r="LZ609" s="5"/>
      <c r="MA609" s="5"/>
      <c r="MB609" s="5"/>
      <c r="MC609" s="5"/>
      <c r="MD609" s="5"/>
      <c r="ME609" s="5"/>
      <c r="MF609" s="5"/>
      <c r="MG609" s="5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r="OY609" s="5"/>
      <c r="OZ609" s="5"/>
      <c r="PA609" s="5"/>
      <c r="PB609" s="5"/>
      <c r="PC609" s="5"/>
      <c r="PD609" s="5"/>
      <c r="PE609" s="5"/>
      <c r="PF609" s="5"/>
      <c r="PG609" s="5"/>
      <c r="PH609" s="5"/>
      <c r="PI609" s="5"/>
      <c r="PJ609" s="5"/>
      <c r="PK609" s="5"/>
      <c r="PL609" s="5"/>
      <c r="PM609" s="5"/>
      <c r="PN609" s="5"/>
      <c r="PO609" s="5"/>
      <c r="PP609" s="5"/>
    </row>
    <row r="610" spans="1:432" ht="14.2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  <c r="IW610" s="5"/>
      <c r="IX610" s="5"/>
      <c r="IY610" s="5"/>
      <c r="IZ610" s="5"/>
      <c r="JA610" s="5"/>
      <c r="JB610" s="5"/>
      <c r="JC610" s="5"/>
      <c r="JD610" s="5"/>
      <c r="JE610" s="5"/>
      <c r="JF610" s="5"/>
      <c r="JG610" s="5"/>
      <c r="JH610" s="5"/>
      <c r="JI610" s="5"/>
      <c r="JJ610" s="5"/>
      <c r="JK610" s="5"/>
      <c r="JL610" s="5"/>
      <c r="JM610" s="5"/>
      <c r="JN610" s="5"/>
      <c r="JO610" s="5"/>
      <c r="JP610" s="5"/>
      <c r="JQ610" s="5"/>
      <c r="JR610" s="5"/>
      <c r="JS610" s="5"/>
      <c r="JT610" s="5"/>
      <c r="JU610" s="5"/>
      <c r="JV610" s="5"/>
      <c r="JW610" s="5"/>
      <c r="JX610" s="5"/>
      <c r="JY610" s="5"/>
      <c r="JZ610" s="5"/>
      <c r="KA610" s="5"/>
      <c r="KB610" s="5"/>
      <c r="KC610" s="5"/>
      <c r="KD610" s="5"/>
      <c r="KE610" s="5"/>
      <c r="KF610" s="5"/>
      <c r="KG610" s="5"/>
      <c r="KH610" s="5"/>
      <c r="KI610" s="5"/>
      <c r="KJ610" s="5"/>
      <c r="KK610" s="5"/>
      <c r="KL610" s="5"/>
      <c r="KM610" s="5"/>
      <c r="KN610" s="5"/>
      <c r="KO610" s="5"/>
      <c r="KP610" s="5"/>
      <c r="KQ610" s="5"/>
      <c r="KR610" s="5"/>
      <c r="KS610" s="5"/>
      <c r="KT610" s="5"/>
      <c r="KU610" s="5"/>
      <c r="KV610" s="5"/>
      <c r="KW610" s="5"/>
      <c r="KX610" s="5"/>
      <c r="KY610" s="5"/>
      <c r="KZ610" s="5"/>
      <c r="LA610" s="5"/>
      <c r="LB610" s="5"/>
      <c r="LC610" s="5"/>
      <c r="LD610" s="5"/>
      <c r="LE610" s="5"/>
      <c r="LF610" s="5"/>
      <c r="LG610" s="5"/>
      <c r="LH610" s="5"/>
      <c r="LI610" s="5"/>
      <c r="LJ610" s="5"/>
      <c r="LK610" s="5"/>
      <c r="LL610" s="5"/>
      <c r="LM610" s="5"/>
      <c r="LN610" s="5"/>
      <c r="LO610" s="5"/>
      <c r="LP610" s="5"/>
      <c r="LQ610" s="5"/>
      <c r="LR610" s="5"/>
      <c r="LS610" s="5"/>
      <c r="LT610" s="5"/>
      <c r="LU610" s="5"/>
      <c r="LV610" s="5"/>
      <c r="LW610" s="5"/>
      <c r="LX610" s="5"/>
      <c r="LY610" s="5"/>
      <c r="LZ610" s="5"/>
      <c r="MA610" s="5"/>
      <c r="MB610" s="5"/>
      <c r="MC610" s="5"/>
      <c r="MD610" s="5"/>
      <c r="ME610" s="5"/>
      <c r="MF610" s="5"/>
      <c r="MG610" s="5"/>
      <c r="MH610" s="5"/>
      <c r="MI610" s="5"/>
      <c r="MJ610" s="5"/>
      <c r="MK610" s="5"/>
      <c r="ML610" s="5"/>
      <c r="MM610" s="5"/>
      <c r="MN610" s="5"/>
      <c r="MO610" s="5"/>
      <c r="MP610" s="5"/>
      <c r="MQ610" s="5"/>
      <c r="MR610" s="5"/>
      <c r="MS610" s="5"/>
      <c r="MT610" s="5"/>
      <c r="MU610" s="5"/>
      <c r="MV610" s="5"/>
      <c r="MW610" s="5"/>
      <c r="MX610" s="5"/>
      <c r="MY610" s="5"/>
      <c r="MZ610" s="5"/>
      <c r="NA610" s="5"/>
      <c r="NB610" s="5"/>
      <c r="NC610" s="5"/>
      <c r="ND610" s="5"/>
      <c r="NE610" s="5"/>
      <c r="NF610" s="5"/>
      <c r="NG610" s="5"/>
      <c r="NH610" s="5"/>
      <c r="NI610" s="5"/>
      <c r="NJ610" s="5"/>
      <c r="NK610" s="5"/>
      <c r="NL610" s="5"/>
      <c r="NM610" s="5"/>
      <c r="NN610" s="5"/>
      <c r="NO610" s="5"/>
      <c r="NP610" s="5"/>
      <c r="NQ610" s="5"/>
      <c r="NR610" s="5"/>
      <c r="NS610" s="5"/>
      <c r="NT610" s="5"/>
      <c r="NU610" s="5"/>
      <c r="NV610" s="5"/>
      <c r="NW610" s="5"/>
      <c r="NX610" s="5"/>
      <c r="NY610" s="5"/>
      <c r="NZ610" s="5"/>
      <c r="OA610" s="5"/>
      <c r="OB610" s="5"/>
      <c r="OC610" s="5"/>
      <c r="OD610" s="5"/>
      <c r="OE610" s="5"/>
      <c r="OF610" s="5"/>
      <c r="OG610" s="5"/>
      <c r="OH610" s="5"/>
      <c r="OI610" s="5"/>
      <c r="OJ610" s="5"/>
      <c r="OK610" s="5"/>
      <c r="OL610" s="5"/>
      <c r="OM610" s="5"/>
      <c r="ON610" s="5"/>
      <c r="OO610" s="5"/>
      <c r="OP610" s="5"/>
      <c r="OQ610" s="5"/>
      <c r="OR610" s="5"/>
      <c r="OS610" s="5"/>
      <c r="OT610" s="5"/>
      <c r="OU610" s="5"/>
      <c r="OV610" s="5"/>
      <c r="OW610" s="5"/>
      <c r="OX610" s="5"/>
      <c r="OY610" s="5"/>
      <c r="OZ610" s="5"/>
      <c r="PA610" s="5"/>
      <c r="PB610" s="5"/>
      <c r="PC610" s="5"/>
      <c r="PD610" s="5"/>
      <c r="PE610" s="5"/>
      <c r="PF610" s="5"/>
      <c r="PG610" s="5"/>
      <c r="PH610" s="5"/>
      <c r="PI610" s="5"/>
      <c r="PJ610" s="5"/>
      <c r="PK610" s="5"/>
      <c r="PL610" s="5"/>
      <c r="PM610" s="5"/>
      <c r="PN610" s="5"/>
      <c r="PO610" s="5"/>
      <c r="PP610" s="5"/>
    </row>
    <row r="611" spans="1:432" ht="14.2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  <c r="IW611" s="5"/>
      <c r="IX611" s="5"/>
      <c r="IY611" s="5"/>
      <c r="IZ611" s="5"/>
      <c r="JA611" s="5"/>
      <c r="JB611" s="5"/>
      <c r="JC611" s="5"/>
      <c r="JD611" s="5"/>
      <c r="JE611" s="5"/>
      <c r="JF611" s="5"/>
      <c r="JG611" s="5"/>
      <c r="JH611" s="5"/>
      <c r="JI611" s="5"/>
      <c r="JJ611" s="5"/>
      <c r="JK611" s="5"/>
      <c r="JL611" s="5"/>
      <c r="JM611" s="5"/>
      <c r="JN611" s="5"/>
      <c r="JO611" s="5"/>
      <c r="JP611" s="5"/>
      <c r="JQ611" s="5"/>
      <c r="JR611" s="5"/>
      <c r="JS611" s="5"/>
      <c r="JT611" s="5"/>
      <c r="JU611" s="5"/>
      <c r="JV611" s="5"/>
      <c r="JW611" s="5"/>
      <c r="JX611" s="5"/>
      <c r="JY611" s="5"/>
      <c r="JZ611" s="5"/>
      <c r="KA611" s="5"/>
      <c r="KB611" s="5"/>
      <c r="KC611" s="5"/>
      <c r="KD611" s="5"/>
      <c r="KE611" s="5"/>
      <c r="KF611" s="5"/>
      <c r="KG611" s="5"/>
      <c r="KH611" s="5"/>
      <c r="KI611" s="5"/>
      <c r="KJ611" s="5"/>
      <c r="KK611" s="5"/>
      <c r="KL611" s="5"/>
      <c r="KM611" s="5"/>
      <c r="KN611" s="5"/>
      <c r="KO611" s="5"/>
      <c r="KP611" s="5"/>
      <c r="KQ611" s="5"/>
      <c r="KR611" s="5"/>
      <c r="KS611" s="5"/>
      <c r="KT611" s="5"/>
      <c r="KU611" s="5"/>
      <c r="KV611" s="5"/>
      <c r="KW611" s="5"/>
      <c r="KX611" s="5"/>
      <c r="KY611" s="5"/>
      <c r="KZ611" s="5"/>
      <c r="LA611" s="5"/>
      <c r="LB611" s="5"/>
      <c r="LC611" s="5"/>
      <c r="LD611" s="5"/>
      <c r="LE611" s="5"/>
      <c r="LF611" s="5"/>
      <c r="LG611" s="5"/>
      <c r="LH611" s="5"/>
      <c r="LI611" s="5"/>
      <c r="LJ611" s="5"/>
      <c r="LK611" s="5"/>
      <c r="LL611" s="5"/>
      <c r="LM611" s="5"/>
      <c r="LN611" s="5"/>
      <c r="LO611" s="5"/>
      <c r="LP611" s="5"/>
      <c r="LQ611" s="5"/>
      <c r="LR611" s="5"/>
      <c r="LS611" s="5"/>
      <c r="LT611" s="5"/>
      <c r="LU611" s="5"/>
      <c r="LV611" s="5"/>
      <c r="LW611" s="5"/>
      <c r="LX611" s="5"/>
      <c r="LY611" s="5"/>
      <c r="LZ611" s="5"/>
      <c r="MA611" s="5"/>
      <c r="MB611" s="5"/>
      <c r="MC611" s="5"/>
      <c r="MD611" s="5"/>
      <c r="ME611" s="5"/>
      <c r="MF611" s="5"/>
      <c r="MG611" s="5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r="OY611" s="5"/>
      <c r="OZ611" s="5"/>
      <c r="PA611" s="5"/>
      <c r="PB611" s="5"/>
      <c r="PC611" s="5"/>
      <c r="PD611" s="5"/>
      <c r="PE611" s="5"/>
      <c r="PF611" s="5"/>
      <c r="PG611" s="5"/>
      <c r="PH611" s="5"/>
      <c r="PI611" s="5"/>
      <c r="PJ611" s="5"/>
      <c r="PK611" s="5"/>
      <c r="PL611" s="5"/>
      <c r="PM611" s="5"/>
      <c r="PN611" s="5"/>
      <c r="PO611" s="5"/>
      <c r="PP611" s="5"/>
    </row>
    <row r="612" spans="1:432" ht="14.2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  <c r="IW612" s="5"/>
      <c r="IX612" s="5"/>
      <c r="IY612" s="5"/>
      <c r="IZ612" s="5"/>
      <c r="JA612" s="5"/>
      <c r="JB612" s="5"/>
      <c r="JC612" s="5"/>
      <c r="JD612" s="5"/>
      <c r="JE612" s="5"/>
      <c r="JF612" s="5"/>
      <c r="JG612" s="5"/>
      <c r="JH612" s="5"/>
      <c r="JI612" s="5"/>
      <c r="JJ612" s="5"/>
      <c r="JK612" s="5"/>
      <c r="JL612" s="5"/>
      <c r="JM612" s="5"/>
      <c r="JN612" s="5"/>
      <c r="JO612" s="5"/>
      <c r="JP612" s="5"/>
      <c r="JQ612" s="5"/>
      <c r="JR612" s="5"/>
      <c r="JS612" s="5"/>
      <c r="JT612" s="5"/>
      <c r="JU612" s="5"/>
      <c r="JV612" s="5"/>
      <c r="JW612" s="5"/>
      <c r="JX612" s="5"/>
      <c r="JY612" s="5"/>
      <c r="JZ612" s="5"/>
      <c r="KA612" s="5"/>
      <c r="KB612" s="5"/>
      <c r="KC612" s="5"/>
      <c r="KD612" s="5"/>
      <c r="KE612" s="5"/>
      <c r="KF612" s="5"/>
      <c r="KG612" s="5"/>
      <c r="KH612" s="5"/>
      <c r="KI612" s="5"/>
      <c r="KJ612" s="5"/>
      <c r="KK612" s="5"/>
      <c r="KL612" s="5"/>
      <c r="KM612" s="5"/>
      <c r="KN612" s="5"/>
      <c r="KO612" s="5"/>
      <c r="KP612" s="5"/>
      <c r="KQ612" s="5"/>
      <c r="KR612" s="5"/>
      <c r="KS612" s="5"/>
      <c r="KT612" s="5"/>
      <c r="KU612" s="5"/>
      <c r="KV612" s="5"/>
      <c r="KW612" s="5"/>
      <c r="KX612" s="5"/>
      <c r="KY612" s="5"/>
      <c r="KZ612" s="5"/>
      <c r="LA612" s="5"/>
      <c r="LB612" s="5"/>
      <c r="LC612" s="5"/>
      <c r="LD612" s="5"/>
      <c r="LE612" s="5"/>
      <c r="LF612" s="5"/>
      <c r="LG612" s="5"/>
      <c r="LH612" s="5"/>
      <c r="LI612" s="5"/>
      <c r="LJ612" s="5"/>
      <c r="LK612" s="5"/>
      <c r="LL612" s="5"/>
      <c r="LM612" s="5"/>
      <c r="LN612" s="5"/>
      <c r="LO612" s="5"/>
      <c r="LP612" s="5"/>
      <c r="LQ612" s="5"/>
      <c r="LR612" s="5"/>
      <c r="LS612" s="5"/>
      <c r="LT612" s="5"/>
      <c r="LU612" s="5"/>
      <c r="LV612" s="5"/>
      <c r="LW612" s="5"/>
      <c r="LX612" s="5"/>
      <c r="LY612" s="5"/>
      <c r="LZ612" s="5"/>
      <c r="MA612" s="5"/>
      <c r="MB612" s="5"/>
      <c r="MC612" s="5"/>
      <c r="MD612" s="5"/>
      <c r="ME612" s="5"/>
      <c r="MF612" s="5"/>
      <c r="MG612" s="5"/>
      <c r="MH612" s="5"/>
      <c r="MI612" s="5"/>
      <c r="MJ612" s="5"/>
      <c r="MK612" s="5"/>
      <c r="ML612" s="5"/>
      <c r="MM612" s="5"/>
      <c r="MN612" s="5"/>
      <c r="MO612" s="5"/>
      <c r="MP612" s="5"/>
      <c r="MQ612" s="5"/>
      <c r="MR612" s="5"/>
      <c r="MS612" s="5"/>
      <c r="MT612" s="5"/>
      <c r="MU612" s="5"/>
      <c r="MV612" s="5"/>
      <c r="MW612" s="5"/>
      <c r="MX612" s="5"/>
      <c r="MY612" s="5"/>
      <c r="MZ612" s="5"/>
      <c r="NA612" s="5"/>
      <c r="NB612" s="5"/>
      <c r="NC612" s="5"/>
      <c r="ND612" s="5"/>
      <c r="NE612" s="5"/>
      <c r="NF612" s="5"/>
      <c r="NG612" s="5"/>
      <c r="NH612" s="5"/>
      <c r="NI612" s="5"/>
      <c r="NJ612" s="5"/>
      <c r="NK612" s="5"/>
      <c r="NL612" s="5"/>
      <c r="NM612" s="5"/>
      <c r="NN612" s="5"/>
      <c r="NO612" s="5"/>
      <c r="NP612" s="5"/>
      <c r="NQ612" s="5"/>
      <c r="NR612" s="5"/>
      <c r="NS612" s="5"/>
      <c r="NT612" s="5"/>
      <c r="NU612" s="5"/>
      <c r="NV612" s="5"/>
      <c r="NW612" s="5"/>
      <c r="NX612" s="5"/>
      <c r="NY612" s="5"/>
      <c r="NZ612" s="5"/>
      <c r="OA612" s="5"/>
      <c r="OB612" s="5"/>
      <c r="OC612" s="5"/>
      <c r="OD612" s="5"/>
      <c r="OE612" s="5"/>
      <c r="OF612" s="5"/>
      <c r="OG612" s="5"/>
      <c r="OH612" s="5"/>
      <c r="OI612" s="5"/>
      <c r="OJ612" s="5"/>
      <c r="OK612" s="5"/>
      <c r="OL612" s="5"/>
      <c r="OM612" s="5"/>
      <c r="ON612" s="5"/>
      <c r="OO612" s="5"/>
      <c r="OP612" s="5"/>
      <c r="OQ612" s="5"/>
      <c r="OR612" s="5"/>
      <c r="OS612" s="5"/>
      <c r="OT612" s="5"/>
      <c r="OU612" s="5"/>
      <c r="OV612" s="5"/>
      <c r="OW612" s="5"/>
      <c r="OX612" s="5"/>
      <c r="OY612" s="5"/>
      <c r="OZ612" s="5"/>
      <c r="PA612" s="5"/>
      <c r="PB612" s="5"/>
      <c r="PC612" s="5"/>
      <c r="PD612" s="5"/>
      <c r="PE612" s="5"/>
      <c r="PF612" s="5"/>
      <c r="PG612" s="5"/>
      <c r="PH612" s="5"/>
      <c r="PI612" s="5"/>
      <c r="PJ612" s="5"/>
      <c r="PK612" s="5"/>
      <c r="PL612" s="5"/>
      <c r="PM612" s="5"/>
      <c r="PN612" s="5"/>
      <c r="PO612" s="5"/>
      <c r="PP612" s="5"/>
    </row>
    <row r="613" spans="1:432" ht="14.2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  <c r="IW613" s="5"/>
      <c r="IX613" s="5"/>
      <c r="IY613" s="5"/>
      <c r="IZ613" s="5"/>
      <c r="JA613" s="5"/>
      <c r="JB613" s="5"/>
      <c r="JC613" s="5"/>
      <c r="JD613" s="5"/>
      <c r="JE613" s="5"/>
      <c r="JF613" s="5"/>
      <c r="JG613" s="5"/>
      <c r="JH613" s="5"/>
      <c r="JI613" s="5"/>
      <c r="JJ613" s="5"/>
      <c r="JK613" s="5"/>
      <c r="JL613" s="5"/>
      <c r="JM613" s="5"/>
      <c r="JN613" s="5"/>
      <c r="JO613" s="5"/>
      <c r="JP613" s="5"/>
      <c r="JQ613" s="5"/>
      <c r="JR613" s="5"/>
      <c r="JS613" s="5"/>
      <c r="JT613" s="5"/>
      <c r="JU613" s="5"/>
      <c r="JV613" s="5"/>
      <c r="JW613" s="5"/>
      <c r="JX613" s="5"/>
      <c r="JY613" s="5"/>
      <c r="JZ613" s="5"/>
      <c r="KA613" s="5"/>
      <c r="KB613" s="5"/>
      <c r="KC613" s="5"/>
      <c r="KD613" s="5"/>
      <c r="KE613" s="5"/>
      <c r="KF613" s="5"/>
      <c r="KG613" s="5"/>
      <c r="KH613" s="5"/>
      <c r="KI613" s="5"/>
      <c r="KJ613" s="5"/>
      <c r="KK613" s="5"/>
      <c r="KL613" s="5"/>
      <c r="KM613" s="5"/>
      <c r="KN613" s="5"/>
      <c r="KO613" s="5"/>
      <c r="KP613" s="5"/>
      <c r="KQ613" s="5"/>
      <c r="KR613" s="5"/>
      <c r="KS613" s="5"/>
      <c r="KT613" s="5"/>
      <c r="KU613" s="5"/>
      <c r="KV613" s="5"/>
      <c r="KW613" s="5"/>
      <c r="KX613" s="5"/>
      <c r="KY613" s="5"/>
      <c r="KZ613" s="5"/>
      <c r="LA613" s="5"/>
      <c r="LB613" s="5"/>
      <c r="LC613" s="5"/>
      <c r="LD613" s="5"/>
      <c r="LE613" s="5"/>
      <c r="LF613" s="5"/>
      <c r="LG613" s="5"/>
      <c r="LH613" s="5"/>
      <c r="LI613" s="5"/>
      <c r="LJ613" s="5"/>
      <c r="LK613" s="5"/>
      <c r="LL613" s="5"/>
      <c r="LM613" s="5"/>
      <c r="LN613" s="5"/>
      <c r="LO613" s="5"/>
      <c r="LP613" s="5"/>
      <c r="LQ613" s="5"/>
      <c r="LR613" s="5"/>
      <c r="LS613" s="5"/>
      <c r="LT613" s="5"/>
      <c r="LU613" s="5"/>
      <c r="LV613" s="5"/>
      <c r="LW613" s="5"/>
      <c r="LX613" s="5"/>
      <c r="LY613" s="5"/>
      <c r="LZ613" s="5"/>
      <c r="MA613" s="5"/>
      <c r="MB613" s="5"/>
      <c r="MC613" s="5"/>
      <c r="MD613" s="5"/>
      <c r="ME613" s="5"/>
      <c r="MF613" s="5"/>
      <c r="MG613" s="5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r="OY613" s="5"/>
      <c r="OZ613" s="5"/>
      <c r="PA613" s="5"/>
      <c r="PB613" s="5"/>
      <c r="PC613" s="5"/>
      <c r="PD613" s="5"/>
      <c r="PE613" s="5"/>
      <c r="PF613" s="5"/>
      <c r="PG613" s="5"/>
      <c r="PH613" s="5"/>
      <c r="PI613" s="5"/>
      <c r="PJ613" s="5"/>
      <c r="PK613" s="5"/>
      <c r="PL613" s="5"/>
      <c r="PM613" s="5"/>
      <c r="PN613" s="5"/>
      <c r="PO613" s="5"/>
      <c r="PP613" s="5"/>
    </row>
    <row r="614" spans="1:432" ht="14.2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  <c r="IW614" s="5"/>
      <c r="IX614" s="5"/>
      <c r="IY614" s="5"/>
      <c r="IZ614" s="5"/>
      <c r="JA614" s="5"/>
      <c r="JB614" s="5"/>
      <c r="JC614" s="5"/>
      <c r="JD614" s="5"/>
      <c r="JE614" s="5"/>
      <c r="JF614" s="5"/>
      <c r="JG614" s="5"/>
      <c r="JH614" s="5"/>
      <c r="JI614" s="5"/>
      <c r="JJ614" s="5"/>
      <c r="JK614" s="5"/>
      <c r="JL614" s="5"/>
      <c r="JM614" s="5"/>
      <c r="JN614" s="5"/>
      <c r="JO614" s="5"/>
      <c r="JP614" s="5"/>
      <c r="JQ614" s="5"/>
      <c r="JR614" s="5"/>
      <c r="JS614" s="5"/>
      <c r="JT614" s="5"/>
      <c r="JU614" s="5"/>
      <c r="JV614" s="5"/>
      <c r="JW614" s="5"/>
      <c r="JX614" s="5"/>
      <c r="JY614" s="5"/>
      <c r="JZ614" s="5"/>
      <c r="KA614" s="5"/>
      <c r="KB614" s="5"/>
      <c r="KC614" s="5"/>
      <c r="KD614" s="5"/>
      <c r="KE614" s="5"/>
      <c r="KF614" s="5"/>
      <c r="KG614" s="5"/>
      <c r="KH614" s="5"/>
      <c r="KI614" s="5"/>
      <c r="KJ614" s="5"/>
      <c r="KK614" s="5"/>
      <c r="KL614" s="5"/>
      <c r="KM614" s="5"/>
      <c r="KN614" s="5"/>
      <c r="KO614" s="5"/>
      <c r="KP614" s="5"/>
      <c r="KQ614" s="5"/>
      <c r="KR614" s="5"/>
      <c r="KS614" s="5"/>
      <c r="KT614" s="5"/>
      <c r="KU614" s="5"/>
      <c r="KV614" s="5"/>
      <c r="KW614" s="5"/>
      <c r="KX614" s="5"/>
      <c r="KY614" s="5"/>
      <c r="KZ614" s="5"/>
      <c r="LA614" s="5"/>
      <c r="LB614" s="5"/>
      <c r="LC614" s="5"/>
      <c r="LD614" s="5"/>
      <c r="LE614" s="5"/>
      <c r="LF614" s="5"/>
      <c r="LG614" s="5"/>
      <c r="LH614" s="5"/>
      <c r="LI614" s="5"/>
      <c r="LJ614" s="5"/>
      <c r="LK614" s="5"/>
      <c r="LL614" s="5"/>
      <c r="LM614" s="5"/>
      <c r="LN614" s="5"/>
      <c r="LO614" s="5"/>
      <c r="LP614" s="5"/>
      <c r="LQ614" s="5"/>
      <c r="LR614" s="5"/>
      <c r="LS614" s="5"/>
      <c r="LT614" s="5"/>
      <c r="LU614" s="5"/>
      <c r="LV614" s="5"/>
      <c r="LW614" s="5"/>
      <c r="LX614" s="5"/>
      <c r="LY614" s="5"/>
      <c r="LZ614" s="5"/>
      <c r="MA614" s="5"/>
      <c r="MB614" s="5"/>
      <c r="MC614" s="5"/>
      <c r="MD614" s="5"/>
      <c r="ME614" s="5"/>
      <c r="MF614" s="5"/>
      <c r="MG614" s="5"/>
      <c r="MH614" s="5"/>
      <c r="MI614" s="5"/>
      <c r="MJ614" s="5"/>
      <c r="MK614" s="5"/>
      <c r="ML614" s="5"/>
      <c r="MM614" s="5"/>
      <c r="MN614" s="5"/>
      <c r="MO614" s="5"/>
      <c r="MP614" s="5"/>
      <c r="MQ614" s="5"/>
      <c r="MR614" s="5"/>
      <c r="MS614" s="5"/>
      <c r="MT614" s="5"/>
      <c r="MU614" s="5"/>
      <c r="MV614" s="5"/>
      <c r="MW614" s="5"/>
      <c r="MX614" s="5"/>
      <c r="MY614" s="5"/>
      <c r="MZ614" s="5"/>
      <c r="NA614" s="5"/>
      <c r="NB614" s="5"/>
      <c r="NC614" s="5"/>
      <c r="ND614" s="5"/>
      <c r="NE614" s="5"/>
      <c r="NF614" s="5"/>
      <c r="NG614" s="5"/>
      <c r="NH614" s="5"/>
      <c r="NI614" s="5"/>
      <c r="NJ614" s="5"/>
      <c r="NK614" s="5"/>
      <c r="NL614" s="5"/>
      <c r="NM614" s="5"/>
      <c r="NN614" s="5"/>
      <c r="NO614" s="5"/>
      <c r="NP614" s="5"/>
      <c r="NQ614" s="5"/>
      <c r="NR614" s="5"/>
      <c r="NS614" s="5"/>
      <c r="NT614" s="5"/>
      <c r="NU614" s="5"/>
      <c r="NV614" s="5"/>
      <c r="NW614" s="5"/>
      <c r="NX614" s="5"/>
      <c r="NY614" s="5"/>
      <c r="NZ614" s="5"/>
      <c r="OA614" s="5"/>
      <c r="OB614" s="5"/>
      <c r="OC614" s="5"/>
      <c r="OD614" s="5"/>
      <c r="OE614" s="5"/>
      <c r="OF614" s="5"/>
      <c r="OG614" s="5"/>
      <c r="OH614" s="5"/>
      <c r="OI614" s="5"/>
      <c r="OJ614" s="5"/>
      <c r="OK614" s="5"/>
      <c r="OL614" s="5"/>
      <c r="OM614" s="5"/>
      <c r="ON614" s="5"/>
      <c r="OO614" s="5"/>
      <c r="OP614" s="5"/>
      <c r="OQ614" s="5"/>
      <c r="OR614" s="5"/>
      <c r="OS614" s="5"/>
      <c r="OT614" s="5"/>
      <c r="OU614" s="5"/>
      <c r="OV614" s="5"/>
      <c r="OW614" s="5"/>
      <c r="OX614" s="5"/>
      <c r="OY614" s="5"/>
      <c r="OZ614" s="5"/>
      <c r="PA614" s="5"/>
      <c r="PB614" s="5"/>
      <c r="PC614" s="5"/>
      <c r="PD614" s="5"/>
      <c r="PE614" s="5"/>
      <c r="PF614" s="5"/>
      <c r="PG614" s="5"/>
      <c r="PH614" s="5"/>
      <c r="PI614" s="5"/>
      <c r="PJ614" s="5"/>
      <c r="PK614" s="5"/>
      <c r="PL614" s="5"/>
      <c r="PM614" s="5"/>
      <c r="PN614" s="5"/>
      <c r="PO614" s="5"/>
      <c r="PP614" s="5"/>
    </row>
    <row r="615" spans="1:432" ht="14.2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  <c r="IW615" s="5"/>
      <c r="IX615" s="5"/>
      <c r="IY615" s="5"/>
      <c r="IZ615" s="5"/>
      <c r="JA615" s="5"/>
      <c r="JB615" s="5"/>
      <c r="JC615" s="5"/>
      <c r="JD615" s="5"/>
      <c r="JE615" s="5"/>
      <c r="JF615" s="5"/>
      <c r="JG615" s="5"/>
      <c r="JH615" s="5"/>
      <c r="JI615" s="5"/>
      <c r="JJ615" s="5"/>
      <c r="JK615" s="5"/>
      <c r="JL615" s="5"/>
      <c r="JM615" s="5"/>
      <c r="JN615" s="5"/>
      <c r="JO615" s="5"/>
      <c r="JP615" s="5"/>
      <c r="JQ615" s="5"/>
      <c r="JR615" s="5"/>
      <c r="JS615" s="5"/>
      <c r="JT615" s="5"/>
      <c r="JU615" s="5"/>
      <c r="JV615" s="5"/>
      <c r="JW615" s="5"/>
      <c r="JX615" s="5"/>
      <c r="JY615" s="5"/>
      <c r="JZ615" s="5"/>
      <c r="KA615" s="5"/>
      <c r="KB615" s="5"/>
      <c r="KC615" s="5"/>
      <c r="KD615" s="5"/>
      <c r="KE615" s="5"/>
      <c r="KF615" s="5"/>
      <c r="KG615" s="5"/>
      <c r="KH615" s="5"/>
      <c r="KI615" s="5"/>
      <c r="KJ615" s="5"/>
      <c r="KK615" s="5"/>
      <c r="KL615" s="5"/>
      <c r="KM615" s="5"/>
      <c r="KN615" s="5"/>
      <c r="KO615" s="5"/>
      <c r="KP615" s="5"/>
      <c r="KQ615" s="5"/>
      <c r="KR615" s="5"/>
      <c r="KS615" s="5"/>
      <c r="KT615" s="5"/>
      <c r="KU615" s="5"/>
      <c r="KV615" s="5"/>
      <c r="KW615" s="5"/>
      <c r="KX615" s="5"/>
      <c r="KY615" s="5"/>
      <c r="KZ615" s="5"/>
      <c r="LA615" s="5"/>
      <c r="LB615" s="5"/>
      <c r="LC615" s="5"/>
      <c r="LD615" s="5"/>
      <c r="LE615" s="5"/>
      <c r="LF615" s="5"/>
      <c r="LG615" s="5"/>
      <c r="LH615" s="5"/>
      <c r="LI615" s="5"/>
      <c r="LJ615" s="5"/>
      <c r="LK615" s="5"/>
      <c r="LL615" s="5"/>
      <c r="LM615" s="5"/>
      <c r="LN615" s="5"/>
      <c r="LO615" s="5"/>
      <c r="LP615" s="5"/>
      <c r="LQ615" s="5"/>
      <c r="LR615" s="5"/>
      <c r="LS615" s="5"/>
      <c r="LT615" s="5"/>
      <c r="LU615" s="5"/>
      <c r="LV615" s="5"/>
      <c r="LW615" s="5"/>
      <c r="LX615" s="5"/>
      <c r="LY615" s="5"/>
      <c r="LZ615" s="5"/>
      <c r="MA615" s="5"/>
      <c r="MB615" s="5"/>
      <c r="MC615" s="5"/>
      <c r="MD615" s="5"/>
      <c r="ME615" s="5"/>
      <c r="MF615" s="5"/>
      <c r="MG615" s="5"/>
      <c r="MH615" s="5"/>
      <c r="MI615" s="5"/>
      <c r="MJ615" s="5"/>
      <c r="MK615" s="5"/>
      <c r="ML615" s="5"/>
      <c r="MM615" s="5"/>
      <c r="MN615" s="5"/>
      <c r="MO615" s="5"/>
      <c r="MP615" s="5"/>
      <c r="MQ615" s="5"/>
      <c r="MR615" s="5"/>
      <c r="MS615" s="5"/>
      <c r="MT615" s="5"/>
      <c r="MU615" s="5"/>
      <c r="MV615" s="5"/>
      <c r="MW615" s="5"/>
      <c r="MX615" s="5"/>
      <c r="MY615" s="5"/>
      <c r="MZ615" s="5"/>
      <c r="NA615" s="5"/>
      <c r="NB615" s="5"/>
      <c r="NC615" s="5"/>
      <c r="ND615" s="5"/>
      <c r="NE615" s="5"/>
      <c r="NF615" s="5"/>
      <c r="NG615" s="5"/>
      <c r="NH615" s="5"/>
      <c r="NI615" s="5"/>
      <c r="NJ615" s="5"/>
      <c r="NK615" s="5"/>
      <c r="NL615" s="5"/>
      <c r="NM615" s="5"/>
      <c r="NN615" s="5"/>
      <c r="NO615" s="5"/>
      <c r="NP615" s="5"/>
      <c r="NQ615" s="5"/>
      <c r="NR615" s="5"/>
      <c r="NS615" s="5"/>
      <c r="NT615" s="5"/>
      <c r="NU615" s="5"/>
      <c r="NV615" s="5"/>
      <c r="NW615" s="5"/>
      <c r="NX615" s="5"/>
      <c r="NY615" s="5"/>
      <c r="NZ615" s="5"/>
      <c r="OA615" s="5"/>
      <c r="OB615" s="5"/>
      <c r="OC615" s="5"/>
      <c r="OD615" s="5"/>
      <c r="OE615" s="5"/>
      <c r="OF615" s="5"/>
      <c r="OG615" s="5"/>
      <c r="OH615" s="5"/>
      <c r="OI615" s="5"/>
      <c r="OJ615" s="5"/>
      <c r="OK615" s="5"/>
      <c r="OL615" s="5"/>
      <c r="OM615" s="5"/>
      <c r="ON615" s="5"/>
      <c r="OO615" s="5"/>
      <c r="OP615" s="5"/>
      <c r="OQ615" s="5"/>
      <c r="OR615" s="5"/>
      <c r="OS615" s="5"/>
      <c r="OT615" s="5"/>
      <c r="OU615" s="5"/>
      <c r="OV615" s="5"/>
      <c r="OW615" s="5"/>
      <c r="OX615" s="5"/>
      <c r="OY615" s="5"/>
      <c r="OZ615" s="5"/>
      <c r="PA615" s="5"/>
      <c r="PB615" s="5"/>
      <c r="PC615" s="5"/>
      <c r="PD615" s="5"/>
      <c r="PE615" s="5"/>
      <c r="PF615" s="5"/>
      <c r="PG615" s="5"/>
      <c r="PH615" s="5"/>
      <c r="PI615" s="5"/>
      <c r="PJ615" s="5"/>
      <c r="PK615" s="5"/>
      <c r="PL615" s="5"/>
      <c r="PM615" s="5"/>
      <c r="PN615" s="5"/>
      <c r="PO615" s="5"/>
      <c r="PP615" s="5"/>
    </row>
    <row r="616" spans="1:432" ht="14.2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  <c r="IW616" s="5"/>
      <c r="IX616" s="5"/>
      <c r="IY616" s="5"/>
      <c r="IZ616" s="5"/>
      <c r="JA616" s="5"/>
      <c r="JB616" s="5"/>
      <c r="JC616" s="5"/>
      <c r="JD616" s="5"/>
      <c r="JE616" s="5"/>
      <c r="JF616" s="5"/>
      <c r="JG616" s="5"/>
      <c r="JH616" s="5"/>
      <c r="JI616" s="5"/>
      <c r="JJ616" s="5"/>
      <c r="JK616" s="5"/>
      <c r="JL616" s="5"/>
      <c r="JM616" s="5"/>
      <c r="JN616" s="5"/>
      <c r="JO616" s="5"/>
      <c r="JP616" s="5"/>
      <c r="JQ616" s="5"/>
      <c r="JR616" s="5"/>
      <c r="JS616" s="5"/>
      <c r="JT616" s="5"/>
      <c r="JU616" s="5"/>
      <c r="JV616" s="5"/>
      <c r="JW616" s="5"/>
      <c r="JX616" s="5"/>
      <c r="JY616" s="5"/>
      <c r="JZ616" s="5"/>
      <c r="KA616" s="5"/>
      <c r="KB616" s="5"/>
      <c r="KC616" s="5"/>
      <c r="KD616" s="5"/>
      <c r="KE616" s="5"/>
      <c r="KF616" s="5"/>
      <c r="KG616" s="5"/>
      <c r="KH616" s="5"/>
      <c r="KI616" s="5"/>
      <c r="KJ616" s="5"/>
      <c r="KK616" s="5"/>
      <c r="KL616" s="5"/>
      <c r="KM616" s="5"/>
      <c r="KN616" s="5"/>
      <c r="KO616" s="5"/>
      <c r="KP616" s="5"/>
      <c r="KQ616" s="5"/>
      <c r="KR616" s="5"/>
      <c r="KS616" s="5"/>
      <c r="KT616" s="5"/>
      <c r="KU616" s="5"/>
      <c r="KV616" s="5"/>
      <c r="KW616" s="5"/>
      <c r="KX616" s="5"/>
      <c r="KY616" s="5"/>
      <c r="KZ616" s="5"/>
      <c r="LA616" s="5"/>
      <c r="LB616" s="5"/>
      <c r="LC616" s="5"/>
      <c r="LD616" s="5"/>
      <c r="LE616" s="5"/>
      <c r="LF616" s="5"/>
      <c r="LG616" s="5"/>
      <c r="LH616" s="5"/>
      <c r="LI616" s="5"/>
      <c r="LJ616" s="5"/>
      <c r="LK616" s="5"/>
      <c r="LL616" s="5"/>
      <c r="LM616" s="5"/>
      <c r="LN616" s="5"/>
      <c r="LO616" s="5"/>
      <c r="LP616" s="5"/>
      <c r="LQ616" s="5"/>
      <c r="LR616" s="5"/>
      <c r="LS616" s="5"/>
      <c r="LT616" s="5"/>
      <c r="LU616" s="5"/>
      <c r="LV616" s="5"/>
      <c r="LW616" s="5"/>
      <c r="LX616" s="5"/>
      <c r="LY616" s="5"/>
      <c r="LZ616" s="5"/>
      <c r="MA616" s="5"/>
      <c r="MB616" s="5"/>
      <c r="MC616" s="5"/>
      <c r="MD616" s="5"/>
      <c r="ME616" s="5"/>
      <c r="MF616" s="5"/>
      <c r="MG616" s="5"/>
      <c r="MH616" s="5"/>
      <c r="MI616" s="5"/>
      <c r="MJ616" s="5"/>
      <c r="MK616" s="5"/>
      <c r="ML616" s="5"/>
      <c r="MM616" s="5"/>
      <c r="MN616" s="5"/>
      <c r="MO616" s="5"/>
      <c r="MP616" s="5"/>
      <c r="MQ616" s="5"/>
      <c r="MR616" s="5"/>
      <c r="MS616" s="5"/>
      <c r="MT616" s="5"/>
      <c r="MU616" s="5"/>
      <c r="MV616" s="5"/>
      <c r="MW616" s="5"/>
      <c r="MX616" s="5"/>
      <c r="MY616" s="5"/>
      <c r="MZ616" s="5"/>
      <c r="NA616" s="5"/>
      <c r="NB616" s="5"/>
      <c r="NC616" s="5"/>
      <c r="ND616" s="5"/>
      <c r="NE616" s="5"/>
      <c r="NF616" s="5"/>
      <c r="NG616" s="5"/>
      <c r="NH616" s="5"/>
      <c r="NI616" s="5"/>
      <c r="NJ616" s="5"/>
      <c r="NK616" s="5"/>
      <c r="NL616" s="5"/>
      <c r="NM616" s="5"/>
      <c r="NN616" s="5"/>
      <c r="NO616" s="5"/>
      <c r="NP616" s="5"/>
      <c r="NQ616" s="5"/>
      <c r="NR616" s="5"/>
      <c r="NS616" s="5"/>
      <c r="NT616" s="5"/>
      <c r="NU616" s="5"/>
      <c r="NV616" s="5"/>
      <c r="NW616" s="5"/>
      <c r="NX616" s="5"/>
      <c r="NY616" s="5"/>
      <c r="NZ616" s="5"/>
      <c r="OA616" s="5"/>
      <c r="OB616" s="5"/>
      <c r="OC616" s="5"/>
      <c r="OD616" s="5"/>
      <c r="OE616" s="5"/>
      <c r="OF616" s="5"/>
      <c r="OG616" s="5"/>
      <c r="OH616" s="5"/>
      <c r="OI616" s="5"/>
      <c r="OJ616" s="5"/>
      <c r="OK616" s="5"/>
      <c r="OL616" s="5"/>
      <c r="OM616" s="5"/>
      <c r="ON616" s="5"/>
      <c r="OO616" s="5"/>
      <c r="OP616" s="5"/>
      <c r="OQ616" s="5"/>
      <c r="OR616" s="5"/>
      <c r="OS616" s="5"/>
      <c r="OT616" s="5"/>
      <c r="OU616" s="5"/>
      <c r="OV616" s="5"/>
      <c r="OW616" s="5"/>
      <c r="OX616" s="5"/>
      <c r="OY616" s="5"/>
      <c r="OZ616" s="5"/>
      <c r="PA616" s="5"/>
      <c r="PB616" s="5"/>
      <c r="PC616" s="5"/>
      <c r="PD616" s="5"/>
      <c r="PE616" s="5"/>
      <c r="PF616" s="5"/>
      <c r="PG616" s="5"/>
      <c r="PH616" s="5"/>
      <c r="PI616" s="5"/>
      <c r="PJ616" s="5"/>
      <c r="PK616" s="5"/>
      <c r="PL616" s="5"/>
      <c r="PM616" s="5"/>
      <c r="PN616" s="5"/>
      <c r="PO616" s="5"/>
      <c r="PP616" s="5"/>
    </row>
    <row r="617" spans="1:432" ht="14.2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  <c r="IW617" s="5"/>
      <c r="IX617" s="5"/>
      <c r="IY617" s="5"/>
      <c r="IZ617" s="5"/>
      <c r="JA617" s="5"/>
      <c r="JB617" s="5"/>
      <c r="JC617" s="5"/>
      <c r="JD617" s="5"/>
      <c r="JE617" s="5"/>
      <c r="JF617" s="5"/>
      <c r="JG617" s="5"/>
      <c r="JH617" s="5"/>
      <c r="JI617" s="5"/>
      <c r="JJ617" s="5"/>
      <c r="JK617" s="5"/>
      <c r="JL617" s="5"/>
      <c r="JM617" s="5"/>
      <c r="JN617" s="5"/>
      <c r="JO617" s="5"/>
      <c r="JP617" s="5"/>
      <c r="JQ617" s="5"/>
      <c r="JR617" s="5"/>
      <c r="JS617" s="5"/>
      <c r="JT617" s="5"/>
      <c r="JU617" s="5"/>
      <c r="JV617" s="5"/>
      <c r="JW617" s="5"/>
      <c r="JX617" s="5"/>
      <c r="JY617" s="5"/>
      <c r="JZ617" s="5"/>
      <c r="KA617" s="5"/>
      <c r="KB617" s="5"/>
      <c r="KC617" s="5"/>
      <c r="KD617" s="5"/>
      <c r="KE617" s="5"/>
      <c r="KF617" s="5"/>
      <c r="KG617" s="5"/>
      <c r="KH617" s="5"/>
      <c r="KI617" s="5"/>
      <c r="KJ617" s="5"/>
      <c r="KK617" s="5"/>
      <c r="KL617" s="5"/>
      <c r="KM617" s="5"/>
      <c r="KN617" s="5"/>
      <c r="KO617" s="5"/>
      <c r="KP617" s="5"/>
      <c r="KQ617" s="5"/>
      <c r="KR617" s="5"/>
      <c r="KS617" s="5"/>
      <c r="KT617" s="5"/>
      <c r="KU617" s="5"/>
      <c r="KV617" s="5"/>
      <c r="KW617" s="5"/>
      <c r="KX617" s="5"/>
      <c r="KY617" s="5"/>
      <c r="KZ617" s="5"/>
      <c r="LA617" s="5"/>
      <c r="LB617" s="5"/>
      <c r="LC617" s="5"/>
      <c r="LD617" s="5"/>
      <c r="LE617" s="5"/>
      <c r="LF617" s="5"/>
      <c r="LG617" s="5"/>
      <c r="LH617" s="5"/>
      <c r="LI617" s="5"/>
      <c r="LJ617" s="5"/>
      <c r="LK617" s="5"/>
      <c r="LL617" s="5"/>
      <c r="LM617" s="5"/>
      <c r="LN617" s="5"/>
      <c r="LO617" s="5"/>
      <c r="LP617" s="5"/>
      <c r="LQ617" s="5"/>
      <c r="LR617" s="5"/>
      <c r="LS617" s="5"/>
      <c r="LT617" s="5"/>
      <c r="LU617" s="5"/>
      <c r="LV617" s="5"/>
      <c r="LW617" s="5"/>
      <c r="LX617" s="5"/>
      <c r="LY617" s="5"/>
      <c r="LZ617" s="5"/>
      <c r="MA617" s="5"/>
      <c r="MB617" s="5"/>
      <c r="MC617" s="5"/>
      <c r="MD617" s="5"/>
      <c r="ME617" s="5"/>
      <c r="MF617" s="5"/>
      <c r="MG617" s="5"/>
      <c r="MH617" s="5"/>
      <c r="MI617" s="5"/>
      <c r="MJ617" s="5"/>
      <c r="MK617" s="5"/>
      <c r="ML617" s="5"/>
      <c r="MM617" s="5"/>
      <c r="MN617" s="5"/>
      <c r="MO617" s="5"/>
      <c r="MP617" s="5"/>
      <c r="MQ617" s="5"/>
      <c r="MR617" s="5"/>
      <c r="MS617" s="5"/>
      <c r="MT617" s="5"/>
      <c r="MU617" s="5"/>
      <c r="MV617" s="5"/>
      <c r="MW617" s="5"/>
      <c r="MX617" s="5"/>
      <c r="MY617" s="5"/>
      <c r="MZ617" s="5"/>
      <c r="NA617" s="5"/>
      <c r="NB617" s="5"/>
      <c r="NC617" s="5"/>
      <c r="ND617" s="5"/>
      <c r="NE617" s="5"/>
      <c r="NF617" s="5"/>
      <c r="NG617" s="5"/>
      <c r="NH617" s="5"/>
      <c r="NI617" s="5"/>
      <c r="NJ617" s="5"/>
      <c r="NK617" s="5"/>
      <c r="NL617" s="5"/>
      <c r="NM617" s="5"/>
      <c r="NN617" s="5"/>
      <c r="NO617" s="5"/>
      <c r="NP617" s="5"/>
      <c r="NQ617" s="5"/>
      <c r="NR617" s="5"/>
      <c r="NS617" s="5"/>
      <c r="NT617" s="5"/>
      <c r="NU617" s="5"/>
      <c r="NV617" s="5"/>
      <c r="NW617" s="5"/>
      <c r="NX617" s="5"/>
      <c r="NY617" s="5"/>
      <c r="NZ617" s="5"/>
      <c r="OA617" s="5"/>
      <c r="OB617" s="5"/>
      <c r="OC617" s="5"/>
      <c r="OD617" s="5"/>
      <c r="OE617" s="5"/>
      <c r="OF617" s="5"/>
      <c r="OG617" s="5"/>
      <c r="OH617" s="5"/>
      <c r="OI617" s="5"/>
      <c r="OJ617" s="5"/>
      <c r="OK617" s="5"/>
      <c r="OL617" s="5"/>
      <c r="OM617" s="5"/>
      <c r="ON617" s="5"/>
      <c r="OO617" s="5"/>
      <c r="OP617" s="5"/>
      <c r="OQ617" s="5"/>
      <c r="OR617" s="5"/>
      <c r="OS617" s="5"/>
      <c r="OT617" s="5"/>
      <c r="OU617" s="5"/>
      <c r="OV617" s="5"/>
      <c r="OW617" s="5"/>
      <c r="OX617" s="5"/>
      <c r="OY617" s="5"/>
      <c r="OZ617" s="5"/>
      <c r="PA617" s="5"/>
      <c r="PB617" s="5"/>
      <c r="PC617" s="5"/>
      <c r="PD617" s="5"/>
      <c r="PE617" s="5"/>
      <c r="PF617" s="5"/>
      <c r="PG617" s="5"/>
      <c r="PH617" s="5"/>
      <c r="PI617" s="5"/>
      <c r="PJ617" s="5"/>
      <c r="PK617" s="5"/>
      <c r="PL617" s="5"/>
      <c r="PM617" s="5"/>
      <c r="PN617" s="5"/>
      <c r="PO617" s="5"/>
      <c r="PP617" s="5"/>
    </row>
    <row r="618" spans="1:432" ht="14.2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  <c r="IW618" s="5"/>
      <c r="IX618" s="5"/>
      <c r="IY618" s="5"/>
      <c r="IZ618" s="5"/>
      <c r="JA618" s="5"/>
      <c r="JB618" s="5"/>
      <c r="JC618" s="5"/>
      <c r="JD618" s="5"/>
      <c r="JE618" s="5"/>
      <c r="JF618" s="5"/>
      <c r="JG618" s="5"/>
      <c r="JH618" s="5"/>
      <c r="JI618" s="5"/>
      <c r="JJ618" s="5"/>
      <c r="JK618" s="5"/>
      <c r="JL618" s="5"/>
      <c r="JM618" s="5"/>
      <c r="JN618" s="5"/>
      <c r="JO618" s="5"/>
      <c r="JP618" s="5"/>
      <c r="JQ618" s="5"/>
      <c r="JR618" s="5"/>
      <c r="JS618" s="5"/>
      <c r="JT618" s="5"/>
      <c r="JU618" s="5"/>
      <c r="JV618" s="5"/>
      <c r="JW618" s="5"/>
      <c r="JX618" s="5"/>
      <c r="JY618" s="5"/>
      <c r="JZ618" s="5"/>
      <c r="KA618" s="5"/>
      <c r="KB618" s="5"/>
      <c r="KC618" s="5"/>
      <c r="KD618" s="5"/>
      <c r="KE618" s="5"/>
      <c r="KF618" s="5"/>
      <c r="KG618" s="5"/>
      <c r="KH618" s="5"/>
      <c r="KI618" s="5"/>
      <c r="KJ618" s="5"/>
      <c r="KK618" s="5"/>
      <c r="KL618" s="5"/>
      <c r="KM618" s="5"/>
      <c r="KN618" s="5"/>
      <c r="KO618" s="5"/>
      <c r="KP618" s="5"/>
      <c r="KQ618" s="5"/>
      <c r="KR618" s="5"/>
      <c r="KS618" s="5"/>
      <c r="KT618" s="5"/>
      <c r="KU618" s="5"/>
      <c r="KV618" s="5"/>
      <c r="KW618" s="5"/>
      <c r="KX618" s="5"/>
      <c r="KY618" s="5"/>
      <c r="KZ618" s="5"/>
      <c r="LA618" s="5"/>
      <c r="LB618" s="5"/>
      <c r="LC618" s="5"/>
      <c r="LD618" s="5"/>
      <c r="LE618" s="5"/>
      <c r="LF618" s="5"/>
      <c r="LG618" s="5"/>
      <c r="LH618" s="5"/>
      <c r="LI618" s="5"/>
      <c r="LJ618" s="5"/>
      <c r="LK618" s="5"/>
      <c r="LL618" s="5"/>
      <c r="LM618" s="5"/>
      <c r="LN618" s="5"/>
      <c r="LO618" s="5"/>
      <c r="LP618" s="5"/>
      <c r="LQ618" s="5"/>
      <c r="LR618" s="5"/>
      <c r="LS618" s="5"/>
      <c r="LT618" s="5"/>
      <c r="LU618" s="5"/>
      <c r="LV618" s="5"/>
      <c r="LW618" s="5"/>
      <c r="LX618" s="5"/>
      <c r="LY618" s="5"/>
      <c r="LZ618" s="5"/>
      <c r="MA618" s="5"/>
      <c r="MB618" s="5"/>
      <c r="MC618" s="5"/>
      <c r="MD618" s="5"/>
      <c r="ME618" s="5"/>
      <c r="MF618" s="5"/>
      <c r="MG618" s="5"/>
      <c r="MH618" s="5"/>
      <c r="MI618" s="5"/>
      <c r="MJ618" s="5"/>
      <c r="MK618" s="5"/>
      <c r="ML618" s="5"/>
      <c r="MM618" s="5"/>
      <c r="MN618" s="5"/>
      <c r="MO618" s="5"/>
      <c r="MP618" s="5"/>
      <c r="MQ618" s="5"/>
      <c r="MR618" s="5"/>
      <c r="MS618" s="5"/>
      <c r="MT618" s="5"/>
      <c r="MU618" s="5"/>
      <c r="MV618" s="5"/>
      <c r="MW618" s="5"/>
      <c r="MX618" s="5"/>
      <c r="MY618" s="5"/>
      <c r="MZ618" s="5"/>
      <c r="NA618" s="5"/>
      <c r="NB618" s="5"/>
      <c r="NC618" s="5"/>
      <c r="ND618" s="5"/>
      <c r="NE618" s="5"/>
      <c r="NF618" s="5"/>
      <c r="NG618" s="5"/>
      <c r="NH618" s="5"/>
      <c r="NI618" s="5"/>
      <c r="NJ618" s="5"/>
      <c r="NK618" s="5"/>
      <c r="NL618" s="5"/>
      <c r="NM618" s="5"/>
      <c r="NN618" s="5"/>
      <c r="NO618" s="5"/>
      <c r="NP618" s="5"/>
      <c r="NQ618" s="5"/>
      <c r="NR618" s="5"/>
      <c r="NS618" s="5"/>
      <c r="NT618" s="5"/>
      <c r="NU618" s="5"/>
      <c r="NV618" s="5"/>
      <c r="NW618" s="5"/>
      <c r="NX618" s="5"/>
      <c r="NY618" s="5"/>
      <c r="NZ618" s="5"/>
      <c r="OA618" s="5"/>
      <c r="OB618" s="5"/>
      <c r="OC618" s="5"/>
      <c r="OD618" s="5"/>
      <c r="OE618" s="5"/>
      <c r="OF618" s="5"/>
      <c r="OG618" s="5"/>
      <c r="OH618" s="5"/>
      <c r="OI618" s="5"/>
      <c r="OJ618" s="5"/>
      <c r="OK618" s="5"/>
      <c r="OL618" s="5"/>
      <c r="OM618" s="5"/>
      <c r="ON618" s="5"/>
      <c r="OO618" s="5"/>
      <c r="OP618" s="5"/>
      <c r="OQ618" s="5"/>
      <c r="OR618" s="5"/>
      <c r="OS618" s="5"/>
      <c r="OT618" s="5"/>
      <c r="OU618" s="5"/>
      <c r="OV618" s="5"/>
      <c r="OW618" s="5"/>
      <c r="OX618" s="5"/>
      <c r="OY618" s="5"/>
      <c r="OZ618" s="5"/>
      <c r="PA618" s="5"/>
      <c r="PB618" s="5"/>
      <c r="PC618" s="5"/>
      <c r="PD618" s="5"/>
      <c r="PE618" s="5"/>
      <c r="PF618" s="5"/>
      <c r="PG618" s="5"/>
      <c r="PH618" s="5"/>
      <c r="PI618" s="5"/>
      <c r="PJ618" s="5"/>
      <c r="PK618" s="5"/>
      <c r="PL618" s="5"/>
      <c r="PM618" s="5"/>
      <c r="PN618" s="5"/>
      <c r="PO618" s="5"/>
      <c r="PP618" s="5"/>
    </row>
    <row r="619" spans="1:432" ht="14.2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  <c r="IW619" s="5"/>
      <c r="IX619" s="5"/>
      <c r="IY619" s="5"/>
      <c r="IZ619" s="5"/>
      <c r="JA619" s="5"/>
      <c r="JB619" s="5"/>
      <c r="JC619" s="5"/>
      <c r="JD619" s="5"/>
      <c r="JE619" s="5"/>
      <c r="JF619" s="5"/>
      <c r="JG619" s="5"/>
      <c r="JH619" s="5"/>
      <c r="JI619" s="5"/>
      <c r="JJ619" s="5"/>
      <c r="JK619" s="5"/>
      <c r="JL619" s="5"/>
      <c r="JM619" s="5"/>
      <c r="JN619" s="5"/>
      <c r="JO619" s="5"/>
      <c r="JP619" s="5"/>
      <c r="JQ619" s="5"/>
      <c r="JR619" s="5"/>
      <c r="JS619" s="5"/>
      <c r="JT619" s="5"/>
      <c r="JU619" s="5"/>
      <c r="JV619" s="5"/>
      <c r="JW619" s="5"/>
      <c r="JX619" s="5"/>
      <c r="JY619" s="5"/>
      <c r="JZ619" s="5"/>
      <c r="KA619" s="5"/>
      <c r="KB619" s="5"/>
      <c r="KC619" s="5"/>
      <c r="KD619" s="5"/>
      <c r="KE619" s="5"/>
      <c r="KF619" s="5"/>
      <c r="KG619" s="5"/>
      <c r="KH619" s="5"/>
      <c r="KI619" s="5"/>
      <c r="KJ619" s="5"/>
      <c r="KK619" s="5"/>
      <c r="KL619" s="5"/>
      <c r="KM619" s="5"/>
      <c r="KN619" s="5"/>
      <c r="KO619" s="5"/>
      <c r="KP619" s="5"/>
      <c r="KQ619" s="5"/>
      <c r="KR619" s="5"/>
      <c r="KS619" s="5"/>
      <c r="KT619" s="5"/>
      <c r="KU619" s="5"/>
      <c r="KV619" s="5"/>
      <c r="KW619" s="5"/>
      <c r="KX619" s="5"/>
      <c r="KY619" s="5"/>
      <c r="KZ619" s="5"/>
      <c r="LA619" s="5"/>
      <c r="LB619" s="5"/>
      <c r="LC619" s="5"/>
      <c r="LD619" s="5"/>
      <c r="LE619" s="5"/>
      <c r="LF619" s="5"/>
      <c r="LG619" s="5"/>
      <c r="LH619" s="5"/>
      <c r="LI619" s="5"/>
      <c r="LJ619" s="5"/>
      <c r="LK619" s="5"/>
      <c r="LL619" s="5"/>
      <c r="LM619" s="5"/>
      <c r="LN619" s="5"/>
      <c r="LO619" s="5"/>
      <c r="LP619" s="5"/>
      <c r="LQ619" s="5"/>
      <c r="LR619" s="5"/>
      <c r="LS619" s="5"/>
      <c r="LT619" s="5"/>
      <c r="LU619" s="5"/>
      <c r="LV619" s="5"/>
      <c r="LW619" s="5"/>
      <c r="LX619" s="5"/>
      <c r="LY619" s="5"/>
      <c r="LZ619" s="5"/>
      <c r="MA619" s="5"/>
      <c r="MB619" s="5"/>
      <c r="MC619" s="5"/>
      <c r="MD619" s="5"/>
      <c r="ME619" s="5"/>
      <c r="MF619" s="5"/>
      <c r="MG619" s="5"/>
      <c r="MH619" s="5"/>
      <c r="MI619" s="5"/>
      <c r="MJ619" s="5"/>
      <c r="MK619" s="5"/>
      <c r="ML619" s="5"/>
      <c r="MM619" s="5"/>
      <c r="MN619" s="5"/>
      <c r="MO619" s="5"/>
      <c r="MP619" s="5"/>
      <c r="MQ619" s="5"/>
      <c r="MR619" s="5"/>
      <c r="MS619" s="5"/>
      <c r="MT619" s="5"/>
      <c r="MU619" s="5"/>
      <c r="MV619" s="5"/>
      <c r="MW619" s="5"/>
      <c r="MX619" s="5"/>
      <c r="MY619" s="5"/>
      <c r="MZ619" s="5"/>
      <c r="NA619" s="5"/>
      <c r="NB619" s="5"/>
      <c r="NC619" s="5"/>
      <c r="ND619" s="5"/>
      <c r="NE619" s="5"/>
      <c r="NF619" s="5"/>
      <c r="NG619" s="5"/>
      <c r="NH619" s="5"/>
      <c r="NI619" s="5"/>
      <c r="NJ619" s="5"/>
      <c r="NK619" s="5"/>
      <c r="NL619" s="5"/>
      <c r="NM619" s="5"/>
      <c r="NN619" s="5"/>
      <c r="NO619" s="5"/>
      <c r="NP619" s="5"/>
      <c r="NQ619" s="5"/>
      <c r="NR619" s="5"/>
      <c r="NS619" s="5"/>
      <c r="NT619" s="5"/>
      <c r="NU619" s="5"/>
      <c r="NV619" s="5"/>
      <c r="NW619" s="5"/>
      <c r="NX619" s="5"/>
      <c r="NY619" s="5"/>
      <c r="NZ619" s="5"/>
      <c r="OA619" s="5"/>
      <c r="OB619" s="5"/>
      <c r="OC619" s="5"/>
      <c r="OD619" s="5"/>
      <c r="OE619" s="5"/>
      <c r="OF619" s="5"/>
      <c r="OG619" s="5"/>
      <c r="OH619" s="5"/>
      <c r="OI619" s="5"/>
      <c r="OJ619" s="5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</row>
    <row r="620" spans="1:432" ht="14.2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  <c r="IW620" s="5"/>
      <c r="IX620" s="5"/>
      <c r="IY620" s="5"/>
      <c r="IZ620" s="5"/>
      <c r="JA620" s="5"/>
      <c r="JB620" s="5"/>
      <c r="JC620" s="5"/>
      <c r="JD620" s="5"/>
      <c r="JE620" s="5"/>
      <c r="JF620" s="5"/>
      <c r="JG620" s="5"/>
      <c r="JH620" s="5"/>
      <c r="JI620" s="5"/>
      <c r="JJ620" s="5"/>
      <c r="JK620" s="5"/>
      <c r="JL620" s="5"/>
      <c r="JM620" s="5"/>
      <c r="JN620" s="5"/>
      <c r="JO620" s="5"/>
      <c r="JP620" s="5"/>
      <c r="JQ620" s="5"/>
      <c r="JR620" s="5"/>
      <c r="JS620" s="5"/>
      <c r="JT620" s="5"/>
      <c r="JU620" s="5"/>
      <c r="JV620" s="5"/>
      <c r="JW620" s="5"/>
      <c r="JX620" s="5"/>
      <c r="JY620" s="5"/>
      <c r="JZ620" s="5"/>
      <c r="KA620" s="5"/>
      <c r="KB620" s="5"/>
      <c r="KC620" s="5"/>
      <c r="KD620" s="5"/>
      <c r="KE620" s="5"/>
      <c r="KF620" s="5"/>
      <c r="KG620" s="5"/>
      <c r="KH620" s="5"/>
      <c r="KI620" s="5"/>
      <c r="KJ620" s="5"/>
      <c r="KK620" s="5"/>
      <c r="KL620" s="5"/>
      <c r="KM620" s="5"/>
      <c r="KN620" s="5"/>
      <c r="KO620" s="5"/>
      <c r="KP620" s="5"/>
      <c r="KQ620" s="5"/>
      <c r="KR620" s="5"/>
      <c r="KS620" s="5"/>
      <c r="KT620" s="5"/>
      <c r="KU620" s="5"/>
      <c r="KV620" s="5"/>
      <c r="KW620" s="5"/>
      <c r="KX620" s="5"/>
      <c r="KY620" s="5"/>
      <c r="KZ620" s="5"/>
      <c r="LA620" s="5"/>
      <c r="LB620" s="5"/>
      <c r="LC620" s="5"/>
      <c r="LD620" s="5"/>
      <c r="LE620" s="5"/>
      <c r="LF620" s="5"/>
      <c r="LG620" s="5"/>
      <c r="LH620" s="5"/>
      <c r="LI620" s="5"/>
      <c r="LJ620" s="5"/>
      <c r="LK620" s="5"/>
      <c r="LL620" s="5"/>
      <c r="LM620" s="5"/>
      <c r="LN620" s="5"/>
      <c r="LO620" s="5"/>
      <c r="LP620" s="5"/>
      <c r="LQ620" s="5"/>
      <c r="LR620" s="5"/>
      <c r="LS620" s="5"/>
      <c r="LT620" s="5"/>
      <c r="LU620" s="5"/>
      <c r="LV620" s="5"/>
      <c r="LW620" s="5"/>
      <c r="LX620" s="5"/>
      <c r="LY620" s="5"/>
      <c r="LZ620" s="5"/>
      <c r="MA620" s="5"/>
      <c r="MB620" s="5"/>
      <c r="MC620" s="5"/>
      <c r="MD620" s="5"/>
      <c r="ME620" s="5"/>
      <c r="MF620" s="5"/>
      <c r="MG620" s="5"/>
      <c r="MH620" s="5"/>
      <c r="MI620" s="5"/>
      <c r="MJ620" s="5"/>
      <c r="MK620" s="5"/>
      <c r="ML620" s="5"/>
      <c r="MM620" s="5"/>
      <c r="MN620" s="5"/>
      <c r="MO620" s="5"/>
      <c r="MP620" s="5"/>
      <c r="MQ620" s="5"/>
      <c r="MR620" s="5"/>
      <c r="MS620" s="5"/>
      <c r="MT620" s="5"/>
      <c r="MU620" s="5"/>
      <c r="MV620" s="5"/>
      <c r="MW620" s="5"/>
      <c r="MX620" s="5"/>
      <c r="MY620" s="5"/>
      <c r="MZ620" s="5"/>
      <c r="NA620" s="5"/>
      <c r="NB620" s="5"/>
      <c r="NC620" s="5"/>
      <c r="ND620" s="5"/>
      <c r="NE620" s="5"/>
      <c r="NF620" s="5"/>
      <c r="NG620" s="5"/>
      <c r="NH620" s="5"/>
      <c r="NI620" s="5"/>
      <c r="NJ620" s="5"/>
      <c r="NK620" s="5"/>
      <c r="NL620" s="5"/>
      <c r="NM620" s="5"/>
      <c r="NN620" s="5"/>
      <c r="NO620" s="5"/>
      <c r="NP620" s="5"/>
      <c r="NQ620" s="5"/>
      <c r="NR620" s="5"/>
      <c r="NS620" s="5"/>
      <c r="NT620" s="5"/>
      <c r="NU620" s="5"/>
      <c r="NV620" s="5"/>
      <c r="NW620" s="5"/>
      <c r="NX620" s="5"/>
      <c r="NY620" s="5"/>
      <c r="NZ620" s="5"/>
      <c r="OA620" s="5"/>
      <c r="OB620" s="5"/>
      <c r="OC620" s="5"/>
      <c r="OD620" s="5"/>
      <c r="OE620" s="5"/>
      <c r="OF620" s="5"/>
      <c r="OG620" s="5"/>
      <c r="OH620" s="5"/>
      <c r="OI620" s="5"/>
      <c r="OJ620" s="5"/>
      <c r="OK620" s="5"/>
      <c r="OL620" s="5"/>
      <c r="OM620" s="5"/>
      <c r="ON620" s="5"/>
      <c r="OO620" s="5"/>
      <c r="OP620" s="5"/>
      <c r="OQ620" s="5"/>
      <c r="OR620" s="5"/>
      <c r="OS620" s="5"/>
      <c r="OT620" s="5"/>
      <c r="OU620" s="5"/>
      <c r="OV620" s="5"/>
      <c r="OW620" s="5"/>
      <c r="OX620" s="5"/>
      <c r="OY620" s="5"/>
      <c r="OZ620" s="5"/>
      <c r="PA620" s="5"/>
      <c r="PB620" s="5"/>
      <c r="PC620" s="5"/>
      <c r="PD620" s="5"/>
      <c r="PE620" s="5"/>
      <c r="PF620" s="5"/>
      <c r="PG620" s="5"/>
      <c r="PH620" s="5"/>
      <c r="PI620" s="5"/>
      <c r="PJ620" s="5"/>
      <c r="PK620" s="5"/>
      <c r="PL620" s="5"/>
      <c r="PM620" s="5"/>
      <c r="PN620" s="5"/>
      <c r="PO620" s="5"/>
      <c r="PP620" s="5"/>
    </row>
    <row r="621" spans="1:432" ht="14.2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  <c r="IW621" s="5"/>
      <c r="IX621" s="5"/>
      <c r="IY621" s="5"/>
      <c r="IZ621" s="5"/>
      <c r="JA621" s="5"/>
      <c r="JB621" s="5"/>
      <c r="JC621" s="5"/>
      <c r="JD621" s="5"/>
      <c r="JE621" s="5"/>
      <c r="JF621" s="5"/>
      <c r="JG621" s="5"/>
      <c r="JH621" s="5"/>
      <c r="JI621" s="5"/>
      <c r="JJ621" s="5"/>
      <c r="JK621" s="5"/>
      <c r="JL621" s="5"/>
      <c r="JM621" s="5"/>
      <c r="JN621" s="5"/>
      <c r="JO621" s="5"/>
      <c r="JP621" s="5"/>
      <c r="JQ621" s="5"/>
      <c r="JR621" s="5"/>
      <c r="JS621" s="5"/>
      <c r="JT621" s="5"/>
      <c r="JU621" s="5"/>
      <c r="JV621" s="5"/>
      <c r="JW621" s="5"/>
      <c r="JX621" s="5"/>
      <c r="JY621" s="5"/>
      <c r="JZ621" s="5"/>
      <c r="KA621" s="5"/>
      <c r="KB621" s="5"/>
      <c r="KC621" s="5"/>
      <c r="KD621" s="5"/>
      <c r="KE621" s="5"/>
      <c r="KF621" s="5"/>
      <c r="KG621" s="5"/>
      <c r="KH621" s="5"/>
      <c r="KI621" s="5"/>
      <c r="KJ621" s="5"/>
      <c r="KK621" s="5"/>
      <c r="KL621" s="5"/>
      <c r="KM621" s="5"/>
      <c r="KN621" s="5"/>
      <c r="KO621" s="5"/>
      <c r="KP621" s="5"/>
      <c r="KQ621" s="5"/>
      <c r="KR621" s="5"/>
      <c r="KS621" s="5"/>
      <c r="KT621" s="5"/>
      <c r="KU621" s="5"/>
      <c r="KV621" s="5"/>
      <c r="KW621" s="5"/>
      <c r="KX621" s="5"/>
      <c r="KY621" s="5"/>
      <c r="KZ621" s="5"/>
      <c r="LA621" s="5"/>
      <c r="LB621" s="5"/>
      <c r="LC621" s="5"/>
      <c r="LD621" s="5"/>
      <c r="LE621" s="5"/>
      <c r="LF621" s="5"/>
      <c r="LG621" s="5"/>
      <c r="LH621" s="5"/>
      <c r="LI621" s="5"/>
      <c r="LJ621" s="5"/>
      <c r="LK621" s="5"/>
      <c r="LL621" s="5"/>
      <c r="LM621" s="5"/>
      <c r="LN621" s="5"/>
      <c r="LO621" s="5"/>
      <c r="LP621" s="5"/>
      <c r="LQ621" s="5"/>
      <c r="LR621" s="5"/>
      <c r="LS621" s="5"/>
      <c r="LT621" s="5"/>
      <c r="LU621" s="5"/>
      <c r="LV621" s="5"/>
      <c r="LW621" s="5"/>
      <c r="LX621" s="5"/>
      <c r="LY621" s="5"/>
      <c r="LZ621" s="5"/>
      <c r="MA621" s="5"/>
      <c r="MB621" s="5"/>
      <c r="MC621" s="5"/>
      <c r="MD621" s="5"/>
      <c r="ME621" s="5"/>
      <c r="MF621" s="5"/>
      <c r="MG621" s="5"/>
      <c r="MH621" s="5"/>
      <c r="MI621" s="5"/>
      <c r="MJ621" s="5"/>
      <c r="MK621" s="5"/>
      <c r="ML621" s="5"/>
      <c r="MM621" s="5"/>
      <c r="MN621" s="5"/>
      <c r="MO621" s="5"/>
      <c r="MP621" s="5"/>
      <c r="MQ621" s="5"/>
      <c r="MR621" s="5"/>
      <c r="MS621" s="5"/>
      <c r="MT621" s="5"/>
      <c r="MU621" s="5"/>
      <c r="MV621" s="5"/>
      <c r="MW621" s="5"/>
      <c r="MX621" s="5"/>
      <c r="MY621" s="5"/>
      <c r="MZ621" s="5"/>
      <c r="NA621" s="5"/>
      <c r="NB621" s="5"/>
      <c r="NC621" s="5"/>
      <c r="ND621" s="5"/>
      <c r="NE621" s="5"/>
      <c r="NF621" s="5"/>
      <c r="NG621" s="5"/>
      <c r="NH621" s="5"/>
      <c r="NI621" s="5"/>
      <c r="NJ621" s="5"/>
      <c r="NK621" s="5"/>
      <c r="NL621" s="5"/>
      <c r="NM621" s="5"/>
      <c r="NN621" s="5"/>
      <c r="NO621" s="5"/>
      <c r="NP621" s="5"/>
      <c r="NQ621" s="5"/>
      <c r="NR621" s="5"/>
      <c r="NS621" s="5"/>
      <c r="NT621" s="5"/>
      <c r="NU621" s="5"/>
      <c r="NV621" s="5"/>
      <c r="NW621" s="5"/>
      <c r="NX621" s="5"/>
      <c r="NY621" s="5"/>
      <c r="NZ621" s="5"/>
      <c r="OA621" s="5"/>
      <c r="OB621" s="5"/>
      <c r="OC621" s="5"/>
      <c r="OD621" s="5"/>
      <c r="OE621" s="5"/>
      <c r="OF621" s="5"/>
      <c r="OG621" s="5"/>
      <c r="OH621" s="5"/>
      <c r="OI621" s="5"/>
      <c r="OJ621" s="5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</row>
    <row r="622" spans="1:432" ht="14.2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  <c r="IW622" s="5"/>
      <c r="IX622" s="5"/>
      <c r="IY622" s="5"/>
      <c r="IZ622" s="5"/>
      <c r="JA622" s="5"/>
      <c r="JB622" s="5"/>
      <c r="JC622" s="5"/>
      <c r="JD622" s="5"/>
      <c r="JE622" s="5"/>
      <c r="JF622" s="5"/>
      <c r="JG622" s="5"/>
      <c r="JH622" s="5"/>
      <c r="JI622" s="5"/>
      <c r="JJ622" s="5"/>
      <c r="JK622" s="5"/>
      <c r="JL622" s="5"/>
      <c r="JM622" s="5"/>
      <c r="JN622" s="5"/>
      <c r="JO622" s="5"/>
      <c r="JP622" s="5"/>
      <c r="JQ622" s="5"/>
      <c r="JR622" s="5"/>
      <c r="JS622" s="5"/>
      <c r="JT622" s="5"/>
      <c r="JU622" s="5"/>
      <c r="JV622" s="5"/>
      <c r="JW622" s="5"/>
      <c r="JX622" s="5"/>
      <c r="JY622" s="5"/>
      <c r="JZ622" s="5"/>
      <c r="KA622" s="5"/>
      <c r="KB622" s="5"/>
      <c r="KC622" s="5"/>
      <c r="KD622" s="5"/>
      <c r="KE622" s="5"/>
      <c r="KF622" s="5"/>
      <c r="KG622" s="5"/>
      <c r="KH622" s="5"/>
      <c r="KI622" s="5"/>
      <c r="KJ622" s="5"/>
      <c r="KK622" s="5"/>
      <c r="KL622" s="5"/>
      <c r="KM622" s="5"/>
      <c r="KN622" s="5"/>
      <c r="KO622" s="5"/>
      <c r="KP622" s="5"/>
      <c r="KQ622" s="5"/>
      <c r="KR622" s="5"/>
      <c r="KS622" s="5"/>
      <c r="KT622" s="5"/>
      <c r="KU622" s="5"/>
      <c r="KV622" s="5"/>
      <c r="KW622" s="5"/>
      <c r="KX622" s="5"/>
      <c r="KY622" s="5"/>
      <c r="KZ622" s="5"/>
      <c r="LA622" s="5"/>
      <c r="LB622" s="5"/>
      <c r="LC622" s="5"/>
      <c r="LD622" s="5"/>
      <c r="LE622" s="5"/>
      <c r="LF622" s="5"/>
      <c r="LG622" s="5"/>
      <c r="LH622" s="5"/>
      <c r="LI622" s="5"/>
      <c r="LJ622" s="5"/>
      <c r="LK622" s="5"/>
      <c r="LL622" s="5"/>
      <c r="LM622" s="5"/>
      <c r="LN622" s="5"/>
      <c r="LO622" s="5"/>
      <c r="LP622" s="5"/>
      <c r="LQ622" s="5"/>
      <c r="LR622" s="5"/>
      <c r="LS622" s="5"/>
      <c r="LT622" s="5"/>
      <c r="LU622" s="5"/>
      <c r="LV622" s="5"/>
      <c r="LW622" s="5"/>
      <c r="LX622" s="5"/>
      <c r="LY622" s="5"/>
      <c r="LZ622" s="5"/>
      <c r="MA622" s="5"/>
      <c r="MB622" s="5"/>
      <c r="MC622" s="5"/>
      <c r="MD622" s="5"/>
      <c r="ME622" s="5"/>
      <c r="MF622" s="5"/>
      <c r="MG622" s="5"/>
      <c r="MH622" s="5"/>
      <c r="MI622" s="5"/>
      <c r="MJ622" s="5"/>
      <c r="MK622" s="5"/>
      <c r="ML622" s="5"/>
      <c r="MM622" s="5"/>
      <c r="MN622" s="5"/>
      <c r="MO622" s="5"/>
      <c r="MP622" s="5"/>
      <c r="MQ622" s="5"/>
      <c r="MR622" s="5"/>
      <c r="MS622" s="5"/>
      <c r="MT622" s="5"/>
      <c r="MU622" s="5"/>
      <c r="MV622" s="5"/>
      <c r="MW622" s="5"/>
      <c r="MX622" s="5"/>
      <c r="MY622" s="5"/>
      <c r="MZ622" s="5"/>
      <c r="NA622" s="5"/>
      <c r="NB622" s="5"/>
      <c r="NC622" s="5"/>
      <c r="ND622" s="5"/>
      <c r="NE622" s="5"/>
      <c r="NF622" s="5"/>
      <c r="NG622" s="5"/>
      <c r="NH622" s="5"/>
      <c r="NI622" s="5"/>
      <c r="NJ622" s="5"/>
      <c r="NK622" s="5"/>
      <c r="NL622" s="5"/>
      <c r="NM622" s="5"/>
      <c r="NN622" s="5"/>
      <c r="NO622" s="5"/>
      <c r="NP622" s="5"/>
      <c r="NQ622" s="5"/>
      <c r="NR622" s="5"/>
      <c r="NS622" s="5"/>
      <c r="NT622" s="5"/>
      <c r="NU622" s="5"/>
      <c r="NV622" s="5"/>
      <c r="NW622" s="5"/>
      <c r="NX622" s="5"/>
      <c r="NY622" s="5"/>
      <c r="NZ622" s="5"/>
      <c r="OA622" s="5"/>
      <c r="OB622" s="5"/>
      <c r="OC622" s="5"/>
      <c r="OD622" s="5"/>
      <c r="OE622" s="5"/>
      <c r="OF622" s="5"/>
      <c r="OG622" s="5"/>
      <c r="OH622" s="5"/>
      <c r="OI622" s="5"/>
      <c r="OJ622" s="5"/>
      <c r="OK622" s="5"/>
      <c r="OL622" s="5"/>
      <c r="OM622" s="5"/>
      <c r="ON622" s="5"/>
      <c r="OO622" s="5"/>
      <c r="OP622" s="5"/>
      <c r="OQ622" s="5"/>
      <c r="OR622" s="5"/>
      <c r="OS622" s="5"/>
      <c r="OT622" s="5"/>
      <c r="OU622" s="5"/>
      <c r="OV622" s="5"/>
      <c r="OW622" s="5"/>
      <c r="OX622" s="5"/>
      <c r="OY622" s="5"/>
      <c r="OZ622" s="5"/>
      <c r="PA622" s="5"/>
      <c r="PB622" s="5"/>
      <c r="PC622" s="5"/>
      <c r="PD622" s="5"/>
      <c r="PE622" s="5"/>
      <c r="PF622" s="5"/>
      <c r="PG622" s="5"/>
      <c r="PH622" s="5"/>
      <c r="PI622" s="5"/>
      <c r="PJ622" s="5"/>
      <c r="PK622" s="5"/>
      <c r="PL622" s="5"/>
      <c r="PM622" s="5"/>
      <c r="PN622" s="5"/>
      <c r="PO622" s="5"/>
      <c r="PP622" s="5"/>
    </row>
    <row r="623" spans="1:432" ht="14.2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  <c r="IW623" s="5"/>
      <c r="IX623" s="5"/>
      <c r="IY623" s="5"/>
      <c r="IZ623" s="5"/>
      <c r="JA623" s="5"/>
      <c r="JB623" s="5"/>
      <c r="JC623" s="5"/>
      <c r="JD623" s="5"/>
      <c r="JE623" s="5"/>
      <c r="JF623" s="5"/>
      <c r="JG623" s="5"/>
      <c r="JH623" s="5"/>
      <c r="JI623" s="5"/>
      <c r="JJ623" s="5"/>
      <c r="JK623" s="5"/>
      <c r="JL623" s="5"/>
      <c r="JM623" s="5"/>
      <c r="JN623" s="5"/>
      <c r="JO623" s="5"/>
      <c r="JP623" s="5"/>
      <c r="JQ623" s="5"/>
      <c r="JR623" s="5"/>
      <c r="JS623" s="5"/>
      <c r="JT623" s="5"/>
      <c r="JU623" s="5"/>
      <c r="JV623" s="5"/>
      <c r="JW623" s="5"/>
      <c r="JX623" s="5"/>
      <c r="JY623" s="5"/>
      <c r="JZ623" s="5"/>
      <c r="KA623" s="5"/>
      <c r="KB623" s="5"/>
      <c r="KC623" s="5"/>
      <c r="KD623" s="5"/>
      <c r="KE623" s="5"/>
      <c r="KF623" s="5"/>
      <c r="KG623" s="5"/>
      <c r="KH623" s="5"/>
      <c r="KI623" s="5"/>
      <c r="KJ623" s="5"/>
      <c r="KK623" s="5"/>
      <c r="KL623" s="5"/>
      <c r="KM623" s="5"/>
      <c r="KN623" s="5"/>
      <c r="KO623" s="5"/>
      <c r="KP623" s="5"/>
      <c r="KQ623" s="5"/>
      <c r="KR623" s="5"/>
      <c r="KS623" s="5"/>
      <c r="KT623" s="5"/>
      <c r="KU623" s="5"/>
      <c r="KV623" s="5"/>
      <c r="KW623" s="5"/>
      <c r="KX623" s="5"/>
      <c r="KY623" s="5"/>
      <c r="KZ623" s="5"/>
      <c r="LA623" s="5"/>
      <c r="LB623" s="5"/>
      <c r="LC623" s="5"/>
      <c r="LD623" s="5"/>
      <c r="LE623" s="5"/>
      <c r="LF623" s="5"/>
      <c r="LG623" s="5"/>
      <c r="LH623" s="5"/>
      <c r="LI623" s="5"/>
      <c r="LJ623" s="5"/>
      <c r="LK623" s="5"/>
      <c r="LL623" s="5"/>
      <c r="LM623" s="5"/>
      <c r="LN623" s="5"/>
      <c r="LO623" s="5"/>
      <c r="LP623" s="5"/>
      <c r="LQ623" s="5"/>
      <c r="LR623" s="5"/>
      <c r="LS623" s="5"/>
      <c r="LT623" s="5"/>
      <c r="LU623" s="5"/>
      <c r="LV623" s="5"/>
      <c r="LW623" s="5"/>
      <c r="LX623" s="5"/>
      <c r="LY623" s="5"/>
      <c r="LZ623" s="5"/>
      <c r="MA623" s="5"/>
      <c r="MB623" s="5"/>
      <c r="MC623" s="5"/>
      <c r="MD623" s="5"/>
      <c r="ME623" s="5"/>
      <c r="MF623" s="5"/>
      <c r="MG623" s="5"/>
      <c r="MH623" s="5"/>
      <c r="MI623" s="5"/>
      <c r="MJ623" s="5"/>
      <c r="MK623" s="5"/>
      <c r="ML623" s="5"/>
      <c r="MM623" s="5"/>
      <c r="MN623" s="5"/>
      <c r="MO623" s="5"/>
      <c r="MP623" s="5"/>
      <c r="MQ623" s="5"/>
      <c r="MR623" s="5"/>
      <c r="MS623" s="5"/>
      <c r="MT623" s="5"/>
      <c r="MU623" s="5"/>
      <c r="MV623" s="5"/>
      <c r="MW623" s="5"/>
      <c r="MX623" s="5"/>
      <c r="MY623" s="5"/>
      <c r="MZ623" s="5"/>
      <c r="NA623" s="5"/>
      <c r="NB623" s="5"/>
      <c r="NC623" s="5"/>
      <c r="ND623" s="5"/>
      <c r="NE623" s="5"/>
      <c r="NF623" s="5"/>
      <c r="NG623" s="5"/>
      <c r="NH623" s="5"/>
      <c r="NI623" s="5"/>
      <c r="NJ623" s="5"/>
      <c r="NK623" s="5"/>
      <c r="NL623" s="5"/>
      <c r="NM623" s="5"/>
      <c r="NN623" s="5"/>
      <c r="NO623" s="5"/>
      <c r="NP623" s="5"/>
      <c r="NQ623" s="5"/>
      <c r="NR623" s="5"/>
      <c r="NS623" s="5"/>
      <c r="NT623" s="5"/>
      <c r="NU623" s="5"/>
      <c r="NV623" s="5"/>
      <c r="NW623" s="5"/>
      <c r="NX623" s="5"/>
      <c r="NY623" s="5"/>
      <c r="NZ623" s="5"/>
      <c r="OA623" s="5"/>
      <c r="OB623" s="5"/>
      <c r="OC623" s="5"/>
      <c r="OD623" s="5"/>
      <c r="OE623" s="5"/>
      <c r="OF623" s="5"/>
      <c r="OG623" s="5"/>
      <c r="OH623" s="5"/>
      <c r="OI623" s="5"/>
      <c r="OJ623" s="5"/>
      <c r="OK623" s="5"/>
      <c r="OL623" s="5"/>
      <c r="OM623" s="5"/>
      <c r="ON623" s="5"/>
      <c r="OO623" s="5"/>
      <c r="OP623" s="5"/>
      <c r="OQ623" s="5"/>
      <c r="OR623" s="5"/>
      <c r="OS623" s="5"/>
      <c r="OT623" s="5"/>
      <c r="OU623" s="5"/>
      <c r="OV623" s="5"/>
      <c r="OW623" s="5"/>
      <c r="OX623" s="5"/>
      <c r="OY623" s="5"/>
      <c r="OZ623" s="5"/>
      <c r="PA623" s="5"/>
      <c r="PB623" s="5"/>
      <c r="PC623" s="5"/>
      <c r="PD623" s="5"/>
      <c r="PE623" s="5"/>
      <c r="PF623" s="5"/>
      <c r="PG623" s="5"/>
      <c r="PH623" s="5"/>
      <c r="PI623" s="5"/>
      <c r="PJ623" s="5"/>
      <c r="PK623" s="5"/>
      <c r="PL623" s="5"/>
      <c r="PM623" s="5"/>
      <c r="PN623" s="5"/>
      <c r="PO623" s="5"/>
      <c r="PP623" s="5"/>
    </row>
    <row r="624" spans="1:432" ht="14.2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  <c r="IW624" s="5"/>
      <c r="IX624" s="5"/>
      <c r="IY624" s="5"/>
      <c r="IZ624" s="5"/>
      <c r="JA624" s="5"/>
      <c r="JB624" s="5"/>
      <c r="JC624" s="5"/>
      <c r="JD624" s="5"/>
      <c r="JE624" s="5"/>
      <c r="JF624" s="5"/>
      <c r="JG624" s="5"/>
      <c r="JH624" s="5"/>
      <c r="JI624" s="5"/>
      <c r="JJ624" s="5"/>
      <c r="JK624" s="5"/>
      <c r="JL624" s="5"/>
      <c r="JM624" s="5"/>
      <c r="JN624" s="5"/>
      <c r="JO624" s="5"/>
      <c r="JP624" s="5"/>
      <c r="JQ624" s="5"/>
      <c r="JR624" s="5"/>
      <c r="JS624" s="5"/>
      <c r="JT624" s="5"/>
      <c r="JU624" s="5"/>
      <c r="JV624" s="5"/>
      <c r="JW624" s="5"/>
      <c r="JX624" s="5"/>
      <c r="JY624" s="5"/>
      <c r="JZ624" s="5"/>
      <c r="KA624" s="5"/>
      <c r="KB624" s="5"/>
      <c r="KC624" s="5"/>
      <c r="KD624" s="5"/>
      <c r="KE624" s="5"/>
      <c r="KF624" s="5"/>
      <c r="KG624" s="5"/>
      <c r="KH624" s="5"/>
      <c r="KI624" s="5"/>
      <c r="KJ624" s="5"/>
      <c r="KK624" s="5"/>
      <c r="KL624" s="5"/>
      <c r="KM624" s="5"/>
      <c r="KN624" s="5"/>
      <c r="KO624" s="5"/>
      <c r="KP624" s="5"/>
      <c r="KQ624" s="5"/>
      <c r="KR624" s="5"/>
      <c r="KS624" s="5"/>
      <c r="KT624" s="5"/>
      <c r="KU624" s="5"/>
      <c r="KV624" s="5"/>
      <c r="KW624" s="5"/>
      <c r="KX624" s="5"/>
      <c r="KY624" s="5"/>
      <c r="KZ624" s="5"/>
      <c r="LA624" s="5"/>
      <c r="LB624" s="5"/>
      <c r="LC624" s="5"/>
      <c r="LD624" s="5"/>
      <c r="LE624" s="5"/>
      <c r="LF624" s="5"/>
      <c r="LG624" s="5"/>
      <c r="LH624" s="5"/>
      <c r="LI624" s="5"/>
      <c r="LJ624" s="5"/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r="MY624" s="5"/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</row>
    <row r="625" spans="1:432" ht="14.2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  <c r="IW625" s="5"/>
      <c r="IX625" s="5"/>
      <c r="IY625" s="5"/>
      <c r="IZ625" s="5"/>
      <c r="JA625" s="5"/>
      <c r="JB625" s="5"/>
      <c r="JC625" s="5"/>
      <c r="JD625" s="5"/>
      <c r="JE625" s="5"/>
      <c r="JF625" s="5"/>
      <c r="JG625" s="5"/>
      <c r="JH625" s="5"/>
      <c r="JI625" s="5"/>
      <c r="JJ625" s="5"/>
      <c r="JK625" s="5"/>
      <c r="JL625" s="5"/>
      <c r="JM625" s="5"/>
      <c r="JN625" s="5"/>
      <c r="JO625" s="5"/>
      <c r="JP625" s="5"/>
      <c r="JQ625" s="5"/>
      <c r="JR625" s="5"/>
      <c r="JS625" s="5"/>
      <c r="JT625" s="5"/>
      <c r="JU625" s="5"/>
      <c r="JV625" s="5"/>
      <c r="JW625" s="5"/>
      <c r="JX625" s="5"/>
      <c r="JY625" s="5"/>
      <c r="JZ625" s="5"/>
      <c r="KA625" s="5"/>
      <c r="KB625" s="5"/>
      <c r="KC625" s="5"/>
      <c r="KD625" s="5"/>
      <c r="KE625" s="5"/>
      <c r="KF625" s="5"/>
      <c r="KG625" s="5"/>
      <c r="KH625" s="5"/>
      <c r="KI625" s="5"/>
      <c r="KJ625" s="5"/>
      <c r="KK625" s="5"/>
      <c r="KL625" s="5"/>
      <c r="KM625" s="5"/>
      <c r="KN625" s="5"/>
      <c r="KO625" s="5"/>
      <c r="KP625" s="5"/>
      <c r="KQ625" s="5"/>
      <c r="KR625" s="5"/>
      <c r="KS625" s="5"/>
      <c r="KT625" s="5"/>
      <c r="KU625" s="5"/>
      <c r="KV625" s="5"/>
      <c r="KW625" s="5"/>
      <c r="KX625" s="5"/>
      <c r="KY625" s="5"/>
      <c r="KZ625" s="5"/>
      <c r="LA625" s="5"/>
      <c r="LB625" s="5"/>
      <c r="LC625" s="5"/>
      <c r="LD625" s="5"/>
      <c r="LE625" s="5"/>
      <c r="LF625" s="5"/>
      <c r="LG625" s="5"/>
      <c r="LH625" s="5"/>
      <c r="LI625" s="5"/>
      <c r="LJ625" s="5"/>
      <c r="LK625" s="5"/>
      <c r="LL625" s="5"/>
      <c r="LM625" s="5"/>
      <c r="LN625" s="5"/>
      <c r="LO625" s="5"/>
      <c r="LP625" s="5"/>
      <c r="LQ625" s="5"/>
      <c r="LR625" s="5"/>
      <c r="LS625" s="5"/>
      <c r="LT625" s="5"/>
      <c r="LU625" s="5"/>
      <c r="LV625" s="5"/>
      <c r="LW625" s="5"/>
      <c r="LX625" s="5"/>
      <c r="LY625" s="5"/>
      <c r="LZ625" s="5"/>
      <c r="MA625" s="5"/>
      <c r="MB625" s="5"/>
      <c r="MC625" s="5"/>
      <c r="MD625" s="5"/>
      <c r="ME625" s="5"/>
      <c r="MF625" s="5"/>
      <c r="MG625" s="5"/>
      <c r="MH625" s="5"/>
      <c r="MI625" s="5"/>
      <c r="MJ625" s="5"/>
      <c r="MK625" s="5"/>
      <c r="ML625" s="5"/>
      <c r="MM625" s="5"/>
      <c r="MN625" s="5"/>
      <c r="MO625" s="5"/>
      <c r="MP625" s="5"/>
      <c r="MQ625" s="5"/>
      <c r="MR625" s="5"/>
      <c r="MS625" s="5"/>
      <c r="MT625" s="5"/>
      <c r="MU625" s="5"/>
      <c r="MV625" s="5"/>
      <c r="MW625" s="5"/>
      <c r="MX625" s="5"/>
      <c r="MY625" s="5"/>
      <c r="MZ625" s="5"/>
      <c r="NA625" s="5"/>
      <c r="NB625" s="5"/>
      <c r="NC625" s="5"/>
      <c r="ND625" s="5"/>
      <c r="NE625" s="5"/>
      <c r="NF625" s="5"/>
      <c r="NG625" s="5"/>
      <c r="NH625" s="5"/>
      <c r="NI625" s="5"/>
      <c r="NJ625" s="5"/>
      <c r="NK625" s="5"/>
      <c r="NL625" s="5"/>
      <c r="NM625" s="5"/>
      <c r="NN625" s="5"/>
      <c r="NO625" s="5"/>
      <c r="NP625" s="5"/>
      <c r="NQ625" s="5"/>
      <c r="NR625" s="5"/>
      <c r="NS625" s="5"/>
      <c r="NT625" s="5"/>
      <c r="NU625" s="5"/>
      <c r="NV625" s="5"/>
      <c r="NW625" s="5"/>
      <c r="NX625" s="5"/>
      <c r="NY625" s="5"/>
      <c r="NZ625" s="5"/>
      <c r="OA625" s="5"/>
      <c r="OB625" s="5"/>
      <c r="OC625" s="5"/>
      <c r="OD625" s="5"/>
      <c r="OE625" s="5"/>
      <c r="OF625" s="5"/>
      <c r="OG625" s="5"/>
      <c r="OH625" s="5"/>
      <c r="OI625" s="5"/>
      <c r="OJ625" s="5"/>
      <c r="OK625" s="5"/>
      <c r="OL625" s="5"/>
      <c r="OM625" s="5"/>
      <c r="ON625" s="5"/>
      <c r="OO625" s="5"/>
      <c r="OP625" s="5"/>
      <c r="OQ625" s="5"/>
      <c r="OR625" s="5"/>
      <c r="OS625" s="5"/>
      <c r="OT625" s="5"/>
      <c r="OU625" s="5"/>
      <c r="OV625" s="5"/>
      <c r="OW625" s="5"/>
      <c r="OX625" s="5"/>
      <c r="OY625" s="5"/>
      <c r="OZ625" s="5"/>
      <c r="PA625" s="5"/>
      <c r="PB625" s="5"/>
      <c r="PC625" s="5"/>
      <c r="PD625" s="5"/>
      <c r="PE625" s="5"/>
      <c r="PF625" s="5"/>
      <c r="PG625" s="5"/>
      <c r="PH625" s="5"/>
      <c r="PI625" s="5"/>
      <c r="PJ625" s="5"/>
      <c r="PK625" s="5"/>
      <c r="PL625" s="5"/>
      <c r="PM625" s="5"/>
      <c r="PN625" s="5"/>
      <c r="PO625" s="5"/>
      <c r="PP625" s="5"/>
    </row>
    <row r="626" spans="1:432" ht="14.2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  <c r="IW626" s="5"/>
      <c r="IX626" s="5"/>
      <c r="IY626" s="5"/>
      <c r="IZ626" s="5"/>
      <c r="JA626" s="5"/>
      <c r="JB626" s="5"/>
      <c r="JC626" s="5"/>
      <c r="JD626" s="5"/>
      <c r="JE626" s="5"/>
      <c r="JF626" s="5"/>
      <c r="JG626" s="5"/>
      <c r="JH626" s="5"/>
      <c r="JI626" s="5"/>
      <c r="JJ626" s="5"/>
      <c r="JK626" s="5"/>
      <c r="JL626" s="5"/>
      <c r="JM626" s="5"/>
      <c r="JN626" s="5"/>
      <c r="JO626" s="5"/>
      <c r="JP626" s="5"/>
      <c r="JQ626" s="5"/>
      <c r="JR626" s="5"/>
      <c r="JS626" s="5"/>
      <c r="JT626" s="5"/>
      <c r="JU626" s="5"/>
      <c r="JV626" s="5"/>
      <c r="JW626" s="5"/>
      <c r="JX626" s="5"/>
      <c r="JY626" s="5"/>
      <c r="JZ626" s="5"/>
      <c r="KA626" s="5"/>
      <c r="KB626" s="5"/>
      <c r="KC626" s="5"/>
      <c r="KD626" s="5"/>
      <c r="KE626" s="5"/>
      <c r="KF626" s="5"/>
      <c r="KG626" s="5"/>
      <c r="KH626" s="5"/>
      <c r="KI626" s="5"/>
      <c r="KJ626" s="5"/>
      <c r="KK626" s="5"/>
      <c r="KL626" s="5"/>
      <c r="KM626" s="5"/>
      <c r="KN626" s="5"/>
      <c r="KO626" s="5"/>
      <c r="KP626" s="5"/>
      <c r="KQ626" s="5"/>
      <c r="KR626" s="5"/>
      <c r="KS626" s="5"/>
      <c r="KT626" s="5"/>
      <c r="KU626" s="5"/>
      <c r="KV626" s="5"/>
      <c r="KW626" s="5"/>
      <c r="KX626" s="5"/>
      <c r="KY626" s="5"/>
      <c r="KZ626" s="5"/>
      <c r="LA626" s="5"/>
      <c r="LB626" s="5"/>
      <c r="LC626" s="5"/>
      <c r="LD626" s="5"/>
      <c r="LE626" s="5"/>
      <c r="LF626" s="5"/>
      <c r="LG626" s="5"/>
      <c r="LH626" s="5"/>
      <c r="LI626" s="5"/>
      <c r="LJ626" s="5"/>
      <c r="LK626" s="5"/>
      <c r="LL626" s="5"/>
      <c r="LM626" s="5"/>
      <c r="LN626" s="5"/>
      <c r="LO626" s="5"/>
      <c r="LP626" s="5"/>
      <c r="LQ626" s="5"/>
      <c r="LR626" s="5"/>
      <c r="LS626" s="5"/>
      <c r="LT626" s="5"/>
      <c r="LU626" s="5"/>
      <c r="LV626" s="5"/>
      <c r="LW626" s="5"/>
      <c r="LX626" s="5"/>
      <c r="LY626" s="5"/>
      <c r="LZ626" s="5"/>
      <c r="MA626" s="5"/>
      <c r="MB626" s="5"/>
      <c r="MC626" s="5"/>
      <c r="MD626" s="5"/>
      <c r="ME626" s="5"/>
      <c r="MF626" s="5"/>
      <c r="MG626" s="5"/>
      <c r="MH626" s="5"/>
      <c r="MI626" s="5"/>
      <c r="MJ626" s="5"/>
      <c r="MK626" s="5"/>
      <c r="ML626" s="5"/>
      <c r="MM626" s="5"/>
      <c r="MN626" s="5"/>
      <c r="MO626" s="5"/>
      <c r="MP626" s="5"/>
      <c r="MQ626" s="5"/>
      <c r="MR626" s="5"/>
      <c r="MS626" s="5"/>
      <c r="MT626" s="5"/>
      <c r="MU626" s="5"/>
      <c r="MV626" s="5"/>
      <c r="MW626" s="5"/>
      <c r="MX626" s="5"/>
      <c r="MY626" s="5"/>
      <c r="MZ626" s="5"/>
      <c r="NA626" s="5"/>
      <c r="NB626" s="5"/>
      <c r="NC626" s="5"/>
      <c r="ND626" s="5"/>
      <c r="NE626" s="5"/>
      <c r="NF626" s="5"/>
      <c r="NG626" s="5"/>
      <c r="NH626" s="5"/>
      <c r="NI626" s="5"/>
      <c r="NJ626" s="5"/>
      <c r="NK626" s="5"/>
      <c r="NL626" s="5"/>
      <c r="NM626" s="5"/>
      <c r="NN626" s="5"/>
      <c r="NO626" s="5"/>
      <c r="NP626" s="5"/>
      <c r="NQ626" s="5"/>
      <c r="NR626" s="5"/>
      <c r="NS626" s="5"/>
      <c r="NT626" s="5"/>
      <c r="NU626" s="5"/>
      <c r="NV626" s="5"/>
      <c r="NW626" s="5"/>
      <c r="NX626" s="5"/>
      <c r="NY626" s="5"/>
      <c r="NZ626" s="5"/>
      <c r="OA626" s="5"/>
      <c r="OB626" s="5"/>
      <c r="OC626" s="5"/>
      <c r="OD626" s="5"/>
      <c r="OE626" s="5"/>
      <c r="OF626" s="5"/>
      <c r="OG626" s="5"/>
      <c r="OH626" s="5"/>
      <c r="OI626" s="5"/>
      <c r="OJ626" s="5"/>
      <c r="OK626" s="5"/>
      <c r="OL626" s="5"/>
      <c r="OM626" s="5"/>
      <c r="ON626" s="5"/>
      <c r="OO626" s="5"/>
      <c r="OP626" s="5"/>
      <c r="OQ626" s="5"/>
      <c r="OR626" s="5"/>
      <c r="OS626" s="5"/>
      <c r="OT626" s="5"/>
      <c r="OU626" s="5"/>
      <c r="OV626" s="5"/>
      <c r="OW626" s="5"/>
      <c r="OX626" s="5"/>
      <c r="OY626" s="5"/>
      <c r="OZ626" s="5"/>
      <c r="PA626" s="5"/>
      <c r="PB626" s="5"/>
      <c r="PC626" s="5"/>
      <c r="PD626" s="5"/>
      <c r="PE626" s="5"/>
      <c r="PF626" s="5"/>
      <c r="PG626" s="5"/>
      <c r="PH626" s="5"/>
      <c r="PI626" s="5"/>
      <c r="PJ626" s="5"/>
      <c r="PK626" s="5"/>
      <c r="PL626" s="5"/>
      <c r="PM626" s="5"/>
      <c r="PN626" s="5"/>
      <c r="PO626" s="5"/>
      <c r="PP626" s="5"/>
    </row>
    <row r="627" spans="1:432" ht="14.2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  <c r="IW627" s="5"/>
      <c r="IX627" s="5"/>
      <c r="IY627" s="5"/>
      <c r="IZ627" s="5"/>
      <c r="JA627" s="5"/>
      <c r="JB627" s="5"/>
      <c r="JC627" s="5"/>
      <c r="JD627" s="5"/>
      <c r="JE627" s="5"/>
      <c r="JF627" s="5"/>
      <c r="JG627" s="5"/>
      <c r="JH627" s="5"/>
      <c r="JI627" s="5"/>
      <c r="JJ627" s="5"/>
      <c r="JK627" s="5"/>
      <c r="JL627" s="5"/>
      <c r="JM627" s="5"/>
      <c r="JN627" s="5"/>
      <c r="JO627" s="5"/>
      <c r="JP627" s="5"/>
      <c r="JQ627" s="5"/>
      <c r="JR627" s="5"/>
      <c r="JS627" s="5"/>
      <c r="JT627" s="5"/>
      <c r="JU627" s="5"/>
      <c r="JV627" s="5"/>
      <c r="JW627" s="5"/>
      <c r="JX627" s="5"/>
      <c r="JY627" s="5"/>
      <c r="JZ627" s="5"/>
      <c r="KA627" s="5"/>
      <c r="KB627" s="5"/>
      <c r="KC627" s="5"/>
      <c r="KD627" s="5"/>
      <c r="KE627" s="5"/>
      <c r="KF627" s="5"/>
      <c r="KG627" s="5"/>
      <c r="KH627" s="5"/>
      <c r="KI627" s="5"/>
      <c r="KJ627" s="5"/>
      <c r="KK627" s="5"/>
      <c r="KL627" s="5"/>
      <c r="KM627" s="5"/>
      <c r="KN627" s="5"/>
      <c r="KO627" s="5"/>
      <c r="KP627" s="5"/>
      <c r="KQ627" s="5"/>
      <c r="KR627" s="5"/>
      <c r="KS627" s="5"/>
      <c r="KT627" s="5"/>
      <c r="KU627" s="5"/>
      <c r="KV627" s="5"/>
      <c r="KW627" s="5"/>
      <c r="KX627" s="5"/>
      <c r="KY627" s="5"/>
      <c r="KZ627" s="5"/>
      <c r="LA627" s="5"/>
      <c r="LB627" s="5"/>
      <c r="LC627" s="5"/>
      <c r="LD627" s="5"/>
      <c r="LE627" s="5"/>
      <c r="LF627" s="5"/>
      <c r="LG627" s="5"/>
      <c r="LH627" s="5"/>
      <c r="LI627" s="5"/>
      <c r="LJ627" s="5"/>
      <c r="LK627" s="5"/>
      <c r="LL627" s="5"/>
      <c r="LM627" s="5"/>
      <c r="LN627" s="5"/>
      <c r="LO627" s="5"/>
      <c r="LP627" s="5"/>
      <c r="LQ627" s="5"/>
      <c r="LR627" s="5"/>
      <c r="LS627" s="5"/>
      <c r="LT627" s="5"/>
      <c r="LU627" s="5"/>
      <c r="LV627" s="5"/>
      <c r="LW627" s="5"/>
      <c r="LX627" s="5"/>
      <c r="LY627" s="5"/>
      <c r="LZ627" s="5"/>
      <c r="MA627" s="5"/>
      <c r="MB627" s="5"/>
      <c r="MC627" s="5"/>
      <c r="MD627" s="5"/>
      <c r="ME627" s="5"/>
      <c r="MF627" s="5"/>
      <c r="MG627" s="5"/>
      <c r="MH627" s="5"/>
      <c r="MI627" s="5"/>
      <c r="MJ627" s="5"/>
      <c r="MK627" s="5"/>
      <c r="ML627" s="5"/>
      <c r="MM627" s="5"/>
      <c r="MN627" s="5"/>
      <c r="MO627" s="5"/>
      <c r="MP627" s="5"/>
      <c r="MQ627" s="5"/>
      <c r="MR627" s="5"/>
      <c r="MS627" s="5"/>
      <c r="MT627" s="5"/>
      <c r="MU627" s="5"/>
      <c r="MV627" s="5"/>
      <c r="MW627" s="5"/>
      <c r="MX627" s="5"/>
      <c r="MY627" s="5"/>
      <c r="MZ627" s="5"/>
      <c r="NA627" s="5"/>
      <c r="NB627" s="5"/>
      <c r="NC627" s="5"/>
      <c r="ND627" s="5"/>
      <c r="NE627" s="5"/>
      <c r="NF627" s="5"/>
      <c r="NG627" s="5"/>
      <c r="NH627" s="5"/>
      <c r="NI627" s="5"/>
      <c r="NJ627" s="5"/>
      <c r="NK627" s="5"/>
      <c r="NL627" s="5"/>
      <c r="NM627" s="5"/>
      <c r="NN627" s="5"/>
      <c r="NO627" s="5"/>
      <c r="NP627" s="5"/>
      <c r="NQ627" s="5"/>
      <c r="NR627" s="5"/>
      <c r="NS627" s="5"/>
      <c r="NT627" s="5"/>
      <c r="NU627" s="5"/>
      <c r="NV627" s="5"/>
      <c r="NW627" s="5"/>
      <c r="NX627" s="5"/>
      <c r="NY627" s="5"/>
      <c r="NZ627" s="5"/>
      <c r="OA627" s="5"/>
      <c r="OB627" s="5"/>
      <c r="OC627" s="5"/>
      <c r="OD627" s="5"/>
      <c r="OE627" s="5"/>
      <c r="OF627" s="5"/>
      <c r="OG627" s="5"/>
      <c r="OH627" s="5"/>
      <c r="OI627" s="5"/>
      <c r="OJ627" s="5"/>
      <c r="OK627" s="5"/>
      <c r="OL627" s="5"/>
      <c r="OM627" s="5"/>
      <c r="ON627" s="5"/>
      <c r="OO627" s="5"/>
      <c r="OP627" s="5"/>
      <c r="OQ627" s="5"/>
      <c r="OR627" s="5"/>
      <c r="OS627" s="5"/>
      <c r="OT627" s="5"/>
      <c r="OU627" s="5"/>
      <c r="OV627" s="5"/>
      <c r="OW627" s="5"/>
      <c r="OX627" s="5"/>
      <c r="OY627" s="5"/>
      <c r="OZ627" s="5"/>
      <c r="PA627" s="5"/>
      <c r="PB627" s="5"/>
      <c r="PC627" s="5"/>
      <c r="PD627" s="5"/>
      <c r="PE627" s="5"/>
      <c r="PF627" s="5"/>
      <c r="PG627" s="5"/>
      <c r="PH627" s="5"/>
      <c r="PI627" s="5"/>
      <c r="PJ627" s="5"/>
      <c r="PK627" s="5"/>
      <c r="PL627" s="5"/>
      <c r="PM627" s="5"/>
      <c r="PN627" s="5"/>
      <c r="PO627" s="5"/>
      <c r="PP627" s="5"/>
    </row>
    <row r="628" spans="1:432" ht="14.2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  <c r="IW628" s="5"/>
      <c r="IX628" s="5"/>
      <c r="IY628" s="5"/>
      <c r="IZ628" s="5"/>
      <c r="JA628" s="5"/>
      <c r="JB628" s="5"/>
      <c r="JC628" s="5"/>
      <c r="JD628" s="5"/>
      <c r="JE628" s="5"/>
      <c r="JF628" s="5"/>
      <c r="JG628" s="5"/>
      <c r="JH628" s="5"/>
      <c r="JI628" s="5"/>
      <c r="JJ628" s="5"/>
      <c r="JK628" s="5"/>
      <c r="JL628" s="5"/>
      <c r="JM628" s="5"/>
      <c r="JN628" s="5"/>
      <c r="JO628" s="5"/>
      <c r="JP628" s="5"/>
      <c r="JQ628" s="5"/>
      <c r="JR628" s="5"/>
      <c r="JS628" s="5"/>
      <c r="JT628" s="5"/>
      <c r="JU628" s="5"/>
      <c r="JV628" s="5"/>
      <c r="JW628" s="5"/>
      <c r="JX628" s="5"/>
      <c r="JY628" s="5"/>
      <c r="JZ628" s="5"/>
      <c r="KA628" s="5"/>
      <c r="KB628" s="5"/>
      <c r="KC628" s="5"/>
      <c r="KD628" s="5"/>
      <c r="KE628" s="5"/>
      <c r="KF628" s="5"/>
      <c r="KG628" s="5"/>
      <c r="KH628" s="5"/>
      <c r="KI628" s="5"/>
      <c r="KJ628" s="5"/>
      <c r="KK628" s="5"/>
      <c r="KL628" s="5"/>
      <c r="KM628" s="5"/>
      <c r="KN628" s="5"/>
      <c r="KO628" s="5"/>
      <c r="KP628" s="5"/>
      <c r="KQ628" s="5"/>
      <c r="KR628" s="5"/>
      <c r="KS628" s="5"/>
      <c r="KT628" s="5"/>
      <c r="KU628" s="5"/>
      <c r="KV628" s="5"/>
      <c r="KW628" s="5"/>
      <c r="KX628" s="5"/>
      <c r="KY628" s="5"/>
      <c r="KZ628" s="5"/>
      <c r="LA628" s="5"/>
      <c r="LB628" s="5"/>
      <c r="LC628" s="5"/>
      <c r="LD628" s="5"/>
      <c r="LE628" s="5"/>
      <c r="LF628" s="5"/>
      <c r="LG628" s="5"/>
      <c r="LH628" s="5"/>
      <c r="LI628" s="5"/>
      <c r="LJ628" s="5"/>
      <c r="LK628" s="5"/>
      <c r="LL628" s="5"/>
      <c r="LM628" s="5"/>
      <c r="LN628" s="5"/>
      <c r="LO628" s="5"/>
      <c r="LP628" s="5"/>
      <c r="LQ628" s="5"/>
      <c r="LR628" s="5"/>
      <c r="LS628" s="5"/>
      <c r="LT628" s="5"/>
      <c r="LU628" s="5"/>
      <c r="LV628" s="5"/>
      <c r="LW628" s="5"/>
      <c r="LX628" s="5"/>
      <c r="LY628" s="5"/>
      <c r="LZ628" s="5"/>
      <c r="MA628" s="5"/>
      <c r="MB628" s="5"/>
      <c r="MC628" s="5"/>
      <c r="MD628" s="5"/>
      <c r="ME628" s="5"/>
      <c r="MF628" s="5"/>
      <c r="MG628" s="5"/>
      <c r="MH628" s="5"/>
      <c r="MI628" s="5"/>
      <c r="MJ628" s="5"/>
      <c r="MK628" s="5"/>
      <c r="ML628" s="5"/>
      <c r="MM628" s="5"/>
      <c r="MN628" s="5"/>
      <c r="MO628" s="5"/>
      <c r="MP628" s="5"/>
      <c r="MQ628" s="5"/>
      <c r="MR628" s="5"/>
      <c r="MS628" s="5"/>
      <c r="MT628" s="5"/>
      <c r="MU628" s="5"/>
      <c r="MV628" s="5"/>
      <c r="MW628" s="5"/>
      <c r="MX628" s="5"/>
      <c r="MY628" s="5"/>
      <c r="MZ628" s="5"/>
      <c r="NA628" s="5"/>
      <c r="NB628" s="5"/>
      <c r="NC628" s="5"/>
      <c r="ND628" s="5"/>
      <c r="NE628" s="5"/>
      <c r="NF628" s="5"/>
      <c r="NG628" s="5"/>
      <c r="NH628" s="5"/>
      <c r="NI628" s="5"/>
      <c r="NJ628" s="5"/>
      <c r="NK628" s="5"/>
      <c r="NL628" s="5"/>
      <c r="NM628" s="5"/>
      <c r="NN628" s="5"/>
      <c r="NO628" s="5"/>
      <c r="NP628" s="5"/>
      <c r="NQ628" s="5"/>
      <c r="NR628" s="5"/>
      <c r="NS628" s="5"/>
      <c r="NT628" s="5"/>
      <c r="NU628" s="5"/>
      <c r="NV628" s="5"/>
      <c r="NW628" s="5"/>
      <c r="NX628" s="5"/>
      <c r="NY628" s="5"/>
      <c r="NZ628" s="5"/>
      <c r="OA628" s="5"/>
      <c r="OB628" s="5"/>
      <c r="OC628" s="5"/>
      <c r="OD628" s="5"/>
      <c r="OE628" s="5"/>
      <c r="OF628" s="5"/>
      <c r="OG628" s="5"/>
      <c r="OH628" s="5"/>
      <c r="OI628" s="5"/>
      <c r="OJ628" s="5"/>
      <c r="OK628" s="5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</row>
    <row r="629" spans="1:432" ht="14.2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  <c r="IW629" s="5"/>
      <c r="IX629" s="5"/>
      <c r="IY629" s="5"/>
      <c r="IZ629" s="5"/>
      <c r="JA629" s="5"/>
      <c r="JB629" s="5"/>
      <c r="JC629" s="5"/>
      <c r="JD629" s="5"/>
      <c r="JE629" s="5"/>
      <c r="JF629" s="5"/>
      <c r="JG629" s="5"/>
      <c r="JH629" s="5"/>
      <c r="JI629" s="5"/>
      <c r="JJ629" s="5"/>
      <c r="JK629" s="5"/>
      <c r="JL629" s="5"/>
      <c r="JM629" s="5"/>
      <c r="JN629" s="5"/>
      <c r="JO629" s="5"/>
      <c r="JP629" s="5"/>
      <c r="JQ629" s="5"/>
      <c r="JR629" s="5"/>
      <c r="JS629" s="5"/>
      <c r="JT629" s="5"/>
      <c r="JU629" s="5"/>
      <c r="JV629" s="5"/>
      <c r="JW629" s="5"/>
      <c r="JX629" s="5"/>
      <c r="JY629" s="5"/>
      <c r="JZ629" s="5"/>
      <c r="KA629" s="5"/>
      <c r="KB629" s="5"/>
      <c r="KC629" s="5"/>
      <c r="KD629" s="5"/>
      <c r="KE629" s="5"/>
      <c r="KF629" s="5"/>
      <c r="KG629" s="5"/>
      <c r="KH629" s="5"/>
      <c r="KI629" s="5"/>
      <c r="KJ629" s="5"/>
      <c r="KK629" s="5"/>
      <c r="KL629" s="5"/>
      <c r="KM629" s="5"/>
      <c r="KN629" s="5"/>
      <c r="KO629" s="5"/>
      <c r="KP629" s="5"/>
      <c r="KQ629" s="5"/>
      <c r="KR629" s="5"/>
      <c r="KS629" s="5"/>
      <c r="KT629" s="5"/>
      <c r="KU629" s="5"/>
      <c r="KV629" s="5"/>
      <c r="KW629" s="5"/>
      <c r="KX629" s="5"/>
      <c r="KY629" s="5"/>
      <c r="KZ629" s="5"/>
      <c r="LA629" s="5"/>
      <c r="LB629" s="5"/>
      <c r="LC629" s="5"/>
      <c r="LD629" s="5"/>
      <c r="LE629" s="5"/>
      <c r="LF629" s="5"/>
      <c r="LG629" s="5"/>
      <c r="LH629" s="5"/>
      <c r="LI629" s="5"/>
      <c r="LJ629" s="5"/>
      <c r="LK629" s="5"/>
      <c r="LL629" s="5"/>
      <c r="LM629" s="5"/>
      <c r="LN629" s="5"/>
      <c r="LO629" s="5"/>
      <c r="LP629" s="5"/>
      <c r="LQ629" s="5"/>
      <c r="LR629" s="5"/>
      <c r="LS629" s="5"/>
      <c r="LT629" s="5"/>
      <c r="LU629" s="5"/>
      <c r="LV629" s="5"/>
      <c r="LW629" s="5"/>
      <c r="LX629" s="5"/>
      <c r="LY629" s="5"/>
      <c r="LZ629" s="5"/>
      <c r="MA629" s="5"/>
      <c r="MB629" s="5"/>
      <c r="MC629" s="5"/>
      <c r="MD629" s="5"/>
      <c r="ME629" s="5"/>
      <c r="MF629" s="5"/>
      <c r="MG629" s="5"/>
      <c r="MH629" s="5"/>
      <c r="MI629" s="5"/>
      <c r="MJ629" s="5"/>
      <c r="MK629" s="5"/>
      <c r="ML629" s="5"/>
      <c r="MM629" s="5"/>
      <c r="MN629" s="5"/>
      <c r="MO629" s="5"/>
      <c r="MP629" s="5"/>
      <c r="MQ629" s="5"/>
      <c r="MR629" s="5"/>
      <c r="MS629" s="5"/>
      <c r="MT629" s="5"/>
      <c r="MU629" s="5"/>
      <c r="MV629" s="5"/>
      <c r="MW629" s="5"/>
      <c r="MX629" s="5"/>
      <c r="MY629" s="5"/>
      <c r="MZ629" s="5"/>
      <c r="NA629" s="5"/>
      <c r="NB629" s="5"/>
      <c r="NC629" s="5"/>
      <c r="ND629" s="5"/>
      <c r="NE629" s="5"/>
      <c r="NF629" s="5"/>
      <c r="NG629" s="5"/>
      <c r="NH629" s="5"/>
      <c r="NI629" s="5"/>
      <c r="NJ629" s="5"/>
      <c r="NK629" s="5"/>
      <c r="NL629" s="5"/>
      <c r="NM629" s="5"/>
      <c r="NN629" s="5"/>
      <c r="NO629" s="5"/>
      <c r="NP629" s="5"/>
      <c r="NQ629" s="5"/>
      <c r="NR629" s="5"/>
      <c r="NS629" s="5"/>
      <c r="NT629" s="5"/>
      <c r="NU629" s="5"/>
      <c r="NV629" s="5"/>
      <c r="NW629" s="5"/>
      <c r="NX629" s="5"/>
      <c r="NY629" s="5"/>
      <c r="NZ629" s="5"/>
      <c r="OA629" s="5"/>
      <c r="OB629" s="5"/>
      <c r="OC629" s="5"/>
      <c r="OD629" s="5"/>
      <c r="OE629" s="5"/>
      <c r="OF629" s="5"/>
      <c r="OG629" s="5"/>
      <c r="OH629" s="5"/>
      <c r="OI629" s="5"/>
      <c r="OJ629" s="5"/>
      <c r="OK629" s="5"/>
      <c r="OL629" s="5"/>
      <c r="OM629" s="5"/>
      <c r="ON629" s="5"/>
      <c r="OO629" s="5"/>
      <c r="OP629" s="5"/>
      <c r="OQ629" s="5"/>
      <c r="OR629" s="5"/>
      <c r="OS629" s="5"/>
      <c r="OT629" s="5"/>
      <c r="OU629" s="5"/>
      <c r="OV629" s="5"/>
      <c r="OW629" s="5"/>
      <c r="OX629" s="5"/>
      <c r="OY629" s="5"/>
      <c r="OZ629" s="5"/>
      <c r="PA629" s="5"/>
      <c r="PB629" s="5"/>
      <c r="PC629" s="5"/>
      <c r="PD629" s="5"/>
      <c r="PE629" s="5"/>
      <c r="PF629" s="5"/>
      <c r="PG629" s="5"/>
      <c r="PH629" s="5"/>
      <c r="PI629" s="5"/>
      <c r="PJ629" s="5"/>
      <c r="PK629" s="5"/>
      <c r="PL629" s="5"/>
      <c r="PM629" s="5"/>
      <c r="PN629" s="5"/>
      <c r="PO629" s="5"/>
      <c r="PP629" s="5"/>
    </row>
    <row r="630" spans="1:432" ht="14.2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  <c r="IW630" s="5"/>
      <c r="IX630" s="5"/>
      <c r="IY630" s="5"/>
      <c r="IZ630" s="5"/>
      <c r="JA630" s="5"/>
      <c r="JB630" s="5"/>
      <c r="JC630" s="5"/>
      <c r="JD630" s="5"/>
      <c r="JE630" s="5"/>
      <c r="JF630" s="5"/>
      <c r="JG630" s="5"/>
      <c r="JH630" s="5"/>
      <c r="JI630" s="5"/>
      <c r="JJ630" s="5"/>
      <c r="JK630" s="5"/>
      <c r="JL630" s="5"/>
      <c r="JM630" s="5"/>
      <c r="JN630" s="5"/>
      <c r="JO630" s="5"/>
      <c r="JP630" s="5"/>
      <c r="JQ630" s="5"/>
      <c r="JR630" s="5"/>
      <c r="JS630" s="5"/>
      <c r="JT630" s="5"/>
      <c r="JU630" s="5"/>
      <c r="JV630" s="5"/>
      <c r="JW630" s="5"/>
      <c r="JX630" s="5"/>
      <c r="JY630" s="5"/>
      <c r="JZ630" s="5"/>
      <c r="KA630" s="5"/>
      <c r="KB630" s="5"/>
      <c r="KC630" s="5"/>
      <c r="KD630" s="5"/>
      <c r="KE630" s="5"/>
      <c r="KF630" s="5"/>
      <c r="KG630" s="5"/>
      <c r="KH630" s="5"/>
      <c r="KI630" s="5"/>
      <c r="KJ630" s="5"/>
      <c r="KK630" s="5"/>
      <c r="KL630" s="5"/>
      <c r="KM630" s="5"/>
      <c r="KN630" s="5"/>
      <c r="KO630" s="5"/>
      <c r="KP630" s="5"/>
      <c r="KQ630" s="5"/>
      <c r="KR630" s="5"/>
      <c r="KS630" s="5"/>
      <c r="KT630" s="5"/>
      <c r="KU630" s="5"/>
      <c r="KV630" s="5"/>
      <c r="KW630" s="5"/>
      <c r="KX630" s="5"/>
      <c r="KY630" s="5"/>
      <c r="KZ630" s="5"/>
      <c r="LA630" s="5"/>
      <c r="LB630" s="5"/>
      <c r="LC630" s="5"/>
      <c r="LD630" s="5"/>
      <c r="LE630" s="5"/>
      <c r="LF630" s="5"/>
      <c r="LG630" s="5"/>
      <c r="LH630" s="5"/>
      <c r="LI630" s="5"/>
      <c r="LJ630" s="5"/>
      <c r="LK630" s="5"/>
      <c r="LL630" s="5"/>
      <c r="LM630" s="5"/>
      <c r="LN630" s="5"/>
      <c r="LO630" s="5"/>
      <c r="LP630" s="5"/>
      <c r="LQ630" s="5"/>
      <c r="LR630" s="5"/>
      <c r="LS630" s="5"/>
      <c r="LT630" s="5"/>
      <c r="LU630" s="5"/>
      <c r="LV630" s="5"/>
      <c r="LW630" s="5"/>
      <c r="LX630" s="5"/>
      <c r="LY630" s="5"/>
      <c r="LZ630" s="5"/>
      <c r="MA630" s="5"/>
      <c r="MB630" s="5"/>
      <c r="MC630" s="5"/>
      <c r="MD630" s="5"/>
      <c r="ME630" s="5"/>
      <c r="MF630" s="5"/>
      <c r="MG630" s="5"/>
      <c r="MH630" s="5"/>
      <c r="MI630" s="5"/>
      <c r="MJ630" s="5"/>
      <c r="MK630" s="5"/>
      <c r="ML630" s="5"/>
      <c r="MM630" s="5"/>
      <c r="MN630" s="5"/>
      <c r="MO630" s="5"/>
      <c r="MP630" s="5"/>
      <c r="MQ630" s="5"/>
      <c r="MR630" s="5"/>
      <c r="MS630" s="5"/>
      <c r="MT630" s="5"/>
      <c r="MU630" s="5"/>
      <c r="MV630" s="5"/>
      <c r="MW630" s="5"/>
      <c r="MX630" s="5"/>
      <c r="MY630" s="5"/>
      <c r="MZ630" s="5"/>
      <c r="NA630" s="5"/>
      <c r="NB630" s="5"/>
      <c r="NC630" s="5"/>
      <c r="ND630" s="5"/>
      <c r="NE630" s="5"/>
      <c r="NF630" s="5"/>
      <c r="NG630" s="5"/>
      <c r="NH630" s="5"/>
      <c r="NI630" s="5"/>
      <c r="NJ630" s="5"/>
      <c r="NK630" s="5"/>
      <c r="NL630" s="5"/>
      <c r="NM630" s="5"/>
      <c r="NN630" s="5"/>
      <c r="NO630" s="5"/>
      <c r="NP630" s="5"/>
      <c r="NQ630" s="5"/>
      <c r="NR630" s="5"/>
      <c r="NS630" s="5"/>
      <c r="NT630" s="5"/>
      <c r="NU630" s="5"/>
      <c r="NV630" s="5"/>
      <c r="NW630" s="5"/>
      <c r="NX630" s="5"/>
      <c r="NY630" s="5"/>
      <c r="NZ630" s="5"/>
      <c r="OA630" s="5"/>
      <c r="OB630" s="5"/>
      <c r="OC630" s="5"/>
      <c r="OD630" s="5"/>
      <c r="OE630" s="5"/>
      <c r="OF630" s="5"/>
      <c r="OG630" s="5"/>
      <c r="OH630" s="5"/>
      <c r="OI630" s="5"/>
      <c r="OJ630" s="5"/>
      <c r="OK630" s="5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</row>
    <row r="631" spans="1:432" ht="14.2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  <c r="IW631" s="5"/>
      <c r="IX631" s="5"/>
      <c r="IY631" s="5"/>
      <c r="IZ631" s="5"/>
      <c r="JA631" s="5"/>
      <c r="JB631" s="5"/>
      <c r="JC631" s="5"/>
      <c r="JD631" s="5"/>
      <c r="JE631" s="5"/>
      <c r="JF631" s="5"/>
      <c r="JG631" s="5"/>
      <c r="JH631" s="5"/>
      <c r="JI631" s="5"/>
      <c r="JJ631" s="5"/>
      <c r="JK631" s="5"/>
      <c r="JL631" s="5"/>
      <c r="JM631" s="5"/>
      <c r="JN631" s="5"/>
      <c r="JO631" s="5"/>
      <c r="JP631" s="5"/>
      <c r="JQ631" s="5"/>
      <c r="JR631" s="5"/>
      <c r="JS631" s="5"/>
      <c r="JT631" s="5"/>
      <c r="JU631" s="5"/>
      <c r="JV631" s="5"/>
      <c r="JW631" s="5"/>
      <c r="JX631" s="5"/>
      <c r="JY631" s="5"/>
      <c r="JZ631" s="5"/>
      <c r="KA631" s="5"/>
      <c r="KB631" s="5"/>
      <c r="KC631" s="5"/>
      <c r="KD631" s="5"/>
      <c r="KE631" s="5"/>
      <c r="KF631" s="5"/>
      <c r="KG631" s="5"/>
      <c r="KH631" s="5"/>
      <c r="KI631" s="5"/>
      <c r="KJ631" s="5"/>
      <c r="KK631" s="5"/>
      <c r="KL631" s="5"/>
      <c r="KM631" s="5"/>
      <c r="KN631" s="5"/>
      <c r="KO631" s="5"/>
      <c r="KP631" s="5"/>
      <c r="KQ631" s="5"/>
      <c r="KR631" s="5"/>
      <c r="KS631" s="5"/>
      <c r="KT631" s="5"/>
      <c r="KU631" s="5"/>
      <c r="KV631" s="5"/>
      <c r="KW631" s="5"/>
      <c r="KX631" s="5"/>
      <c r="KY631" s="5"/>
      <c r="KZ631" s="5"/>
      <c r="LA631" s="5"/>
      <c r="LB631" s="5"/>
      <c r="LC631" s="5"/>
      <c r="LD631" s="5"/>
      <c r="LE631" s="5"/>
      <c r="LF631" s="5"/>
      <c r="LG631" s="5"/>
      <c r="LH631" s="5"/>
      <c r="LI631" s="5"/>
      <c r="LJ631" s="5"/>
      <c r="LK631" s="5"/>
      <c r="LL631" s="5"/>
      <c r="LM631" s="5"/>
      <c r="LN631" s="5"/>
      <c r="LO631" s="5"/>
      <c r="LP631" s="5"/>
      <c r="LQ631" s="5"/>
      <c r="LR631" s="5"/>
      <c r="LS631" s="5"/>
      <c r="LT631" s="5"/>
      <c r="LU631" s="5"/>
      <c r="LV631" s="5"/>
      <c r="LW631" s="5"/>
      <c r="LX631" s="5"/>
      <c r="LY631" s="5"/>
      <c r="LZ631" s="5"/>
      <c r="MA631" s="5"/>
      <c r="MB631" s="5"/>
      <c r="MC631" s="5"/>
      <c r="MD631" s="5"/>
      <c r="ME631" s="5"/>
      <c r="MF631" s="5"/>
      <c r="MG631" s="5"/>
      <c r="MH631" s="5"/>
      <c r="MI631" s="5"/>
      <c r="MJ631" s="5"/>
      <c r="MK631" s="5"/>
      <c r="ML631" s="5"/>
      <c r="MM631" s="5"/>
      <c r="MN631" s="5"/>
      <c r="MO631" s="5"/>
      <c r="MP631" s="5"/>
      <c r="MQ631" s="5"/>
      <c r="MR631" s="5"/>
      <c r="MS631" s="5"/>
      <c r="MT631" s="5"/>
      <c r="MU631" s="5"/>
      <c r="MV631" s="5"/>
      <c r="MW631" s="5"/>
      <c r="MX631" s="5"/>
      <c r="MY631" s="5"/>
      <c r="MZ631" s="5"/>
      <c r="NA631" s="5"/>
      <c r="NB631" s="5"/>
      <c r="NC631" s="5"/>
      <c r="ND631" s="5"/>
      <c r="NE631" s="5"/>
      <c r="NF631" s="5"/>
      <c r="NG631" s="5"/>
      <c r="NH631" s="5"/>
      <c r="NI631" s="5"/>
      <c r="NJ631" s="5"/>
      <c r="NK631" s="5"/>
      <c r="NL631" s="5"/>
      <c r="NM631" s="5"/>
      <c r="NN631" s="5"/>
      <c r="NO631" s="5"/>
      <c r="NP631" s="5"/>
      <c r="NQ631" s="5"/>
      <c r="NR631" s="5"/>
      <c r="NS631" s="5"/>
      <c r="NT631" s="5"/>
      <c r="NU631" s="5"/>
      <c r="NV631" s="5"/>
      <c r="NW631" s="5"/>
      <c r="NX631" s="5"/>
      <c r="NY631" s="5"/>
      <c r="NZ631" s="5"/>
      <c r="OA631" s="5"/>
      <c r="OB631" s="5"/>
      <c r="OC631" s="5"/>
      <c r="OD631" s="5"/>
      <c r="OE631" s="5"/>
      <c r="OF631" s="5"/>
      <c r="OG631" s="5"/>
      <c r="OH631" s="5"/>
      <c r="OI631" s="5"/>
      <c r="OJ631" s="5"/>
      <c r="OK631" s="5"/>
      <c r="OL631" s="5"/>
      <c r="OM631" s="5"/>
      <c r="ON631" s="5"/>
      <c r="OO631" s="5"/>
      <c r="OP631" s="5"/>
      <c r="OQ631" s="5"/>
      <c r="OR631" s="5"/>
      <c r="OS631" s="5"/>
      <c r="OT631" s="5"/>
      <c r="OU631" s="5"/>
      <c r="OV631" s="5"/>
      <c r="OW631" s="5"/>
      <c r="OX631" s="5"/>
      <c r="OY631" s="5"/>
      <c r="OZ631" s="5"/>
      <c r="PA631" s="5"/>
      <c r="PB631" s="5"/>
      <c r="PC631" s="5"/>
      <c r="PD631" s="5"/>
      <c r="PE631" s="5"/>
      <c r="PF631" s="5"/>
      <c r="PG631" s="5"/>
      <c r="PH631" s="5"/>
      <c r="PI631" s="5"/>
      <c r="PJ631" s="5"/>
      <c r="PK631" s="5"/>
      <c r="PL631" s="5"/>
      <c r="PM631" s="5"/>
      <c r="PN631" s="5"/>
      <c r="PO631" s="5"/>
      <c r="PP631" s="5"/>
    </row>
    <row r="632" spans="1:432" ht="14.2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  <c r="IW632" s="5"/>
      <c r="IX632" s="5"/>
      <c r="IY632" s="5"/>
      <c r="IZ632" s="5"/>
      <c r="JA632" s="5"/>
      <c r="JB632" s="5"/>
      <c r="JC632" s="5"/>
      <c r="JD632" s="5"/>
      <c r="JE632" s="5"/>
      <c r="JF632" s="5"/>
      <c r="JG632" s="5"/>
      <c r="JH632" s="5"/>
      <c r="JI632" s="5"/>
      <c r="JJ632" s="5"/>
      <c r="JK632" s="5"/>
      <c r="JL632" s="5"/>
      <c r="JM632" s="5"/>
      <c r="JN632" s="5"/>
      <c r="JO632" s="5"/>
      <c r="JP632" s="5"/>
      <c r="JQ632" s="5"/>
      <c r="JR632" s="5"/>
      <c r="JS632" s="5"/>
      <c r="JT632" s="5"/>
      <c r="JU632" s="5"/>
      <c r="JV632" s="5"/>
      <c r="JW632" s="5"/>
      <c r="JX632" s="5"/>
      <c r="JY632" s="5"/>
      <c r="JZ632" s="5"/>
      <c r="KA632" s="5"/>
      <c r="KB632" s="5"/>
      <c r="KC632" s="5"/>
      <c r="KD632" s="5"/>
      <c r="KE632" s="5"/>
      <c r="KF632" s="5"/>
      <c r="KG632" s="5"/>
      <c r="KH632" s="5"/>
      <c r="KI632" s="5"/>
      <c r="KJ632" s="5"/>
      <c r="KK632" s="5"/>
      <c r="KL632" s="5"/>
      <c r="KM632" s="5"/>
      <c r="KN632" s="5"/>
      <c r="KO632" s="5"/>
      <c r="KP632" s="5"/>
      <c r="KQ632" s="5"/>
      <c r="KR632" s="5"/>
      <c r="KS632" s="5"/>
      <c r="KT632" s="5"/>
      <c r="KU632" s="5"/>
      <c r="KV632" s="5"/>
      <c r="KW632" s="5"/>
      <c r="KX632" s="5"/>
      <c r="KY632" s="5"/>
      <c r="KZ632" s="5"/>
      <c r="LA632" s="5"/>
      <c r="LB632" s="5"/>
      <c r="LC632" s="5"/>
      <c r="LD632" s="5"/>
      <c r="LE632" s="5"/>
      <c r="LF632" s="5"/>
      <c r="LG632" s="5"/>
      <c r="LH632" s="5"/>
      <c r="LI632" s="5"/>
      <c r="LJ632" s="5"/>
      <c r="LK632" s="5"/>
      <c r="LL632" s="5"/>
      <c r="LM632" s="5"/>
      <c r="LN632" s="5"/>
      <c r="LO632" s="5"/>
      <c r="LP632" s="5"/>
      <c r="LQ632" s="5"/>
      <c r="LR632" s="5"/>
      <c r="LS632" s="5"/>
      <c r="LT632" s="5"/>
      <c r="LU632" s="5"/>
      <c r="LV632" s="5"/>
      <c r="LW632" s="5"/>
      <c r="LX632" s="5"/>
      <c r="LY632" s="5"/>
      <c r="LZ632" s="5"/>
      <c r="MA632" s="5"/>
      <c r="MB632" s="5"/>
      <c r="MC632" s="5"/>
      <c r="MD632" s="5"/>
      <c r="ME632" s="5"/>
      <c r="MF632" s="5"/>
      <c r="MG632" s="5"/>
      <c r="MH632" s="5"/>
      <c r="MI632" s="5"/>
      <c r="MJ632" s="5"/>
      <c r="MK632" s="5"/>
      <c r="ML632" s="5"/>
      <c r="MM632" s="5"/>
      <c r="MN632" s="5"/>
      <c r="MO632" s="5"/>
      <c r="MP632" s="5"/>
      <c r="MQ632" s="5"/>
      <c r="MR632" s="5"/>
      <c r="MS632" s="5"/>
      <c r="MT632" s="5"/>
      <c r="MU632" s="5"/>
      <c r="MV632" s="5"/>
      <c r="MW632" s="5"/>
      <c r="MX632" s="5"/>
      <c r="MY632" s="5"/>
      <c r="MZ632" s="5"/>
      <c r="NA632" s="5"/>
      <c r="NB632" s="5"/>
      <c r="NC632" s="5"/>
      <c r="ND632" s="5"/>
      <c r="NE632" s="5"/>
      <c r="NF632" s="5"/>
      <c r="NG632" s="5"/>
      <c r="NH632" s="5"/>
      <c r="NI632" s="5"/>
      <c r="NJ632" s="5"/>
      <c r="NK632" s="5"/>
      <c r="NL632" s="5"/>
      <c r="NM632" s="5"/>
      <c r="NN632" s="5"/>
      <c r="NO632" s="5"/>
      <c r="NP632" s="5"/>
      <c r="NQ632" s="5"/>
      <c r="NR632" s="5"/>
      <c r="NS632" s="5"/>
      <c r="NT632" s="5"/>
      <c r="NU632" s="5"/>
      <c r="NV632" s="5"/>
      <c r="NW632" s="5"/>
      <c r="NX632" s="5"/>
      <c r="NY632" s="5"/>
      <c r="NZ632" s="5"/>
      <c r="OA632" s="5"/>
      <c r="OB632" s="5"/>
      <c r="OC632" s="5"/>
      <c r="OD632" s="5"/>
      <c r="OE632" s="5"/>
      <c r="OF632" s="5"/>
      <c r="OG632" s="5"/>
      <c r="OH632" s="5"/>
      <c r="OI632" s="5"/>
      <c r="OJ632" s="5"/>
      <c r="OK632" s="5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</row>
    <row r="633" spans="1:432" ht="14.2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  <c r="IW633" s="5"/>
      <c r="IX633" s="5"/>
      <c r="IY633" s="5"/>
      <c r="IZ633" s="5"/>
      <c r="JA633" s="5"/>
      <c r="JB633" s="5"/>
      <c r="JC633" s="5"/>
      <c r="JD633" s="5"/>
      <c r="JE633" s="5"/>
      <c r="JF633" s="5"/>
      <c r="JG633" s="5"/>
      <c r="JH633" s="5"/>
      <c r="JI633" s="5"/>
      <c r="JJ633" s="5"/>
      <c r="JK633" s="5"/>
      <c r="JL633" s="5"/>
      <c r="JM633" s="5"/>
      <c r="JN633" s="5"/>
      <c r="JO633" s="5"/>
      <c r="JP633" s="5"/>
      <c r="JQ633" s="5"/>
      <c r="JR633" s="5"/>
      <c r="JS633" s="5"/>
      <c r="JT633" s="5"/>
      <c r="JU633" s="5"/>
      <c r="JV633" s="5"/>
      <c r="JW633" s="5"/>
      <c r="JX633" s="5"/>
      <c r="JY633" s="5"/>
      <c r="JZ633" s="5"/>
      <c r="KA633" s="5"/>
      <c r="KB633" s="5"/>
      <c r="KC633" s="5"/>
      <c r="KD633" s="5"/>
      <c r="KE633" s="5"/>
      <c r="KF633" s="5"/>
      <c r="KG633" s="5"/>
      <c r="KH633" s="5"/>
      <c r="KI633" s="5"/>
      <c r="KJ633" s="5"/>
      <c r="KK633" s="5"/>
      <c r="KL633" s="5"/>
      <c r="KM633" s="5"/>
      <c r="KN633" s="5"/>
      <c r="KO633" s="5"/>
      <c r="KP633" s="5"/>
      <c r="KQ633" s="5"/>
      <c r="KR633" s="5"/>
      <c r="KS633" s="5"/>
      <c r="KT633" s="5"/>
      <c r="KU633" s="5"/>
      <c r="KV633" s="5"/>
      <c r="KW633" s="5"/>
      <c r="KX633" s="5"/>
      <c r="KY633" s="5"/>
      <c r="KZ633" s="5"/>
      <c r="LA633" s="5"/>
      <c r="LB633" s="5"/>
      <c r="LC633" s="5"/>
      <c r="LD633" s="5"/>
      <c r="LE633" s="5"/>
      <c r="LF633" s="5"/>
      <c r="LG633" s="5"/>
      <c r="LH633" s="5"/>
      <c r="LI633" s="5"/>
      <c r="LJ633" s="5"/>
      <c r="LK633" s="5"/>
      <c r="LL633" s="5"/>
      <c r="LM633" s="5"/>
      <c r="LN633" s="5"/>
      <c r="LO633" s="5"/>
      <c r="LP633" s="5"/>
      <c r="LQ633" s="5"/>
      <c r="LR633" s="5"/>
      <c r="LS633" s="5"/>
      <c r="LT633" s="5"/>
      <c r="LU633" s="5"/>
      <c r="LV633" s="5"/>
      <c r="LW633" s="5"/>
      <c r="LX633" s="5"/>
      <c r="LY633" s="5"/>
      <c r="LZ633" s="5"/>
      <c r="MA633" s="5"/>
      <c r="MB633" s="5"/>
      <c r="MC633" s="5"/>
      <c r="MD633" s="5"/>
      <c r="ME633" s="5"/>
      <c r="MF633" s="5"/>
      <c r="MG633" s="5"/>
      <c r="MH633" s="5"/>
      <c r="MI633" s="5"/>
      <c r="MJ633" s="5"/>
      <c r="MK633" s="5"/>
      <c r="ML633" s="5"/>
      <c r="MM633" s="5"/>
      <c r="MN633" s="5"/>
      <c r="MO633" s="5"/>
      <c r="MP633" s="5"/>
      <c r="MQ633" s="5"/>
      <c r="MR633" s="5"/>
      <c r="MS633" s="5"/>
      <c r="MT633" s="5"/>
      <c r="MU633" s="5"/>
      <c r="MV633" s="5"/>
      <c r="MW633" s="5"/>
      <c r="MX633" s="5"/>
      <c r="MY633" s="5"/>
      <c r="MZ633" s="5"/>
      <c r="NA633" s="5"/>
      <c r="NB633" s="5"/>
      <c r="NC633" s="5"/>
      <c r="ND633" s="5"/>
      <c r="NE633" s="5"/>
      <c r="NF633" s="5"/>
      <c r="NG633" s="5"/>
      <c r="NH633" s="5"/>
      <c r="NI633" s="5"/>
      <c r="NJ633" s="5"/>
      <c r="NK633" s="5"/>
      <c r="NL633" s="5"/>
      <c r="NM633" s="5"/>
      <c r="NN633" s="5"/>
      <c r="NO633" s="5"/>
      <c r="NP633" s="5"/>
      <c r="NQ633" s="5"/>
      <c r="NR633" s="5"/>
      <c r="NS633" s="5"/>
      <c r="NT633" s="5"/>
      <c r="NU633" s="5"/>
      <c r="NV633" s="5"/>
      <c r="NW633" s="5"/>
      <c r="NX633" s="5"/>
      <c r="NY633" s="5"/>
      <c r="NZ633" s="5"/>
      <c r="OA633" s="5"/>
      <c r="OB633" s="5"/>
      <c r="OC633" s="5"/>
      <c r="OD633" s="5"/>
      <c r="OE633" s="5"/>
      <c r="OF633" s="5"/>
      <c r="OG633" s="5"/>
      <c r="OH633" s="5"/>
      <c r="OI633" s="5"/>
      <c r="OJ633" s="5"/>
      <c r="OK633" s="5"/>
      <c r="OL633" s="5"/>
      <c r="OM633" s="5"/>
      <c r="ON633" s="5"/>
      <c r="OO633" s="5"/>
      <c r="OP633" s="5"/>
      <c r="OQ633" s="5"/>
      <c r="OR633" s="5"/>
      <c r="OS633" s="5"/>
      <c r="OT633" s="5"/>
      <c r="OU633" s="5"/>
      <c r="OV633" s="5"/>
      <c r="OW633" s="5"/>
      <c r="OX633" s="5"/>
      <c r="OY633" s="5"/>
      <c r="OZ633" s="5"/>
      <c r="PA633" s="5"/>
      <c r="PB633" s="5"/>
      <c r="PC633" s="5"/>
      <c r="PD633" s="5"/>
      <c r="PE633" s="5"/>
      <c r="PF633" s="5"/>
      <c r="PG633" s="5"/>
      <c r="PH633" s="5"/>
      <c r="PI633" s="5"/>
      <c r="PJ633" s="5"/>
      <c r="PK633" s="5"/>
      <c r="PL633" s="5"/>
      <c r="PM633" s="5"/>
      <c r="PN633" s="5"/>
      <c r="PO633" s="5"/>
      <c r="PP633" s="5"/>
    </row>
    <row r="634" spans="1:432" ht="14.2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  <c r="IW634" s="5"/>
      <c r="IX634" s="5"/>
      <c r="IY634" s="5"/>
      <c r="IZ634" s="5"/>
      <c r="JA634" s="5"/>
      <c r="JB634" s="5"/>
      <c r="JC634" s="5"/>
      <c r="JD634" s="5"/>
      <c r="JE634" s="5"/>
      <c r="JF634" s="5"/>
      <c r="JG634" s="5"/>
      <c r="JH634" s="5"/>
      <c r="JI634" s="5"/>
      <c r="JJ634" s="5"/>
      <c r="JK634" s="5"/>
      <c r="JL634" s="5"/>
      <c r="JM634" s="5"/>
      <c r="JN634" s="5"/>
      <c r="JO634" s="5"/>
      <c r="JP634" s="5"/>
      <c r="JQ634" s="5"/>
      <c r="JR634" s="5"/>
      <c r="JS634" s="5"/>
      <c r="JT634" s="5"/>
      <c r="JU634" s="5"/>
      <c r="JV634" s="5"/>
      <c r="JW634" s="5"/>
      <c r="JX634" s="5"/>
      <c r="JY634" s="5"/>
      <c r="JZ634" s="5"/>
      <c r="KA634" s="5"/>
      <c r="KB634" s="5"/>
      <c r="KC634" s="5"/>
      <c r="KD634" s="5"/>
      <c r="KE634" s="5"/>
      <c r="KF634" s="5"/>
      <c r="KG634" s="5"/>
      <c r="KH634" s="5"/>
      <c r="KI634" s="5"/>
      <c r="KJ634" s="5"/>
      <c r="KK634" s="5"/>
      <c r="KL634" s="5"/>
      <c r="KM634" s="5"/>
      <c r="KN634" s="5"/>
      <c r="KO634" s="5"/>
      <c r="KP634" s="5"/>
      <c r="KQ634" s="5"/>
      <c r="KR634" s="5"/>
      <c r="KS634" s="5"/>
      <c r="KT634" s="5"/>
      <c r="KU634" s="5"/>
      <c r="KV634" s="5"/>
      <c r="KW634" s="5"/>
      <c r="KX634" s="5"/>
      <c r="KY634" s="5"/>
      <c r="KZ634" s="5"/>
      <c r="LA634" s="5"/>
      <c r="LB634" s="5"/>
      <c r="LC634" s="5"/>
      <c r="LD634" s="5"/>
      <c r="LE634" s="5"/>
      <c r="LF634" s="5"/>
      <c r="LG634" s="5"/>
      <c r="LH634" s="5"/>
      <c r="LI634" s="5"/>
      <c r="LJ634" s="5"/>
      <c r="LK634" s="5"/>
      <c r="LL634" s="5"/>
      <c r="LM634" s="5"/>
      <c r="LN634" s="5"/>
      <c r="LO634" s="5"/>
      <c r="LP634" s="5"/>
      <c r="LQ634" s="5"/>
      <c r="LR634" s="5"/>
      <c r="LS634" s="5"/>
      <c r="LT634" s="5"/>
      <c r="LU634" s="5"/>
      <c r="LV634" s="5"/>
      <c r="LW634" s="5"/>
      <c r="LX634" s="5"/>
      <c r="LY634" s="5"/>
      <c r="LZ634" s="5"/>
      <c r="MA634" s="5"/>
      <c r="MB634" s="5"/>
      <c r="MC634" s="5"/>
      <c r="MD634" s="5"/>
      <c r="ME634" s="5"/>
      <c r="MF634" s="5"/>
      <c r="MG634" s="5"/>
      <c r="MH634" s="5"/>
      <c r="MI634" s="5"/>
      <c r="MJ634" s="5"/>
      <c r="MK634" s="5"/>
      <c r="ML634" s="5"/>
      <c r="MM634" s="5"/>
      <c r="MN634" s="5"/>
      <c r="MO634" s="5"/>
      <c r="MP634" s="5"/>
      <c r="MQ634" s="5"/>
      <c r="MR634" s="5"/>
      <c r="MS634" s="5"/>
      <c r="MT634" s="5"/>
      <c r="MU634" s="5"/>
      <c r="MV634" s="5"/>
      <c r="MW634" s="5"/>
      <c r="MX634" s="5"/>
      <c r="MY634" s="5"/>
      <c r="MZ634" s="5"/>
      <c r="NA634" s="5"/>
      <c r="NB634" s="5"/>
      <c r="NC634" s="5"/>
      <c r="ND634" s="5"/>
      <c r="NE634" s="5"/>
      <c r="NF634" s="5"/>
      <c r="NG634" s="5"/>
      <c r="NH634" s="5"/>
      <c r="NI634" s="5"/>
      <c r="NJ634" s="5"/>
      <c r="NK634" s="5"/>
      <c r="NL634" s="5"/>
      <c r="NM634" s="5"/>
      <c r="NN634" s="5"/>
      <c r="NO634" s="5"/>
      <c r="NP634" s="5"/>
      <c r="NQ634" s="5"/>
      <c r="NR634" s="5"/>
      <c r="NS634" s="5"/>
      <c r="NT634" s="5"/>
      <c r="NU634" s="5"/>
      <c r="NV634" s="5"/>
      <c r="NW634" s="5"/>
      <c r="NX634" s="5"/>
      <c r="NY634" s="5"/>
      <c r="NZ634" s="5"/>
      <c r="OA634" s="5"/>
      <c r="OB634" s="5"/>
      <c r="OC634" s="5"/>
      <c r="OD634" s="5"/>
      <c r="OE634" s="5"/>
      <c r="OF634" s="5"/>
      <c r="OG634" s="5"/>
      <c r="OH634" s="5"/>
      <c r="OI634" s="5"/>
      <c r="OJ634" s="5"/>
      <c r="OK634" s="5"/>
      <c r="OL634" s="5"/>
      <c r="OM634" s="5"/>
      <c r="ON634" s="5"/>
      <c r="OO634" s="5"/>
      <c r="OP634" s="5"/>
      <c r="OQ634" s="5"/>
      <c r="OR634" s="5"/>
      <c r="OS634" s="5"/>
      <c r="OT634" s="5"/>
      <c r="OU634" s="5"/>
      <c r="OV634" s="5"/>
      <c r="OW634" s="5"/>
      <c r="OX634" s="5"/>
      <c r="OY634" s="5"/>
      <c r="OZ634" s="5"/>
      <c r="PA634" s="5"/>
      <c r="PB634" s="5"/>
      <c r="PC634" s="5"/>
      <c r="PD634" s="5"/>
      <c r="PE634" s="5"/>
      <c r="PF634" s="5"/>
      <c r="PG634" s="5"/>
      <c r="PH634" s="5"/>
      <c r="PI634" s="5"/>
      <c r="PJ634" s="5"/>
      <c r="PK634" s="5"/>
      <c r="PL634" s="5"/>
      <c r="PM634" s="5"/>
      <c r="PN634" s="5"/>
      <c r="PO634" s="5"/>
      <c r="PP634" s="5"/>
    </row>
    <row r="635" spans="1:432" ht="14.2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  <c r="IW635" s="5"/>
      <c r="IX635" s="5"/>
      <c r="IY635" s="5"/>
      <c r="IZ635" s="5"/>
      <c r="JA635" s="5"/>
      <c r="JB635" s="5"/>
      <c r="JC635" s="5"/>
      <c r="JD635" s="5"/>
      <c r="JE635" s="5"/>
      <c r="JF635" s="5"/>
      <c r="JG635" s="5"/>
      <c r="JH635" s="5"/>
      <c r="JI635" s="5"/>
      <c r="JJ635" s="5"/>
      <c r="JK635" s="5"/>
      <c r="JL635" s="5"/>
      <c r="JM635" s="5"/>
      <c r="JN635" s="5"/>
      <c r="JO635" s="5"/>
      <c r="JP635" s="5"/>
      <c r="JQ635" s="5"/>
      <c r="JR635" s="5"/>
      <c r="JS635" s="5"/>
      <c r="JT635" s="5"/>
      <c r="JU635" s="5"/>
      <c r="JV635" s="5"/>
      <c r="JW635" s="5"/>
      <c r="JX635" s="5"/>
      <c r="JY635" s="5"/>
      <c r="JZ635" s="5"/>
      <c r="KA635" s="5"/>
      <c r="KB635" s="5"/>
      <c r="KC635" s="5"/>
      <c r="KD635" s="5"/>
      <c r="KE635" s="5"/>
      <c r="KF635" s="5"/>
      <c r="KG635" s="5"/>
      <c r="KH635" s="5"/>
      <c r="KI635" s="5"/>
      <c r="KJ635" s="5"/>
      <c r="KK635" s="5"/>
      <c r="KL635" s="5"/>
      <c r="KM635" s="5"/>
      <c r="KN635" s="5"/>
      <c r="KO635" s="5"/>
      <c r="KP635" s="5"/>
      <c r="KQ635" s="5"/>
      <c r="KR635" s="5"/>
      <c r="KS635" s="5"/>
      <c r="KT635" s="5"/>
      <c r="KU635" s="5"/>
      <c r="KV635" s="5"/>
      <c r="KW635" s="5"/>
      <c r="KX635" s="5"/>
      <c r="KY635" s="5"/>
      <c r="KZ635" s="5"/>
      <c r="LA635" s="5"/>
      <c r="LB635" s="5"/>
      <c r="LC635" s="5"/>
      <c r="LD635" s="5"/>
      <c r="LE635" s="5"/>
      <c r="LF635" s="5"/>
      <c r="LG635" s="5"/>
      <c r="LH635" s="5"/>
      <c r="LI635" s="5"/>
      <c r="LJ635" s="5"/>
      <c r="LK635" s="5"/>
      <c r="LL635" s="5"/>
      <c r="LM635" s="5"/>
      <c r="LN635" s="5"/>
      <c r="LO635" s="5"/>
      <c r="LP635" s="5"/>
      <c r="LQ635" s="5"/>
      <c r="LR635" s="5"/>
      <c r="LS635" s="5"/>
      <c r="LT635" s="5"/>
      <c r="LU635" s="5"/>
      <c r="LV635" s="5"/>
      <c r="LW635" s="5"/>
      <c r="LX635" s="5"/>
      <c r="LY635" s="5"/>
      <c r="LZ635" s="5"/>
      <c r="MA635" s="5"/>
      <c r="MB635" s="5"/>
      <c r="MC635" s="5"/>
      <c r="MD635" s="5"/>
      <c r="ME635" s="5"/>
      <c r="MF635" s="5"/>
      <c r="MG635" s="5"/>
      <c r="MH635" s="5"/>
      <c r="MI635" s="5"/>
      <c r="MJ635" s="5"/>
      <c r="MK635" s="5"/>
      <c r="ML635" s="5"/>
      <c r="MM635" s="5"/>
      <c r="MN635" s="5"/>
      <c r="MO635" s="5"/>
      <c r="MP635" s="5"/>
      <c r="MQ635" s="5"/>
      <c r="MR635" s="5"/>
      <c r="MS635" s="5"/>
      <c r="MT635" s="5"/>
      <c r="MU635" s="5"/>
      <c r="MV635" s="5"/>
      <c r="MW635" s="5"/>
      <c r="MX635" s="5"/>
      <c r="MY635" s="5"/>
      <c r="MZ635" s="5"/>
      <c r="NA635" s="5"/>
      <c r="NB635" s="5"/>
      <c r="NC635" s="5"/>
      <c r="ND635" s="5"/>
      <c r="NE635" s="5"/>
      <c r="NF635" s="5"/>
      <c r="NG635" s="5"/>
      <c r="NH635" s="5"/>
      <c r="NI635" s="5"/>
      <c r="NJ635" s="5"/>
      <c r="NK635" s="5"/>
      <c r="NL635" s="5"/>
      <c r="NM635" s="5"/>
      <c r="NN635" s="5"/>
      <c r="NO635" s="5"/>
      <c r="NP635" s="5"/>
      <c r="NQ635" s="5"/>
      <c r="NR635" s="5"/>
      <c r="NS635" s="5"/>
      <c r="NT635" s="5"/>
      <c r="NU635" s="5"/>
      <c r="NV635" s="5"/>
      <c r="NW635" s="5"/>
      <c r="NX635" s="5"/>
      <c r="NY635" s="5"/>
      <c r="NZ635" s="5"/>
      <c r="OA635" s="5"/>
      <c r="OB635" s="5"/>
      <c r="OC635" s="5"/>
      <c r="OD635" s="5"/>
      <c r="OE635" s="5"/>
      <c r="OF635" s="5"/>
      <c r="OG635" s="5"/>
      <c r="OH635" s="5"/>
      <c r="OI635" s="5"/>
      <c r="OJ635" s="5"/>
      <c r="OK635" s="5"/>
      <c r="OL635" s="5"/>
      <c r="OM635" s="5"/>
      <c r="ON635" s="5"/>
      <c r="OO635" s="5"/>
      <c r="OP635" s="5"/>
      <c r="OQ635" s="5"/>
      <c r="OR635" s="5"/>
      <c r="OS635" s="5"/>
      <c r="OT635" s="5"/>
      <c r="OU635" s="5"/>
      <c r="OV635" s="5"/>
      <c r="OW635" s="5"/>
      <c r="OX635" s="5"/>
      <c r="OY635" s="5"/>
      <c r="OZ635" s="5"/>
      <c r="PA635" s="5"/>
      <c r="PB635" s="5"/>
      <c r="PC635" s="5"/>
      <c r="PD635" s="5"/>
      <c r="PE635" s="5"/>
      <c r="PF635" s="5"/>
      <c r="PG635" s="5"/>
      <c r="PH635" s="5"/>
      <c r="PI635" s="5"/>
      <c r="PJ635" s="5"/>
      <c r="PK635" s="5"/>
      <c r="PL635" s="5"/>
      <c r="PM635" s="5"/>
      <c r="PN635" s="5"/>
      <c r="PO635" s="5"/>
      <c r="PP635" s="5"/>
    </row>
    <row r="636" spans="1:432" ht="14.2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  <c r="IW636" s="5"/>
      <c r="IX636" s="5"/>
      <c r="IY636" s="5"/>
      <c r="IZ636" s="5"/>
      <c r="JA636" s="5"/>
      <c r="JB636" s="5"/>
      <c r="JC636" s="5"/>
      <c r="JD636" s="5"/>
      <c r="JE636" s="5"/>
      <c r="JF636" s="5"/>
      <c r="JG636" s="5"/>
      <c r="JH636" s="5"/>
      <c r="JI636" s="5"/>
      <c r="JJ636" s="5"/>
      <c r="JK636" s="5"/>
      <c r="JL636" s="5"/>
      <c r="JM636" s="5"/>
      <c r="JN636" s="5"/>
      <c r="JO636" s="5"/>
      <c r="JP636" s="5"/>
      <c r="JQ636" s="5"/>
      <c r="JR636" s="5"/>
      <c r="JS636" s="5"/>
      <c r="JT636" s="5"/>
      <c r="JU636" s="5"/>
      <c r="JV636" s="5"/>
      <c r="JW636" s="5"/>
      <c r="JX636" s="5"/>
      <c r="JY636" s="5"/>
      <c r="JZ636" s="5"/>
      <c r="KA636" s="5"/>
      <c r="KB636" s="5"/>
      <c r="KC636" s="5"/>
      <c r="KD636" s="5"/>
      <c r="KE636" s="5"/>
      <c r="KF636" s="5"/>
      <c r="KG636" s="5"/>
      <c r="KH636" s="5"/>
      <c r="KI636" s="5"/>
      <c r="KJ636" s="5"/>
      <c r="KK636" s="5"/>
      <c r="KL636" s="5"/>
      <c r="KM636" s="5"/>
      <c r="KN636" s="5"/>
      <c r="KO636" s="5"/>
      <c r="KP636" s="5"/>
      <c r="KQ636" s="5"/>
      <c r="KR636" s="5"/>
      <c r="KS636" s="5"/>
      <c r="KT636" s="5"/>
      <c r="KU636" s="5"/>
      <c r="KV636" s="5"/>
      <c r="KW636" s="5"/>
      <c r="KX636" s="5"/>
      <c r="KY636" s="5"/>
      <c r="KZ636" s="5"/>
      <c r="LA636" s="5"/>
      <c r="LB636" s="5"/>
      <c r="LC636" s="5"/>
      <c r="LD636" s="5"/>
      <c r="LE636" s="5"/>
      <c r="LF636" s="5"/>
      <c r="LG636" s="5"/>
      <c r="LH636" s="5"/>
      <c r="LI636" s="5"/>
      <c r="LJ636" s="5"/>
      <c r="LK636" s="5"/>
      <c r="LL636" s="5"/>
      <c r="LM636" s="5"/>
      <c r="LN636" s="5"/>
      <c r="LO636" s="5"/>
      <c r="LP636" s="5"/>
      <c r="LQ636" s="5"/>
      <c r="LR636" s="5"/>
      <c r="LS636" s="5"/>
      <c r="LT636" s="5"/>
      <c r="LU636" s="5"/>
      <c r="LV636" s="5"/>
      <c r="LW636" s="5"/>
      <c r="LX636" s="5"/>
      <c r="LY636" s="5"/>
      <c r="LZ636" s="5"/>
      <c r="MA636" s="5"/>
      <c r="MB636" s="5"/>
      <c r="MC636" s="5"/>
      <c r="MD636" s="5"/>
      <c r="ME636" s="5"/>
      <c r="MF636" s="5"/>
      <c r="MG636" s="5"/>
      <c r="MH636" s="5"/>
      <c r="MI636" s="5"/>
      <c r="MJ636" s="5"/>
      <c r="MK636" s="5"/>
      <c r="ML636" s="5"/>
      <c r="MM636" s="5"/>
      <c r="MN636" s="5"/>
      <c r="MO636" s="5"/>
      <c r="MP636" s="5"/>
      <c r="MQ636" s="5"/>
      <c r="MR636" s="5"/>
      <c r="MS636" s="5"/>
      <c r="MT636" s="5"/>
      <c r="MU636" s="5"/>
      <c r="MV636" s="5"/>
      <c r="MW636" s="5"/>
      <c r="MX636" s="5"/>
      <c r="MY636" s="5"/>
      <c r="MZ636" s="5"/>
      <c r="NA636" s="5"/>
      <c r="NB636" s="5"/>
      <c r="NC636" s="5"/>
      <c r="ND636" s="5"/>
      <c r="NE636" s="5"/>
      <c r="NF636" s="5"/>
      <c r="NG636" s="5"/>
      <c r="NH636" s="5"/>
      <c r="NI636" s="5"/>
      <c r="NJ636" s="5"/>
      <c r="NK636" s="5"/>
      <c r="NL636" s="5"/>
      <c r="NM636" s="5"/>
      <c r="NN636" s="5"/>
      <c r="NO636" s="5"/>
      <c r="NP636" s="5"/>
      <c r="NQ636" s="5"/>
      <c r="NR636" s="5"/>
      <c r="NS636" s="5"/>
      <c r="NT636" s="5"/>
      <c r="NU636" s="5"/>
      <c r="NV636" s="5"/>
      <c r="NW636" s="5"/>
      <c r="NX636" s="5"/>
      <c r="NY636" s="5"/>
      <c r="NZ636" s="5"/>
      <c r="OA636" s="5"/>
      <c r="OB636" s="5"/>
      <c r="OC636" s="5"/>
      <c r="OD636" s="5"/>
      <c r="OE636" s="5"/>
      <c r="OF636" s="5"/>
      <c r="OG636" s="5"/>
      <c r="OH636" s="5"/>
      <c r="OI636" s="5"/>
      <c r="OJ636" s="5"/>
      <c r="OK636" s="5"/>
      <c r="OL636" s="5"/>
      <c r="OM636" s="5"/>
      <c r="ON636" s="5"/>
      <c r="OO636" s="5"/>
      <c r="OP636" s="5"/>
      <c r="OQ636" s="5"/>
      <c r="OR636" s="5"/>
      <c r="OS636" s="5"/>
      <c r="OT636" s="5"/>
      <c r="OU636" s="5"/>
      <c r="OV636" s="5"/>
      <c r="OW636" s="5"/>
      <c r="OX636" s="5"/>
      <c r="OY636" s="5"/>
      <c r="OZ636" s="5"/>
      <c r="PA636" s="5"/>
      <c r="PB636" s="5"/>
      <c r="PC636" s="5"/>
      <c r="PD636" s="5"/>
      <c r="PE636" s="5"/>
      <c r="PF636" s="5"/>
      <c r="PG636" s="5"/>
      <c r="PH636" s="5"/>
      <c r="PI636" s="5"/>
      <c r="PJ636" s="5"/>
      <c r="PK636" s="5"/>
      <c r="PL636" s="5"/>
      <c r="PM636" s="5"/>
      <c r="PN636" s="5"/>
      <c r="PO636" s="5"/>
      <c r="PP636" s="5"/>
    </row>
    <row r="637" spans="1:432" ht="14.2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  <c r="IW637" s="5"/>
      <c r="IX637" s="5"/>
      <c r="IY637" s="5"/>
      <c r="IZ637" s="5"/>
      <c r="JA637" s="5"/>
      <c r="JB637" s="5"/>
      <c r="JC637" s="5"/>
      <c r="JD637" s="5"/>
      <c r="JE637" s="5"/>
      <c r="JF637" s="5"/>
      <c r="JG637" s="5"/>
      <c r="JH637" s="5"/>
      <c r="JI637" s="5"/>
      <c r="JJ637" s="5"/>
      <c r="JK637" s="5"/>
      <c r="JL637" s="5"/>
      <c r="JM637" s="5"/>
      <c r="JN637" s="5"/>
      <c r="JO637" s="5"/>
      <c r="JP637" s="5"/>
      <c r="JQ637" s="5"/>
      <c r="JR637" s="5"/>
      <c r="JS637" s="5"/>
      <c r="JT637" s="5"/>
      <c r="JU637" s="5"/>
      <c r="JV637" s="5"/>
      <c r="JW637" s="5"/>
      <c r="JX637" s="5"/>
      <c r="JY637" s="5"/>
      <c r="JZ637" s="5"/>
      <c r="KA637" s="5"/>
      <c r="KB637" s="5"/>
      <c r="KC637" s="5"/>
      <c r="KD637" s="5"/>
      <c r="KE637" s="5"/>
      <c r="KF637" s="5"/>
      <c r="KG637" s="5"/>
      <c r="KH637" s="5"/>
      <c r="KI637" s="5"/>
      <c r="KJ637" s="5"/>
      <c r="KK637" s="5"/>
      <c r="KL637" s="5"/>
      <c r="KM637" s="5"/>
      <c r="KN637" s="5"/>
      <c r="KO637" s="5"/>
      <c r="KP637" s="5"/>
      <c r="KQ637" s="5"/>
      <c r="KR637" s="5"/>
      <c r="KS637" s="5"/>
      <c r="KT637" s="5"/>
      <c r="KU637" s="5"/>
      <c r="KV637" s="5"/>
      <c r="KW637" s="5"/>
      <c r="KX637" s="5"/>
      <c r="KY637" s="5"/>
      <c r="KZ637" s="5"/>
      <c r="LA637" s="5"/>
      <c r="LB637" s="5"/>
      <c r="LC637" s="5"/>
      <c r="LD637" s="5"/>
      <c r="LE637" s="5"/>
      <c r="LF637" s="5"/>
      <c r="LG637" s="5"/>
      <c r="LH637" s="5"/>
      <c r="LI637" s="5"/>
      <c r="LJ637" s="5"/>
      <c r="LK637" s="5"/>
      <c r="LL637" s="5"/>
      <c r="LM637" s="5"/>
      <c r="LN637" s="5"/>
      <c r="LO637" s="5"/>
      <c r="LP637" s="5"/>
      <c r="LQ637" s="5"/>
      <c r="LR637" s="5"/>
      <c r="LS637" s="5"/>
      <c r="LT637" s="5"/>
      <c r="LU637" s="5"/>
      <c r="LV637" s="5"/>
      <c r="LW637" s="5"/>
      <c r="LX637" s="5"/>
      <c r="LY637" s="5"/>
      <c r="LZ637" s="5"/>
      <c r="MA637" s="5"/>
      <c r="MB637" s="5"/>
      <c r="MC637" s="5"/>
      <c r="MD637" s="5"/>
      <c r="ME637" s="5"/>
      <c r="MF637" s="5"/>
      <c r="MG637" s="5"/>
      <c r="MH637" s="5"/>
      <c r="MI637" s="5"/>
      <c r="MJ637" s="5"/>
      <c r="MK637" s="5"/>
      <c r="ML637" s="5"/>
      <c r="MM637" s="5"/>
      <c r="MN637" s="5"/>
      <c r="MO637" s="5"/>
      <c r="MP637" s="5"/>
      <c r="MQ637" s="5"/>
      <c r="MR637" s="5"/>
      <c r="MS637" s="5"/>
      <c r="MT637" s="5"/>
      <c r="MU637" s="5"/>
      <c r="MV637" s="5"/>
      <c r="MW637" s="5"/>
      <c r="MX637" s="5"/>
      <c r="MY637" s="5"/>
      <c r="MZ637" s="5"/>
      <c r="NA637" s="5"/>
      <c r="NB637" s="5"/>
      <c r="NC637" s="5"/>
      <c r="ND637" s="5"/>
      <c r="NE637" s="5"/>
      <c r="NF637" s="5"/>
      <c r="NG637" s="5"/>
      <c r="NH637" s="5"/>
      <c r="NI637" s="5"/>
      <c r="NJ637" s="5"/>
      <c r="NK637" s="5"/>
      <c r="NL637" s="5"/>
      <c r="NM637" s="5"/>
      <c r="NN637" s="5"/>
      <c r="NO637" s="5"/>
      <c r="NP637" s="5"/>
      <c r="NQ637" s="5"/>
      <c r="NR637" s="5"/>
      <c r="NS637" s="5"/>
      <c r="NT637" s="5"/>
      <c r="NU637" s="5"/>
      <c r="NV637" s="5"/>
      <c r="NW637" s="5"/>
      <c r="NX637" s="5"/>
      <c r="NY637" s="5"/>
      <c r="NZ637" s="5"/>
      <c r="OA637" s="5"/>
      <c r="OB637" s="5"/>
      <c r="OC637" s="5"/>
      <c r="OD637" s="5"/>
      <c r="OE637" s="5"/>
      <c r="OF637" s="5"/>
      <c r="OG637" s="5"/>
      <c r="OH637" s="5"/>
      <c r="OI637" s="5"/>
      <c r="OJ637" s="5"/>
      <c r="OK637" s="5"/>
      <c r="OL637" s="5"/>
      <c r="OM637" s="5"/>
      <c r="ON637" s="5"/>
      <c r="OO637" s="5"/>
      <c r="OP637" s="5"/>
      <c r="OQ637" s="5"/>
      <c r="OR637" s="5"/>
      <c r="OS637" s="5"/>
      <c r="OT637" s="5"/>
      <c r="OU637" s="5"/>
      <c r="OV637" s="5"/>
      <c r="OW637" s="5"/>
      <c r="OX637" s="5"/>
      <c r="OY637" s="5"/>
      <c r="OZ637" s="5"/>
      <c r="PA637" s="5"/>
      <c r="PB637" s="5"/>
      <c r="PC637" s="5"/>
      <c r="PD637" s="5"/>
      <c r="PE637" s="5"/>
      <c r="PF637" s="5"/>
      <c r="PG637" s="5"/>
      <c r="PH637" s="5"/>
      <c r="PI637" s="5"/>
      <c r="PJ637" s="5"/>
      <c r="PK637" s="5"/>
      <c r="PL637" s="5"/>
      <c r="PM637" s="5"/>
      <c r="PN637" s="5"/>
      <c r="PO637" s="5"/>
      <c r="PP637" s="5"/>
    </row>
    <row r="638" spans="1:432" ht="14.2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  <c r="IW638" s="5"/>
      <c r="IX638" s="5"/>
      <c r="IY638" s="5"/>
      <c r="IZ638" s="5"/>
      <c r="JA638" s="5"/>
      <c r="JB638" s="5"/>
      <c r="JC638" s="5"/>
      <c r="JD638" s="5"/>
      <c r="JE638" s="5"/>
      <c r="JF638" s="5"/>
      <c r="JG638" s="5"/>
      <c r="JH638" s="5"/>
      <c r="JI638" s="5"/>
      <c r="JJ638" s="5"/>
      <c r="JK638" s="5"/>
      <c r="JL638" s="5"/>
      <c r="JM638" s="5"/>
      <c r="JN638" s="5"/>
      <c r="JO638" s="5"/>
      <c r="JP638" s="5"/>
      <c r="JQ638" s="5"/>
      <c r="JR638" s="5"/>
      <c r="JS638" s="5"/>
      <c r="JT638" s="5"/>
      <c r="JU638" s="5"/>
      <c r="JV638" s="5"/>
      <c r="JW638" s="5"/>
      <c r="JX638" s="5"/>
      <c r="JY638" s="5"/>
      <c r="JZ638" s="5"/>
      <c r="KA638" s="5"/>
      <c r="KB638" s="5"/>
      <c r="KC638" s="5"/>
      <c r="KD638" s="5"/>
      <c r="KE638" s="5"/>
      <c r="KF638" s="5"/>
      <c r="KG638" s="5"/>
      <c r="KH638" s="5"/>
      <c r="KI638" s="5"/>
      <c r="KJ638" s="5"/>
      <c r="KK638" s="5"/>
      <c r="KL638" s="5"/>
      <c r="KM638" s="5"/>
      <c r="KN638" s="5"/>
      <c r="KO638" s="5"/>
      <c r="KP638" s="5"/>
      <c r="KQ638" s="5"/>
      <c r="KR638" s="5"/>
      <c r="KS638" s="5"/>
      <c r="KT638" s="5"/>
      <c r="KU638" s="5"/>
      <c r="KV638" s="5"/>
      <c r="KW638" s="5"/>
      <c r="KX638" s="5"/>
      <c r="KY638" s="5"/>
      <c r="KZ638" s="5"/>
      <c r="LA638" s="5"/>
      <c r="LB638" s="5"/>
      <c r="LC638" s="5"/>
      <c r="LD638" s="5"/>
      <c r="LE638" s="5"/>
      <c r="LF638" s="5"/>
      <c r="LG638" s="5"/>
      <c r="LH638" s="5"/>
      <c r="LI638" s="5"/>
      <c r="LJ638" s="5"/>
      <c r="LK638" s="5"/>
      <c r="LL638" s="5"/>
      <c r="LM638" s="5"/>
      <c r="LN638" s="5"/>
      <c r="LO638" s="5"/>
      <c r="LP638" s="5"/>
      <c r="LQ638" s="5"/>
      <c r="LR638" s="5"/>
      <c r="LS638" s="5"/>
      <c r="LT638" s="5"/>
      <c r="LU638" s="5"/>
      <c r="LV638" s="5"/>
      <c r="LW638" s="5"/>
      <c r="LX638" s="5"/>
      <c r="LY638" s="5"/>
      <c r="LZ638" s="5"/>
      <c r="MA638" s="5"/>
      <c r="MB638" s="5"/>
      <c r="MC638" s="5"/>
      <c r="MD638" s="5"/>
      <c r="ME638" s="5"/>
      <c r="MF638" s="5"/>
      <c r="MG638" s="5"/>
      <c r="MH638" s="5"/>
      <c r="MI638" s="5"/>
      <c r="MJ638" s="5"/>
      <c r="MK638" s="5"/>
      <c r="ML638" s="5"/>
      <c r="MM638" s="5"/>
      <c r="MN638" s="5"/>
      <c r="MO638" s="5"/>
      <c r="MP638" s="5"/>
      <c r="MQ638" s="5"/>
      <c r="MR638" s="5"/>
      <c r="MS638" s="5"/>
      <c r="MT638" s="5"/>
      <c r="MU638" s="5"/>
      <c r="MV638" s="5"/>
      <c r="MW638" s="5"/>
      <c r="MX638" s="5"/>
      <c r="MY638" s="5"/>
      <c r="MZ638" s="5"/>
      <c r="NA638" s="5"/>
      <c r="NB638" s="5"/>
      <c r="NC638" s="5"/>
      <c r="ND638" s="5"/>
      <c r="NE638" s="5"/>
      <c r="NF638" s="5"/>
      <c r="NG638" s="5"/>
      <c r="NH638" s="5"/>
      <c r="NI638" s="5"/>
      <c r="NJ638" s="5"/>
      <c r="NK638" s="5"/>
      <c r="NL638" s="5"/>
      <c r="NM638" s="5"/>
      <c r="NN638" s="5"/>
      <c r="NO638" s="5"/>
      <c r="NP638" s="5"/>
      <c r="NQ638" s="5"/>
      <c r="NR638" s="5"/>
      <c r="NS638" s="5"/>
      <c r="NT638" s="5"/>
      <c r="NU638" s="5"/>
      <c r="NV638" s="5"/>
      <c r="NW638" s="5"/>
      <c r="NX638" s="5"/>
      <c r="NY638" s="5"/>
      <c r="NZ638" s="5"/>
      <c r="OA638" s="5"/>
      <c r="OB638" s="5"/>
      <c r="OC638" s="5"/>
      <c r="OD638" s="5"/>
      <c r="OE638" s="5"/>
      <c r="OF638" s="5"/>
      <c r="OG638" s="5"/>
      <c r="OH638" s="5"/>
      <c r="OI638" s="5"/>
      <c r="OJ638" s="5"/>
      <c r="OK638" s="5"/>
      <c r="OL638" s="5"/>
      <c r="OM638" s="5"/>
      <c r="ON638" s="5"/>
      <c r="OO638" s="5"/>
      <c r="OP638" s="5"/>
      <c r="OQ638" s="5"/>
      <c r="OR638" s="5"/>
      <c r="OS638" s="5"/>
      <c r="OT638" s="5"/>
      <c r="OU638" s="5"/>
      <c r="OV638" s="5"/>
      <c r="OW638" s="5"/>
      <c r="OX638" s="5"/>
      <c r="OY638" s="5"/>
      <c r="OZ638" s="5"/>
      <c r="PA638" s="5"/>
      <c r="PB638" s="5"/>
      <c r="PC638" s="5"/>
      <c r="PD638" s="5"/>
      <c r="PE638" s="5"/>
      <c r="PF638" s="5"/>
      <c r="PG638" s="5"/>
      <c r="PH638" s="5"/>
      <c r="PI638" s="5"/>
      <c r="PJ638" s="5"/>
      <c r="PK638" s="5"/>
      <c r="PL638" s="5"/>
      <c r="PM638" s="5"/>
      <c r="PN638" s="5"/>
      <c r="PO638" s="5"/>
      <c r="PP638" s="5"/>
    </row>
    <row r="639" spans="1:432" ht="14.2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  <c r="IW639" s="5"/>
      <c r="IX639" s="5"/>
      <c r="IY639" s="5"/>
      <c r="IZ639" s="5"/>
      <c r="JA639" s="5"/>
      <c r="JB639" s="5"/>
      <c r="JC639" s="5"/>
      <c r="JD639" s="5"/>
      <c r="JE639" s="5"/>
      <c r="JF639" s="5"/>
      <c r="JG639" s="5"/>
      <c r="JH639" s="5"/>
      <c r="JI639" s="5"/>
      <c r="JJ639" s="5"/>
      <c r="JK639" s="5"/>
      <c r="JL639" s="5"/>
      <c r="JM639" s="5"/>
      <c r="JN639" s="5"/>
      <c r="JO639" s="5"/>
      <c r="JP639" s="5"/>
      <c r="JQ639" s="5"/>
      <c r="JR639" s="5"/>
      <c r="JS639" s="5"/>
      <c r="JT639" s="5"/>
      <c r="JU639" s="5"/>
      <c r="JV639" s="5"/>
      <c r="JW639" s="5"/>
      <c r="JX639" s="5"/>
      <c r="JY639" s="5"/>
      <c r="JZ639" s="5"/>
      <c r="KA639" s="5"/>
      <c r="KB639" s="5"/>
      <c r="KC639" s="5"/>
      <c r="KD639" s="5"/>
      <c r="KE639" s="5"/>
      <c r="KF639" s="5"/>
      <c r="KG639" s="5"/>
      <c r="KH639" s="5"/>
      <c r="KI639" s="5"/>
      <c r="KJ639" s="5"/>
      <c r="KK639" s="5"/>
      <c r="KL639" s="5"/>
      <c r="KM639" s="5"/>
      <c r="KN639" s="5"/>
      <c r="KO639" s="5"/>
      <c r="KP639" s="5"/>
      <c r="KQ639" s="5"/>
      <c r="KR639" s="5"/>
      <c r="KS639" s="5"/>
      <c r="KT639" s="5"/>
      <c r="KU639" s="5"/>
      <c r="KV639" s="5"/>
      <c r="KW639" s="5"/>
      <c r="KX639" s="5"/>
      <c r="KY639" s="5"/>
      <c r="KZ639" s="5"/>
      <c r="LA639" s="5"/>
      <c r="LB639" s="5"/>
      <c r="LC639" s="5"/>
      <c r="LD639" s="5"/>
      <c r="LE639" s="5"/>
      <c r="LF639" s="5"/>
      <c r="LG639" s="5"/>
      <c r="LH639" s="5"/>
      <c r="LI639" s="5"/>
      <c r="LJ639" s="5"/>
      <c r="LK639" s="5"/>
      <c r="LL639" s="5"/>
      <c r="LM639" s="5"/>
      <c r="LN639" s="5"/>
      <c r="LO639" s="5"/>
      <c r="LP639" s="5"/>
      <c r="LQ639" s="5"/>
      <c r="LR639" s="5"/>
      <c r="LS639" s="5"/>
      <c r="LT639" s="5"/>
      <c r="LU639" s="5"/>
      <c r="LV639" s="5"/>
      <c r="LW639" s="5"/>
      <c r="LX639" s="5"/>
      <c r="LY639" s="5"/>
      <c r="LZ639" s="5"/>
      <c r="MA639" s="5"/>
      <c r="MB639" s="5"/>
      <c r="MC639" s="5"/>
      <c r="MD639" s="5"/>
      <c r="ME639" s="5"/>
      <c r="MF639" s="5"/>
      <c r="MG639" s="5"/>
      <c r="MH639" s="5"/>
      <c r="MI639" s="5"/>
      <c r="MJ639" s="5"/>
      <c r="MK639" s="5"/>
      <c r="ML639" s="5"/>
      <c r="MM639" s="5"/>
      <c r="MN639" s="5"/>
      <c r="MO639" s="5"/>
      <c r="MP639" s="5"/>
      <c r="MQ639" s="5"/>
      <c r="MR639" s="5"/>
      <c r="MS639" s="5"/>
      <c r="MT639" s="5"/>
      <c r="MU639" s="5"/>
      <c r="MV639" s="5"/>
      <c r="MW639" s="5"/>
      <c r="MX639" s="5"/>
      <c r="MY639" s="5"/>
      <c r="MZ639" s="5"/>
      <c r="NA639" s="5"/>
      <c r="NB639" s="5"/>
      <c r="NC639" s="5"/>
      <c r="ND639" s="5"/>
      <c r="NE639" s="5"/>
      <c r="NF639" s="5"/>
      <c r="NG639" s="5"/>
      <c r="NH639" s="5"/>
      <c r="NI639" s="5"/>
      <c r="NJ639" s="5"/>
      <c r="NK639" s="5"/>
      <c r="NL639" s="5"/>
      <c r="NM639" s="5"/>
      <c r="NN639" s="5"/>
      <c r="NO639" s="5"/>
      <c r="NP639" s="5"/>
      <c r="NQ639" s="5"/>
      <c r="NR639" s="5"/>
      <c r="NS639" s="5"/>
      <c r="NT639" s="5"/>
      <c r="NU639" s="5"/>
      <c r="NV639" s="5"/>
      <c r="NW639" s="5"/>
      <c r="NX639" s="5"/>
      <c r="NY639" s="5"/>
      <c r="NZ639" s="5"/>
      <c r="OA639" s="5"/>
      <c r="OB639" s="5"/>
      <c r="OC639" s="5"/>
      <c r="OD639" s="5"/>
      <c r="OE639" s="5"/>
      <c r="OF639" s="5"/>
      <c r="OG639" s="5"/>
      <c r="OH639" s="5"/>
      <c r="OI639" s="5"/>
      <c r="OJ639" s="5"/>
      <c r="OK639" s="5"/>
      <c r="OL639" s="5"/>
      <c r="OM639" s="5"/>
      <c r="ON639" s="5"/>
      <c r="OO639" s="5"/>
      <c r="OP639" s="5"/>
      <c r="OQ639" s="5"/>
      <c r="OR639" s="5"/>
      <c r="OS639" s="5"/>
      <c r="OT639" s="5"/>
      <c r="OU639" s="5"/>
      <c r="OV639" s="5"/>
      <c r="OW639" s="5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</row>
    <row r="640" spans="1:432" ht="14.2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  <c r="IW640" s="5"/>
      <c r="IX640" s="5"/>
      <c r="IY640" s="5"/>
      <c r="IZ640" s="5"/>
      <c r="JA640" s="5"/>
      <c r="JB640" s="5"/>
      <c r="JC640" s="5"/>
      <c r="JD640" s="5"/>
      <c r="JE640" s="5"/>
      <c r="JF640" s="5"/>
      <c r="JG640" s="5"/>
      <c r="JH640" s="5"/>
      <c r="JI640" s="5"/>
      <c r="JJ640" s="5"/>
      <c r="JK640" s="5"/>
      <c r="JL640" s="5"/>
      <c r="JM640" s="5"/>
      <c r="JN640" s="5"/>
      <c r="JO640" s="5"/>
      <c r="JP640" s="5"/>
      <c r="JQ640" s="5"/>
      <c r="JR640" s="5"/>
      <c r="JS640" s="5"/>
      <c r="JT640" s="5"/>
      <c r="JU640" s="5"/>
      <c r="JV640" s="5"/>
      <c r="JW640" s="5"/>
      <c r="JX640" s="5"/>
      <c r="JY640" s="5"/>
      <c r="JZ640" s="5"/>
      <c r="KA640" s="5"/>
      <c r="KB640" s="5"/>
      <c r="KC640" s="5"/>
      <c r="KD640" s="5"/>
      <c r="KE640" s="5"/>
      <c r="KF640" s="5"/>
      <c r="KG640" s="5"/>
      <c r="KH640" s="5"/>
      <c r="KI640" s="5"/>
      <c r="KJ640" s="5"/>
      <c r="KK640" s="5"/>
      <c r="KL640" s="5"/>
      <c r="KM640" s="5"/>
      <c r="KN640" s="5"/>
      <c r="KO640" s="5"/>
      <c r="KP640" s="5"/>
      <c r="KQ640" s="5"/>
      <c r="KR640" s="5"/>
      <c r="KS640" s="5"/>
      <c r="KT640" s="5"/>
      <c r="KU640" s="5"/>
      <c r="KV640" s="5"/>
      <c r="KW640" s="5"/>
      <c r="KX640" s="5"/>
      <c r="KY640" s="5"/>
      <c r="KZ640" s="5"/>
      <c r="LA640" s="5"/>
      <c r="LB640" s="5"/>
      <c r="LC640" s="5"/>
      <c r="LD640" s="5"/>
      <c r="LE640" s="5"/>
      <c r="LF640" s="5"/>
      <c r="LG640" s="5"/>
      <c r="LH640" s="5"/>
      <c r="LI640" s="5"/>
      <c r="LJ640" s="5"/>
      <c r="LK640" s="5"/>
      <c r="LL640" s="5"/>
      <c r="LM640" s="5"/>
      <c r="LN640" s="5"/>
      <c r="LO640" s="5"/>
      <c r="LP640" s="5"/>
      <c r="LQ640" s="5"/>
      <c r="LR640" s="5"/>
      <c r="LS640" s="5"/>
      <c r="LT640" s="5"/>
      <c r="LU640" s="5"/>
      <c r="LV640" s="5"/>
      <c r="LW640" s="5"/>
      <c r="LX640" s="5"/>
      <c r="LY640" s="5"/>
      <c r="LZ640" s="5"/>
      <c r="MA640" s="5"/>
      <c r="MB640" s="5"/>
      <c r="MC640" s="5"/>
      <c r="MD640" s="5"/>
      <c r="ME640" s="5"/>
      <c r="MF640" s="5"/>
      <c r="MG640" s="5"/>
      <c r="MH640" s="5"/>
      <c r="MI640" s="5"/>
      <c r="MJ640" s="5"/>
      <c r="MK640" s="5"/>
      <c r="ML640" s="5"/>
      <c r="MM640" s="5"/>
      <c r="MN640" s="5"/>
      <c r="MO640" s="5"/>
      <c r="MP640" s="5"/>
      <c r="MQ640" s="5"/>
      <c r="MR640" s="5"/>
      <c r="MS640" s="5"/>
      <c r="MT640" s="5"/>
      <c r="MU640" s="5"/>
      <c r="MV640" s="5"/>
      <c r="MW640" s="5"/>
      <c r="MX640" s="5"/>
      <c r="MY640" s="5"/>
      <c r="MZ640" s="5"/>
      <c r="NA640" s="5"/>
      <c r="NB640" s="5"/>
      <c r="NC640" s="5"/>
      <c r="ND640" s="5"/>
      <c r="NE640" s="5"/>
      <c r="NF640" s="5"/>
      <c r="NG640" s="5"/>
      <c r="NH640" s="5"/>
      <c r="NI640" s="5"/>
      <c r="NJ640" s="5"/>
      <c r="NK640" s="5"/>
      <c r="NL640" s="5"/>
      <c r="NM640" s="5"/>
      <c r="NN640" s="5"/>
      <c r="NO640" s="5"/>
      <c r="NP640" s="5"/>
      <c r="NQ640" s="5"/>
      <c r="NR640" s="5"/>
      <c r="NS640" s="5"/>
      <c r="NT640" s="5"/>
      <c r="NU640" s="5"/>
      <c r="NV640" s="5"/>
      <c r="NW640" s="5"/>
      <c r="NX640" s="5"/>
      <c r="NY640" s="5"/>
      <c r="NZ640" s="5"/>
      <c r="OA640" s="5"/>
      <c r="OB640" s="5"/>
      <c r="OC640" s="5"/>
      <c r="OD640" s="5"/>
      <c r="OE640" s="5"/>
      <c r="OF640" s="5"/>
      <c r="OG640" s="5"/>
      <c r="OH640" s="5"/>
      <c r="OI640" s="5"/>
      <c r="OJ640" s="5"/>
      <c r="OK640" s="5"/>
      <c r="OL640" s="5"/>
      <c r="OM640" s="5"/>
      <c r="ON640" s="5"/>
      <c r="OO640" s="5"/>
      <c r="OP640" s="5"/>
      <c r="OQ640" s="5"/>
      <c r="OR640" s="5"/>
      <c r="OS640" s="5"/>
      <c r="OT640" s="5"/>
      <c r="OU640" s="5"/>
      <c r="OV640" s="5"/>
      <c r="OW640" s="5"/>
      <c r="OX640" s="5"/>
      <c r="OY640" s="5"/>
      <c r="OZ640" s="5"/>
      <c r="PA640" s="5"/>
      <c r="PB640" s="5"/>
      <c r="PC640" s="5"/>
      <c r="PD640" s="5"/>
      <c r="PE640" s="5"/>
      <c r="PF640" s="5"/>
      <c r="PG640" s="5"/>
      <c r="PH640" s="5"/>
      <c r="PI640" s="5"/>
      <c r="PJ640" s="5"/>
      <c r="PK640" s="5"/>
      <c r="PL640" s="5"/>
      <c r="PM640" s="5"/>
      <c r="PN640" s="5"/>
      <c r="PO640" s="5"/>
      <c r="PP640" s="5"/>
    </row>
    <row r="641" spans="1:432" ht="14.2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  <c r="IW641" s="5"/>
      <c r="IX641" s="5"/>
      <c r="IY641" s="5"/>
      <c r="IZ641" s="5"/>
      <c r="JA641" s="5"/>
      <c r="JB641" s="5"/>
      <c r="JC641" s="5"/>
      <c r="JD641" s="5"/>
      <c r="JE641" s="5"/>
      <c r="JF641" s="5"/>
      <c r="JG641" s="5"/>
      <c r="JH641" s="5"/>
      <c r="JI641" s="5"/>
      <c r="JJ641" s="5"/>
      <c r="JK641" s="5"/>
      <c r="JL641" s="5"/>
      <c r="JM641" s="5"/>
      <c r="JN641" s="5"/>
      <c r="JO641" s="5"/>
      <c r="JP641" s="5"/>
      <c r="JQ641" s="5"/>
      <c r="JR641" s="5"/>
      <c r="JS641" s="5"/>
      <c r="JT641" s="5"/>
      <c r="JU641" s="5"/>
      <c r="JV641" s="5"/>
      <c r="JW641" s="5"/>
      <c r="JX641" s="5"/>
      <c r="JY641" s="5"/>
      <c r="JZ641" s="5"/>
      <c r="KA641" s="5"/>
      <c r="KB641" s="5"/>
      <c r="KC641" s="5"/>
      <c r="KD641" s="5"/>
      <c r="KE641" s="5"/>
      <c r="KF641" s="5"/>
      <c r="KG641" s="5"/>
      <c r="KH641" s="5"/>
      <c r="KI641" s="5"/>
      <c r="KJ641" s="5"/>
      <c r="KK641" s="5"/>
      <c r="KL641" s="5"/>
      <c r="KM641" s="5"/>
      <c r="KN641" s="5"/>
      <c r="KO641" s="5"/>
      <c r="KP641" s="5"/>
      <c r="KQ641" s="5"/>
      <c r="KR641" s="5"/>
      <c r="KS641" s="5"/>
      <c r="KT641" s="5"/>
      <c r="KU641" s="5"/>
      <c r="KV641" s="5"/>
      <c r="KW641" s="5"/>
      <c r="KX641" s="5"/>
      <c r="KY641" s="5"/>
      <c r="KZ641" s="5"/>
      <c r="LA641" s="5"/>
      <c r="LB641" s="5"/>
      <c r="LC641" s="5"/>
      <c r="LD641" s="5"/>
      <c r="LE641" s="5"/>
      <c r="LF641" s="5"/>
      <c r="LG641" s="5"/>
      <c r="LH641" s="5"/>
      <c r="LI641" s="5"/>
      <c r="LJ641" s="5"/>
      <c r="LK641" s="5"/>
      <c r="LL641" s="5"/>
      <c r="LM641" s="5"/>
      <c r="LN641" s="5"/>
      <c r="LO641" s="5"/>
      <c r="LP641" s="5"/>
      <c r="LQ641" s="5"/>
      <c r="LR641" s="5"/>
      <c r="LS641" s="5"/>
      <c r="LT641" s="5"/>
      <c r="LU641" s="5"/>
      <c r="LV641" s="5"/>
      <c r="LW641" s="5"/>
      <c r="LX641" s="5"/>
      <c r="LY641" s="5"/>
      <c r="LZ641" s="5"/>
      <c r="MA641" s="5"/>
      <c r="MB641" s="5"/>
      <c r="MC641" s="5"/>
      <c r="MD641" s="5"/>
      <c r="ME641" s="5"/>
      <c r="MF641" s="5"/>
      <c r="MG641" s="5"/>
      <c r="MH641" s="5"/>
      <c r="MI641" s="5"/>
      <c r="MJ641" s="5"/>
      <c r="MK641" s="5"/>
      <c r="ML641" s="5"/>
      <c r="MM641" s="5"/>
      <c r="MN641" s="5"/>
      <c r="MO641" s="5"/>
      <c r="MP641" s="5"/>
      <c r="MQ641" s="5"/>
      <c r="MR641" s="5"/>
      <c r="MS641" s="5"/>
      <c r="MT641" s="5"/>
      <c r="MU641" s="5"/>
      <c r="MV641" s="5"/>
      <c r="MW641" s="5"/>
      <c r="MX641" s="5"/>
      <c r="MY641" s="5"/>
      <c r="MZ641" s="5"/>
      <c r="NA641" s="5"/>
      <c r="NB641" s="5"/>
      <c r="NC641" s="5"/>
      <c r="ND641" s="5"/>
      <c r="NE641" s="5"/>
      <c r="NF641" s="5"/>
      <c r="NG641" s="5"/>
      <c r="NH641" s="5"/>
      <c r="NI641" s="5"/>
      <c r="NJ641" s="5"/>
      <c r="NK641" s="5"/>
      <c r="NL641" s="5"/>
      <c r="NM641" s="5"/>
      <c r="NN641" s="5"/>
      <c r="NO641" s="5"/>
      <c r="NP641" s="5"/>
      <c r="NQ641" s="5"/>
      <c r="NR641" s="5"/>
      <c r="NS641" s="5"/>
      <c r="NT641" s="5"/>
      <c r="NU641" s="5"/>
      <c r="NV641" s="5"/>
      <c r="NW641" s="5"/>
      <c r="NX641" s="5"/>
      <c r="NY641" s="5"/>
      <c r="NZ641" s="5"/>
      <c r="OA641" s="5"/>
      <c r="OB641" s="5"/>
      <c r="OC641" s="5"/>
      <c r="OD641" s="5"/>
      <c r="OE641" s="5"/>
      <c r="OF641" s="5"/>
      <c r="OG641" s="5"/>
      <c r="OH641" s="5"/>
      <c r="OI641" s="5"/>
      <c r="OJ641" s="5"/>
      <c r="OK641" s="5"/>
      <c r="OL641" s="5"/>
      <c r="OM641" s="5"/>
      <c r="ON641" s="5"/>
      <c r="OO641" s="5"/>
      <c r="OP641" s="5"/>
      <c r="OQ641" s="5"/>
      <c r="OR641" s="5"/>
      <c r="OS641" s="5"/>
      <c r="OT641" s="5"/>
      <c r="OU641" s="5"/>
      <c r="OV641" s="5"/>
      <c r="OW641" s="5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</row>
    <row r="642" spans="1:432" ht="14.2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  <c r="IW642" s="5"/>
      <c r="IX642" s="5"/>
      <c r="IY642" s="5"/>
      <c r="IZ642" s="5"/>
      <c r="JA642" s="5"/>
      <c r="JB642" s="5"/>
      <c r="JC642" s="5"/>
      <c r="JD642" s="5"/>
      <c r="JE642" s="5"/>
      <c r="JF642" s="5"/>
      <c r="JG642" s="5"/>
      <c r="JH642" s="5"/>
      <c r="JI642" s="5"/>
      <c r="JJ642" s="5"/>
      <c r="JK642" s="5"/>
      <c r="JL642" s="5"/>
      <c r="JM642" s="5"/>
      <c r="JN642" s="5"/>
      <c r="JO642" s="5"/>
      <c r="JP642" s="5"/>
      <c r="JQ642" s="5"/>
      <c r="JR642" s="5"/>
      <c r="JS642" s="5"/>
      <c r="JT642" s="5"/>
      <c r="JU642" s="5"/>
      <c r="JV642" s="5"/>
      <c r="JW642" s="5"/>
      <c r="JX642" s="5"/>
      <c r="JY642" s="5"/>
      <c r="JZ642" s="5"/>
      <c r="KA642" s="5"/>
      <c r="KB642" s="5"/>
      <c r="KC642" s="5"/>
      <c r="KD642" s="5"/>
      <c r="KE642" s="5"/>
      <c r="KF642" s="5"/>
      <c r="KG642" s="5"/>
      <c r="KH642" s="5"/>
      <c r="KI642" s="5"/>
      <c r="KJ642" s="5"/>
      <c r="KK642" s="5"/>
      <c r="KL642" s="5"/>
      <c r="KM642" s="5"/>
      <c r="KN642" s="5"/>
      <c r="KO642" s="5"/>
      <c r="KP642" s="5"/>
      <c r="KQ642" s="5"/>
      <c r="KR642" s="5"/>
      <c r="KS642" s="5"/>
      <c r="KT642" s="5"/>
      <c r="KU642" s="5"/>
      <c r="KV642" s="5"/>
      <c r="KW642" s="5"/>
      <c r="KX642" s="5"/>
      <c r="KY642" s="5"/>
      <c r="KZ642" s="5"/>
      <c r="LA642" s="5"/>
      <c r="LB642" s="5"/>
      <c r="LC642" s="5"/>
      <c r="LD642" s="5"/>
      <c r="LE642" s="5"/>
      <c r="LF642" s="5"/>
      <c r="LG642" s="5"/>
      <c r="LH642" s="5"/>
      <c r="LI642" s="5"/>
      <c r="LJ642" s="5"/>
      <c r="LK642" s="5"/>
      <c r="LL642" s="5"/>
      <c r="LM642" s="5"/>
      <c r="LN642" s="5"/>
      <c r="LO642" s="5"/>
      <c r="LP642" s="5"/>
      <c r="LQ642" s="5"/>
      <c r="LR642" s="5"/>
      <c r="LS642" s="5"/>
      <c r="LT642" s="5"/>
      <c r="LU642" s="5"/>
      <c r="LV642" s="5"/>
      <c r="LW642" s="5"/>
      <c r="LX642" s="5"/>
      <c r="LY642" s="5"/>
      <c r="LZ642" s="5"/>
      <c r="MA642" s="5"/>
      <c r="MB642" s="5"/>
      <c r="MC642" s="5"/>
      <c r="MD642" s="5"/>
      <c r="ME642" s="5"/>
      <c r="MF642" s="5"/>
      <c r="MG642" s="5"/>
      <c r="MH642" s="5"/>
      <c r="MI642" s="5"/>
      <c r="MJ642" s="5"/>
      <c r="MK642" s="5"/>
      <c r="ML642" s="5"/>
      <c r="MM642" s="5"/>
      <c r="MN642" s="5"/>
      <c r="MO642" s="5"/>
      <c r="MP642" s="5"/>
      <c r="MQ642" s="5"/>
      <c r="MR642" s="5"/>
      <c r="MS642" s="5"/>
      <c r="MT642" s="5"/>
      <c r="MU642" s="5"/>
      <c r="MV642" s="5"/>
      <c r="MW642" s="5"/>
      <c r="MX642" s="5"/>
      <c r="MY642" s="5"/>
      <c r="MZ642" s="5"/>
      <c r="NA642" s="5"/>
      <c r="NB642" s="5"/>
      <c r="NC642" s="5"/>
      <c r="ND642" s="5"/>
      <c r="NE642" s="5"/>
      <c r="NF642" s="5"/>
      <c r="NG642" s="5"/>
      <c r="NH642" s="5"/>
      <c r="NI642" s="5"/>
      <c r="NJ642" s="5"/>
      <c r="NK642" s="5"/>
      <c r="NL642" s="5"/>
      <c r="NM642" s="5"/>
      <c r="NN642" s="5"/>
      <c r="NO642" s="5"/>
      <c r="NP642" s="5"/>
      <c r="NQ642" s="5"/>
      <c r="NR642" s="5"/>
      <c r="NS642" s="5"/>
      <c r="NT642" s="5"/>
      <c r="NU642" s="5"/>
      <c r="NV642" s="5"/>
      <c r="NW642" s="5"/>
      <c r="NX642" s="5"/>
      <c r="NY642" s="5"/>
      <c r="NZ642" s="5"/>
      <c r="OA642" s="5"/>
      <c r="OB642" s="5"/>
      <c r="OC642" s="5"/>
      <c r="OD642" s="5"/>
      <c r="OE642" s="5"/>
      <c r="OF642" s="5"/>
      <c r="OG642" s="5"/>
      <c r="OH642" s="5"/>
      <c r="OI642" s="5"/>
      <c r="OJ642" s="5"/>
      <c r="OK642" s="5"/>
      <c r="OL642" s="5"/>
      <c r="OM642" s="5"/>
      <c r="ON642" s="5"/>
      <c r="OO642" s="5"/>
      <c r="OP642" s="5"/>
      <c r="OQ642" s="5"/>
      <c r="OR642" s="5"/>
      <c r="OS642" s="5"/>
      <c r="OT642" s="5"/>
      <c r="OU642" s="5"/>
      <c r="OV642" s="5"/>
      <c r="OW642" s="5"/>
      <c r="OX642" s="5"/>
      <c r="OY642" s="5"/>
      <c r="OZ642" s="5"/>
      <c r="PA642" s="5"/>
      <c r="PB642" s="5"/>
      <c r="PC642" s="5"/>
      <c r="PD642" s="5"/>
      <c r="PE642" s="5"/>
      <c r="PF642" s="5"/>
      <c r="PG642" s="5"/>
      <c r="PH642" s="5"/>
      <c r="PI642" s="5"/>
      <c r="PJ642" s="5"/>
      <c r="PK642" s="5"/>
      <c r="PL642" s="5"/>
      <c r="PM642" s="5"/>
      <c r="PN642" s="5"/>
      <c r="PO642" s="5"/>
      <c r="PP642" s="5"/>
    </row>
    <row r="643" spans="1:432" ht="14.2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  <c r="IW643" s="5"/>
      <c r="IX643" s="5"/>
      <c r="IY643" s="5"/>
      <c r="IZ643" s="5"/>
      <c r="JA643" s="5"/>
      <c r="JB643" s="5"/>
      <c r="JC643" s="5"/>
      <c r="JD643" s="5"/>
      <c r="JE643" s="5"/>
      <c r="JF643" s="5"/>
      <c r="JG643" s="5"/>
      <c r="JH643" s="5"/>
      <c r="JI643" s="5"/>
      <c r="JJ643" s="5"/>
      <c r="JK643" s="5"/>
      <c r="JL643" s="5"/>
      <c r="JM643" s="5"/>
      <c r="JN643" s="5"/>
      <c r="JO643" s="5"/>
      <c r="JP643" s="5"/>
      <c r="JQ643" s="5"/>
      <c r="JR643" s="5"/>
      <c r="JS643" s="5"/>
      <c r="JT643" s="5"/>
      <c r="JU643" s="5"/>
      <c r="JV643" s="5"/>
      <c r="JW643" s="5"/>
      <c r="JX643" s="5"/>
      <c r="JY643" s="5"/>
      <c r="JZ643" s="5"/>
      <c r="KA643" s="5"/>
      <c r="KB643" s="5"/>
      <c r="KC643" s="5"/>
      <c r="KD643" s="5"/>
      <c r="KE643" s="5"/>
      <c r="KF643" s="5"/>
      <c r="KG643" s="5"/>
      <c r="KH643" s="5"/>
      <c r="KI643" s="5"/>
      <c r="KJ643" s="5"/>
      <c r="KK643" s="5"/>
      <c r="KL643" s="5"/>
      <c r="KM643" s="5"/>
      <c r="KN643" s="5"/>
      <c r="KO643" s="5"/>
      <c r="KP643" s="5"/>
      <c r="KQ643" s="5"/>
      <c r="KR643" s="5"/>
      <c r="KS643" s="5"/>
      <c r="KT643" s="5"/>
      <c r="KU643" s="5"/>
      <c r="KV643" s="5"/>
      <c r="KW643" s="5"/>
      <c r="KX643" s="5"/>
      <c r="KY643" s="5"/>
      <c r="KZ643" s="5"/>
      <c r="LA643" s="5"/>
      <c r="LB643" s="5"/>
      <c r="LC643" s="5"/>
      <c r="LD643" s="5"/>
      <c r="LE643" s="5"/>
      <c r="LF643" s="5"/>
      <c r="LG643" s="5"/>
      <c r="LH643" s="5"/>
      <c r="LI643" s="5"/>
      <c r="LJ643" s="5"/>
      <c r="LK643" s="5"/>
      <c r="LL643" s="5"/>
      <c r="LM643" s="5"/>
      <c r="LN643" s="5"/>
      <c r="LO643" s="5"/>
      <c r="LP643" s="5"/>
      <c r="LQ643" s="5"/>
      <c r="LR643" s="5"/>
      <c r="LS643" s="5"/>
      <c r="LT643" s="5"/>
      <c r="LU643" s="5"/>
      <c r="LV643" s="5"/>
      <c r="LW643" s="5"/>
      <c r="LX643" s="5"/>
      <c r="LY643" s="5"/>
      <c r="LZ643" s="5"/>
      <c r="MA643" s="5"/>
      <c r="MB643" s="5"/>
      <c r="MC643" s="5"/>
      <c r="MD643" s="5"/>
      <c r="ME643" s="5"/>
      <c r="MF643" s="5"/>
      <c r="MG643" s="5"/>
      <c r="MH643" s="5"/>
      <c r="MI643" s="5"/>
      <c r="MJ643" s="5"/>
      <c r="MK643" s="5"/>
      <c r="ML643" s="5"/>
      <c r="MM643" s="5"/>
      <c r="MN643" s="5"/>
      <c r="MO643" s="5"/>
      <c r="MP643" s="5"/>
      <c r="MQ643" s="5"/>
      <c r="MR643" s="5"/>
      <c r="MS643" s="5"/>
      <c r="MT643" s="5"/>
      <c r="MU643" s="5"/>
      <c r="MV643" s="5"/>
      <c r="MW643" s="5"/>
      <c r="MX643" s="5"/>
      <c r="MY643" s="5"/>
      <c r="MZ643" s="5"/>
      <c r="NA643" s="5"/>
      <c r="NB643" s="5"/>
      <c r="NC643" s="5"/>
      <c r="ND643" s="5"/>
      <c r="NE643" s="5"/>
      <c r="NF643" s="5"/>
      <c r="NG643" s="5"/>
      <c r="NH643" s="5"/>
      <c r="NI643" s="5"/>
      <c r="NJ643" s="5"/>
      <c r="NK643" s="5"/>
      <c r="NL643" s="5"/>
      <c r="NM643" s="5"/>
      <c r="NN643" s="5"/>
      <c r="NO643" s="5"/>
      <c r="NP643" s="5"/>
      <c r="NQ643" s="5"/>
      <c r="NR643" s="5"/>
      <c r="NS643" s="5"/>
      <c r="NT643" s="5"/>
      <c r="NU643" s="5"/>
      <c r="NV643" s="5"/>
      <c r="NW643" s="5"/>
      <c r="NX643" s="5"/>
      <c r="NY643" s="5"/>
      <c r="NZ643" s="5"/>
      <c r="OA643" s="5"/>
      <c r="OB643" s="5"/>
      <c r="OC643" s="5"/>
      <c r="OD643" s="5"/>
      <c r="OE643" s="5"/>
      <c r="OF643" s="5"/>
      <c r="OG643" s="5"/>
      <c r="OH643" s="5"/>
      <c r="OI643" s="5"/>
      <c r="OJ643" s="5"/>
      <c r="OK643" s="5"/>
      <c r="OL643" s="5"/>
      <c r="OM643" s="5"/>
      <c r="ON643" s="5"/>
      <c r="OO643" s="5"/>
      <c r="OP643" s="5"/>
      <c r="OQ643" s="5"/>
      <c r="OR643" s="5"/>
      <c r="OS643" s="5"/>
      <c r="OT643" s="5"/>
      <c r="OU643" s="5"/>
      <c r="OV643" s="5"/>
      <c r="OW643" s="5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</row>
    <row r="644" spans="1:432" ht="14.2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  <c r="IW644" s="5"/>
      <c r="IX644" s="5"/>
      <c r="IY644" s="5"/>
      <c r="IZ644" s="5"/>
      <c r="JA644" s="5"/>
      <c r="JB644" s="5"/>
      <c r="JC644" s="5"/>
      <c r="JD644" s="5"/>
      <c r="JE644" s="5"/>
      <c r="JF644" s="5"/>
      <c r="JG644" s="5"/>
      <c r="JH644" s="5"/>
      <c r="JI644" s="5"/>
      <c r="JJ644" s="5"/>
      <c r="JK644" s="5"/>
      <c r="JL644" s="5"/>
      <c r="JM644" s="5"/>
      <c r="JN644" s="5"/>
      <c r="JO644" s="5"/>
      <c r="JP644" s="5"/>
      <c r="JQ644" s="5"/>
      <c r="JR644" s="5"/>
      <c r="JS644" s="5"/>
      <c r="JT644" s="5"/>
      <c r="JU644" s="5"/>
      <c r="JV644" s="5"/>
      <c r="JW644" s="5"/>
      <c r="JX644" s="5"/>
      <c r="JY644" s="5"/>
      <c r="JZ644" s="5"/>
      <c r="KA644" s="5"/>
      <c r="KB644" s="5"/>
      <c r="KC644" s="5"/>
      <c r="KD644" s="5"/>
      <c r="KE644" s="5"/>
      <c r="KF644" s="5"/>
      <c r="KG644" s="5"/>
      <c r="KH644" s="5"/>
      <c r="KI644" s="5"/>
      <c r="KJ644" s="5"/>
      <c r="KK644" s="5"/>
      <c r="KL644" s="5"/>
      <c r="KM644" s="5"/>
      <c r="KN644" s="5"/>
      <c r="KO644" s="5"/>
      <c r="KP644" s="5"/>
      <c r="KQ644" s="5"/>
      <c r="KR644" s="5"/>
      <c r="KS644" s="5"/>
      <c r="KT644" s="5"/>
      <c r="KU644" s="5"/>
      <c r="KV644" s="5"/>
      <c r="KW644" s="5"/>
      <c r="KX644" s="5"/>
      <c r="KY644" s="5"/>
      <c r="KZ644" s="5"/>
      <c r="LA644" s="5"/>
      <c r="LB644" s="5"/>
      <c r="LC644" s="5"/>
      <c r="LD644" s="5"/>
      <c r="LE644" s="5"/>
      <c r="LF644" s="5"/>
      <c r="LG644" s="5"/>
      <c r="LH644" s="5"/>
      <c r="LI644" s="5"/>
      <c r="LJ644" s="5"/>
      <c r="LK644" s="5"/>
      <c r="LL644" s="5"/>
      <c r="LM644" s="5"/>
      <c r="LN644" s="5"/>
      <c r="LO644" s="5"/>
      <c r="LP644" s="5"/>
      <c r="LQ644" s="5"/>
      <c r="LR644" s="5"/>
      <c r="LS644" s="5"/>
      <c r="LT644" s="5"/>
      <c r="LU644" s="5"/>
      <c r="LV644" s="5"/>
      <c r="LW644" s="5"/>
      <c r="LX644" s="5"/>
      <c r="LY644" s="5"/>
      <c r="LZ644" s="5"/>
      <c r="MA644" s="5"/>
      <c r="MB644" s="5"/>
      <c r="MC644" s="5"/>
      <c r="MD644" s="5"/>
      <c r="ME644" s="5"/>
      <c r="MF644" s="5"/>
      <c r="MG644" s="5"/>
      <c r="MH644" s="5"/>
      <c r="MI644" s="5"/>
      <c r="MJ644" s="5"/>
      <c r="MK644" s="5"/>
      <c r="ML644" s="5"/>
      <c r="MM644" s="5"/>
      <c r="MN644" s="5"/>
      <c r="MO644" s="5"/>
      <c r="MP644" s="5"/>
      <c r="MQ644" s="5"/>
      <c r="MR644" s="5"/>
      <c r="MS644" s="5"/>
      <c r="MT644" s="5"/>
      <c r="MU644" s="5"/>
      <c r="MV644" s="5"/>
      <c r="MW644" s="5"/>
      <c r="MX644" s="5"/>
      <c r="MY644" s="5"/>
      <c r="MZ644" s="5"/>
      <c r="NA644" s="5"/>
      <c r="NB644" s="5"/>
      <c r="NC644" s="5"/>
      <c r="ND644" s="5"/>
      <c r="NE644" s="5"/>
      <c r="NF644" s="5"/>
      <c r="NG644" s="5"/>
      <c r="NH644" s="5"/>
      <c r="NI644" s="5"/>
      <c r="NJ644" s="5"/>
      <c r="NK644" s="5"/>
      <c r="NL644" s="5"/>
      <c r="NM644" s="5"/>
      <c r="NN644" s="5"/>
      <c r="NO644" s="5"/>
      <c r="NP644" s="5"/>
      <c r="NQ644" s="5"/>
      <c r="NR644" s="5"/>
      <c r="NS644" s="5"/>
      <c r="NT644" s="5"/>
      <c r="NU644" s="5"/>
      <c r="NV644" s="5"/>
      <c r="NW644" s="5"/>
      <c r="NX644" s="5"/>
      <c r="NY644" s="5"/>
      <c r="NZ644" s="5"/>
      <c r="OA644" s="5"/>
      <c r="OB644" s="5"/>
      <c r="OC644" s="5"/>
      <c r="OD644" s="5"/>
      <c r="OE644" s="5"/>
      <c r="OF644" s="5"/>
      <c r="OG644" s="5"/>
      <c r="OH644" s="5"/>
      <c r="OI644" s="5"/>
      <c r="OJ644" s="5"/>
      <c r="OK644" s="5"/>
      <c r="OL644" s="5"/>
      <c r="OM644" s="5"/>
      <c r="ON644" s="5"/>
      <c r="OO644" s="5"/>
      <c r="OP644" s="5"/>
      <c r="OQ644" s="5"/>
      <c r="OR644" s="5"/>
      <c r="OS644" s="5"/>
      <c r="OT644" s="5"/>
      <c r="OU644" s="5"/>
      <c r="OV644" s="5"/>
      <c r="OW644" s="5"/>
      <c r="OX644" s="5"/>
      <c r="OY644" s="5"/>
      <c r="OZ644" s="5"/>
      <c r="PA644" s="5"/>
      <c r="PB644" s="5"/>
      <c r="PC644" s="5"/>
      <c r="PD644" s="5"/>
      <c r="PE644" s="5"/>
      <c r="PF644" s="5"/>
      <c r="PG644" s="5"/>
      <c r="PH644" s="5"/>
      <c r="PI644" s="5"/>
      <c r="PJ644" s="5"/>
      <c r="PK644" s="5"/>
      <c r="PL644" s="5"/>
      <c r="PM644" s="5"/>
      <c r="PN644" s="5"/>
      <c r="PO644" s="5"/>
      <c r="PP644" s="5"/>
    </row>
    <row r="645" spans="1:432" ht="14.2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  <c r="IW645" s="5"/>
      <c r="IX645" s="5"/>
      <c r="IY645" s="5"/>
      <c r="IZ645" s="5"/>
      <c r="JA645" s="5"/>
      <c r="JB645" s="5"/>
      <c r="JC645" s="5"/>
      <c r="JD645" s="5"/>
      <c r="JE645" s="5"/>
      <c r="JF645" s="5"/>
      <c r="JG645" s="5"/>
      <c r="JH645" s="5"/>
      <c r="JI645" s="5"/>
      <c r="JJ645" s="5"/>
      <c r="JK645" s="5"/>
      <c r="JL645" s="5"/>
      <c r="JM645" s="5"/>
      <c r="JN645" s="5"/>
      <c r="JO645" s="5"/>
      <c r="JP645" s="5"/>
      <c r="JQ645" s="5"/>
      <c r="JR645" s="5"/>
      <c r="JS645" s="5"/>
      <c r="JT645" s="5"/>
      <c r="JU645" s="5"/>
      <c r="JV645" s="5"/>
      <c r="JW645" s="5"/>
      <c r="JX645" s="5"/>
      <c r="JY645" s="5"/>
      <c r="JZ645" s="5"/>
      <c r="KA645" s="5"/>
      <c r="KB645" s="5"/>
      <c r="KC645" s="5"/>
      <c r="KD645" s="5"/>
      <c r="KE645" s="5"/>
      <c r="KF645" s="5"/>
      <c r="KG645" s="5"/>
      <c r="KH645" s="5"/>
      <c r="KI645" s="5"/>
      <c r="KJ645" s="5"/>
      <c r="KK645" s="5"/>
      <c r="KL645" s="5"/>
      <c r="KM645" s="5"/>
      <c r="KN645" s="5"/>
      <c r="KO645" s="5"/>
      <c r="KP645" s="5"/>
      <c r="KQ645" s="5"/>
      <c r="KR645" s="5"/>
      <c r="KS645" s="5"/>
      <c r="KT645" s="5"/>
      <c r="KU645" s="5"/>
      <c r="KV645" s="5"/>
      <c r="KW645" s="5"/>
      <c r="KX645" s="5"/>
      <c r="KY645" s="5"/>
      <c r="KZ645" s="5"/>
      <c r="LA645" s="5"/>
      <c r="LB645" s="5"/>
      <c r="LC645" s="5"/>
      <c r="LD645" s="5"/>
      <c r="LE645" s="5"/>
      <c r="LF645" s="5"/>
      <c r="LG645" s="5"/>
      <c r="LH645" s="5"/>
      <c r="LI645" s="5"/>
      <c r="LJ645" s="5"/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r="MY645" s="5"/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</row>
    <row r="646" spans="1:432" ht="14.2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  <c r="IW646" s="5"/>
      <c r="IX646" s="5"/>
      <c r="IY646" s="5"/>
      <c r="IZ646" s="5"/>
      <c r="JA646" s="5"/>
      <c r="JB646" s="5"/>
      <c r="JC646" s="5"/>
      <c r="JD646" s="5"/>
      <c r="JE646" s="5"/>
      <c r="JF646" s="5"/>
      <c r="JG646" s="5"/>
      <c r="JH646" s="5"/>
      <c r="JI646" s="5"/>
      <c r="JJ646" s="5"/>
      <c r="JK646" s="5"/>
      <c r="JL646" s="5"/>
      <c r="JM646" s="5"/>
      <c r="JN646" s="5"/>
      <c r="JO646" s="5"/>
      <c r="JP646" s="5"/>
      <c r="JQ646" s="5"/>
      <c r="JR646" s="5"/>
      <c r="JS646" s="5"/>
      <c r="JT646" s="5"/>
      <c r="JU646" s="5"/>
      <c r="JV646" s="5"/>
      <c r="JW646" s="5"/>
      <c r="JX646" s="5"/>
      <c r="JY646" s="5"/>
      <c r="JZ646" s="5"/>
      <c r="KA646" s="5"/>
      <c r="KB646" s="5"/>
      <c r="KC646" s="5"/>
      <c r="KD646" s="5"/>
      <c r="KE646" s="5"/>
      <c r="KF646" s="5"/>
      <c r="KG646" s="5"/>
      <c r="KH646" s="5"/>
      <c r="KI646" s="5"/>
      <c r="KJ646" s="5"/>
      <c r="KK646" s="5"/>
      <c r="KL646" s="5"/>
      <c r="KM646" s="5"/>
      <c r="KN646" s="5"/>
      <c r="KO646" s="5"/>
      <c r="KP646" s="5"/>
      <c r="KQ646" s="5"/>
      <c r="KR646" s="5"/>
      <c r="KS646" s="5"/>
      <c r="KT646" s="5"/>
      <c r="KU646" s="5"/>
      <c r="KV646" s="5"/>
      <c r="KW646" s="5"/>
      <c r="KX646" s="5"/>
      <c r="KY646" s="5"/>
      <c r="KZ646" s="5"/>
      <c r="LA646" s="5"/>
      <c r="LB646" s="5"/>
      <c r="LC646" s="5"/>
      <c r="LD646" s="5"/>
      <c r="LE646" s="5"/>
      <c r="LF646" s="5"/>
      <c r="LG646" s="5"/>
      <c r="LH646" s="5"/>
      <c r="LI646" s="5"/>
      <c r="LJ646" s="5"/>
      <c r="LK646" s="5"/>
      <c r="LL646" s="5"/>
      <c r="LM646" s="5"/>
      <c r="LN646" s="5"/>
      <c r="LO646" s="5"/>
      <c r="LP646" s="5"/>
      <c r="LQ646" s="5"/>
      <c r="LR646" s="5"/>
      <c r="LS646" s="5"/>
      <c r="LT646" s="5"/>
      <c r="LU646" s="5"/>
      <c r="LV646" s="5"/>
      <c r="LW646" s="5"/>
      <c r="LX646" s="5"/>
      <c r="LY646" s="5"/>
      <c r="LZ646" s="5"/>
      <c r="MA646" s="5"/>
      <c r="MB646" s="5"/>
      <c r="MC646" s="5"/>
      <c r="MD646" s="5"/>
      <c r="ME646" s="5"/>
      <c r="MF646" s="5"/>
      <c r="MG646" s="5"/>
      <c r="MH646" s="5"/>
      <c r="MI646" s="5"/>
      <c r="MJ646" s="5"/>
      <c r="MK646" s="5"/>
      <c r="ML646" s="5"/>
      <c r="MM646" s="5"/>
      <c r="MN646" s="5"/>
      <c r="MO646" s="5"/>
      <c r="MP646" s="5"/>
      <c r="MQ646" s="5"/>
      <c r="MR646" s="5"/>
      <c r="MS646" s="5"/>
      <c r="MT646" s="5"/>
      <c r="MU646" s="5"/>
      <c r="MV646" s="5"/>
      <c r="MW646" s="5"/>
      <c r="MX646" s="5"/>
      <c r="MY646" s="5"/>
      <c r="MZ646" s="5"/>
      <c r="NA646" s="5"/>
      <c r="NB646" s="5"/>
      <c r="NC646" s="5"/>
      <c r="ND646" s="5"/>
      <c r="NE646" s="5"/>
      <c r="NF646" s="5"/>
      <c r="NG646" s="5"/>
      <c r="NH646" s="5"/>
      <c r="NI646" s="5"/>
      <c r="NJ646" s="5"/>
      <c r="NK646" s="5"/>
      <c r="NL646" s="5"/>
      <c r="NM646" s="5"/>
      <c r="NN646" s="5"/>
      <c r="NO646" s="5"/>
      <c r="NP646" s="5"/>
      <c r="NQ646" s="5"/>
      <c r="NR646" s="5"/>
      <c r="NS646" s="5"/>
      <c r="NT646" s="5"/>
      <c r="NU646" s="5"/>
      <c r="NV646" s="5"/>
      <c r="NW646" s="5"/>
      <c r="NX646" s="5"/>
      <c r="NY646" s="5"/>
      <c r="NZ646" s="5"/>
      <c r="OA646" s="5"/>
      <c r="OB646" s="5"/>
      <c r="OC646" s="5"/>
      <c r="OD646" s="5"/>
      <c r="OE646" s="5"/>
      <c r="OF646" s="5"/>
      <c r="OG646" s="5"/>
      <c r="OH646" s="5"/>
      <c r="OI646" s="5"/>
      <c r="OJ646" s="5"/>
      <c r="OK646" s="5"/>
      <c r="OL646" s="5"/>
      <c r="OM646" s="5"/>
      <c r="ON646" s="5"/>
      <c r="OO646" s="5"/>
      <c r="OP646" s="5"/>
      <c r="OQ646" s="5"/>
      <c r="OR646" s="5"/>
      <c r="OS646" s="5"/>
      <c r="OT646" s="5"/>
      <c r="OU646" s="5"/>
      <c r="OV646" s="5"/>
      <c r="OW646" s="5"/>
      <c r="OX646" s="5"/>
      <c r="OY646" s="5"/>
      <c r="OZ646" s="5"/>
      <c r="PA646" s="5"/>
      <c r="PB646" s="5"/>
      <c r="PC646" s="5"/>
      <c r="PD646" s="5"/>
      <c r="PE646" s="5"/>
      <c r="PF646" s="5"/>
      <c r="PG646" s="5"/>
      <c r="PH646" s="5"/>
      <c r="PI646" s="5"/>
      <c r="PJ646" s="5"/>
      <c r="PK646" s="5"/>
      <c r="PL646" s="5"/>
      <c r="PM646" s="5"/>
      <c r="PN646" s="5"/>
      <c r="PO646" s="5"/>
      <c r="PP646" s="5"/>
    </row>
    <row r="647" spans="1:432" ht="14.2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  <c r="IW647" s="5"/>
      <c r="IX647" s="5"/>
      <c r="IY647" s="5"/>
      <c r="IZ647" s="5"/>
      <c r="JA647" s="5"/>
      <c r="JB647" s="5"/>
      <c r="JC647" s="5"/>
      <c r="JD647" s="5"/>
      <c r="JE647" s="5"/>
      <c r="JF647" s="5"/>
      <c r="JG647" s="5"/>
      <c r="JH647" s="5"/>
      <c r="JI647" s="5"/>
      <c r="JJ647" s="5"/>
      <c r="JK647" s="5"/>
      <c r="JL647" s="5"/>
      <c r="JM647" s="5"/>
      <c r="JN647" s="5"/>
      <c r="JO647" s="5"/>
      <c r="JP647" s="5"/>
      <c r="JQ647" s="5"/>
      <c r="JR647" s="5"/>
      <c r="JS647" s="5"/>
      <c r="JT647" s="5"/>
      <c r="JU647" s="5"/>
      <c r="JV647" s="5"/>
      <c r="JW647" s="5"/>
      <c r="JX647" s="5"/>
      <c r="JY647" s="5"/>
      <c r="JZ647" s="5"/>
      <c r="KA647" s="5"/>
      <c r="KB647" s="5"/>
      <c r="KC647" s="5"/>
      <c r="KD647" s="5"/>
      <c r="KE647" s="5"/>
      <c r="KF647" s="5"/>
      <c r="KG647" s="5"/>
      <c r="KH647" s="5"/>
      <c r="KI647" s="5"/>
      <c r="KJ647" s="5"/>
      <c r="KK647" s="5"/>
      <c r="KL647" s="5"/>
      <c r="KM647" s="5"/>
      <c r="KN647" s="5"/>
      <c r="KO647" s="5"/>
      <c r="KP647" s="5"/>
      <c r="KQ647" s="5"/>
      <c r="KR647" s="5"/>
      <c r="KS647" s="5"/>
      <c r="KT647" s="5"/>
      <c r="KU647" s="5"/>
      <c r="KV647" s="5"/>
      <c r="KW647" s="5"/>
      <c r="KX647" s="5"/>
      <c r="KY647" s="5"/>
      <c r="KZ647" s="5"/>
      <c r="LA647" s="5"/>
      <c r="LB647" s="5"/>
      <c r="LC647" s="5"/>
      <c r="LD647" s="5"/>
      <c r="LE647" s="5"/>
      <c r="LF647" s="5"/>
      <c r="LG647" s="5"/>
      <c r="LH647" s="5"/>
      <c r="LI647" s="5"/>
      <c r="LJ647" s="5"/>
      <c r="LK647" s="5"/>
      <c r="LL647" s="5"/>
      <c r="LM647" s="5"/>
      <c r="LN647" s="5"/>
      <c r="LO647" s="5"/>
      <c r="LP647" s="5"/>
      <c r="LQ647" s="5"/>
      <c r="LR647" s="5"/>
      <c r="LS647" s="5"/>
      <c r="LT647" s="5"/>
      <c r="LU647" s="5"/>
      <c r="LV647" s="5"/>
      <c r="LW647" s="5"/>
      <c r="LX647" s="5"/>
      <c r="LY647" s="5"/>
      <c r="LZ647" s="5"/>
      <c r="MA647" s="5"/>
      <c r="MB647" s="5"/>
      <c r="MC647" s="5"/>
      <c r="MD647" s="5"/>
      <c r="ME647" s="5"/>
      <c r="MF647" s="5"/>
      <c r="MG647" s="5"/>
      <c r="MH647" s="5"/>
      <c r="MI647" s="5"/>
      <c r="MJ647" s="5"/>
      <c r="MK647" s="5"/>
      <c r="ML647" s="5"/>
      <c r="MM647" s="5"/>
      <c r="MN647" s="5"/>
      <c r="MO647" s="5"/>
      <c r="MP647" s="5"/>
      <c r="MQ647" s="5"/>
      <c r="MR647" s="5"/>
      <c r="MS647" s="5"/>
      <c r="MT647" s="5"/>
      <c r="MU647" s="5"/>
      <c r="MV647" s="5"/>
      <c r="MW647" s="5"/>
      <c r="MX647" s="5"/>
      <c r="MY647" s="5"/>
      <c r="MZ647" s="5"/>
      <c r="NA647" s="5"/>
      <c r="NB647" s="5"/>
      <c r="NC647" s="5"/>
      <c r="ND647" s="5"/>
      <c r="NE647" s="5"/>
      <c r="NF647" s="5"/>
      <c r="NG647" s="5"/>
      <c r="NH647" s="5"/>
      <c r="NI647" s="5"/>
      <c r="NJ647" s="5"/>
      <c r="NK647" s="5"/>
      <c r="NL647" s="5"/>
      <c r="NM647" s="5"/>
      <c r="NN647" s="5"/>
      <c r="NO647" s="5"/>
      <c r="NP647" s="5"/>
      <c r="NQ647" s="5"/>
      <c r="NR647" s="5"/>
      <c r="NS647" s="5"/>
      <c r="NT647" s="5"/>
      <c r="NU647" s="5"/>
      <c r="NV647" s="5"/>
      <c r="NW647" s="5"/>
      <c r="NX647" s="5"/>
      <c r="NY647" s="5"/>
      <c r="NZ647" s="5"/>
      <c r="OA647" s="5"/>
      <c r="OB647" s="5"/>
      <c r="OC647" s="5"/>
      <c r="OD647" s="5"/>
      <c r="OE647" s="5"/>
      <c r="OF647" s="5"/>
      <c r="OG647" s="5"/>
      <c r="OH647" s="5"/>
      <c r="OI647" s="5"/>
      <c r="OJ647" s="5"/>
      <c r="OK647" s="5"/>
      <c r="OL647" s="5"/>
      <c r="OM647" s="5"/>
      <c r="ON647" s="5"/>
      <c r="OO647" s="5"/>
      <c r="OP647" s="5"/>
      <c r="OQ647" s="5"/>
      <c r="OR647" s="5"/>
      <c r="OS647" s="5"/>
      <c r="OT647" s="5"/>
      <c r="OU647" s="5"/>
      <c r="OV647" s="5"/>
      <c r="OW647" s="5"/>
      <c r="OX647" s="5"/>
      <c r="OY647" s="5"/>
      <c r="OZ647" s="5"/>
      <c r="PA647" s="5"/>
      <c r="PB647" s="5"/>
      <c r="PC647" s="5"/>
      <c r="PD647" s="5"/>
      <c r="PE647" s="5"/>
      <c r="PF647" s="5"/>
      <c r="PG647" s="5"/>
      <c r="PH647" s="5"/>
      <c r="PI647" s="5"/>
      <c r="PJ647" s="5"/>
      <c r="PK647" s="5"/>
      <c r="PL647" s="5"/>
      <c r="PM647" s="5"/>
      <c r="PN647" s="5"/>
      <c r="PO647" s="5"/>
      <c r="PP647" s="5"/>
    </row>
    <row r="648" spans="1:432" ht="14.2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  <c r="IW648" s="5"/>
      <c r="IX648" s="5"/>
      <c r="IY648" s="5"/>
      <c r="IZ648" s="5"/>
      <c r="JA648" s="5"/>
      <c r="JB648" s="5"/>
      <c r="JC648" s="5"/>
      <c r="JD648" s="5"/>
      <c r="JE648" s="5"/>
      <c r="JF648" s="5"/>
      <c r="JG648" s="5"/>
      <c r="JH648" s="5"/>
      <c r="JI648" s="5"/>
      <c r="JJ648" s="5"/>
      <c r="JK648" s="5"/>
      <c r="JL648" s="5"/>
      <c r="JM648" s="5"/>
      <c r="JN648" s="5"/>
      <c r="JO648" s="5"/>
      <c r="JP648" s="5"/>
      <c r="JQ648" s="5"/>
      <c r="JR648" s="5"/>
      <c r="JS648" s="5"/>
      <c r="JT648" s="5"/>
      <c r="JU648" s="5"/>
      <c r="JV648" s="5"/>
      <c r="JW648" s="5"/>
      <c r="JX648" s="5"/>
      <c r="JY648" s="5"/>
      <c r="JZ648" s="5"/>
      <c r="KA648" s="5"/>
      <c r="KB648" s="5"/>
      <c r="KC648" s="5"/>
      <c r="KD648" s="5"/>
      <c r="KE648" s="5"/>
      <c r="KF648" s="5"/>
      <c r="KG648" s="5"/>
      <c r="KH648" s="5"/>
      <c r="KI648" s="5"/>
      <c r="KJ648" s="5"/>
      <c r="KK648" s="5"/>
      <c r="KL648" s="5"/>
      <c r="KM648" s="5"/>
      <c r="KN648" s="5"/>
      <c r="KO648" s="5"/>
      <c r="KP648" s="5"/>
      <c r="KQ648" s="5"/>
      <c r="KR648" s="5"/>
      <c r="KS648" s="5"/>
      <c r="KT648" s="5"/>
      <c r="KU648" s="5"/>
      <c r="KV648" s="5"/>
      <c r="KW648" s="5"/>
      <c r="KX648" s="5"/>
      <c r="KY648" s="5"/>
      <c r="KZ648" s="5"/>
      <c r="LA648" s="5"/>
      <c r="LB648" s="5"/>
      <c r="LC648" s="5"/>
      <c r="LD648" s="5"/>
      <c r="LE648" s="5"/>
      <c r="LF648" s="5"/>
      <c r="LG648" s="5"/>
      <c r="LH648" s="5"/>
      <c r="LI648" s="5"/>
      <c r="LJ648" s="5"/>
      <c r="LK648" s="5"/>
      <c r="LL648" s="5"/>
      <c r="LM648" s="5"/>
      <c r="LN648" s="5"/>
      <c r="LO648" s="5"/>
      <c r="LP648" s="5"/>
      <c r="LQ648" s="5"/>
      <c r="LR648" s="5"/>
      <c r="LS648" s="5"/>
      <c r="LT648" s="5"/>
      <c r="LU648" s="5"/>
      <c r="LV648" s="5"/>
      <c r="LW648" s="5"/>
      <c r="LX648" s="5"/>
      <c r="LY648" s="5"/>
      <c r="LZ648" s="5"/>
      <c r="MA648" s="5"/>
      <c r="MB648" s="5"/>
      <c r="MC648" s="5"/>
      <c r="MD648" s="5"/>
      <c r="ME648" s="5"/>
      <c r="MF648" s="5"/>
      <c r="MG648" s="5"/>
      <c r="MH648" s="5"/>
      <c r="MI648" s="5"/>
      <c r="MJ648" s="5"/>
      <c r="MK648" s="5"/>
      <c r="ML648" s="5"/>
      <c r="MM648" s="5"/>
      <c r="MN648" s="5"/>
      <c r="MO648" s="5"/>
      <c r="MP648" s="5"/>
      <c r="MQ648" s="5"/>
      <c r="MR648" s="5"/>
      <c r="MS648" s="5"/>
      <c r="MT648" s="5"/>
      <c r="MU648" s="5"/>
      <c r="MV648" s="5"/>
      <c r="MW648" s="5"/>
      <c r="MX648" s="5"/>
      <c r="MY648" s="5"/>
      <c r="MZ648" s="5"/>
      <c r="NA648" s="5"/>
      <c r="NB648" s="5"/>
      <c r="NC648" s="5"/>
      <c r="ND648" s="5"/>
      <c r="NE648" s="5"/>
      <c r="NF648" s="5"/>
      <c r="NG648" s="5"/>
      <c r="NH648" s="5"/>
      <c r="NI648" s="5"/>
      <c r="NJ648" s="5"/>
      <c r="NK648" s="5"/>
      <c r="NL648" s="5"/>
      <c r="NM648" s="5"/>
      <c r="NN648" s="5"/>
      <c r="NO648" s="5"/>
      <c r="NP648" s="5"/>
      <c r="NQ648" s="5"/>
      <c r="NR648" s="5"/>
      <c r="NS648" s="5"/>
      <c r="NT648" s="5"/>
      <c r="NU648" s="5"/>
      <c r="NV648" s="5"/>
      <c r="NW648" s="5"/>
      <c r="NX648" s="5"/>
      <c r="NY648" s="5"/>
      <c r="NZ648" s="5"/>
      <c r="OA648" s="5"/>
      <c r="OB648" s="5"/>
      <c r="OC648" s="5"/>
      <c r="OD648" s="5"/>
      <c r="OE648" s="5"/>
      <c r="OF648" s="5"/>
      <c r="OG648" s="5"/>
      <c r="OH648" s="5"/>
      <c r="OI648" s="5"/>
      <c r="OJ648" s="5"/>
      <c r="OK648" s="5"/>
      <c r="OL648" s="5"/>
      <c r="OM648" s="5"/>
      <c r="ON648" s="5"/>
      <c r="OO648" s="5"/>
      <c r="OP648" s="5"/>
      <c r="OQ648" s="5"/>
      <c r="OR648" s="5"/>
      <c r="OS648" s="5"/>
      <c r="OT648" s="5"/>
      <c r="OU648" s="5"/>
      <c r="OV648" s="5"/>
      <c r="OW648" s="5"/>
      <c r="OX648" s="5"/>
      <c r="OY648" s="5"/>
      <c r="OZ648" s="5"/>
      <c r="PA648" s="5"/>
      <c r="PB648" s="5"/>
      <c r="PC648" s="5"/>
      <c r="PD648" s="5"/>
      <c r="PE648" s="5"/>
      <c r="PF648" s="5"/>
      <c r="PG648" s="5"/>
      <c r="PH648" s="5"/>
      <c r="PI648" s="5"/>
      <c r="PJ648" s="5"/>
      <c r="PK648" s="5"/>
      <c r="PL648" s="5"/>
      <c r="PM648" s="5"/>
      <c r="PN648" s="5"/>
      <c r="PO648" s="5"/>
      <c r="PP648" s="5"/>
    </row>
    <row r="649" spans="1:432" ht="14.2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  <c r="IW649" s="5"/>
      <c r="IX649" s="5"/>
      <c r="IY649" s="5"/>
      <c r="IZ649" s="5"/>
      <c r="JA649" s="5"/>
      <c r="JB649" s="5"/>
      <c r="JC649" s="5"/>
      <c r="JD649" s="5"/>
      <c r="JE649" s="5"/>
      <c r="JF649" s="5"/>
      <c r="JG649" s="5"/>
      <c r="JH649" s="5"/>
      <c r="JI649" s="5"/>
      <c r="JJ649" s="5"/>
      <c r="JK649" s="5"/>
      <c r="JL649" s="5"/>
      <c r="JM649" s="5"/>
      <c r="JN649" s="5"/>
      <c r="JO649" s="5"/>
      <c r="JP649" s="5"/>
      <c r="JQ649" s="5"/>
      <c r="JR649" s="5"/>
      <c r="JS649" s="5"/>
      <c r="JT649" s="5"/>
      <c r="JU649" s="5"/>
      <c r="JV649" s="5"/>
      <c r="JW649" s="5"/>
      <c r="JX649" s="5"/>
      <c r="JY649" s="5"/>
      <c r="JZ649" s="5"/>
      <c r="KA649" s="5"/>
      <c r="KB649" s="5"/>
      <c r="KC649" s="5"/>
      <c r="KD649" s="5"/>
      <c r="KE649" s="5"/>
      <c r="KF649" s="5"/>
      <c r="KG649" s="5"/>
      <c r="KH649" s="5"/>
      <c r="KI649" s="5"/>
      <c r="KJ649" s="5"/>
      <c r="KK649" s="5"/>
      <c r="KL649" s="5"/>
      <c r="KM649" s="5"/>
      <c r="KN649" s="5"/>
      <c r="KO649" s="5"/>
      <c r="KP649" s="5"/>
      <c r="KQ649" s="5"/>
      <c r="KR649" s="5"/>
      <c r="KS649" s="5"/>
      <c r="KT649" s="5"/>
      <c r="KU649" s="5"/>
      <c r="KV649" s="5"/>
      <c r="KW649" s="5"/>
      <c r="KX649" s="5"/>
      <c r="KY649" s="5"/>
      <c r="KZ649" s="5"/>
      <c r="LA649" s="5"/>
      <c r="LB649" s="5"/>
      <c r="LC649" s="5"/>
      <c r="LD649" s="5"/>
      <c r="LE649" s="5"/>
      <c r="LF649" s="5"/>
      <c r="LG649" s="5"/>
      <c r="LH649" s="5"/>
      <c r="LI649" s="5"/>
      <c r="LJ649" s="5"/>
      <c r="LK649" s="5"/>
      <c r="LL649" s="5"/>
      <c r="LM649" s="5"/>
      <c r="LN649" s="5"/>
      <c r="LO649" s="5"/>
      <c r="LP649" s="5"/>
      <c r="LQ649" s="5"/>
      <c r="LR649" s="5"/>
      <c r="LS649" s="5"/>
      <c r="LT649" s="5"/>
      <c r="LU649" s="5"/>
      <c r="LV649" s="5"/>
      <c r="LW649" s="5"/>
      <c r="LX649" s="5"/>
      <c r="LY649" s="5"/>
      <c r="LZ649" s="5"/>
      <c r="MA649" s="5"/>
      <c r="MB649" s="5"/>
      <c r="MC649" s="5"/>
      <c r="MD649" s="5"/>
      <c r="ME649" s="5"/>
      <c r="MF649" s="5"/>
      <c r="MG649" s="5"/>
      <c r="MH649" s="5"/>
      <c r="MI649" s="5"/>
      <c r="MJ649" s="5"/>
      <c r="MK649" s="5"/>
      <c r="ML649" s="5"/>
      <c r="MM649" s="5"/>
      <c r="MN649" s="5"/>
      <c r="MO649" s="5"/>
      <c r="MP649" s="5"/>
      <c r="MQ649" s="5"/>
      <c r="MR649" s="5"/>
      <c r="MS649" s="5"/>
      <c r="MT649" s="5"/>
      <c r="MU649" s="5"/>
      <c r="MV649" s="5"/>
      <c r="MW649" s="5"/>
      <c r="MX649" s="5"/>
      <c r="MY649" s="5"/>
      <c r="MZ649" s="5"/>
      <c r="NA649" s="5"/>
      <c r="NB649" s="5"/>
      <c r="NC649" s="5"/>
      <c r="ND649" s="5"/>
      <c r="NE649" s="5"/>
      <c r="NF649" s="5"/>
      <c r="NG649" s="5"/>
      <c r="NH649" s="5"/>
      <c r="NI649" s="5"/>
      <c r="NJ649" s="5"/>
      <c r="NK649" s="5"/>
      <c r="NL649" s="5"/>
      <c r="NM649" s="5"/>
      <c r="NN649" s="5"/>
      <c r="NO649" s="5"/>
      <c r="NP649" s="5"/>
      <c r="NQ649" s="5"/>
      <c r="NR649" s="5"/>
      <c r="NS649" s="5"/>
      <c r="NT649" s="5"/>
      <c r="NU649" s="5"/>
      <c r="NV649" s="5"/>
      <c r="NW649" s="5"/>
      <c r="NX649" s="5"/>
      <c r="NY649" s="5"/>
      <c r="NZ649" s="5"/>
      <c r="OA649" s="5"/>
      <c r="OB649" s="5"/>
      <c r="OC649" s="5"/>
      <c r="OD649" s="5"/>
      <c r="OE649" s="5"/>
      <c r="OF649" s="5"/>
      <c r="OG649" s="5"/>
      <c r="OH649" s="5"/>
      <c r="OI649" s="5"/>
      <c r="OJ649" s="5"/>
      <c r="OK649" s="5"/>
      <c r="OL649" s="5"/>
      <c r="OM649" s="5"/>
      <c r="ON649" s="5"/>
      <c r="OO649" s="5"/>
      <c r="OP649" s="5"/>
      <c r="OQ649" s="5"/>
      <c r="OR649" s="5"/>
      <c r="OS649" s="5"/>
      <c r="OT649" s="5"/>
      <c r="OU649" s="5"/>
      <c r="OV649" s="5"/>
      <c r="OW649" s="5"/>
      <c r="OX649" s="5"/>
      <c r="OY649" s="5"/>
      <c r="OZ649" s="5"/>
      <c r="PA649" s="5"/>
      <c r="PB649" s="5"/>
      <c r="PC649" s="5"/>
      <c r="PD649" s="5"/>
      <c r="PE649" s="5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</row>
    <row r="650" spans="1:432" ht="14.2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  <c r="IW650" s="5"/>
      <c r="IX650" s="5"/>
      <c r="IY650" s="5"/>
      <c r="IZ650" s="5"/>
      <c r="JA650" s="5"/>
      <c r="JB650" s="5"/>
      <c r="JC650" s="5"/>
      <c r="JD650" s="5"/>
      <c r="JE650" s="5"/>
      <c r="JF650" s="5"/>
      <c r="JG650" s="5"/>
      <c r="JH650" s="5"/>
      <c r="JI650" s="5"/>
      <c r="JJ650" s="5"/>
      <c r="JK650" s="5"/>
      <c r="JL650" s="5"/>
      <c r="JM650" s="5"/>
      <c r="JN650" s="5"/>
      <c r="JO650" s="5"/>
      <c r="JP650" s="5"/>
      <c r="JQ650" s="5"/>
      <c r="JR650" s="5"/>
      <c r="JS650" s="5"/>
      <c r="JT650" s="5"/>
      <c r="JU650" s="5"/>
      <c r="JV650" s="5"/>
      <c r="JW650" s="5"/>
      <c r="JX650" s="5"/>
      <c r="JY650" s="5"/>
      <c r="JZ650" s="5"/>
      <c r="KA650" s="5"/>
      <c r="KB650" s="5"/>
      <c r="KC650" s="5"/>
      <c r="KD650" s="5"/>
      <c r="KE650" s="5"/>
      <c r="KF650" s="5"/>
      <c r="KG650" s="5"/>
      <c r="KH650" s="5"/>
      <c r="KI650" s="5"/>
      <c r="KJ650" s="5"/>
      <c r="KK650" s="5"/>
      <c r="KL650" s="5"/>
      <c r="KM650" s="5"/>
      <c r="KN650" s="5"/>
      <c r="KO650" s="5"/>
      <c r="KP650" s="5"/>
      <c r="KQ650" s="5"/>
      <c r="KR650" s="5"/>
      <c r="KS650" s="5"/>
      <c r="KT650" s="5"/>
      <c r="KU650" s="5"/>
      <c r="KV650" s="5"/>
      <c r="KW650" s="5"/>
      <c r="KX650" s="5"/>
      <c r="KY650" s="5"/>
      <c r="KZ650" s="5"/>
      <c r="LA650" s="5"/>
      <c r="LB650" s="5"/>
      <c r="LC650" s="5"/>
      <c r="LD650" s="5"/>
      <c r="LE650" s="5"/>
      <c r="LF650" s="5"/>
      <c r="LG650" s="5"/>
      <c r="LH650" s="5"/>
      <c r="LI650" s="5"/>
      <c r="LJ650" s="5"/>
      <c r="LK650" s="5"/>
      <c r="LL650" s="5"/>
      <c r="LM650" s="5"/>
      <c r="LN650" s="5"/>
      <c r="LO650" s="5"/>
      <c r="LP650" s="5"/>
      <c r="LQ650" s="5"/>
      <c r="LR650" s="5"/>
      <c r="LS650" s="5"/>
      <c r="LT650" s="5"/>
      <c r="LU650" s="5"/>
      <c r="LV650" s="5"/>
      <c r="LW650" s="5"/>
      <c r="LX650" s="5"/>
      <c r="LY650" s="5"/>
      <c r="LZ650" s="5"/>
      <c r="MA650" s="5"/>
      <c r="MB650" s="5"/>
      <c r="MC650" s="5"/>
      <c r="MD650" s="5"/>
      <c r="ME650" s="5"/>
      <c r="MF650" s="5"/>
      <c r="MG650" s="5"/>
      <c r="MH650" s="5"/>
      <c r="MI650" s="5"/>
      <c r="MJ650" s="5"/>
      <c r="MK650" s="5"/>
      <c r="ML650" s="5"/>
      <c r="MM650" s="5"/>
      <c r="MN650" s="5"/>
      <c r="MO650" s="5"/>
      <c r="MP650" s="5"/>
      <c r="MQ650" s="5"/>
      <c r="MR650" s="5"/>
      <c r="MS650" s="5"/>
      <c r="MT650" s="5"/>
      <c r="MU650" s="5"/>
      <c r="MV650" s="5"/>
      <c r="MW650" s="5"/>
      <c r="MX650" s="5"/>
      <c r="MY650" s="5"/>
      <c r="MZ650" s="5"/>
      <c r="NA650" s="5"/>
      <c r="NB650" s="5"/>
      <c r="NC650" s="5"/>
      <c r="ND650" s="5"/>
      <c r="NE650" s="5"/>
      <c r="NF650" s="5"/>
      <c r="NG650" s="5"/>
      <c r="NH650" s="5"/>
      <c r="NI650" s="5"/>
      <c r="NJ650" s="5"/>
      <c r="NK650" s="5"/>
      <c r="NL650" s="5"/>
      <c r="NM650" s="5"/>
      <c r="NN650" s="5"/>
      <c r="NO650" s="5"/>
      <c r="NP650" s="5"/>
      <c r="NQ650" s="5"/>
      <c r="NR650" s="5"/>
      <c r="NS650" s="5"/>
      <c r="NT650" s="5"/>
      <c r="NU650" s="5"/>
      <c r="NV650" s="5"/>
      <c r="NW650" s="5"/>
      <c r="NX650" s="5"/>
      <c r="NY650" s="5"/>
      <c r="NZ650" s="5"/>
      <c r="OA650" s="5"/>
      <c r="OB650" s="5"/>
      <c r="OC650" s="5"/>
      <c r="OD650" s="5"/>
      <c r="OE650" s="5"/>
      <c r="OF650" s="5"/>
      <c r="OG650" s="5"/>
      <c r="OH650" s="5"/>
      <c r="OI650" s="5"/>
      <c r="OJ650" s="5"/>
      <c r="OK650" s="5"/>
      <c r="OL650" s="5"/>
      <c r="OM650" s="5"/>
      <c r="ON650" s="5"/>
      <c r="OO650" s="5"/>
      <c r="OP650" s="5"/>
      <c r="OQ650" s="5"/>
      <c r="OR650" s="5"/>
      <c r="OS650" s="5"/>
      <c r="OT650" s="5"/>
      <c r="OU650" s="5"/>
      <c r="OV650" s="5"/>
      <c r="OW650" s="5"/>
      <c r="OX650" s="5"/>
      <c r="OY650" s="5"/>
      <c r="OZ650" s="5"/>
      <c r="PA650" s="5"/>
      <c r="PB650" s="5"/>
      <c r="PC650" s="5"/>
      <c r="PD650" s="5"/>
      <c r="PE650" s="5"/>
      <c r="PF650" s="5"/>
      <c r="PG650" s="5"/>
      <c r="PH650" s="5"/>
      <c r="PI650" s="5"/>
      <c r="PJ650" s="5"/>
      <c r="PK650" s="5"/>
      <c r="PL650" s="5"/>
      <c r="PM650" s="5"/>
      <c r="PN650" s="5"/>
      <c r="PO650" s="5"/>
      <c r="PP650" s="5"/>
    </row>
    <row r="651" spans="1:432" ht="14.2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  <c r="IW651" s="5"/>
      <c r="IX651" s="5"/>
      <c r="IY651" s="5"/>
      <c r="IZ651" s="5"/>
      <c r="JA651" s="5"/>
      <c r="JB651" s="5"/>
      <c r="JC651" s="5"/>
      <c r="JD651" s="5"/>
      <c r="JE651" s="5"/>
      <c r="JF651" s="5"/>
      <c r="JG651" s="5"/>
      <c r="JH651" s="5"/>
      <c r="JI651" s="5"/>
      <c r="JJ651" s="5"/>
      <c r="JK651" s="5"/>
      <c r="JL651" s="5"/>
      <c r="JM651" s="5"/>
      <c r="JN651" s="5"/>
      <c r="JO651" s="5"/>
      <c r="JP651" s="5"/>
      <c r="JQ651" s="5"/>
      <c r="JR651" s="5"/>
      <c r="JS651" s="5"/>
      <c r="JT651" s="5"/>
      <c r="JU651" s="5"/>
      <c r="JV651" s="5"/>
      <c r="JW651" s="5"/>
      <c r="JX651" s="5"/>
      <c r="JY651" s="5"/>
      <c r="JZ651" s="5"/>
      <c r="KA651" s="5"/>
      <c r="KB651" s="5"/>
      <c r="KC651" s="5"/>
      <c r="KD651" s="5"/>
      <c r="KE651" s="5"/>
      <c r="KF651" s="5"/>
      <c r="KG651" s="5"/>
      <c r="KH651" s="5"/>
      <c r="KI651" s="5"/>
      <c r="KJ651" s="5"/>
      <c r="KK651" s="5"/>
      <c r="KL651" s="5"/>
      <c r="KM651" s="5"/>
      <c r="KN651" s="5"/>
      <c r="KO651" s="5"/>
      <c r="KP651" s="5"/>
      <c r="KQ651" s="5"/>
      <c r="KR651" s="5"/>
      <c r="KS651" s="5"/>
      <c r="KT651" s="5"/>
      <c r="KU651" s="5"/>
      <c r="KV651" s="5"/>
      <c r="KW651" s="5"/>
      <c r="KX651" s="5"/>
      <c r="KY651" s="5"/>
      <c r="KZ651" s="5"/>
      <c r="LA651" s="5"/>
      <c r="LB651" s="5"/>
      <c r="LC651" s="5"/>
      <c r="LD651" s="5"/>
      <c r="LE651" s="5"/>
      <c r="LF651" s="5"/>
      <c r="LG651" s="5"/>
      <c r="LH651" s="5"/>
      <c r="LI651" s="5"/>
      <c r="LJ651" s="5"/>
      <c r="LK651" s="5"/>
      <c r="LL651" s="5"/>
      <c r="LM651" s="5"/>
      <c r="LN651" s="5"/>
      <c r="LO651" s="5"/>
      <c r="LP651" s="5"/>
      <c r="LQ651" s="5"/>
      <c r="LR651" s="5"/>
      <c r="LS651" s="5"/>
      <c r="LT651" s="5"/>
      <c r="LU651" s="5"/>
      <c r="LV651" s="5"/>
      <c r="LW651" s="5"/>
      <c r="LX651" s="5"/>
      <c r="LY651" s="5"/>
      <c r="LZ651" s="5"/>
      <c r="MA651" s="5"/>
      <c r="MB651" s="5"/>
      <c r="MC651" s="5"/>
      <c r="MD651" s="5"/>
      <c r="ME651" s="5"/>
      <c r="MF651" s="5"/>
      <c r="MG651" s="5"/>
      <c r="MH651" s="5"/>
      <c r="MI651" s="5"/>
      <c r="MJ651" s="5"/>
      <c r="MK651" s="5"/>
      <c r="ML651" s="5"/>
      <c r="MM651" s="5"/>
      <c r="MN651" s="5"/>
      <c r="MO651" s="5"/>
      <c r="MP651" s="5"/>
      <c r="MQ651" s="5"/>
      <c r="MR651" s="5"/>
      <c r="MS651" s="5"/>
      <c r="MT651" s="5"/>
      <c r="MU651" s="5"/>
      <c r="MV651" s="5"/>
      <c r="MW651" s="5"/>
      <c r="MX651" s="5"/>
      <c r="MY651" s="5"/>
      <c r="MZ651" s="5"/>
      <c r="NA651" s="5"/>
      <c r="NB651" s="5"/>
      <c r="NC651" s="5"/>
      <c r="ND651" s="5"/>
      <c r="NE651" s="5"/>
      <c r="NF651" s="5"/>
      <c r="NG651" s="5"/>
      <c r="NH651" s="5"/>
      <c r="NI651" s="5"/>
      <c r="NJ651" s="5"/>
      <c r="NK651" s="5"/>
      <c r="NL651" s="5"/>
      <c r="NM651" s="5"/>
      <c r="NN651" s="5"/>
      <c r="NO651" s="5"/>
      <c r="NP651" s="5"/>
      <c r="NQ651" s="5"/>
      <c r="NR651" s="5"/>
      <c r="NS651" s="5"/>
      <c r="NT651" s="5"/>
      <c r="NU651" s="5"/>
      <c r="NV651" s="5"/>
      <c r="NW651" s="5"/>
      <c r="NX651" s="5"/>
      <c r="NY651" s="5"/>
      <c r="NZ651" s="5"/>
      <c r="OA651" s="5"/>
      <c r="OB651" s="5"/>
      <c r="OC651" s="5"/>
      <c r="OD651" s="5"/>
      <c r="OE651" s="5"/>
      <c r="OF651" s="5"/>
      <c r="OG651" s="5"/>
      <c r="OH651" s="5"/>
      <c r="OI651" s="5"/>
      <c r="OJ651" s="5"/>
      <c r="OK651" s="5"/>
      <c r="OL651" s="5"/>
      <c r="OM651" s="5"/>
      <c r="ON651" s="5"/>
      <c r="OO651" s="5"/>
      <c r="OP651" s="5"/>
      <c r="OQ651" s="5"/>
      <c r="OR651" s="5"/>
      <c r="OS651" s="5"/>
      <c r="OT651" s="5"/>
      <c r="OU651" s="5"/>
      <c r="OV651" s="5"/>
      <c r="OW651" s="5"/>
      <c r="OX651" s="5"/>
      <c r="OY651" s="5"/>
      <c r="OZ651" s="5"/>
      <c r="PA651" s="5"/>
      <c r="PB651" s="5"/>
      <c r="PC651" s="5"/>
      <c r="PD651" s="5"/>
      <c r="PE651" s="5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</row>
    <row r="652" spans="1:432" ht="14.2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  <c r="IW652" s="5"/>
      <c r="IX652" s="5"/>
      <c r="IY652" s="5"/>
      <c r="IZ652" s="5"/>
      <c r="JA652" s="5"/>
      <c r="JB652" s="5"/>
      <c r="JC652" s="5"/>
      <c r="JD652" s="5"/>
      <c r="JE652" s="5"/>
      <c r="JF652" s="5"/>
      <c r="JG652" s="5"/>
      <c r="JH652" s="5"/>
      <c r="JI652" s="5"/>
      <c r="JJ652" s="5"/>
      <c r="JK652" s="5"/>
      <c r="JL652" s="5"/>
      <c r="JM652" s="5"/>
      <c r="JN652" s="5"/>
      <c r="JO652" s="5"/>
      <c r="JP652" s="5"/>
      <c r="JQ652" s="5"/>
      <c r="JR652" s="5"/>
      <c r="JS652" s="5"/>
      <c r="JT652" s="5"/>
      <c r="JU652" s="5"/>
      <c r="JV652" s="5"/>
      <c r="JW652" s="5"/>
      <c r="JX652" s="5"/>
      <c r="JY652" s="5"/>
      <c r="JZ652" s="5"/>
      <c r="KA652" s="5"/>
      <c r="KB652" s="5"/>
      <c r="KC652" s="5"/>
      <c r="KD652" s="5"/>
      <c r="KE652" s="5"/>
      <c r="KF652" s="5"/>
      <c r="KG652" s="5"/>
      <c r="KH652" s="5"/>
      <c r="KI652" s="5"/>
      <c r="KJ652" s="5"/>
      <c r="KK652" s="5"/>
      <c r="KL652" s="5"/>
      <c r="KM652" s="5"/>
      <c r="KN652" s="5"/>
      <c r="KO652" s="5"/>
      <c r="KP652" s="5"/>
      <c r="KQ652" s="5"/>
      <c r="KR652" s="5"/>
      <c r="KS652" s="5"/>
      <c r="KT652" s="5"/>
      <c r="KU652" s="5"/>
      <c r="KV652" s="5"/>
      <c r="KW652" s="5"/>
      <c r="KX652" s="5"/>
      <c r="KY652" s="5"/>
      <c r="KZ652" s="5"/>
      <c r="LA652" s="5"/>
      <c r="LB652" s="5"/>
      <c r="LC652" s="5"/>
      <c r="LD652" s="5"/>
      <c r="LE652" s="5"/>
      <c r="LF652" s="5"/>
      <c r="LG652" s="5"/>
      <c r="LH652" s="5"/>
      <c r="LI652" s="5"/>
      <c r="LJ652" s="5"/>
      <c r="LK652" s="5"/>
      <c r="LL652" s="5"/>
      <c r="LM652" s="5"/>
      <c r="LN652" s="5"/>
      <c r="LO652" s="5"/>
      <c r="LP652" s="5"/>
      <c r="LQ652" s="5"/>
      <c r="LR652" s="5"/>
      <c r="LS652" s="5"/>
      <c r="LT652" s="5"/>
      <c r="LU652" s="5"/>
      <c r="LV652" s="5"/>
      <c r="LW652" s="5"/>
      <c r="LX652" s="5"/>
      <c r="LY652" s="5"/>
      <c r="LZ652" s="5"/>
      <c r="MA652" s="5"/>
      <c r="MB652" s="5"/>
      <c r="MC652" s="5"/>
      <c r="MD652" s="5"/>
      <c r="ME652" s="5"/>
      <c r="MF652" s="5"/>
      <c r="MG652" s="5"/>
      <c r="MH652" s="5"/>
      <c r="MI652" s="5"/>
      <c r="MJ652" s="5"/>
      <c r="MK652" s="5"/>
      <c r="ML652" s="5"/>
      <c r="MM652" s="5"/>
      <c r="MN652" s="5"/>
      <c r="MO652" s="5"/>
      <c r="MP652" s="5"/>
      <c r="MQ652" s="5"/>
      <c r="MR652" s="5"/>
      <c r="MS652" s="5"/>
      <c r="MT652" s="5"/>
      <c r="MU652" s="5"/>
      <c r="MV652" s="5"/>
      <c r="MW652" s="5"/>
      <c r="MX652" s="5"/>
      <c r="MY652" s="5"/>
      <c r="MZ652" s="5"/>
      <c r="NA652" s="5"/>
      <c r="NB652" s="5"/>
      <c r="NC652" s="5"/>
      <c r="ND652" s="5"/>
      <c r="NE652" s="5"/>
      <c r="NF652" s="5"/>
      <c r="NG652" s="5"/>
      <c r="NH652" s="5"/>
      <c r="NI652" s="5"/>
      <c r="NJ652" s="5"/>
      <c r="NK652" s="5"/>
      <c r="NL652" s="5"/>
      <c r="NM652" s="5"/>
      <c r="NN652" s="5"/>
      <c r="NO652" s="5"/>
      <c r="NP652" s="5"/>
      <c r="NQ652" s="5"/>
      <c r="NR652" s="5"/>
      <c r="NS652" s="5"/>
      <c r="NT652" s="5"/>
      <c r="NU652" s="5"/>
      <c r="NV652" s="5"/>
      <c r="NW652" s="5"/>
      <c r="NX652" s="5"/>
      <c r="NY652" s="5"/>
      <c r="NZ652" s="5"/>
      <c r="OA652" s="5"/>
      <c r="OB652" s="5"/>
      <c r="OC652" s="5"/>
      <c r="OD652" s="5"/>
      <c r="OE652" s="5"/>
      <c r="OF652" s="5"/>
      <c r="OG652" s="5"/>
      <c r="OH652" s="5"/>
      <c r="OI652" s="5"/>
      <c r="OJ652" s="5"/>
      <c r="OK652" s="5"/>
      <c r="OL652" s="5"/>
      <c r="OM652" s="5"/>
      <c r="ON652" s="5"/>
      <c r="OO652" s="5"/>
      <c r="OP652" s="5"/>
      <c r="OQ652" s="5"/>
      <c r="OR652" s="5"/>
      <c r="OS652" s="5"/>
      <c r="OT652" s="5"/>
      <c r="OU652" s="5"/>
      <c r="OV652" s="5"/>
      <c r="OW652" s="5"/>
      <c r="OX652" s="5"/>
      <c r="OY652" s="5"/>
      <c r="OZ652" s="5"/>
      <c r="PA652" s="5"/>
      <c r="PB652" s="5"/>
      <c r="PC652" s="5"/>
      <c r="PD652" s="5"/>
      <c r="PE652" s="5"/>
      <c r="PF652" s="5"/>
      <c r="PG652" s="5"/>
      <c r="PH652" s="5"/>
      <c r="PI652" s="5"/>
      <c r="PJ652" s="5"/>
      <c r="PK652" s="5"/>
      <c r="PL652" s="5"/>
      <c r="PM652" s="5"/>
      <c r="PN652" s="5"/>
      <c r="PO652" s="5"/>
      <c r="PP652" s="5"/>
    </row>
    <row r="653" spans="1:432" ht="14.2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  <c r="IW653" s="5"/>
      <c r="IX653" s="5"/>
      <c r="IY653" s="5"/>
      <c r="IZ653" s="5"/>
      <c r="JA653" s="5"/>
      <c r="JB653" s="5"/>
      <c r="JC653" s="5"/>
      <c r="JD653" s="5"/>
      <c r="JE653" s="5"/>
      <c r="JF653" s="5"/>
      <c r="JG653" s="5"/>
      <c r="JH653" s="5"/>
      <c r="JI653" s="5"/>
      <c r="JJ653" s="5"/>
      <c r="JK653" s="5"/>
      <c r="JL653" s="5"/>
      <c r="JM653" s="5"/>
      <c r="JN653" s="5"/>
      <c r="JO653" s="5"/>
      <c r="JP653" s="5"/>
      <c r="JQ653" s="5"/>
      <c r="JR653" s="5"/>
      <c r="JS653" s="5"/>
      <c r="JT653" s="5"/>
      <c r="JU653" s="5"/>
      <c r="JV653" s="5"/>
      <c r="JW653" s="5"/>
      <c r="JX653" s="5"/>
      <c r="JY653" s="5"/>
      <c r="JZ653" s="5"/>
      <c r="KA653" s="5"/>
      <c r="KB653" s="5"/>
      <c r="KC653" s="5"/>
      <c r="KD653" s="5"/>
      <c r="KE653" s="5"/>
      <c r="KF653" s="5"/>
      <c r="KG653" s="5"/>
      <c r="KH653" s="5"/>
      <c r="KI653" s="5"/>
      <c r="KJ653" s="5"/>
      <c r="KK653" s="5"/>
      <c r="KL653" s="5"/>
      <c r="KM653" s="5"/>
      <c r="KN653" s="5"/>
      <c r="KO653" s="5"/>
      <c r="KP653" s="5"/>
      <c r="KQ653" s="5"/>
      <c r="KR653" s="5"/>
      <c r="KS653" s="5"/>
      <c r="KT653" s="5"/>
      <c r="KU653" s="5"/>
      <c r="KV653" s="5"/>
      <c r="KW653" s="5"/>
      <c r="KX653" s="5"/>
      <c r="KY653" s="5"/>
      <c r="KZ653" s="5"/>
      <c r="LA653" s="5"/>
      <c r="LB653" s="5"/>
      <c r="LC653" s="5"/>
      <c r="LD653" s="5"/>
      <c r="LE653" s="5"/>
      <c r="LF653" s="5"/>
      <c r="LG653" s="5"/>
      <c r="LH653" s="5"/>
      <c r="LI653" s="5"/>
      <c r="LJ653" s="5"/>
      <c r="LK653" s="5"/>
      <c r="LL653" s="5"/>
      <c r="LM653" s="5"/>
      <c r="LN653" s="5"/>
      <c r="LO653" s="5"/>
      <c r="LP653" s="5"/>
      <c r="LQ653" s="5"/>
      <c r="LR653" s="5"/>
      <c r="LS653" s="5"/>
      <c r="LT653" s="5"/>
      <c r="LU653" s="5"/>
      <c r="LV653" s="5"/>
      <c r="LW653" s="5"/>
      <c r="LX653" s="5"/>
      <c r="LY653" s="5"/>
      <c r="LZ653" s="5"/>
      <c r="MA653" s="5"/>
      <c r="MB653" s="5"/>
      <c r="MC653" s="5"/>
      <c r="MD653" s="5"/>
      <c r="ME653" s="5"/>
      <c r="MF653" s="5"/>
      <c r="MG653" s="5"/>
      <c r="MH653" s="5"/>
      <c r="MI653" s="5"/>
      <c r="MJ653" s="5"/>
      <c r="MK653" s="5"/>
      <c r="ML653" s="5"/>
      <c r="MM653" s="5"/>
      <c r="MN653" s="5"/>
      <c r="MO653" s="5"/>
      <c r="MP653" s="5"/>
      <c r="MQ653" s="5"/>
      <c r="MR653" s="5"/>
      <c r="MS653" s="5"/>
      <c r="MT653" s="5"/>
      <c r="MU653" s="5"/>
      <c r="MV653" s="5"/>
      <c r="MW653" s="5"/>
      <c r="MX653" s="5"/>
      <c r="MY653" s="5"/>
      <c r="MZ653" s="5"/>
      <c r="NA653" s="5"/>
      <c r="NB653" s="5"/>
      <c r="NC653" s="5"/>
      <c r="ND653" s="5"/>
      <c r="NE653" s="5"/>
      <c r="NF653" s="5"/>
      <c r="NG653" s="5"/>
      <c r="NH653" s="5"/>
      <c r="NI653" s="5"/>
      <c r="NJ653" s="5"/>
      <c r="NK653" s="5"/>
      <c r="NL653" s="5"/>
      <c r="NM653" s="5"/>
      <c r="NN653" s="5"/>
      <c r="NO653" s="5"/>
      <c r="NP653" s="5"/>
      <c r="NQ653" s="5"/>
      <c r="NR653" s="5"/>
      <c r="NS653" s="5"/>
      <c r="NT653" s="5"/>
      <c r="NU653" s="5"/>
      <c r="NV653" s="5"/>
      <c r="NW653" s="5"/>
      <c r="NX653" s="5"/>
      <c r="NY653" s="5"/>
      <c r="NZ653" s="5"/>
      <c r="OA653" s="5"/>
      <c r="OB653" s="5"/>
      <c r="OC653" s="5"/>
      <c r="OD653" s="5"/>
      <c r="OE653" s="5"/>
      <c r="OF653" s="5"/>
      <c r="OG653" s="5"/>
      <c r="OH653" s="5"/>
      <c r="OI653" s="5"/>
      <c r="OJ653" s="5"/>
      <c r="OK653" s="5"/>
      <c r="OL653" s="5"/>
      <c r="OM653" s="5"/>
      <c r="ON653" s="5"/>
      <c r="OO653" s="5"/>
      <c r="OP653" s="5"/>
      <c r="OQ653" s="5"/>
      <c r="OR653" s="5"/>
      <c r="OS653" s="5"/>
      <c r="OT653" s="5"/>
      <c r="OU653" s="5"/>
      <c r="OV653" s="5"/>
      <c r="OW653" s="5"/>
      <c r="OX653" s="5"/>
      <c r="OY653" s="5"/>
      <c r="OZ653" s="5"/>
      <c r="PA653" s="5"/>
      <c r="PB653" s="5"/>
      <c r="PC653" s="5"/>
      <c r="PD653" s="5"/>
      <c r="PE653" s="5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</row>
    <row r="654" spans="1:432" ht="14.2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  <c r="IW654" s="5"/>
      <c r="IX654" s="5"/>
      <c r="IY654" s="5"/>
      <c r="IZ654" s="5"/>
      <c r="JA654" s="5"/>
      <c r="JB654" s="5"/>
      <c r="JC654" s="5"/>
      <c r="JD654" s="5"/>
      <c r="JE654" s="5"/>
      <c r="JF654" s="5"/>
      <c r="JG654" s="5"/>
      <c r="JH654" s="5"/>
      <c r="JI654" s="5"/>
      <c r="JJ654" s="5"/>
      <c r="JK654" s="5"/>
      <c r="JL654" s="5"/>
      <c r="JM654" s="5"/>
      <c r="JN654" s="5"/>
      <c r="JO654" s="5"/>
      <c r="JP654" s="5"/>
      <c r="JQ654" s="5"/>
      <c r="JR654" s="5"/>
      <c r="JS654" s="5"/>
      <c r="JT654" s="5"/>
      <c r="JU654" s="5"/>
      <c r="JV654" s="5"/>
      <c r="JW654" s="5"/>
      <c r="JX654" s="5"/>
      <c r="JY654" s="5"/>
      <c r="JZ654" s="5"/>
      <c r="KA654" s="5"/>
      <c r="KB654" s="5"/>
      <c r="KC654" s="5"/>
      <c r="KD654" s="5"/>
      <c r="KE654" s="5"/>
      <c r="KF654" s="5"/>
      <c r="KG654" s="5"/>
      <c r="KH654" s="5"/>
      <c r="KI654" s="5"/>
      <c r="KJ654" s="5"/>
      <c r="KK654" s="5"/>
      <c r="KL654" s="5"/>
      <c r="KM654" s="5"/>
      <c r="KN654" s="5"/>
      <c r="KO654" s="5"/>
      <c r="KP654" s="5"/>
      <c r="KQ654" s="5"/>
      <c r="KR654" s="5"/>
      <c r="KS654" s="5"/>
      <c r="KT654" s="5"/>
      <c r="KU654" s="5"/>
      <c r="KV654" s="5"/>
      <c r="KW654" s="5"/>
      <c r="KX654" s="5"/>
      <c r="KY654" s="5"/>
      <c r="KZ654" s="5"/>
      <c r="LA654" s="5"/>
      <c r="LB654" s="5"/>
      <c r="LC654" s="5"/>
      <c r="LD654" s="5"/>
      <c r="LE654" s="5"/>
      <c r="LF654" s="5"/>
      <c r="LG654" s="5"/>
      <c r="LH654" s="5"/>
      <c r="LI654" s="5"/>
      <c r="LJ654" s="5"/>
      <c r="LK654" s="5"/>
      <c r="LL654" s="5"/>
      <c r="LM654" s="5"/>
      <c r="LN654" s="5"/>
      <c r="LO654" s="5"/>
      <c r="LP654" s="5"/>
      <c r="LQ654" s="5"/>
      <c r="LR654" s="5"/>
      <c r="LS654" s="5"/>
      <c r="LT654" s="5"/>
      <c r="LU654" s="5"/>
      <c r="LV654" s="5"/>
      <c r="LW654" s="5"/>
      <c r="LX654" s="5"/>
      <c r="LY654" s="5"/>
      <c r="LZ654" s="5"/>
      <c r="MA654" s="5"/>
      <c r="MB654" s="5"/>
      <c r="MC654" s="5"/>
      <c r="MD654" s="5"/>
      <c r="ME654" s="5"/>
      <c r="MF654" s="5"/>
      <c r="MG654" s="5"/>
      <c r="MH654" s="5"/>
      <c r="MI654" s="5"/>
      <c r="MJ654" s="5"/>
      <c r="MK654" s="5"/>
      <c r="ML654" s="5"/>
      <c r="MM654" s="5"/>
      <c r="MN654" s="5"/>
      <c r="MO654" s="5"/>
      <c r="MP654" s="5"/>
      <c r="MQ654" s="5"/>
      <c r="MR654" s="5"/>
      <c r="MS654" s="5"/>
      <c r="MT654" s="5"/>
      <c r="MU654" s="5"/>
      <c r="MV654" s="5"/>
      <c r="MW654" s="5"/>
      <c r="MX654" s="5"/>
      <c r="MY654" s="5"/>
      <c r="MZ654" s="5"/>
      <c r="NA654" s="5"/>
      <c r="NB654" s="5"/>
      <c r="NC654" s="5"/>
      <c r="ND654" s="5"/>
      <c r="NE654" s="5"/>
      <c r="NF654" s="5"/>
      <c r="NG654" s="5"/>
      <c r="NH654" s="5"/>
      <c r="NI654" s="5"/>
      <c r="NJ654" s="5"/>
      <c r="NK654" s="5"/>
      <c r="NL654" s="5"/>
      <c r="NM654" s="5"/>
      <c r="NN654" s="5"/>
      <c r="NO654" s="5"/>
      <c r="NP654" s="5"/>
      <c r="NQ654" s="5"/>
      <c r="NR654" s="5"/>
      <c r="NS654" s="5"/>
      <c r="NT654" s="5"/>
      <c r="NU654" s="5"/>
      <c r="NV654" s="5"/>
      <c r="NW654" s="5"/>
      <c r="NX654" s="5"/>
      <c r="NY654" s="5"/>
      <c r="NZ654" s="5"/>
      <c r="OA654" s="5"/>
      <c r="OB654" s="5"/>
      <c r="OC654" s="5"/>
      <c r="OD654" s="5"/>
      <c r="OE654" s="5"/>
      <c r="OF654" s="5"/>
      <c r="OG654" s="5"/>
      <c r="OH654" s="5"/>
      <c r="OI654" s="5"/>
      <c r="OJ654" s="5"/>
      <c r="OK654" s="5"/>
      <c r="OL654" s="5"/>
      <c r="OM654" s="5"/>
      <c r="ON654" s="5"/>
      <c r="OO654" s="5"/>
      <c r="OP654" s="5"/>
      <c r="OQ654" s="5"/>
      <c r="OR654" s="5"/>
      <c r="OS654" s="5"/>
      <c r="OT654" s="5"/>
      <c r="OU654" s="5"/>
      <c r="OV654" s="5"/>
      <c r="OW654" s="5"/>
      <c r="OX654" s="5"/>
      <c r="OY654" s="5"/>
      <c r="OZ654" s="5"/>
      <c r="PA654" s="5"/>
      <c r="PB654" s="5"/>
      <c r="PC654" s="5"/>
      <c r="PD654" s="5"/>
      <c r="PE654" s="5"/>
      <c r="PF654" s="5"/>
      <c r="PG654" s="5"/>
      <c r="PH654" s="5"/>
      <c r="PI654" s="5"/>
      <c r="PJ654" s="5"/>
      <c r="PK654" s="5"/>
      <c r="PL654" s="5"/>
      <c r="PM654" s="5"/>
      <c r="PN654" s="5"/>
      <c r="PO654" s="5"/>
      <c r="PP654" s="5"/>
    </row>
    <row r="655" spans="1:432" ht="14.2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  <c r="IW655" s="5"/>
      <c r="IX655" s="5"/>
      <c r="IY655" s="5"/>
      <c r="IZ655" s="5"/>
      <c r="JA655" s="5"/>
      <c r="JB655" s="5"/>
      <c r="JC655" s="5"/>
      <c r="JD655" s="5"/>
      <c r="JE655" s="5"/>
      <c r="JF655" s="5"/>
      <c r="JG655" s="5"/>
      <c r="JH655" s="5"/>
      <c r="JI655" s="5"/>
      <c r="JJ655" s="5"/>
      <c r="JK655" s="5"/>
      <c r="JL655" s="5"/>
      <c r="JM655" s="5"/>
      <c r="JN655" s="5"/>
      <c r="JO655" s="5"/>
      <c r="JP655" s="5"/>
      <c r="JQ655" s="5"/>
      <c r="JR655" s="5"/>
      <c r="JS655" s="5"/>
      <c r="JT655" s="5"/>
      <c r="JU655" s="5"/>
      <c r="JV655" s="5"/>
      <c r="JW655" s="5"/>
      <c r="JX655" s="5"/>
      <c r="JY655" s="5"/>
      <c r="JZ655" s="5"/>
      <c r="KA655" s="5"/>
      <c r="KB655" s="5"/>
      <c r="KC655" s="5"/>
      <c r="KD655" s="5"/>
      <c r="KE655" s="5"/>
      <c r="KF655" s="5"/>
      <c r="KG655" s="5"/>
      <c r="KH655" s="5"/>
      <c r="KI655" s="5"/>
      <c r="KJ655" s="5"/>
      <c r="KK655" s="5"/>
      <c r="KL655" s="5"/>
      <c r="KM655" s="5"/>
      <c r="KN655" s="5"/>
      <c r="KO655" s="5"/>
      <c r="KP655" s="5"/>
      <c r="KQ655" s="5"/>
      <c r="KR655" s="5"/>
      <c r="KS655" s="5"/>
      <c r="KT655" s="5"/>
      <c r="KU655" s="5"/>
      <c r="KV655" s="5"/>
      <c r="KW655" s="5"/>
      <c r="KX655" s="5"/>
      <c r="KY655" s="5"/>
      <c r="KZ655" s="5"/>
      <c r="LA655" s="5"/>
      <c r="LB655" s="5"/>
      <c r="LC655" s="5"/>
      <c r="LD655" s="5"/>
      <c r="LE655" s="5"/>
      <c r="LF655" s="5"/>
      <c r="LG655" s="5"/>
      <c r="LH655" s="5"/>
      <c r="LI655" s="5"/>
      <c r="LJ655" s="5"/>
      <c r="LK655" s="5"/>
      <c r="LL655" s="5"/>
      <c r="LM655" s="5"/>
      <c r="LN655" s="5"/>
      <c r="LO655" s="5"/>
      <c r="LP655" s="5"/>
      <c r="LQ655" s="5"/>
      <c r="LR655" s="5"/>
      <c r="LS655" s="5"/>
      <c r="LT655" s="5"/>
      <c r="LU655" s="5"/>
      <c r="LV655" s="5"/>
      <c r="LW655" s="5"/>
      <c r="LX655" s="5"/>
      <c r="LY655" s="5"/>
      <c r="LZ655" s="5"/>
      <c r="MA655" s="5"/>
      <c r="MB655" s="5"/>
      <c r="MC655" s="5"/>
      <c r="MD655" s="5"/>
      <c r="ME655" s="5"/>
      <c r="MF655" s="5"/>
      <c r="MG655" s="5"/>
      <c r="MH655" s="5"/>
      <c r="MI655" s="5"/>
      <c r="MJ655" s="5"/>
      <c r="MK655" s="5"/>
      <c r="ML655" s="5"/>
      <c r="MM655" s="5"/>
      <c r="MN655" s="5"/>
      <c r="MO655" s="5"/>
      <c r="MP655" s="5"/>
      <c r="MQ655" s="5"/>
      <c r="MR655" s="5"/>
      <c r="MS655" s="5"/>
      <c r="MT655" s="5"/>
      <c r="MU655" s="5"/>
      <c r="MV655" s="5"/>
      <c r="MW655" s="5"/>
      <c r="MX655" s="5"/>
      <c r="MY655" s="5"/>
      <c r="MZ655" s="5"/>
      <c r="NA655" s="5"/>
      <c r="NB655" s="5"/>
      <c r="NC655" s="5"/>
      <c r="ND655" s="5"/>
      <c r="NE655" s="5"/>
      <c r="NF655" s="5"/>
      <c r="NG655" s="5"/>
      <c r="NH655" s="5"/>
      <c r="NI655" s="5"/>
      <c r="NJ655" s="5"/>
      <c r="NK655" s="5"/>
      <c r="NL655" s="5"/>
      <c r="NM655" s="5"/>
      <c r="NN655" s="5"/>
      <c r="NO655" s="5"/>
      <c r="NP655" s="5"/>
      <c r="NQ655" s="5"/>
      <c r="NR655" s="5"/>
      <c r="NS655" s="5"/>
      <c r="NT655" s="5"/>
      <c r="NU655" s="5"/>
      <c r="NV655" s="5"/>
      <c r="NW655" s="5"/>
      <c r="NX655" s="5"/>
      <c r="NY655" s="5"/>
      <c r="NZ655" s="5"/>
      <c r="OA655" s="5"/>
      <c r="OB655" s="5"/>
      <c r="OC655" s="5"/>
      <c r="OD655" s="5"/>
      <c r="OE655" s="5"/>
      <c r="OF655" s="5"/>
      <c r="OG655" s="5"/>
      <c r="OH655" s="5"/>
      <c r="OI655" s="5"/>
      <c r="OJ655" s="5"/>
      <c r="OK655" s="5"/>
      <c r="OL655" s="5"/>
      <c r="OM655" s="5"/>
      <c r="ON655" s="5"/>
      <c r="OO655" s="5"/>
      <c r="OP655" s="5"/>
      <c r="OQ655" s="5"/>
      <c r="OR655" s="5"/>
      <c r="OS655" s="5"/>
      <c r="OT655" s="5"/>
      <c r="OU655" s="5"/>
      <c r="OV655" s="5"/>
      <c r="OW655" s="5"/>
      <c r="OX655" s="5"/>
      <c r="OY655" s="5"/>
      <c r="OZ655" s="5"/>
      <c r="PA655" s="5"/>
      <c r="PB655" s="5"/>
      <c r="PC655" s="5"/>
      <c r="PD655" s="5"/>
      <c r="PE655" s="5"/>
      <c r="PF655" s="5"/>
      <c r="PG655" s="5"/>
      <c r="PH655" s="5"/>
      <c r="PI655" s="5"/>
      <c r="PJ655" s="5"/>
      <c r="PK655" s="5"/>
      <c r="PL655" s="5"/>
      <c r="PM655" s="5"/>
      <c r="PN655" s="5"/>
      <c r="PO655" s="5"/>
      <c r="PP655" s="5"/>
    </row>
    <row r="656" spans="1:432" ht="14.2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  <c r="IW656" s="5"/>
      <c r="IX656" s="5"/>
      <c r="IY656" s="5"/>
      <c r="IZ656" s="5"/>
      <c r="JA656" s="5"/>
      <c r="JB656" s="5"/>
      <c r="JC656" s="5"/>
      <c r="JD656" s="5"/>
      <c r="JE656" s="5"/>
      <c r="JF656" s="5"/>
      <c r="JG656" s="5"/>
      <c r="JH656" s="5"/>
      <c r="JI656" s="5"/>
      <c r="JJ656" s="5"/>
      <c r="JK656" s="5"/>
      <c r="JL656" s="5"/>
      <c r="JM656" s="5"/>
      <c r="JN656" s="5"/>
      <c r="JO656" s="5"/>
      <c r="JP656" s="5"/>
      <c r="JQ656" s="5"/>
      <c r="JR656" s="5"/>
      <c r="JS656" s="5"/>
      <c r="JT656" s="5"/>
      <c r="JU656" s="5"/>
      <c r="JV656" s="5"/>
      <c r="JW656" s="5"/>
      <c r="JX656" s="5"/>
      <c r="JY656" s="5"/>
      <c r="JZ656" s="5"/>
      <c r="KA656" s="5"/>
      <c r="KB656" s="5"/>
      <c r="KC656" s="5"/>
      <c r="KD656" s="5"/>
      <c r="KE656" s="5"/>
      <c r="KF656" s="5"/>
      <c r="KG656" s="5"/>
      <c r="KH656" s="5"/>
      <c r="KI656" s="5"/>
      <c r="KJ656" s="5"/>
      <c r="KK656" s="5"/>
      <c r="KL656" s="5"/>
      <c r="KM656" s="5"/>
      <c r="KN656" s="5"/>
      <c r="KO656" s="5"/>
      <c r="KP656" s="5"/>
      <c r="KQ656" s="5"/>
      <c r="KR656" s="5"/>
      <c r="KS656" s="5"/>
      <c r="KT656" s="5"/>
      <c r="KU656" s="5"/>
      <c r="KV656" s="5"/>
      <c r="KW656" s="5"/>
      <c r="KX656" s="5"/>
      <c r="KY656" s="5"/>
      <c r="KZ656" s="5"/>
      <c r="LA656" s="5"/>
      <c r="LB656" s="5"/>
      <c r="LC656" s="5"/>
      <c r="LD656" s="5"/>
      <c r="LE656" s="5"/>
      <c r="LF656" s="5"/>
      <c r="LG656" s="5"/>
      <c r="LH656" s="5"/>
      <c r="LI656" s="5"/>
      <c r="LJ656" s="5"/>
      <c r="LK656" s="5"/>
      <c r="LL656" s="5"/>
      <c r="LM656" s="5"/>
      <c r="LN656" s="5"/>
      <c r="LO656" s="5"/>
      <c r="LP656" s="5"/>
      <c r="LQ656" s="5"/>
      <c r="LR656" s="5"/>
      <c r="LS656" s="5"/>
      <c r="LT656" s="5"/>
      <c r="LU656" s="5"/>
      <c r="LV656" s="5"/>
      <c r="LW656" s="5"/>
      <c r="LX656" s="5"/>
      <c r="LY656" s="5"/>
      <c r="LZ656" s="5"/>
      <c r="MA656" s="5"/>
      <c r="MB656" s="5"/>
      <c r="MC656" s="5"/>
      <c r="MD656" s="5"/>
      <c r="ME656" s="5"/>
      <c r="MF656" s="5"/>
      <c r="MG656" s="5"/>
      <c r="MH656" s="5"/>
      <c r="MI656" s="5"/>
      <c r="MJ656" s="5"/>
      <c r="MK656" s="5"/>
      <c r="ML656" s="5"/>
      <c r="MM656" s="5"/>
      <c r="MN656" s="5"/>
      <c r="MO656" s="5"/>
      <c r="MP656" s="5"/>
      <c r="MQ656" s="5"/>
      <c r="MR656" s="5"/>
      <c r="MS656" s="5"/>
      <c r="MT656" s="5"/>
      <c r="MU656" s="5"/>
      <c r="MV656" s="5"/>
      <c r="MW656" s="5"/>
      <c r="MX656" s="5"/>
      <c r="MY656" s="5"/>
      <c r="MZ656" s="5"/>
      <c r="NA656" s="5"/>
      <c r="NB656" s="5"/>
      <c r="NC656" s="5"/>
      <c r="ND656" s="5"/>
      <c r="NE656" s="5"/>
      <c r="NF656" s="5"/>
      <c r="NG656" s="5"/>
      <c r="NH656" s="5"/>
      <c r="NI656" s="5"/>
      <c r="NJ656" s="5"/>
      <c r="NK656" s="5"/>
      <c r="NL656" s="5"/>
      <c r="NM656" s="5"/>
      <c r="NN656" s="5"/>
      <c r="NO656" s="5"/>
      <c r="NP656" s="5"/>
      <c r="NQ656" s="5"/>
      <c r="NR656" s="5"/>
      <c r="NS656" s="5"/>
      <c r="NT656" s="5"/>
      <c r="NU656" s="5"/>
      <c r="NV656" s="5"/>
      <c r="NW656" s="5"/>
      <c r="NX656" s="5"/>
      <c r="NY656" s="5"/>
      <c r="NZ656" s="5"/>
      <c r="OA656" s="5"/>
      <c r="OB656" s="5"/>
      <c r="OC656" s="5"/>
      <c r="OD656" s="5"/>
      <c r="OE656" s="5"/>
      <c r="OF656" s="5"/>
      <c r="OG656" s="5"/>
      <c r="OH656" s="5"/>
      <c r="OI656" s="5"/>
      <c r="OJ656" s="5"/>
      <c r="OK656" s="5"/>
      <c r="OL656" s="5"/>
      <c r="OM656" s="5"/>
      <c r="ON656" s="5"/>
      <c r="OO656" s="5"/>
      <c r="OP656" s="5"/>
      <c r="OQ656" s="5"/>
      <c r="OR656" s="5"/>
      <c r="OS656" s="5"/>
      <c r="OT656" s="5"/>
      <c r="OU656" s="5"/>
      <c r="OV656" s="5"/>
      <c r="OW656" s="5"/>
      <c r="OX656" s="5"/>
      <c r="OY656" s="5"/>
      <c r="OZ656" s="5"/>
      <c r="PA656" s="5"/>
      <c r="PB656" s="5"/>
      <c r="PC656" s="5"/>
      <c r="PD656" s="5"/>
      <c r="PE656" s="5"/>
      <c r="PF656" s="5"/>
      <c r="PG656" s="5"/>
      <c r="PH656" s="5"/>
      <c r="PI656" s="5"/>
      <c r="PJ656" s="5"/>
      <c r="PK656" s="5"/>
      <c r="PL656" s="5"/>
      <c r="PM656" s="5"/>
      <c r="PN656" s="5"/>
      <c r="PO656" s="5"/>
      <c r="PP656" s="5"/>
    </row>
    <row r="657" spans="1:432" ht="14.2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  <c r="IW657" s="5"/>
      <c r="IX657" s="5"/>
      <c r="IY657" s="5"/>
      <c r="IZ657" s="5"/>
      <c r="JA657" s="5"/>
      <c r="JB657" s="5"/>
      <c r="JC657" s="5"/>
      <c r="JD657" s="5"/>
      <c r="JE657" s="5"/>
      <c r="JF657" s="5"/>
      <c r="JG657" s="5"/>
      <c r="JH657" s="5"/>
      <c r="JI657" s="5"/>
      <c r="JJ657" s="5"/>
      <c r="JK657" s="5"/>
      <c r="JL657" s="5"/>
      <c r="JM657" s="5"/>
      <c r="JN657" s="5"/>
      <c r="JO657" s="5"/>
      <c r="JP657" s="5"/>
      <c r="JQ657" s="5"/>
      <c r="JR657" s="5"/>
      <c r="JS657" s="5"/>
      <c r="JT657" s="5"/>
      <c r="JU657" s="5"/>
      <c r="JV657" s="5"/>
      <c r="JW657" s="5"/>
      <c r="JX657" s="5"/>
      <c r="JY657" s="5"/>
      <c r="JZ657" s="5"/>
      <c r="KA657" s="5"/>
      <c r="KB657" s="5"/>
      <c r="KC657" s="5"/>
      <c r="KD657" s="5"/>
      <c r="KE657" s="5"/>
      <c r="KF657" s="5"/>
      <c r="KG657" s="5"/>
      <c r="KH657" s="5"/>
      <c r="KI657" s="5"/>
      <c r="KJ657" s="5"/>
      <c r="KK657" s="5"/>
      <c r="KL657" s="5"/>
      <c r="KM657" s="5"/>
      <c r="KN657" s="5"/>
      <c r="KO657" s="5"/>
      <c r="KP657" s="5"/>
      <c r="KQ657" s="5"/>
      <c r="KR657" s="5"/>
      <c r="KS657" s="5"/>
      <c r="KT657" s="5"/>
      <c r="KU657" s="5"/>
      <c r="KV657" s="5"/>
      <c r="KW657" s="5"/>
      <c r="KX657" s="5"/>
      <c r="KY657" s="5"/>
      <c r="KZ657" s="5"/>
      <c r="LA657" s="5"/>
      <c r="LB657" s="5"/>
      <c r="LC657" s="5"/>
      <c r="LD657" s="5"/>
      <c r="LE657" s="5"/>
      <c r="LF657" s="5"/>
      <c r="LG657" s="5"/>
      <c r="LH657" s="5"/>
      <c r="LI657" s="5"/>
      <c r="LJ657" s="5"/>
      <c r="LK657" s="5"/>
      <c r="LL657" s="5"/>
      <c r="LM657" s="5"/>
      <c r="LN657" s="5"/>
      <c r="LO657" s="5"/>
      <c r="LP657" s="5"/>
      <c r="LQ657" s="5"/>
      <c r="LR657" s="5"/>
      <c r="LS657" s="5"/>
      <c r="LT657" s="5"/>
      <c r="LU657" s="5"/>
      <c r="LV657" s="5"/>
      <c r="LW657" s="5"/>
      <c r="LX657" s="5"/>
      <c r="LY657" s="5"/>
      <c r="LZ657" s="5"/>
      <c r="MA657" s="5"/>
      <c r="MB657" s="5"/>
      <c r="MC657" s="5"/>
      <c r="MD657" s="5"/>
      <c r="ME657" s="5"/>
      <c r="MF657" s="5"/>
      <c r="MG657" s="5"/>
      <c r="MH657" s="5"/>
      <c r="MI657" s="5"/>
      <c r="MJ657" s="5"/>
      <c r="MK657" s="5"/>
      <c r="ML657" s="5"/>
      <c r="MM657" s="5"/>
      <c r="MN657" s="5"/>
      <c r="MO657" s="5"/>
      <c r="MP657" s="5"/>
      <c r="MQ657" s="5"/>
      <c r="MR657" s="5"/>
      <c r="MS657" s="5"/>
      <c r="MT657" s="5"/>
      <c r="MU657" s="5"/>
      <c r="MV657" s="5"/>
      <c r="MW657" s="5"/>
      <c r="MX657" s="5"/>
      <c r="MY657" s="5"/>
      <c r="MZ657" s="5"/>
      <c r="NA657" s="5"/>
      <c r="NB657" s="5"/>
      <c r="NC657" s="5"/>
      <c r="ND657" s="5"/>
      <c r="NE657" s="5"/>
      <c r="NF657" s="5"/>
      <c r="NG657" s="5"/>
      <c r="NH657" s="5"/>
      <c r="NI657" s="5"/>
      <c r="NJ657" s="5"/>
      <c r="NK657" s="5"/>
      <c r="NL657" s="5"/>
      <c r="NM657" s="5"/>
      <c r="NN657" s="5"/>
      <c r="NO657" s="5"/>
      <c r="NP657" s="5"/>
      <c r="NQ657" s="5"/>
      <c r="NR657" s="5"/>
      <c r="NS657" s="5"/>
      <c r="NT657" s="5"/>
      <c r="NU657" s="5"/>
      <c r="NV657" s="5"/>
      <c r="NW657" s="5"/>
      <c r="NX657" s="5"/>
      <c r="NY657" s="5"/>
      <c r="NZ657" s="5"/>
      <c r="OA657" s="5"/>
      <c r="OB657" s="5"/>
      <c r="OC657" s="5"/>
      <c r="OD657" s="5"/>
      <c r="OE657" s="5"/>
      <c r="OF657" s="5"/>
      <c r="OG657" s="5"/>
      <c r="OH657" s="5"/>
      <c r="OI657" s="5"/>
      <c r="OJ657" s="5"/>
      <c r="OK657" s="5"/>
      <c r="OL657" s="5"/>
      <c r="OM657" s="5"/>
      <c r="ON657" s="5"/>
      <c r="OO657" s="5"/>
      <c r="OP657" s="5"/>
      <c r="OQ657" s="5"/>
      <c r="OR657" s="5"/>
      <c r="OS657" s="5"/>
      <c r="OT657" s="5"/>
      <c r="OU657" s="5"/>
      <c r="OV657" s="5"/>
      <c r="OW657" s="5"/>
      <c r="OX657" s="5"/>
      <c r="OY657" s="5"/>
      <c r="OZ657" s="5"/>
      <c r="PA657" s="5"/>
      <c r="PB657" s="5"/>
      <c r="PC657" s="5"/>
      <c r="PD657" s="5"/>
      <c r="PE657" s="5"/>
      <c r="PF657" s="5"/>
      <c r="PG657" s="5"/>
      <c r="PH657" s="5"/>
      <c r="PI657" s="5"/>
      <c r="PJ657" s="5"/>
      <c r="PK657" s="5"/>
      <c r="PL657" s="5"/>
      <c r="PM657" s="5"/>
      <c r="PN657" s="5"/>
      <c r="PO657" s="5"/>
      <c r="PP657" s="5"/>
    </row>
    <row r="658" spans="1:432" ht="14.2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  <c r="IW658" s="5"/>
      <c r="IX658" s="5"/>
      <c r="IY658" s="5"/>
      <c r="IZ658" s="5"/>
      <c r="JA658" s="5"/>
      <c r="JB658" s="5"/>
      <c r="JC658" s="5"/>
      <c r="JD658" s="5"/>
      <c r="JE658" s="5"/>
      <c r="JF658" s="5"/>
      <c r="JG658" s="5"/>
      <c r="JH658" s="5"/>
      <c r="JI658" s="5"/>
      <c r="JJ658" s="5"/>
      <c r="JK658" s="5"/>
      <c r="JL658" s="5"/>
      <c r="JM658" s="5"/>
      <c r="JN658" s="5"/>
      <c r="JO658" s="5"/>
      <c r="JP658" s="5"/>
      <c r="JQ658" s="5"/>
      <c r="JR658" s="5"/>
      <c r="JS658" s="5"/>
      <c r="JT658" s="5"/>
      <c r="JU658" s="5"/>
      <c r="JV658" s="5"/>
      <c r="JW658" s="5"/>
      <c r="JX658" s="5"/>
      <c r="JY658" s="5"/>
      <c r="JZ658" s="5"/>
      <c r="KA658" s="5"/>
      <c r="KB658" s="5"/>
      <c r="KC658" s="5"/>
      <c r="KD658" s="5"/>
      <c r="KE658" s="5"/>
      <c r="KF658" s="5"/>
      <c r="KG658" s="5"/>
      <c r="KH658" s="5"/>
      <c r="KI658" s="5"/>
      <c r="KJ658" s="5"/>
      <c r="KK658" s="5"/>
      <c r="KL658" s="5"/>
      <c r="KM658" s="5"/>
      <c r="KN658" s="5"/>
      <c r="KO658" s="5"/>
      <c r="KP658" s="5"/>
      <c r="KQ658" s="5"/>
      <c r="KR658" s="5"/>
      <c r="KS658" s="5"/>
      <c r="KT658" s="5"/>
      <c r="KU658" s="5"/>
      <c r="KV658" s="5"/>
      <c r="KW658" s="5"/>
      <c r="KX658" s="5"/>
      <c r="KY658" s="5"/>
      <c r="KZ658" s="5"/>
      <c r="LA658" s="5"/>
      <c r="LB658" s="5"/>
      <c r="LC658" s="5"/>
      <c r="LD658" s="5"/>
      <c r="LE658" s="5"/>
      <c r="LF658" s="5"/>
      <c r="LG658" s="5"/>
      <c r="LH658" s="5"/>
      <c r="LI658" s="5"/>
      <c r="LJ658" s="5"/>
      <c r="LK658" s="5"/>
      <c r="LL658" s="5"/>
      <c r="LM658" s="5"/>
      <c r="LN658" s="5"/>
      <c r="LO658" s="5"/>
      <c r="LP658" s="5"/>
      <c r="LQ658" s="5"/>
      <c r="LR658" s="5"/>
      <c r="LS658" s="5"/>
      <c r="LT658" s="5"/>
      <c r="LU658" s="5"/>
      <c r="LV658" s="5"/>
      <c r="LW658" s="5"/>
      <c r="LX658" s="5"/>
      <c r="LY658" s="5"/>
      <c r="LZ658" s="5"/>
      <c r="MA658" s="5"/>
      <c r="MB658" s="5"/>
      <c r="MC658" s="5"/>
      <c r="MD658" s="5"/>
      <c r="ME658" s="5"/>
      <c r="MF658" s="5"/>
      <c r="MG658" s="5"/>
      <c r="MH658" s="5"/>
      <c r="MI658" s="5"/>
      <c r="MJ658" s="5"/>
      <c r="MK658" s="5"/>
      <c r="ML658" s="5"/>
      <c r="MM658" s="5"/>
      <c r="MN658" s="5"/>
      <c r="MO658" s="5"/>
      <c r="MP658" s="5"/>
      <c r="MQ658" s="5"/>
      <c r="MR658" s="5"/>
      <c r="MS658" s="5"/>
      <c r="MT658" s="5"/>
      <c r="MU658" s="5"/>
      <c r="MV658" s="5"/>
      <c r="MW658" s="5"/>
      <c r="MX658" s="5"/>
      <c r="MY658" s="5"/>
      <c r="MZ658" s="5"/>
      <c r="NA658" s="5"/>
      <c r="NB658" s="5"/>
      <c r="NC658" s="5"/>
      <c r="ND658" s="5"/>
      <c r="NE658" s="5"/>
      <c r="NF658" s="5"/>
      <c r="NG658" s="5"/>
      <c r="NH658" s="5"/>
      <c r="NI658" s="5"/>
      <c r="NJ658" s="5"/>
      <c r="NK658" s="5"/>
      <c r="NL658" s="5"/>
      <c r="NM658" s="5"/>
      <c r="NN658" s="5"/>
      <c r="NO658" s="5"/>
      <c r="NP658" s="5"/>
      <c r="NQ658" s="5"/>
      <c r="NR658" s="5"/>
      <c r="NS658" s="5"/>
      <c r="NT658" s="5"/>
      <c r="NU658" s="5"/>
      <c r="NV658" s="5"/>
      <c r="NW658" s="5"/>
      <c r="NX658" s="5"/>
      <c r="NY658" s="5"/>
      <c r="NZ658" s="5"/>
      <c r="OA658" s="5"/>
      <c r="OB658" s="5"/>
      <c r="OC658" s="5"/>
      <c r="OD658" s="5"/>
      <c r="OE658" s="5"/>
      <c r="OF658" s="5"/>
      <c r="OG658" s="5"/>
      <c r="OH658" s="5"/>
      <c r="OI658" s="5"/>
      <c r="OJ658" s="5"/>
      <c r="OK658" s="5"/>
      <c r="OL658" s="5"/>
      <c r="OM658" s="5"/>
      <c r="ON658" s="5"/>
      <c r="OO658" s="5"/>
      <c r="OP658" s="5"/>
      <c r="OQ658" s="5"/>
      <c r="OR658" s="5"/>
      <c r="OS658" s="5"/>
      <c r="OT658" s="5"/>
      <c r="OU658" s="5"/>
      <c r="OV658" s="5"/>
      <c r="OW658" s="5"/>
      <c r="OX658" s="5"/>
      <c r="OY658" s="5"/>
      <c r="OZ658" s="5"/>
      <c r="PA658" s="5"/>
      <c r="PB658" s="5"/>
      <c r="PC658" s="5"/>
      <c r="PD658" s="5"/>
      <c r="PE658" s="5"/>
      <c r="PF658" s="5"/>
      <c r="PG658" s="5"/>
      <c r="PH658" s="5"/>
      <c r="PI658" s="5"/>
      <c r="PJ658" s="5"/>
      <c r="PK658" s="5"/>
      <c r="PL658" s="5"/>
      <c r="PM658" s="5"/>
      <c r="PN658" s="5"/>
      <c r="PO658" s="5"/>
      <c r="PP658" s="5"/>
    </row>
    <row r="659" spans="1:432" ht="14.2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  <c r="IW659" s="5"/>
      <c r="IX659" s="5"/>
      <c r="IY659" s="5"/>
      <c r="IZ659" s="5"/>
      <c r="JA659" s="5"/>
      <c r="JB659" s="5"/>
      <c r="JC659" s="5"/>
      <c r="JD659" s="5"/>
      <c r="JE659" s="5"/>
      <c r="JF659" s="5"/>
      <c r="JG659" s="5"/>
      <c r="JH659" s="5"/>
      <c r="JI659" s="5"/>
      <c r="JJ659" s="5"/>
      <c r="JK659" s="5"/>
      <c r="JL659" s="5"/>
      <c r="JM659" s="5"/>
      <c r="JN659" s="5"/>
      <c r="JO659" s="5"/>
      <c r="JP659" s="5"/>
      <c r="JQ659" s="5"/>
      <c r="JR659" s="5"/>
      <c r="JS659" s="5"/>
      <c r="JT659" s="5"/>
      <c r="JU659" s="5"/>
      <c r="JV659" s="5"/>
      <c r="JW659" s="5"/>
      <c r="JX659" s="5"/>
      <c r="JY659" s="5"/>
      <c r="JZ659" s="5"/>
      <c r="KA659" s="5"/>
      <c r="KB659" s="5"/>
      <c r="KC659" s="5"/>
      <c r="KD659" s="5"/>
      <c r="KE659" s="5"/>
      <c r="KF659" s="5"/>
      <c r="KG659" s="5"/>
      <c r="KH659" s="5"/>
      <c r="KI659" s="5"/>
      <c r="KJ659" s="5"/>
      <c r="KK659" s="5"/>
      <c r="KL659" s="5"/>
      <c r="KM659" s="5"/>
      <c r="KN659" s="5"/>
      <c r="KO659" s="5"/>
      <c r="KP659" s="5"/>
      <c r="KQ659" s="5"/>
      <c r="KR659" s="5"/>
      <c r="KS659" s="5"/>
      <c r="KT659" s="5"/>
      <c r="KU659" s="5"/>
      <c r="KV659" s="5"/>
      <c r="KW659" s="5"/>
      <c r="KX659" s="5"/>
      <c r="KY659" s="5"/>
      <c r="KZ659" s="5"/>
      <c r="LA659" s="5"/>
      <c r="LB659" s="5"/>
      <c r="LC659" s="5"/>
      <c r="LD659" s="5"/>
      <c r="LE659" s="5"/>
      <c r="LF659" s="5"/>
      <c r="LG659" s="5"/>
      <c r="LH659" s="5"/>
      <c r="LI659" s="5"/>
      <c r="LJ659" s="5"/>
      <c r="LK659" s="5"/>
      <c r="LL659" s="5"/>
      <c r="LM659" s="5"/>
      <c r="LN659" s="5"/>
      <c r="LO659" s="5"/>
      <c r="LP659" s="5"/>
      <c r="LQ659" s="5"/>
      <c r="LR659" s="5"/>
      <c r="LS659" s="5"/>
      <c r="LT659" s="5"/>
      <c r="LU659" s="5"/>
      <c r="LV659" s="5"/>
      <c r="LW659" s="5"/>
      <c r="LX659" s="5"/>
      <c r="LY659" s="5"/>
      <c r="LZ659" s="5"/>
      <c r="MA659" s="5"/>
      <c r="MB659" s="5"/>
      <c r="MC659" s="5"/>
      <c r="MD659" s="5"/>
      <c r="ME659" s="5"/>
      <c r="MF659" s="5"/>
      <c r="MG659" s="5"/>
      <c r="MH659" s="5"/>
      <c r="MI659" s="5"/>
      <c r="MJ659" s="5"/>
      <c r="MK659" s="5"/>
      <c r="ML659" s="5"/>
      <c r="MM659" s="5"/>
      <c r="MN659" s="5"/>
      <c r="MO659" s="5"/>
      <c r="MP659" s="5"/>
      <c r="MQ659" s="5"/>
      <c r="MR659" s="5"/>
      <c r="MS659" s="5"/>
      <c r="MT659" s="5"/>
      <c r="MU659" s="5"/>
      <c r="MV659" s="5"/>
      <c r="MW659" s="5"/>
      <c r="MX659" s="5"/>
      <c r="MY659" s="5"/>
      <c r="MZ659" s="5"/>
      <c r="NA659" s="5"/>
      <c r="NB659" s="5"/>
      <c r="NC659" s="5"/>
      <c r="ND659" s="5"/>
      <c r="NE659" s="5"/>
      <c r="NF659" s="5"/>
      <c r="NG659" s="5"/>
      <c r="NH659" s="5"/>
      <c r="NI659" s="5"/>
      <c r="NJ659" s="5"/>
      <c r="NK659" s="5"/>
      <c r="NL659" s="5"/>
      <c r="NM659" s="5"/>
      <c r="NN659" s="5"/>
      <c r="NO659" s="5"/>
      <c r="NP659" s="5"/>
      <c r="NQ659" s="5"/>
      <c r="NR659" s="5"/>
      <c r="NS659" s="5"/>
      <c r="NT659" s="5"/>
      <c r="NU659" s="5"/>
      <c r="NV659" s="5"/>
      <c r="NW659" s="5"/>
      <c r="NX659" s="5"/>
      <c r="NY659" s="5"/>
      <c r="NZ659" s="5"/>
      <c r="OA659" s="5"/>
      <c r="OB659" s="5"/>
      <c r="OC659" s="5"/>
      <c r="OD659" s="5"/>
      <c r="OE659" s="5"/>
      <c r="OF659" s="5"/>
      <c r="OG659" s="5"/>
      <c r="OH659" s="5"/>
      <c r="OI659" s="5"/>
      <c r="OJ659" s="5"/>
      <c r="OK659" s="5"/>
      <c r="OL659" s="5"/>
      <c r="OM659" s="5"/>
      <c r="ON659" s="5"/>
      <c r="OO659" s="5"/>
      <c r="OP659" s="5"/>
      <c r="OQ659" s="5"/>
      <c r="OR659" s="5"/>
      <c r="OS659" s="5"/>
      <c r="OT659" s="5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</row>
    <row r="660" spans="1:432" ht="14.2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  <c r="IW660" s="5"/>
      <c r="IX660" s="5"/>
      <c r="IY660" s="5"/>
      <c r="IZ660" s="5"/>
      <c r="JA660" s="5"/>
      <c r="JB660" s="5"/>
      <c r="JC660" s="5"/>
      <c r="JD660" s="5"/>
      <c r="JE660" s="5"/>
      <c r="JF660" s="5"/>
      <c r="JG660" s="5"/>
      <c r="JH660" s="5"/>
      <c r="JI660" s="5"/>
      <c r="JJ660" s="5"/>
      <c r="JK660" s="5"/>
      <c r="JL660" s="5"/>
      <c r="JM660" s="5"/>
      <c r="JN660" s="5"/>
      <c r="JO660" s="5"/>
      <c r="JP660" s="5"/>
      <c r="JQ660" s="5"/>
      <c r="JR660" s="5"/>
      <c r="JS660" s="5"/>
      <c r="JT660" s="5"/>
      <c r="JU660" s="5"/>
      <c r="JV660" s="5"/>
      <c r="JW660" s="5"/>
      <c r="JX660" s="5"/>
      <c r="JY660" s="5"/>
      <c r="JZ660" s="5"/>
      <c r="KA660" s="5"/>
      <c r="KB660" s="5"/>
      <c r="KC660" s="5"/>
      <c r="KD660" s="5"/>
      <c r="KE660" s="5"/>
      <c r="KF660" s="5"/>
      <c r="KG660" s="5"/>
      <c r="KH660" s="5"/>
      <c r="KI660" s="5"/>
      <c r="KJ660" s="5"/>
      <c r="KK660" s="5"/>
      <c r="KL660" s="5"/>
      <c r="KM660" s="5"/>
      <c r="KN660" s="5"/>
      <c r="KO660" s="5"/>
      <c r="KP660" s="5"/>
      <c r="KQ660" s="5"/>
      <c r="KR660" s="5"/>
      <c r="KS660" s="5"/>
      <c r="KT660" s="5"/>
      <c r="KU660" s="5"/>
      <c r="KV660" s="5"/>
      <c r="KW660" s="5"/>
      <c r="KX660" s="5"/>
      <c r="KY660" s="5"/>
      <c r="KZ660" s="5"/>
      <c r="LA660" s="5"/>
      <c r="LB660" s="5"/>
      <c r="LC660" s="5"/>
      <c r="LD660" s="5"/>
      <c r="LE660" s="5"/>
      <c r="LF660" s="5"/>
      <c r="LG660" s="5"/>
      <c r="LH660" s="5"/>
      <c r="LI660" s="5"/>
      <c r="LJ660" s="5"/>
      <c r="LK660" s="5"/>
      <c r="LL660" s="5"/>
      <c r="LM660" s="5"/>
      <c r="LN660" s="5"/>
      <c r="LO660" s="5"/>
      <c r="LP660" s="5"/>
      <c r="LQ660" s="5"/>
      <c r="LR660" s="5"/>
      <c r="LS660" s="5"/>
      <c r="LT660" s="5"/>
      <c r="LU660" s="5"/>
      <c r="LV660" s="5"/>
      <c r="LW660" s="5"/>
      <c r="LX660" s="5"/>
      <c r="LY660" s="5"/>
      <c r="LZ660" s="5"/>
      <c r="MA660" s="5"/>
      <c r="MB660" s="5"/>
      <c r="MC660" s="5"/>
      <c r="MD660" s="5"/>
      <c r="ME660" s="5"/>
      <c r="MF660" s="5"/>
      <c r="MG660" s="5"/>
      <c r="MH660" s="5"/>
      <c r="MI660" s="5"/>
      <c r="MJ660" s="5"/>
      <c r="MK660" s="5"/>
      <c r="ML660" s="5"/>
      <c r="MM660" s="5"/>
      <c r="MN660" s="5"/>
      <c r="MO660" s="5"/>
      <c r="MP660" s="5"/>
      <c r="MQ660" s="5"/>
      <c r="MR660" s="5"/>
      <c r="MS660" s="5"/>
      <c r="MT660" s="5"/>
      <c r="MU660" s="5"/>
      <c r="MV660" s="5"/>
      <c r="MW660" s="5"/>
      <c r="MX660" s="5"/>
      <c r="MY660" s="5"/>
      <c r="MZ660" s="5"/>
      <c r="NA660" s="5"/>
      <c r="NB660" s="5"/>
      <c r="NC660" s="5"/>
      <c r="ND660" s="5"/>
      <c r="NE660" s="5"/>
      <c r="NF660" s="5"/>
      <c r="NG660" s="5"/>
      <c r="NH660" s="5"/>
      <c r="NI660" s="5"/>
      <c r="NJ660" s="5"/>
      <c r="NK660" s="5"/>
      <c r="NL660" s="5"/>
      <c r="NM660" s="5"/>
      <c r="NN660" s="5"/>
      <c r="NO660" s="5"/>
      <c r="NP660" s="5"/>
      <c r="NQ660" s="5"/>
      <c r="NR660" s="5"/>
      <c r="NS660" s="5"/>
      <c r="NT660" s="5"/>
      <c r="NU660" s="5"/>
      <c r="NV660" s="5"/>
      <c r="NW660" s="5"/>
      <c r="NX660" s="5"/>
      <c r="NY660" s="5"/>
      <c r="NZ660" s="5"/>
      <c r="OA660" s="5"/>
      <c r="OB660" s="5"/>
      <c r="OC660" s="5"/>
      <c r="OD660" s="5"/>
      <c r="OE660" s="5"/>
      <c r="OF660" s="5"/>
      <c r="OG660" s="5"/>
      <c r="OH660" s="5"/>
      <c r="OI660" s="5"/>
      <c r="OJ660" s="5"/>
      <c r="OK660" s="5"/>
      <c r="OL660" s="5"/>
      <c r="OM660" s="5"/>
      <c r="ON660" s="5"/>
      <c r="OO660" s="5"/>
      <c r="OP660" s="5"/>
      <c r="OQ660" s="5"/>
      <c r="OR660" s="5"/>
      <c r="OS660" s="5"/>
      <c r="OT660" s="5"/>
      <c r="OU660" s="5"/>
      <c r="OV660" s="5"/>
      <c r="OW660" s="5"/>
      <c r="OX660" s="5"/>
      <c r="OY660" s="5"/>
      <c r="OZ660" s="5"/>
      <c r="PA660" s="5"/>
      <c r="PB660" s="5"/>
      <c r="PC660" s="5"/>
      <c r="PD660" s="5"/>
      <c r="PE660" s="5"/>
      <c r="PF660" s="5"/>
      <c r="PG660" s="5"/>
      <c r="PH660" s="5"/>
      <c r="PI660" s="5"/>
      <c r="PJ660" s="5"/>
      <c r="PK660" s="5"/>
      <c r="PL660" s="5"/>
      <c r="PM660" s="5"/>
      <c r="PN660" s="5"/>
      <c r="PO660" s="5"/>
      <c r="PP660" s="5"/>
    </row>
    <row r="661" spans="1:432" ht="14.2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  <c r="IW661" s="5"/>
      <c r="IX661" s="5"/>
      <c r="IY661" s="5"/>
      <c r="IZ661" s="5"/>
      <c r="JA661" s="5"/>
      <c r="JB661" s="5"/>
      <c r="JC661" s="5"/>
      <c r="JD661" s="5"/>
      <c r="JE661" s="5"/>
      <c r="JF661" s="5"/>
      <c r="JG661" s="5"/>
      <c r="JH661" s="5"/>
      <c r="JI661" s="5"/>
      <c r="JJ661" s="5"/>
      <c r="JK661" s="5"/>
      <c r="JL661" s="5"/>
      <c r="JM661" s="5"/>
      <c r="JN661" s="5"/>
      <c r="JO661" s="5"/>
      <c r="JP661" s="5"/>
      <c r="JQ661" s="5"/>
      <c r="JR661" s="5"/>
      <c r="JS661" s="5"/>
      <c r="JT661" s="5"/>
      <c r="JU661" s="5"/>
      <c r="JV661" s="5"/>
      <c r="JW661" s="5"/>
      <c r="JX661" s="5"/>
      <c r="JY661" s="5"/>
      <c r="JZ661" s="5"/>
      <c r="KA661" s="5"/>
      <c r="KB661" s="5"/>
      <c r="KC661" s="5"/>
      <c r="KD661" s="5"/>
      <c r="KE661" s="5"/>
      <c r="KF661" s="5"/>
      <c r="KG661" s="5"/>
      <c r="KH661" s="5"/>
      <c r="KI661" s="5"/>
      <c r="KJ661" s="5"/>
      <c r="KK661" s="5"/>
      <c r="KL661" s="5"/>
      <c r="KM661" s="5"/>
      <c r="KN661" s="5"/>
      <c r="KO661" s="5"/>
      <c r="KP661" s="5"/>
      <c r="KQ661" s="5"/>
      <c r="KR661" s="5"/>
      <c r="KS661" s="5"/>
      <c r="KT661" s="5"/>
      <c r="KU661" s="5"/>
      <c r="KV661" s="5"/>
      <c r="KW661" s="5"/>
      <c r="KX661" s="5"/>
      <c r="KY661" s="5"/>
      <c r="KZ661" s="5"/>
      <c r="LA661" s="5"/>
      <c r="LB661" s="5"/>
      <c r="LC661" s="5"/>
      <c r="LD661" s="5"/>
      <c r="LE661" s="5"/>
      <c r="LF661" s="5"/>
      <c r="LG661" s="5"/>
      <c r="LH661" s="5"/>
      <c r="LI661" s="5"/>
      <c r="LJ661" s="5"/>
      <c r="LK661" s="5"/>
      <c r="LL661" s="5"/>
      <c r="LM661" s="5"/>
      <c r="LN661" s="5"/>
      <c r="LO661" s="5"/>
      <c r="LP661" s="5"/>
      <c r="LQ661" s="5"/>
      <c r="LR661" s="5"/>
      <c r="LS661" s="5"/>
      <c r="LT661" s="5"/>
      <c r="LU661" s="5"/>
      <c r="LV661" s="5"/>
      <c r="LW661" s="5"/>
      <c r="LX661" s="5"/>
      <c r="LY661" s="5"/>
      <c r="LZ661" s="5"/>
      <c r="MA661" s="5"/>
      <c r="MB661" s="5"/>
      <c r="MC661" s="5"/>
      <c r="MD661" s="5"/>
      <c r="ME661" s="5"/>
      <c r="MF661" s="5"/>
      <c r="MG661" s="5"/>
      <c r="MH661" s="5"/>
      <c r="MI661" s="5"/>
      <c r="MJ661" s="5"/>
      <c r="MK661" s="5"/>
      <c r="ML661" s="5"/>
      <c r="MM661" s="5"/>
      <c r="MN661" s="5"/>
      <c r="MO661" s="5"/>
      <c r="MP661" s="5"/>
      <c r="MQ661" s="5"/>
      <c r="MR661" s="5"/>
      <c r="MS661" s="5"/>
      <c r="MT661" s="5"/>
      <c r="MU661" s="5"/>
      <c r="MV661" s="5"/>
      <c r="MW661" s="5"/>
      <c r="MX661" s="5"/>
      <c r="MY661" s="5"/>
      <c r="MZ661" s="5"/>
      <c r="NA661" s="5"/>
      <c r="NB661" s="5"/>
      <c r="NC661" s="5"/>
      <c r="ND661" s="5"/>
      <c r="NE661" s="5"/>
      <c r="NF661" s="5"/>
      <c r="NG661" s="5"/>
      <c r="NH661" s="5"/>
      <c r="NI661" s="5"/>
      <c r="NJ661" s="5"/>
      <c r="NK661" s="5"/>
      <c r="NL661" s="5"/>
      <c r="NM661" s="5"/>
      <c r="NN661" s="5"/>
      <c r="NO661" s="5"/>
      <c r="NP661" s="5"/>
      <c r="NQ661" s="5"/>
      <c r="NR661" s="5"/>
      <c r="NS661" s="5"/>
      <c r="NT661" s="5"/>
      <c r="NU661" s="5"/>
      <c r="NV661" s="5"/>
      <c r="NW661" s="5"/>
      <c r="NX661" s="5"/>
      <c r="NY661" s="5"/>
      <c r="NZ661" s="5"/>
      <c r="OA661" s="5"/>
      <c r="OB661" s="5"/>
      <c r="OC661" s="5"/>
      <c r="OD661" s="5"/>
      <c r="OE661" s="5"/>
      <c r="OF661" s="5"/>
      <c r="OG661" s="5"/>
      <c r="OH661" s="5"/>
      <c r="OI661" s="5"/>
      <c r="OJ661" s="5"/>
      <c r="OK661" s="5"/>
      <c r="OL661" s="5"/>
      <c r="OM661" s="5"/>
      <c r="ON661" s="5"/>
      <c r="OO661" s="5"/>
      <c r="OP661" s="5"/>
      <c r="OQ661" s="5"/>
      <c r="OR661" s="5"/>
      <c r="OS661" s="5"/>
      <c r="OT661" s="5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</row>
    <row r="662" spans="1:432" ht="14.2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  <c r="IW662" s="5"/>
      <c r="IX662" s="5"/>
      <c r="IY662" s="5"/>
      <c r="IZ662" s="5"/>
      <c r="JA662" s="5"/>
      <c r="JB662" s="5"/>
      <c r="JC662" s="5"/>
      <c r="JD662" s="5"/>
      <c r="JE662" s="5"/>
      <c r="JF662" s="5"/>
      <c r="JG662" s="5"/>
      <c r="JH662" s="5"/>
      <c r="JI662" s="5"/>
      <c r="JJ662" s="5"/>
      <c r="JK662" s="5"/>
      <c r="JL662" s="5"/>
      <c r="JM662" s="5"/>
      <c r="JN662" s="5"/>
      <c r="JO662" s="5"/>
      <c r="JP662" s="5"/>
      <c r="JQ662" s="5"/>
      <c r="JR662" s="5"/>
      <c r="JS662" s="5"/>
      <c r="JT662" s="5"/>
      <c r="JU662" s="5"/>
      <c r="JV662" s="5"/>
      <c r="JW662" s="5"/>
      <c r="JX662" s="5"/>
      <c r="JY662" s="5"/>
      <c r="JZ662" s="5"/>
      <c r="KA662" s="5"/>
      <c r="KB662" s="5"/>
      <c r="KC662" s="5"/>
      <c r="KD662" s="5"/>
      <c r="KE662" s="5"/>
      <c r="KF662" s="5"/>
      <c r="KG662" s="5"/>
      <c r="KH662" s="5"/>
      <c r="KI662" s="5"/>
      <c r="KJ662" s="5"/>
      <c r="KK662" s="5"/>
      <c r="KL662" s="5"/>
      <c r="KM662" s="5"/>
      <c r="KN662" s="5"/>
      <c r="KO662" s="5"/>
      <c r="KP662" s="5"/>
      <c r="KQ662" s="5"/>
      <c r="KR662" s="5"/>
      <c r="KS662" s="5"/>
      <c r="KT662" s="5"/>
      <c r="KU662" s="5"/>
      <c r="KV662" s="5"/>
      <c r="KW662" s="5"/>
      <c r="KX662" s="5"/>
      <c r="KY662" s="5"/>
      <c r="KZ662" s="5"/>
      <c r="LA662" s="5"/>
      <c r="LB662" s="5"/>
      <c r="LC662" s="5"/>
      <c r="LD662" s="5"/>
      <c r="LE662" s="5"/>
      <c r="LF662" s="5"/>
      <c r="LG662" s="5"/>
      <c r="LH662" s="5"/>
      <c r="LI662" s="5"/>
      <c r="LJ662" s="5"/>
      <c r="LK662" s="5"/>
      <c r="LL662" s="5"/>
      <c r="LM662" s="5"/>
      <c r="LN662" s="5"/>
      <c r="LO662" s="5"/>
      <c r="LP662" s="5"/>
      <c r="LQ662" s="5"/>
      <c r="LR662" s="5"/>
      <c r="LS662" s="5"/>
      <c r="LT662" s="5"/>
      <c r="LU662" s="5"/>
      <c r="LV662" s="5"/>
      <c r="LW662" s="5"/>
      <c r="LX662" s="5"/>
      <c r="LY662" s="5"/>
      <c r="LZ662" s="5"/>
      <c r="MA662" s="5"/>
      <c r="MB662" s="5"/>
      <c r="MC662" s="5"/>
      <c r="MD662" s="5"/>
      <c r="ME662" s="5"/>
      <c r="MF662" s="5"/>
      <c r="MG662" s="5"/>
      <c r="MH662" s="5"/>
      <c r="MI662" s="5"/>
      <c r="MJ662" s="5"/>
      <c r="MK662" s="5"/>
      <c r="ML662" s="5"/>
      <c r="MM662" s="5"/>
      <c r="MN662" s="5"/>
      <c r="MO662" s="5"/>
      <c r="MP662" s="5"/>
      <c r="MQ662" s="5"/>
      <c r="MR662" s="5"/>
      <c r="MS662" s="5"/>
      <c r="MT662" s="5"/>
      <c r="MU662" s="5"/>
      <c r="MV662" s="5"/>
      <c r="MW662" s="5"/>
      <c r="MX662" s="5"/>
      <c r="MY662" s="5"/>
      <c r="MZ662" s="5"/>
      <c r="NA662" s="5"/>
      <c r="NB662" s="5"/>
      <c r="NC662" s="5"/>
      <c r="ND662" s="5"/>
      <c r="NE662" s="5"/>
      <c r="NF662" s="5"/>
      <c r="NG662" s="5"/>
      <c r="NH662" s="5"/>
      <c r="NI662" s="5"/>
      <c r="NJ662" s="5"/>
      <c r="NK662" s="5"/>
      <c r="NL662" s="5"/>
      <c r="NM662" s="5"/>
      <c r="NN662" s="5"/>
      <c r="NO662" s="5"/>
      <c r="NP662" s="5"/>
      <c r="NQ662" s="5"/>
      <c r="NR662" s="5"/>
      <c r="NS662" s="5"/>
      <c r="NT662" s="5"/>
      <c r="NU662" s="5"/>
      <c r="NV662" s="5"/>
      <c r="NW662" s="5"/>
      <c r="NX662" s="5"/>
      <c r="NY662" s="5"/>
      <c r="NZ662" s="5"/>
      <c r="OA662" s="5"/>
      <c r="OB662" s="5"/>
      <c r="OC662" s="5"/>
      <c r="OD662" s="5"/>
      <c r="OE662" s="5"/>
      <c r="OF662" s="5"/>
      <c r="OG662" s="5"/>
      <c r="OH662" s="5"/>
      <c r="OI662" s="5"/>
      <c r="OJ662" s="5"/>
      <c r="OK662" s="5"/>
      <c r="OL662" s="5"/>
      <c r="OM662" s="5"/>
      <c r="ON662" s="5"/>
      <c r="OO662" s="5"/>
      <c r="OP662" s="5"/>
      <c r="OQ662" s="5"/>
      <c r="OR662" s="5"/>
      <c r="OS662" s="5"/>
      <c r="OT662" s="5"/>
      <c r="OU662" s="5"/>
      <c r="OV662" s="5"/>
      <c r="OW662" s="5"/>
      <c r="OX662" s="5"/>
      <c r="OY662" s="5"/>
      <c r="OZ662" s="5"/>
      <c r="PA662" s="5"/>
      <c r="PB662" s="5"/>
      <c r="PC662" s="5"/>
      <c r="PD662" s="5"/>
      <c r="PE662" s="5"/>
      <c r="PF662" s="5"/>
      <c r="PG662" s="5"/>
      <c r="PH662" s="5"/>
      <c r="PI662" s="5"/>
      <c r="PJ662" s="5"/>
      <c r="PK662" s="5"/>
      <c r="PL662" s="5"/>
      <c r="PM662" s="5"/>
      <c r="PN662" s="5"/>
      <c r="PO662" s="5"/>
      <c r="PP662" s="5"/>
    </row>
    <row r="663" spans="1:432" ht="14.2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  <c r="IW663" s="5"/>
      <c r="IX663" s="5"/>
      <c r="IY663" s="5"/>
      <c r="IZ663" s="5"/>
      <c r="JA663" s="5"/>
      <c r="JB663" s="5"/>
      <c r="JC663" s="5"/>
      <c r="JD663" s="5"/>
      <c r="JE663" s="5"/>
      <c r="JF663" s="5"/>
      <c r="JG663" s="5"/>
      <c r="JH663" s="5"/>
      <c r="JI663" s="5"/>
      <c r="JJ663" s="5"/>
      <c r="JK663" s="5"/>
      <c r="JL663" s="5"/>
      <c r="JM663" s="5"/>
      <c r="JN663" s="5"/>
      <c r="JO663" s="5"/>
      <c r="JP663" s="5"/>
      <c r="JQ663" s="5"/>
      <c r="JR663" s="5"/>
      <c r="JS663" s="5"/>
      <c r="JT663" s="5"/>
      <c r="JU663" s="5"/>
      <c r="JV663" s="5"/>
      <c r="JW663" s="5"/>
      <c r="JX663" s="5"/>
      <c r="JY663" s="5"/>
      <c r="JZ663" s="5"/>
      <c r="KA663" s="5"/>
      <c r="KB663" s="5"/>
      <c r="KC663" s="5"/>
      <c r="KD663" s="5"/>
      <c r="KE663" s="5"/>
      <c r="KF663" s="5"/>
      <c r="KG663" s="5"/>
      <c r="KH663" s="5"/>
      <c r="KI663" s="5"/>
      <c r="KJ663" s="5"/>
      <c r="KK663" s="5"/>
      <c r="KL663" s="5"/>
      <c r="KM663" s="5"/>
      <c r="KN663" s="5"/>
      <c r="KO663" s="5"/>
      <c r="KP663" s="5"/>
      <c r="KQ663" s="5"/>
      <c r="KR663" s="5"/>
      <c r="KS663" s="5"/>
      <c r="KT663" s="5"/>
      <c r="KU663" s="5"/>
      <c r="KV663" s="5"/>
      <c r="KW663" s="5"/>
      <c r="KX663" s="5"/>
      <c r="KY663" s="5"/>
      <c r="KZ663" s="5"/>
      <c r="LA663" s="5"/>
      <c r="LB663" s="5"/>
      <c r="LC663" s="5"/>
      <c r="LD663" s="5"/>
      <c r="LE663" s="5"/>
      <c r="LF663" s="5"/>
      <c r="LG663" s="5"/>
      <c r="LH663" s="5"/>
      <c r="LI663" s="5"/>
      <c r="LJ663" s="5"/>
      <c r="LK663" s="5"/>
      <c r="LL663" s="5"/>
      <c r="LM663" s="5"/>
      <c r="LN663" s="5"/>
      <c r="LO663" s="5"/>
      <c r="LP663" s="5"/>
      <c r="LQ663" s="5"/>
      <c r="LR663" s="5"/>
      <c r="LS663" s="5"/>
      <c r="LT663" s="5"/>
      <c r="LU663" s="5"/>
      <c r="LV663" s="5"/>
      <c r="LW663" s="5"/>
      <c r="LX663" s="5"/>
      <c r="LY663" s="5"/>
      <c r="LZ663" s="5"/>
      <c r="MA663" s="5"/>
      <c r="MB663" s="5"/>
      <c r="MC663" s="5"/>
      <c r="MD663" s="5"/>
      <c r="ME663" s="5"/>
      <c r="MF663" s="5"/>
      <c r="MG663" s="5"/>
      <c r="MH663" s="5"/>
      <c r="MI663" s="5"/>
      <c r="MJ663" s="5"/>
      <c r="MK663" s="5"/>
      <c r="ML663" s="5"/>
      <c r="MM663" s="5"/>
      <c r="MN663" s="5"/>
      <c r="MO663" s="5"/>
      <c r="MP663" s="5"/>
      <c r="MQ663" s="5"/>
      <c r="MR663" s="5"/>
      <c r="MS663" s="5"/>
      <c r="MT663" s="5"/>
      <c r="MU663" s="5"/>
      <c r="MV663" s="5"/>
      <c r="MW663" s="5"/>
      <c r="MX663" s="5"/>
      <c r="MY663" s="5"/>
      <c r="MZ663" s="5"/>
      <c r="NA663" s="5"/>
      <c r="NB663" s="5"/>
      <c r="NC663" s="5"/>
      <c r="ND663" s="5"/>
      <c r="NE663" s="5"/>
      <c r="NF663" s="5"/>
      <c r="NG663" s="5"/>
      <c r="NH663" s="5"/>
      <c r="NI663" s="5"/>
      <c r="NJ663" s="5"/>
      <c r="NK663" s="5"/>
      <c r="NL663" s="5"/>
      <c r="NM663" s="5"/>
      <c r="NN663" s="5"/>
      <c r="NO663" s="5"/>
      <c r="NP663" s="5"/>
      <c r="NQ663" s="5"/>
      <c r="NR663" s="5"/>
      <c r="NS663" s="5"/>
      <c r="NT663" s="5"/>
      <c r="NU663" s="5"/>
      <c r="NV663" s="5"/>
      <c r="NW663" s="5"/>
      <c r="NX663" s="5"/>
      <c r="NY663" s="5"/>
      <c r="NZ663" s="5"/>
      <c r="OA663" s="5"/>
      <c r="OB663" s="5"/>
      <c r="OC663" s="5"/>
      <c r="OD663" s="5"/>
      <c r="OE663" s="5"/>
      <c r="OF663" s="5"/>
      <c r="OG663" s="5"/>
      <c r="OH663" s="5"/>
      <c r="OI663" s="5"/>
      <c r="OJ663" s="5"/>
      <c r="OK663" s="5"/>
      <c r="OL663" s="5"/>
      <c r="OM663" s="5"/>
      <c r="ON663" s="5"/>
      <c r="OO663" s="5"/>
      <c r="OP663" s="5"/>
      <c r="OQ663" s="5"/>
      <c r="OR663" s="5"/>
      <c r="OS663" s="5"/>
      <c r="OT663" s="5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</row>
    <row r="664" spans="1:432" ht="14.2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  <c r="IW664" s="5"/>
      <c r="IX664" s="5"/>
      <c r="IY664" s="5"/>
      <c r="IZ664" s="5"/>
      <c r="JA664" s="5"/>
      <c r="JB664" s="5"/>
      <c r="JC664" s="5"/>
      <c r="JD664" s="5"/>
      <c r="JE664" s="5"/>
      <c r="JF664" s="5"/>
      <c r="JG664" s="5"/>
      <c r="JH664" s="5"/>
      <c r="JI664" s="5"/>
      <c r="JJ664" s="5"/>
      <c r="JK664" s="5"/>
      <c r="JL664" s="5"/>
      <c r="JM664" s="5"/>
      <c r="JN664" s="5"/>
      <c r="JO664" s="5"/>
      <c r="JP664" s="5"/>
      <c r="JQ664" s="5"/>
      <c r="JR664" s="5"/>
      <c r="JS664" s="5"/>
      <c r="JT664" s="5"/>
      <c r="JU664" s="5"/>
      <c r="JV664" s="5"/>
      <c r="JW664" s="5"/>
      <c r="JX664" s="5"/>
      <c r="JY664" s="5"/>
      <c r="JZ664" s="5"/>
      <c r="KA664" s="5"/>
      <c r="KB664" s="5"/>
      <c r="KC664" s="5"/>
      <c r="KD664" s="5"/>
      <c r="KE664" s="5"/>
      <c r="KF664" s="5"/>
      <c r="KG664" s="5"/>
      <c r="KH664" s="5"/>
      <c r="KI664" s="5"/>
      <c r="KJ664" s="5"/>
      <c r="KK664" s="5"/>
      <c r="KL664" s="5"/>
      <c r="KM664" s="5"/>
      <c r="KN664" s="5"/>
      <c r="KO664" s="5"/>
      <c r="KP664" s="5"/>
      <c r="KQ664" s="5"/>
      <c r="KR664" s="5"/>
      <c r="KS664" s="5"/>
      <c r="KT664" s="5"/>
      <c r="KU664" s="5"/>
      <c r="KV664" s="5"/>
      <c r="KW664" s="5"/>
      <c r="KX664" s="5"/>
      <c r="KY664" s="5"/>
      <c r="KZ664" s="5"/>
      <c r="LA664" s="5"/>
      <c r="LB664" s="5"/>
      <c r="LC664" s="5"/>
      <c r="LD664" s="5"/>
      <c r="LE664" s="5"/>
      <c r="LF664" s="5"/>
      <c r="LG664" s="5"/>
      <c r="LH664" s="5"/>
      <c r="LI664" s="5"/>
      <c r="LJ664" s="5"/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r="MY664" s="5"/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</row>
    <row r="665" spans="1:432" ht="14.2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  <c r="IW665" s="5"/>
      <c r="IX665" s="5"/>
      <c r="IY665" s="5"/>
      <c r="IZ665" s="5"/>
      <c r="JA665" s="5"/>
      <c r="JB665" s="5"/>
      <c r="JC665" s="5"/>
      <c r="JD665" s="5"/>
      <c r="JE665" s="5"/>
      <c r="JF665" s="5"/>
      <c r="JG665" s="5"/>
      <c r="JH665" s="5"/>
      <c r="JI665" s="5"/>
      <c r="JJ665" s="5"/>
      <c r="JK665" s="5"/>
      <c r="JL665" s="5"/>
      <c r="JM665" s="5"/>
      <c r="JN665" s="5"/>
      <c r="JO665" s="5"/>
      <c r="JP665" s="5"/>
      <c r="JQ665" s="5"/>
      <c r="JR665" s="5"/>
      <c r="JS665" s="5"/>
      <c r="JT665" s="5"/>
      <c r="JU665" s="5"/>
      <c r="JV665" s="5"/>
      <c r="JW665" s="5"/>
      <c r="JX665" s="5"/>
      <c r="JY665" s="5"/>
      <c r="JZ665" s="5"/>
      <c r="KA665" s="5"/>
      <c r="KB665" s="5"/>
      <c r="KC665" s="5"/>
      <c r="KD665" s="5"/>
      <c r="KE665" s="5"/>
      <c r="KF665" s="5"/>
      <c r="KG665" s="5"/>
      <c r="KH665" s="5"/>
      <c r="KI665" s="5"/>
      <c r="KJ665" s="5"/>
      <c r="KK665" s="5"/>
      <c r="KL665" s="5"/>
      <c r="KM665" s="5"/>
      <c r="KN665" s="5"/>
      <c r="KO665" s="5"/>
      <c r="KP665" s="5"/>
      <c r="KQ665" s="5"/>
      <c r="KR665" s="5"/>
      <c r="KS665" s="5"/>
      <c r="KT665" s="5"/>
      <c r="KU665" s="5"/>
      <c r="KV665" s="5"/>
      <c r="KW665" s="5"/>
      <c r="KX665" s="5"/>
      <c r="KY665" s="5"/>
      <c r="KZ665" s="5"/>
      <c r="LA665" s="5"/>
      <c r="LB665" s="5"/>
      <c r="LC665" s="5"/>
      <c r="LD665" s="5"/>
      <c r="LE665" s="5"/>
      <c r="LF665" s="5"/>
      <c r="LG665" s="5"/>
      <c r="LH665" s="5"/>
      <c r="LI665" s="5"/>
      <c r="LJ665" s="5"/>
      <c r="LK665" s="5"/>
      <c r="LL665" s="5"/>
      <c r="LM665" s="5"/>
      <c r="LN665" s="5"/>
      <c r="LO665" s="5"/>
      <c r="LP665" s="5"/>
      <c r="LQ665" s="5"/>
      <c r="LR665" s="5"/>
      <c r="LS665" s="5"/>
      <c r="LT665" s="5"/>
      <c r="LU665" s="5"/>
      <c r="LV665" s="5"/>
      <c r="LW665" s="5"/>
      <c r="LX665" s="5"/>
      <c r="LY665" s="5"/>
      <c r="LZ665" s="5"/>
      <c r="MA665" s="5"/>
      <c r="MB665" s="5"/>
      <c r="MC665" s="5"/>
      <c r="MD665" s="5"/>
      <c r="ME665" s="5"/>
      <c r="MF665" s="5"/>
      <c r="MG665" s="5"/>
      <c r="MH665" s="5"/>
      <c r="MI665" s="5"/>
      <c r="MJ665" s="5"/>
      <c r="MK665" s="5"/>
      <c r="ML665" s="5"/>
      <c r="MM665" s="5"/>
      <c r="MN665" s="5"/>
      <c r="MO665" s="5"/>
      <c r="MP665" s="5"/>
      <c r="MQ665" s="5"/>
      <c r="MR665" s="5"/>
      <c r="MS665" s="5"/>
      <c r="MT665" s="5"/>
      <c r="MU665" s="5"/>
      <c r="MV665" s="5"/>
      <c r="MW665" s="5"/>
      <c r="MX665" s="5"/>
      <c r="MY665" s="5"/>
      <c r="MZ665" s="5"/>
      <c r="NA665" s="5"/>
      <c r="NB665" s="5"/>
      <c r="NC665" s="5"/>
      <c r="ND665" s="5"/>
      <c r="NE665" s="5"/>
      <c r="NF665" s="5"/>
      <c r="NG665" s="5"/>
      <c r="NH665" s="5"/>
      <c r="NI665" s="5"/>
      <c r="NJ665" s="5"/>
      <c r="NK665" s="5"/>
      <c r="NL665" s="5"/>
      <c r="NM665" s="5"/>
      <c r="NN665" s="5"/>
      <c r="NO665" s="5"/>
      <c r="NP665" s="5"/>
      <c r="NQ665" s="5"/>
      <c r="NR665" s="5"/>
      <c r="NS665" s="5"/>
      <c r="NT665" s="5"/>
      <c r="NU665" s="5"/>
      <c r="NV665" s="5"/>
      <c r="NW665" s="5"/>
      <c r="NX665" s="5"/>
      <c r="NY665" s="5"/>
      <c r="NZ665" s="5"/>
      <c r="OA665" s="5"/>
      <c r="OB665" s="5"/>
      <c r="OC665" s="5"/>
      <c r="OD665" s="5"/>
      <c r="OE665" s="5"/>
      <c r="OF665" s="5"/>
      <c r="OG665" s="5"/>
      <c r="OH665" s="5"/>
      <c r="OI665" s="5"/>
      <c r="OJ665" s="5"/>
      <c r="OK665" s="5"/>
      <c r="OL665" s="5"/>
      <c r="OM665" s="5"/>
      <c r="ON665" s="5"/>
      <c r="OO665" s="5"/>
      <c r="OP665" s="5"/>
      <c r="OQ665" s="5"/>
      <c r="OR665" s="5"/>
      <c r="OS665" s="5"/>
      <c r="OT665" s="5"/>
      <c r="OU665" s="5"/>
      <c r="OV665" s="5"/>
      <c r="OW665" s="5"/>
      <c r="OX665" s="5"/>
      <c r="OY665" s="5"/>
      <c r="OZ665" s="5"/>
      <c r="PA665" s="5"/>
      <c r="PB665" s="5"/>
      <c r="PC665" s="5"/>
      <c r="PD665" s="5"/>
      <c r="PE665" s="5"/>
      <c r="PF665" s="5"/>
      <c r="PG665" s="5"/>
      <c r="PH665" s="5"/>
      <c r="PI665" s="5"/>
      <c r="PJ665" s="5"/>
      <c r="PK665" s="5"/>
      <c r="PL665" s="5"/>
      <c r="PM665" s="5"/>
      <c r="PN665" s="5"/>
      <c r="PO665" s="5"/>
      <c r="PP665" s="5"/>
    </row>
    <row r="666" spans="1:432" ht="14.2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  <c r="IW666" s="5"/>
      <c r="IX666" s="5"/>
      <c r="IY666" s="5"/>
      <c r="IZ666" s="5"/>
      <c r="JA666" s="5"/>
      <c r="JB666" s="5"/>
      <c r="JC666" s="5"/>
      <c r="JD666" s="5"/>
      <c r="JE666" s="5"/>
      <c r="JF666" s="5"/>
      <c r="JG666" s="5"/>
      <c r="JH666" s="5"/>
      <c r="JI666" s="5"/>
      <c r="JJ666" s="5"/>
      <c r="JK666" s="5"/>
      <c r="JL666" s="5"/>
      <c r="JM666" s="5"/>
      <c r="JN666" s="5"/>
      <c r="JO666" s="5"/>
      <c r="JP666" s="5"/>
      <c r="JQ666" s="5"/>
      <c r="JR666" s="5"/>
      <c r="JS666" s="5"/>
      <c r="JT666" s="5"/>
      <c r="JU666" s="5"/>
      <c r="JV666" s="5"/>
      <c r="JW666" s="5"/>
      <c r="JX666" s="5"/>
      <c r="JY666" s="5"/>
      <c r="JZ666" s="5"/>
      <c r="KA666" s="5"/>
      <c r="KB666" s="5"/>
      <c r="KC666" s="5"/>
      <c r="KD666" s="5"/>
      <c r="KE666" s="5"/>
      <c r="KF666" s="5"/>
      <c r="KG666" s="5"/>
      <c r="KH666" s="5"/>
      <c r="KI666" s="5"/>
      <c r="KJ666" s="5"/>
      <c r="KK666" s="5"/>
      <c r="KL666" s="5"/>
      <c r="KM666" s="5"/>
      <c r="KN666" s="5"/>
      <c r="KO666" s="5"/>
      <c r="KP666" s="5"/>
      <c r="KQ666" s="5"/>
      <c r="KR666" s="5"/>
      <c r="KS666" s="5"/>
      <c r="KT666" s="5"/>
      <c r="KU666" s="5"/>
      <c r="KV666" s="5"/>
      <c r="KW666" s="5"/>
      <c r="KX666" s="5"/>
      <c r="KY666" s="5"/>
      <c r="KZ666" s="5"/>
      <c r="LA666" s="5"/>
      <c r="LB666" s="5"/>
      <c r="LC666" s="5"/>
      <c r="LD666" s="5"/>
      <c r="LE666" s="5"/>
      <c r="LF666" s="5"/>
      <c r="LG666" s="5"/>
      <c r="LH666" s="5"/>
      <c r="LI666" s="5"/>
      <c r="LJ666" s="5"/>
      <c r="LK666" s="5"/>
      <c r="LL666" s="5"/>
      <c r="LM666" s="5"/>
      <c r="LN666" s="5"/>
      <c r="LO666" s="5"/>
      <c r="LP666" s="5"/>
      <c r="LQ666" s="5"/>
      <c r="LR666" s="5"/>
      <c r="LS666" s="5"/>
      <c r="LT666" s="5"/>
      <c r="LU666" s="5"/>
      <c r="LV666" s="5"/>
      <c r="LW666" s="5"/>
      <c r="LX666" s="5"/>
      <c r="LY666" s="5"/>
      <c r="LZ666" s="5"/>
      <c r="MA666" s="5"/>
      <c r="MB666" s="5"/>
      <c r="MC666" s="5"/>
      <c r="MD666" s="5"/>
      <c r="ME666" s="5"/>
      <c r="MF666" s="5"/>
      <c r="MG666" s="5"/>
      <c r="MH666" s="5"/>
      <c r="MI666" s="5"/>
      <c r="MJ666" s="5"/>
      <c r="MK666" s="5"/>
      <c r="ML666" s="5"/>
      <c r="MM666" s="5"/>
      <c r="MN666" s="5"/>
      <c r="MO666" s="5"/>
      <c r="MP666" s="5"/>
      <c r="MQ666" s="5"/>
      <c r="MR666" s="5"/>
      <c r="MS666" s="5"/>
      <c r="MT666" s="5"/>
      <c r="MU666" s="5"/>
      <c r="MV666" s="5"/>
      <c r="MW666" s="5"/>
      <c r="MX666" s="5"/>
      <c r="MY666" s="5"/>
      <c r="MZ666" s="5"/>
      <c r="NA666" s="5"/>
      <c r="NB666" s="5"/>
      <c r="NC666" s="5"/>
      <c r="ND666" s="5"/>
      <c r="NE666" s="5"/>
      <c r="NF666" s="5"/>
      <c r="NG666" s="5"/>
      <c r="NH666" s="5"/>
      <c r="NI666" s="5"/>
      <c r="NJ666" s="5"/>
      <c r="NK666" s="5"/>
      <c r="NL666" s="5"/>
      <c r="NM666" s="5"/>
      <c r="NN666" s="5"/>
      <c r="NO666" s="5"/>
      <c r="NP666" s="5"/>
      <c r="NQ666" s="5"/>
      <c r="NR666" s="5"/>
      <c r="NS666" s="5"/>
      <c r="NT666" s="5"/>
      <c r="NU666" s="5"/>
      <c r="NV666" s="5"/>
      <c r="NW666" s="5"/>
      <c r="NX666" s="5"/>
      <c r="NY666" s="5"/>
      <c r="NZ666" s="5"/>
      <c r="OA666" s="5"/>
      <c r="OB666" s="5"/>
      <c r="OC666" s="5"/>
      <c r="OD666" s="5"/>
      <c r="OE666" s="5"/>
      <c r="OF666" s="5"/>
      <c r="OG666" s="5"/>
      <c r="OH666" s="5"/>
      <c r="OI666" s="5"/>
      <c r="OJ666" s="5"/>
      <c r="OK666" s="5"/>
      <c r="OL666" s="5"/>
      <c r="OM666" s="5"/>
      <c r="ON666" s="5"/>
      <c r="OO666" s="5"/>
      <c r="OP666" s="5"/>
      <c r="OQ666" s="5"/>
      <c r="OR666" s="5"/>
      <c r="OS666" s="5"/>
      <c r="OT666" s="5"/>
      <c r="OU666" s="5"/>
      <c r="OV666" s="5"/>
      <c r="OW666" s="5"/>
      <c r="OX666" s="5"/>
      <c r="OY666" s="5"/>
      <c r="OZ666" s="5"/>
      <c r="PA666" s="5"/>
      <c r="PB666" s="5"/>
      <c r="PC666" s="5"/>
      <c r="PD666" s="5"/>
      <c r="PE666" s="5"/>
      <c r="PF666" s="5"/>
      <c r="PG666" s="5"/>
      <c r="PH666" s="5"/>
      <c r="PI666" s="5"/>
      <c r="PJ666" s="5"/>
      <c r="PK666" s="5"/>
      <c r="PL666" s="5"/>
      <c r="PM666" s="5"/>
      <c r="PN666" s="5"/>
      <c r="PO666" s="5"/>
      <c r="PP666" s="5"/>
    </row>
    <row r="667" spans="1:432" ht="14.2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  <c r="IW667" s="5"/>
      <c r="IX667" s="5"/>
      <c r="IY667" s="5"/>
      <c r="IZ667" s="5"/>
      <c r="JA667" s="5"/>
      <c r="JB667" s="5"/>
      <c r="JC667" s="5"/>
      <c r="JD667" s="5"/>
      <c r="JE667" s="5"/>
      <c r="JF667" s="5"/>
      <c r="JG667" s="5"/>
      <c r="JH667" s="5"/>
      <c r="JI667" s="5"/>
      <c r="JJ667" s="5"/>
      <c r="JK667" s="5"/>
      <c r="JL667" s="5"/>
      <c r="JM667" s="5"/>
      <c r="JN667" s="5"/>
      <c r="JO667" s="5"/>
      <c r="JP667" s="5"/>
      <c r="JQ667" s="5"/>
      <c r="JR667" s="5"/>
      <c r="JS667" s="5"/>
      <c r="JT667" s="5"/>
      <c r="JU667" s="5"/>
      <c r="JV667" s="5"/>
      <c r="JW667" s="5"/>
      <c r="JX667" s="5"/>
      <c r="JY667" s="5"/>
      <c r="JZ667" s="5"/>
      <c r="KA667" s="5"/>
      <c r="KB667" s="5"/>
      <c r="KC667" s="5"/>
      <c r="KD667" s="5"/>
      <c r="KE667" s="5"/>
      <c r="KF667" s="5"/>
      <c r="KG667" s="5"/>
      <c r="KH667" s="5"/>
      <c r="KI667" s="5"/>
      <c r="KJ667" s="5"/>
      <c r="KK667" s="5"/>
      <c r="KL667" s="5"/>
      <c r="KM667" s="5"/>
      <c r="KN667" s="5"/>
      <c r="KO667" s="5"/>
      <c r="KP667" s="5"/>
      <c r="KQ667" s="5"/>
      <c r="KR667" s="5"/>
      <c r="KS667" s="5"/>
      <c r="KT667" s="5"/>
      <c r="KU667" s="5"/>
      <c r="KV667" s="5"/>
      <c r="KW667" s="5"/>
      <c r="KX667" s="5"/>
      <c r="KY667" s="5"/>
      <c r="KZ667" s="5"/>
      <c r="LA667" s="5"/>
      <c r="LB667" s="5"/>
      <c r="LC667" s="5"/>
      <c r="LD667" s="5"/>
      <c r="LE667" s="5"/>
      <c r="LF667" s="5"/>
      <c r="LG667" s="5"/>
      <c r="LH667" s="5"/>
      <c r="LI667" s="5"/>
      <c r="LJ667" s="5"/>
      <c r="LK667" s="5"/>
      <c r="LL667" s="5"/>
      <c r="LM667" s="5"/>
      <c r="LN667" s="5"/>
      <c r="LO667" s="5"/>
      <c r="LP667" s="5"/>
      <c r="LQ667" s="5"/>
      <c r="LR667" s="5"/>
      <c r="LS667" s="5"/>
      <c r="LT667" s="5"/>
      <c r="LU667" s="5"/>
      <c r="LV667" s="5"/>
      <c r="LW667" s="5"/>
      <c r="LX667" s="5"/>
      <c r="LY667" s="5"/>
      <c r="LZ667" s="5"/>
      <c r="MA667" s="5"/>
      <c r="MB667" s="5"/>
      <c r="MC667" s="5"/>
      <c r="MD667" s="5"/>
      <c r="ME667" s="5"/>
      <c r="MF667" s="5"/>
      <c r="MG667" s="5"/>
      <c r="MH667" s="5"/>
      <c r="MI667" s="5"/>
      <c r="MJ667" s="5"/>
      <c r="MK667" s="5"/>
      <c r="ML667" s="5"/>
      <c r="MM667" s="5"/>
      <c r="MN667" s="5"/>
      <c r="MO667" s="5"/>
      <c r="MP667" s="5"/>
      <c r="MQ667" s="5"/>
      <c r="MR667" s="5"/>
      <c r="MS667" s="5"/>
      <c r="MT667" s="5"/>
      <c r="MU667" s="5"/>
      <c r="MV667" s="5"/>
      <c r="MW667" s="5"/>
      <c r="MX667" s="5"/>
      <c r="MY667" s="5"/>
      <c r="MZ667" s="5"/>
      <c r="NA667" s="5"/>
      <c r="NB667" s="5"/>
      <c r="NC667" s="5"/>
      <c r="ND667" s="5"/>
      <c r="NE667" s="5"/>
      <c r="NF667" s="5"/>
      <c r="NG667" s="5"/>
      <c r="NH667" s="5"/>
      <c r="NI667" s="5"/>
      <c r="NJ667" s="5"/>
      <c r="NK667" s="5"/>
      <c r="NL667" s="5"/>
      <c r="NM667" s="5"/>
      <c r="NN667" s="5"/>
      <c r="NO667" s="5"/>
      <c r="NP667" s="5"/>
      <c r="NQ667" s="5"/>
      <c r="NR667" s="5"/>
      <c r="NS667" s="5"/>
      <c r="NT667" s="5"/>
      <c r="NU667" s="5"/>
      <c r="NV667" s="5"/>
      <c r="NW667" s="5"/>
      <c r="NX667" s="5"/>
      <c r="NY667" s="5"/>
      <c r="NZ667" s="5"/>
      <c r="OA667" s="5"/>
      <c r="OB667" s="5"/>
      <c r="OC667" s="5"/>
      <c r="OD667" s="5"/>
      <c r="OE667" s="5"/>
      <c r="OF667" s="5"/>
      <c r="OG667" s="5"/>
      <c r="OH667" s="5"/>
      <c r="OI667" s="5"/>
      <c r="OJ667" s="5"/>
      <c r="OK667" s="5"/>
      <c r="OL667" s="5"/>
      <c r="OM667" s="5"/>
      <c r="ON667" s="5"/>
      <c r="OO667" s="5"/>
      <c r="OP667" s="5"/>
      <c r="OQ667" s="5"/>
      <c r="OR667" s="5"/>
      <c r="OS667" s="5"/>
      <c r="OT667" s="5"/>
      <c r="OU667" s="5"/>
      <c r="OV667" s="5"/>
      <c r="OW667" s="5"/>
      <c r="OX667" s="5"/>
      <c r="OY667" s="5"/>
      <c r="OZ667" s="5"/>
      <c r="PA667" s="5"/>
      <c r="PB667" s="5"/>
      <c r="PC667" s="5"/>
      <c r="PD667" s="5"/>
      <c r="PE667" s="5"/>
      <c r="PF667" s="5"/>
      <c r="PG667" s="5"/>
      <c r="PH667" s="5"/>
      <c r="PI667" s="5"/>
      <c r="PJ667" s="5"/>
      <c r="PK667" s="5"/>
      <c r="PL667" s="5"/>
      <c r="PM667" s="5"/>
      <c r="PN667" s="5"/>
      <c r="PO667" s="5"/>
      <c r="PP667" s="5"/>
    </row>
    <row r="668" spans="1:432" ht="14.2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  <c r="IW668" s="5"/>
      <c r="IX668" s="5"/>
      <c r="IY668" s="5"/>
      <c r="IZ668" s="5"/>
      <c r="JA668" s="5"/>
      <c r="JB668" s="5"/>
      <c r="JC668" s="5"/>
      <c r="JD668" s="5"/>
      <c r="JE668" s="5"/>
      <c r="JF668" s="5"/>
      <c r="JG668" s="5"/>
      <c r="JH668" s="5"/>
      <c r="JI668" s="5"/>
      <c r="JJ668" s="5"/>
      <c r="JK668" s="5"/>
      <c r="JL668" s="5"/>
      <c r="JM668" s="5"/>
      <c r="JN668" s="5"/>
      <c r="JO668" s="5"/>
      <c r="JP668" s="5"/>
      <c r="JQ668" s="5"/>
      <c r="JR668" s="5"/>
      <c r="JS668" s="5"/>
      <c r="JT668" s="5"/>
      <c r="JU668" s="5"/>
      <c r="JV668" s="5"/>
      <c r="JW668" s="5"/>
      <c r="JX668" s="5"/>
      <c r="JY668" s="5"/>
      <c r="JZ668" s="5"/>
      <c r="KA668" s="5"/>
      <c r="KB668" s="5"/>
      <c r="KC668" s="5"/>
      <c r="KD668" s="5"/>
      <c r="KE668" s="5"/>
      <c r="KF668" s="5"/>
      <c r="KG668" s="5"/>
      <c r="KH668" s="5"/>
      <c r="KI668" s="5"/>
      <c r="KJ668" s="5"/>
      <c r="KK668" s="5"/>
      <c r="KL668" s="5"/>
      <c r="KM668" s="5"/>
      <c r="KN668" s="5"/>
      <c r="KO668" s="5"/>
      <c r="KP668" s="5"/>
      <c r="KQ668" s="5"/>
      <c r="KR668" s="5"/>
      <c r="KS668" s="5"/>
      <c r="KT668" s="5"/>
      <c r="KU668" s="5"/>
      <c r="KV668" s="5"/>
      <c r="KW668" s="5"/>
      <c r="KX668" s="5"/>
      <c r="KY668" s="5"/>
      <c r="KZ668" s="5"/>
      <c r="LA668" s="5"/>
      <c r="LB668" s="5"/>
      <c r="LC668" s="5"/>
      <c r="LD668" s="5"/>
      <c r="LE668" s="5"/>
      <c r="LF668" s="5"/>
      <c r="LG668" s="5"/>
      <c r="LH668" s="5"/>
      <c r="LI668" s="5"/>
      <c r="LJ668" s="5"/>
      <c r="LK668" s="5"/>
      <c r="LL668" s="5"/>
      <c r="LM668" s="5"/>
      <c r="LN668" s="5"/>
      <c r="LO668" s="5"/>
      <c r="LP668" s="5"/>
      <c r="LQ668" s="5"/>
      <c r="LR668" s="5"/>
      <c r="LS668" s="5"/>
      <c r="LT668" s="5"/>
      <c r="LU668" s="5"/>
      <c r="LV668" s="5"/>
      <c r="LW668" s="5"/>
      <c r="LX668" s="5"/>
      <c r="LY668" s="5"/>
      <c r="LZ668" s="5"/>
      <c r="MA668" s="5"/>
      <c r="MB668" s="5"/>
      <c r="MC668" s="5"/>
      <c r="MD668" s="5"/>
      <c r="ME668" s="5"/>
      <c r="MF668" s="5"/>
      <c r="MG668" s="5"/>
      <c r="MH668" s="5"/>
      <c r="MI668" s="5"/>
      <c r="MJ668" s="5"/>
      <c r="MK668" s="5"/>
      <c r="ML668" s="5"/>
      <c r="MM668" s="5"/>
      <c r="MN668" s="5"/>
      <c r="MO668" s="5"/>
      <c r="MP668" s="5"/>
      <c r="MQ668" s="5"/>
      <c r="MR668" s="5"/>
      <c r="MS668" s="5"/>
      <c r="MT668" s="5"/>
      <c r="MU668" s="5"/>
      <c r="MV668" s="5"/>
      <c r="MW668" s="5"/>
      <c r="MX668" s="5"/>
      <c r="MY668" s="5"/>
      <c r="MZ668" s="5"/>
      <c r="NA668" s="5"/>
      <c r="NB668" s="5"/>
      <c r="NC668" s="5"/>
      <c r="ND668" s="5"/>
      <c r="NE668" s="5"/>
      <c r="NF668" s="5"/>
      <c r="NG668" s="5"/>
      <c r="NH668" s="5"/>
      <c r="NI668" s="5"/>
      <c r="NJ668" s="5"/>
      <c r="NK668" s="5"/>
      <c r="NL668" s="5"/>
      <c r="NM668" s="5"/>
      <c r="NN668" s="5"/>
      <c r="NO668" s="5"/>
      <c r="NP668" s="5"/>
      <c r="NQ668" s="5"/>
      <c r="NR668" s="5"/>
      <c r="NS668" s="5"/>
      <c r="NT668" s="5"/>
      <c r="NU668" s="5"/>
      <c r="NV668" s="5"/>
      <c r="NW668" s="5"/>
      <c r="NX668" s="5"/>
      <c r="NY668" s="5"/>
      <c r="NZ668" s="5"/>
      <c r="OA668" s="5"/>
      <c r="OB668" s="5"/>
      <c r="OC668" s="5"/>
      <c r="OD668" s="5"/>
      <c r="OE668" s="5"/>
      <c r="OF668" s="5"/>
      <c r="OG668" s="5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</row>
    <row r="669" spans="1:432" ht="14.2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  <c r="IW669" s="5"/>
      <c r="IX669" s="5"/>
      <c r="IY669" s="5"/>
      <c r="IZ669" s="5"/>
      <c r="JA669" s="5"/>
      <c r="JB669" s="5"/>
      <c r="JC669" s="5"/>
      <c r="JD669" s="5"/>
      <c r="JE669" s="5"/>
      <c r="JF669" s="5"/>
      <c r="JG669" s="5"/>
      <c r="JH669" s="5"/>
      <c r="JI669" s="5"/>
      <c r="JJ669" s="5"/>
      <c r="JK669" s="5"/>
      <c r="JL669" s="5"/>
      <c r="JM669" s="5"/>
      <c r="JN669" s="5"/>
      <c r="JO669" s="5"/>
      <c r="JP669" s="5"/>
      <c r="JQ669" s="5"/>
      <c r="JR669" s="5"/>
      <c r="JS669" s="5"/>
      <c r="JT669" s="5"/>
      <c r="JU669" s="5"/>
      <c r="JV669" s="5"/>
      <c r="JW669" s="5"/>
      <c r="JX669" s="5"/>
      <c r="JY669" s="5"/>
      <c r="JZ669" s="5"/>
      <c r="KA669" s="5"/>
      <c r="KB669" s="5"/>
      <c r="KC669" s="5"/>
      <c r="KD669" s="5"/>
      <c r="KE669" s="5"/>
      <c r="KF669" s="5"/>
      <c r="KG669" s="5"/>
      <c r="KH669" s="5"/>
      <c r="KI669" s="5"/>
      <c r="KJ669" s="5"/>
      <c r="KK669" s="5"/>
      <c r="KL669" s="5"/>
      <c r="KM669" s="5"/>
      <c r="KN669" s="5"/>
      <c r="KO669" s="5"/>
      <c r="KP669" s="5"/>
      <c r="KQ669" s="5"/>
      <c r="KR669" s="5"/>
      <c r="KS669" s="5"/>
      <c r="KT669" s="5"/>
      <c r="KU669" s="5"/>
      <c r="KV669" s="5"/>
      <c r="KW669" s="5"/>
      <c r="KX669" s="5"/>
      <c r="KY669" s="5"/>
      <c r="KZ669" s="5"/>
      <c r="LA669" s="5"/>
      <c r="LB669" s="5"/>
      <c r="LC669" s="5"/>
      <c r="LD669" s="5"/>
      <c r="LE669" s="5"/>
      <c r="LF669" s="5"/>
      <c r="LG669" s="5"/>
      <c r="LH669" s="5"/>
      <c r="LI669" s="5"/>
      <c r="LJ669" s="5"/>
      <c r="LK669" s="5"/>
      <c r="LL669" s="5"/>
      <c r="LM669" s="5"/>
      <c r="LN669" s="5"/>
      <c r="LO669" s="5"/>
      <c r="LP669" s="5"/>
      <c r="LQ669" s="5"/>
      <c r="LR669" s="5"/>
      <c r="LS669" s="5"/>
      <c r="LT669" s="5"/>
      <c r="LU669" s="5"/>
      <c r="LV669" s="5"/>
      <c r="LW669" s="5"/>
      <c r="LX669" s="5"/>
      <c r="LY669" s="5"/>
      <c r="LZ669" s="5"/>
      <c r="MA669" s="5"/>
      <c r="MB669" s="5"/>
      <c r="MC669" s="5"/>
      <c r="MD669" s="5"/>
      <c r="ME669" s="5"/>
      <c r="MF669" s="5"/>
      <c r="MG669" s="5"/>
      <c r="MH669" s="5"/>
      <c r="MI669" s="5"/>
      <c r="MJ669" s="5"/>
      <c r="MK669" s="5"/>
      <c r="ML669" s="5"/>
      <c r="MM669" s="5"/>
      <c r="MN669" s="5"/>
      <c r="MO669" s="5"/>
      <c r="MP669" s="5"/>
      <c r="MQ669" s="5"/>
      <c r="MR669" s="5"/>
      <c r="MS669" s="5"/>
      <c r="MT669" s="5"/>
      <c r="MU669" s="5"/>
      <c r="MV669" s="5"/>
      <c r="MW669" s="5"/>
      <c r="MX669" s="5"/>
      <c r="MY669" s="5"/>
      <c r="MZ669" s="5"/>
      <c r="NA669" s="5"/>
      <c r="NB669" s="5"/>
      <c r="NC669" s="5"/>
      <c r="ND669" s="5"/>
      <c r="NE669" s="5"/>
      <c r="NF669" s="5"/>
      <c r="NG669" s="5"/>
      <c r="NH669" s="5"/>
      <c r="NI669" s="5"/>
      <c r="NJ669" s="5"/>
      <c r="NK669" s="5"/>
      <c r="NL669" s="5"/>
      <c r="NM669" s="5"/>
      <c r="NN669" s="5"/>
      <c r="NO669" s="5"/>
      <c r="NP669" s="5"/>
      <c r="NQ669" s="5"/>
      <c r="NR669" s="5"/>
      <c r="NS669" s="5"/>
      <c r="NT669" s="5"/>
      <c r="NU669" s="5"/>
      <c r="NV669" s="5"/>
      <c r="NW669" s="5"/>
      <c r="NX669" s="5"/>
      <c r="NY669" s="5"/>
      <c r="NZ669" s="5"/>
      <c r="OA669" s="5"/>
      <c r="OB669" s="5"/>
      <c r="OC669" s="5"/>
      <c r="OD669" s="5"/>
      <c r="OE669" s="5"/>
      <c r="OF669" s="5"/>
      <c r="OG669" s="5"/>
      <c r="OH669" s="5"/>
      <c r="OI669" s="5"/>
      <c r="OJ669" s="5"/>
      <c r="OK669" s="5"/>
      <c r="OL669" s="5"/>
      <c r="OM669" s="5"/>
      <c r="ON669" s="5"/>
      <c r="OO669" s="5"/>
      <c r="OP669" s="5"/>
      <c r="OQ669" s="5"/>
      <c r="OR669" s="5"/>
      <c r="OS669" s="5"/>
      <c r="OT669" s="5"/>
      <c r="OU669" s="5"/>
      <c r="OV669" s="5"/>
      <c r="OW669" s="5"/>
      <c r="OX669" s="5"/>
      <c r="OY669" s="5"/>
      <c r="OZ669" s="5"/>
      <c r="PA669" s="5"/>
      <c r="PB669" s="5"/>
      <c r="PC669" s="5"/>
      <c r="PD669" s="5"/>
      <c r="PE669" s="5"/>
      <c r="PF669" s="5"/>
      <c r="PG669" s="5"/>
      <c r="PH669" s="5"/>
      <c r="PI669" s="5"/>
      <c r="PJ669" s="5"/>
      <c r="PK669" s="5"/>
      <c r="PL669" s="5"/>
      <c r="PM669" s="5"/>
      <c r="PN669" s="5"/>
      <c r="PO669" s="5"/>
      <c r="PP669" s="5"/>
    </row>
    <row r="670" spans="1:432" ht="14.2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  <c r="IW670" s="5"/>
      <c r="IX670" s="5"/>
      <c r="IY670" s="5"/>
      <c r="IZ670" s="5"/>
      <c r="JA670" s="5"/>
      <c r="JB670" s="5"/>
      <c r="JC670" s="5"/>
      <c r="JD670" s="5"/>
      <c r="JE670" s="5"/>
      <c r="JF670" s="5"/>
      <c r="JG670" s="5"/>
      <c r="JH670" s="5"/>
      <c r="JI670" s="5"/>
      <c r="JJ670" s="5"/>
      <c r="JK670" s="5"/>
      <c r="JL670" s="5"/>
      <c r="JM670" s="5"/>
      <c r="JN670" s="5"/>
      <c r="JO670" s="5"/>
      <c r="JP670" s="5"/>
      <c r="JQ670" s="5"/>
      <c r="JR670" s="5"/>
      <c r="JS670" s="5"/>
      <c r="JT670" s="5"/>
      <c r="JU670" s="5"/>
      <c r="JV670" s="5"/>
      <c r="JW670" s="5"/>
      <c r="JX670" s="5"/>
      <c r="JY670" s="5"/>
      <c r="JZ670" s="5"/>
      <c r="KA670" s="5"/>
      <c r="KB670" s="5"/>
      <c r="KC670" s="5"/>
      <c r="KD670" s="5"/>
      <c r="KE670" s="5"/>
      <c r="KF670" s="5"/>
      <c r="KG670" s="5"/>
      <c r="KH670" s="5"/>
      <c r="KI670" s="5"/>
      <c r="KJ670" s="5"/>
      <c r="KK670" s="5"/>
      <c r="KL670" s="5"/>
      <c r="KM670" s="5"/>
      <c r="KN670" s="5"/>
      <c r="KO670" s="5"/>
      <c r="KP670" s="5"/>
      <c r="KQ670" s="5"/>
      <c r="KR670" s="5"/>
      <c r="KS670" s="5"/>
      <c r="KT670" s="5"/>
      <c r="KU670" s="5"/>
      <c r="KV670" s="5"/>
      <c r="KW670" s="5"/>
      <c r="KX670" s="5"/>
      <c r="KY670" s="5"/>
      <c r="KZ670" s="5"/>
      <c r="LA670" s="5"/>
      <c r="LB670" s="5"/>
      <c r="LC670" s="5"/>
      <c r="LD670" s="5"/>
      <c r="LE670" s="5"/>
      <c r="LF670" s="5"/>
      <c r="LG670" s="5"/>
      <c r="LH670" s="5"/>
      <c r="LI670" s="5"/>
      <c r="LJ670" s="5"/>
      <c r="LK670" s="5"/>
      <c r="LL670" s="5"/>
      <c r="LM670" s="5"/>
      <c r="LN670" s="5"/>
      <c r="LO670" s="5"/>
      <c r="LP670" s="5"/>
      <c r="LQ670" s="5"/>
      <c r="LR670" s="5"/>
      <c r="LS670" s="5"/>
      <c r="LT670" s="5"/>
      <c r="LU670" s="5"/>
      <c r="LV670" s="5"/>
      <c r="LW670" s="5"/>
      <c r="LX670" s="5"/>
      <c r="LY670" s="5"/>
      <c r="LZ670" s="5"/>
      <c r="MA670" s="5"/>
      <c r="MB670" s="5"/>
      <c r="MC670" s="5"/>
      <c r="MD670" s="5"/>
      <c r="ME670" s="5"/>
      <c r="MF670" s="5"/>
      <c r="MG670" s="5"/>
      <c r="MH670" s="5"/>
      <c r="MI670" s="5"/>
      <c r="MJ670" s="5"/>
      <c r="MK670" s="5"/>
      <c r="ML670" s="5"/>
      <c r="MM670" s="5"/>
      <c r="MN670" s="5"/>
      <c r="MO670" s="5"/>
      <c r="MP670" s="5"/>
      <c r="MQ670" s="5"/>
      <c r="MR670" s="5"/>
      <c r="MS670" s="5"/>
      <c r="MT670" s="5"/>
      <c r="MU670" s="5"/>
      <c r="MV670" s="5"/>
      <c r="MW670" s="5"/>
      <c r="MX670" s="5"/>
      <c r="MY670" s="5"/>
      <c r="MZ670" s="5"/>
      <c r="NA670" s="5"/>
      <c r="NB670" s="5"/>
      <c r="NC670" s="5"/>
      <c r="ND670" s="5"/>
      <c r="NE670" s="5"/>
      <c r="NF670" s="5"/>
      <c r="NG670" s="5"/>
      <c r="NH670" s="5"/>
      <c r="NI670" s="5"/>
      <c r="NJ670" s="5"/>
      <c r="NK670" s="5"/>
      <c r="NL670" s="5"/>
      <c r="NM670" s="5"/>
      <c r="NN670" s="5"/>
      <c r="NO670" s="5"/>
      <c r="NP670" s="5"/>
      <c r="NQ670" s="5"/>
      <c r="NR670" s="5"/>
      <c r="NS670" s="5"/>
      <c r="NT670" s="5"/>
      <c r="NU670" s="5"/>
      <c r="NV670" s="5"/>
      <c r="NW670" s="5"/>
      <c r="NX670" s="5"/>
      <c r="NY670" s="5"/>
      <c r="NZ670" s="5"/>
      <c r="OA670" s="5"/>
      <c r="OB670" s="5"/>
      <c r="OC670" s="5"/>
      <c r="OD670" s="5"/>
      <c r="OE670" s="5"/>
      <c r="OF670" s="5"/>
      <c r="OG670" s="5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</row>
    <row r="671" spans="1:432" ht="14.2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  <c r="IW671" s="5"/>
      <c r="IX671" s="5"/>
      <c r="IY671" s="5"/>
      <c r="IZ671" s="5"/>
      <c r="JA671" s="5"/>
      <c r="JB671" s="5"/>
      <c r="JC671" s="5"/>
      <c r="JD671" s="5"/>
      <c r="JE671" s="5"/>
      <c r="JF671" s="5"/>
      <c r="JG671" s="5"/>
      <c r="JH671" s="5"/>
      <c r="JI671" s="5"/>
      <c r="JJ671" s="5"/>
      <c r="JK671" s="5"/>
      <c r="JL671" s="5"/>
      <c r="JM671" s="5"/>
      <c r="JN671" s="5"/>
      <c r="JO671" s="5"/>
      <c r="JP671" s="5"/>
      <c r="JQ671" s="5"/>
      <c r="JR671" s="5"/>
      <c r="JS671" s="5"/>
      <c r="JT671" s="5"/>
      <c r="JU671" s="5"/>
      <c r="JV671" s="5"/>
      <c r="JW671" s="5"/>
      <c r="JX671" s="5"/>
      <c r="JY671" s="5"/>
      <c r="JZ671" s="5"/>
      <c r="KA671" s="5"/>
      <c r="KB671" s="5"/>
      <c r="KC671" s="5"/>
      <c r="KD671" s="5"/>
      <c r="KE671" s="5"/>
      <c r="KF671" s="5"/>
      <c r="KG671" s="5"/>
      <c r="KH671" s="5"/>
      <c r="KI671" s="5"/>
      <c r="KJ671" s="5"/>
      <c r="KK671" s="5"/>
      <c r="KL671" s="5"/>
      <c r="KM671" s="5"/>
      <c r="KN671" s="5"/>
      <c r="KO671" s="5"/>
      <c r="KP671" s="5"/>
      <c r="KQ671" s="5"/>
      <c r="KR671" s="5"/>
      <c r="KS671" s="5"/>
      <c r="KT671" s="5"/>
      <c r="KU671" s="5"/>
      <c r="KV671" s="5"/>
      <c r="KW671" s="5"/>
      <c r="KX671" s="5"/>
      <c r="KY671" s="5"/>
      <c r="KZ671" s="5"/>
      <c r="LA671" s="5"/>
      <c r="LB671" s="5"/>
      <c r="LC671" s="5"/>
      <c r="LD671" s="5"/>
      <c r="LE671" s="5"/>
      <c r="LF671" s="5"/>
      <c r="LG671" s="5"/>
      <c r="LH671" s="5"/>
      <c r="LI671" s="5"/>
      <c r="LJ671" s="5"/>
      <c r="LK671" s="5"/>
      <c r="LL671" s="5"/>
      <c r="LM671" s="5"/>
      <c r="LN671" s="5"/>
      <c r="LO671" s="5"/>
      <c r="LP671" s="5"/>
      <c r="LQ671" s="5"/>
      <c r="LR671" s="5"/>
      <c r="LS671" s="5"/>
      <c r="LT671" s="5"/>
      <c r="LU671" s="5"/>
      <c r="LV671" s="5"/>
      <c r="LW671" s="5"/>
      <c r="LX671" s="5"/>
      <c r="LY671" s="5"/>
      <c r="LZ671" s="5"/>
      <c r="MA671" s="5"/>
      <c r="MB671" s="5"/>
      <c r="MC671" s="5"/>
      <c r="MD671" s="5"/>
      <c r="ME671" s="5"/>
      <c r="MF671" s="5"/>
      <c r="MG671" s="5"/>
      <c r="MH671" s="5"/>
      <c r="MI671" s="5"/>
      <c r="MJ671" s="5"/>
      <c r="MK671" s="5"/>
      <c r="ML671" s="5"/>
      <c r="MM671" s="5"/>
      <c r="MN671" s="5"/>
      <c r="MO671" s="5"/>
      <c r="MP671" s="5"/>
      <c r="MQ671" s="5"/>
      <c r="MR671" s="5"/>
      <c r="MS671" s="5"/>
      <c r="MT671" s="5"/>
      <c r="MU671" s="5"/>
      <c r="MV671" s="5"/>
      <c r="MW671" s="5"/>
      <c r="MX671" s="5"/>
      <c r="MY671" s="5"/>
      <c r="MZ671" s="5"/>
      <c r="NA671" s="5"/>
      <c r="NB671" s="5"/>
      <c r="NC671" s="5"/>
      <c r="ND671" s="5"/>
      <c r="NE671" s="5"/>
      <c r="NF671" s="5"/>
      <c r="NG671" s="5"/>
      <c r="NH671" s="5"/>
      <c r="NI671" s="5"/>
      <c r="NJ671" s="5"/>
      <c r="NK671" s="5"/>
      <c r="NL671" s="5"/>
      <c r="NM671" s="5"/>
      <c r="NN671" s="5"/>
      <c r="NO671" s="5"/>
      <c r="NP671" s="5"/>
      <c r="NQ671" s="5"/>
      <c r="NR671" s="5"/>
      <c r="NS671" s="5"/>
      <c r="NT671" s="5"/>
      <c r="NU671" s="5"/>
      <c r="NV671" s="5"/>
      <c r="NW671" s="5"/>
      <c r="NX671" s="5"/>
      <c r="NY671" s="5"/>
      <c r="NZ671" s="5"/>
      <c r="OA671" s="5"/>
      <c r="OB671" s="5"/>
      <c r="OC671" s="5"/>
      <c r="OD671" s="5"/>
      <c r="OE671" s="5"/>
      <c r="OF671" s="5"/>
      <c r="OG671" s="5"/>
      <c r="OH671" s="5"/>
      <c r="OI671" s="5"/>
      <c r="OJ671" s="5"/>
      <c r="OK671" s="5"/>
      <c r="OL671" s="5"/>
      <c r="OM671" s="5"/>
      <c r="ON671" s="5"/>
      <c r="OO671" s="5"/>
      <c r="OP671" s="5"/>
      <c r="OQ671" s="5"/>
      <c r="OR671" s="5"/>
      <c r="OS671" s="5"/>
      <c r="OT671" s="5"/>
      <c r="OU671" s="5"/>
      <c r="OV671" s="5"/>
      <c r="OW671" s="5"/>
      <c r="OX671" s="5"/>
      <c r="OY671" s="5"/>
      <c r="OZ671" s="5"/>
      <c r="PA671" s="5"/>
      <c r="PB671" s="5"/>
      <c r="PC671" s="5"/>
      <c r="PD671" s="5"/>
      <c r="PE671" s="5"/>
      <c r="PF671" s="5"/>
      <c r="PG671" s="5"/>
      <c r="PH671" s="5"/>
      <c r="PI671" s="5"/>
      <c r="PJ671" s="5"/>
      <c r="PK671" s="5"/>
      <c r="PL671" s="5"/>
      <c r="PM671" s="5"/>
      <c r="PN671" s="5"/>
      <c r="PO671" s="5"/>
      <c r="PP671" s="5"/>
    </row>
    <row r="672" spans="1:432" ht="14.2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  <c r="IW672" s="5"/>
      <c r="IX672" s="5"/>
      <c r="IY672" s="5"/>
      <c r="IZ672" s="5"/>
      <c r="JA672" s="5"/>
      <c r="JB672" s="5"/>
      <c r="JC672" s="5"/>
      <c r="JD672" s="5"/>
      <c r="JE672" s="5"/>
      <c r="JF672" s="5"/>
      <c r="JG672" s="5"/>
      <c r="JH672" s="5"/>
      <c r="JI672" s="5"/>
      <c r="JJ672" s="5"/>
      <c r="JK672" s="5"/>
      <c r="JL672" s="5"/>
      <c r="JM672" s="5"/>
      <c r="JN672" s="5"/>
      <c r="JO672" s="5"/>
      <c r="JP672" s="5"/>
      <c r="JQ672" s="5"/>
      <c r="JR672" s="5"/>
      <c r="JS672" s="5"/>
      <c r="JT672" s="5"/>
      <c r="JU672" s="5"/>
      <c r="JV672" s="5"/>
      <c r="JW672" s="5"/>
      <c r="JX672" s="5"/>
      <c r="JY672" s="5"/>
      <c r="JZ672" s="5"/>
      <c r="KA672" s="5"/>
      <c r="KB672" s="5"/>
      <c r="KC672" s="5"/>
      <c r="KD672" s="5"/>
      <c r="KE672" s="5"/>
      <c r="KF672" s="5"/>
      <c r="KG672" s="5"/>
      <c r="KH672" s="5"/>
      <c r="KI672" s="5"/>
      <c r="KJ672" s="5"/>
      <c r="KK672" s="5"/>
      <c r="KL672" s="5"/>
      <c r="KM672" s="5"/>
      <c r="KN672" s="5"/>
      <c r="KO672" s="5"/>
      <c r="KP672" s="5"/>
      <c r="KQ672" s="5"/>
      <c r="KR672" s="5"/>
      <c r="KS672" s="5"/>
      <c r="KT672" s="5"/>
      <c r="KU672" s="5"/>
      <c r="KV672" s="5"/>
      <c r="KW672" s="5"/>
      <c r="KX672" s="5"/>
      <c r="KY672" s="5"/>
      <c r="KZ672" s="5"/>
      <c r="LA672" s="5"/>
      <c r="LB672" s="5"/>
      <c r="LC672" s="5"/>
      <c r="LD672" s="5"/>
      <c r="LE672" s="5"/>
      <c r="LF672" s="5"/>
      <c r="LG672" s="5"/>
      <c r="LH672" s="5"/>
      <c r="LI672" s="5"/>
      <c r="LJ672" s="5"/>
      <c r="LK672" s="5"/>
      <c r="LL672" s="5"/>
      <c r="LM672" s="5"/>
      <c r="LN672" s="5"/>
      <c r="LO672" s="5"/>
      <c r="LP672" s="5"/>
      <c r="LQ672" s="5"/>
      <c r="LR672" s="5"/>
      <c r="LS672" s="5"/>
      <c r="LT672" s="5"/>
      <c r="LU672" s="5"/>
      <c r="LV672" s="5"/>
      <c r="LW672" s="5"/>
      <c r="LX672" s="5"/>
      <c r="LY672" s="5"/>
      <c r="LZ672" s="5"/>
      <c r="MA672" s="5"/>
      <c r="MB672" s="5"/>
      <c r="MC672" s="5"/>
      <c r="MD672" s="5"/>
      <c r="ME672" s="5"/>
      <c r="MF672" s="5"/>
      <c r="MG672" s="5"/>
      <c r="MH672" s="5"/>
      <c r="MI672" s="5"/>
      <c r="MJ672" s="5"/>
      <c r="MK672" s="5"/>
      <c r="ML672" s="5"/>
      <c r="MM672" s="5"/>
      <c r="MN672" s="5"/>
      <c r="MO672" s="5"/>
      <c r="MP672" s="5"/>
      <c r="MQ672" s="5"/>
      <c r="MR672" s="5"/>
      <c r="MS672" s="5"/>
      <c r="MT672" s="5"/>
      <c r="MU672" s="5"/>
      <c r="MV672" s="5"/>
      <c r="MW672" s="5"/>
      <c r="MX672" s="5"/>
      <c r="MY672" s="5"/>
      <c r="MZ672" s="5"/>
      <c r="NA672" s="5"/>
      <c r="NB672" s="5"/>
      <c r="NC672" s="5"/>
      <c r="ND672" s="5"/>
      <c r="NE672" s="5"/>
      <c r="NF672" s="5"/>
      <c r="NG672" s="5"/>
      <c r="NH672" s="5"/>
      <c r="NI672" s="5"/>
      <c r="NJ672" s="5"/>
      <c r="NK672" s="5"/>
      <c r="NL672" s="5"/>
      <c r="NM672" s="5"/>
      <c r="NN672" s="5"/>
      <c r="NO672" s="5"/>
      <c r="NP672" s="5"/>
      <c r="NQ672" s="5"/>
      <c r="NR672" s="5"/>
      <c r="NS672" s="5"/>
      <c r="NT672" s="5"/>
      <c r="NU672" s="5"/>
      <c r="NV672" s="5"/>
      <c r="NW672" s="5"/>
      <c r="NX672" s="5"/>
      <c r="NY672" s="5"/>
      <c r="NZ672" s="5"/>
      <c r="OA672" s="5"/>
      <c r="OB672" s="5"/>
      <c r="OC672" s="5"/>
      <c r="OD672" s="5"/>
      <c r="OE672" s="5"/>
      <c r="OF672" s="5"/>
      <c r="OG672" s="5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</row>
    <row r="673" spans="1:432" ht="14.2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  <c r="IW673" s="5"/>
      <c r="IX673" s="5"/>
      <c r="IY673" s="5"/>
      <c r="IZ673" s="5"/>
      <c r="JA673" s="5"/>
      <c r="JB673" s="5"/>
      <c r="JC673" s="5"/>
      <c r="JD673" s="5"/>
      <c r="JE673" s="5"/>
      <c r="JF673" s="5"/>
      <c r="JG673" s="5"/>
      <c r="JH673" s="5"/>
      <c r="JI673" s="5"/>
      <c r="JJ673" s="5"/>
      <c r="JK673" s="5"/>
      <c r="JL673" s="5"/>
      <c r="JM673" s="5"/>
      <c r="JN673" s="5"/>
      <c r="JO673" s="5"/>
      <c r="JP673" s="5"/>
      <c r="JQ673" s="5"/>
      <c r="JR673" s="5"/>
      <c r="JS673" s="5"/>
      <c r="JT673" s="5"/>
      <c r="JU673" s="5"/>
      <c r="JV673" s="5"/>
      <c r="JW673" s="5"/>
      <c r="JX673" s="5"/>
      <c r="JY673" s="5"/>
      <c r="JZ673" s="5"/>
      <c r="KA673" s="5"/>
      <c r="KB673" s="5"/>
      <c r="KC673" s="5"/>
      <c r="KD673" s="5"/>
      <c r="KE673" s="5"/>
      <c r="KF673" s="5"/>
      <c r="KG673" s="5"/>
      <c r="KH673" s="5"/>
      <c r="KI673" s="5"/>
      <c r="KJ673" s="5"/>
      <c r="KK673" s="5"/>
      <c r="KL673" s="5"/>
      <c r="KM673" s="5"/>
      <c r="KN673" s="5"/>
      <c r="KO673" s="5"/>
      <c r="KP673" s="5"/>
      <c r="KQ673" s="5"/>
      <c r="KR673" s="5"/>
      <c r="KS673" s="5"/>
      <c r="KT673" s="5"/>
      <c r="KU673" s="5"/>
      <c r="KV673" s="5"/>
      <c r="KW673" s="5"/>
      <c r="KX673" s="5"/>
      <c r="KY673" s="5"/>
      <c r="KZ673" s="5"/>
      <c r="LA673" s="5"/>
      <c r="LB673" s="5"/>
      <c r="LC673" s="5"/>
      <c r="LD673" s="5"/>
      <c r="LE673" s="5"/>
      <c r="LF673" s="5"/>
      <c r="LG673" s="5"/>
      <c r="LH673" s="5"/>
      <c r="LI673" s="5"/>
      <c r="LJ673" s="5"/>
      <c r="LK673" s="5"/>
      <c r="LL673" s="5"/>
      <c r="LM673" s="5"/>
      <c r="LN673" s="5"/>
      <c r="LO673" s="5"/>
      <c r="LP673" s="5"/>
      <c r="LQ673" s="5"/>
      <c r="LR673" s="5"/>
      <c r="LS673" s="5"/>
      <c r="LT673" s="5"/>
      <c r="LU673" s="5"/>
      <c r="LV673" s="5"/>
      <c r="LW673" s="5"/>
      <c r="LX673" s="5"/>
      <c r="LY673" s="5"/>
      <c r="LZ673" s="5"/>
      <c r="MA673" s="5"/>
      <c r="MB673" s="5"/>
      <c r="MC673" s="5"/>
      <c r="MD673" s="5"/>
      <c r="ME673" s="5"/>
      <c r="MF673" s="5"/>
      <c r="MG673" s="5"/>
      <c r="MH673" s="5"/>
      <c r="MI673" s="5"/>
      <c r="MJ673" s="5"/>
      <c r="MK673" s="5"/>
      <c r="ML673" s="5"/>
      <c r="MM673" s="5"/>
      <c r="MN673" s="5"/>
      <c r="MO673" s="5"/>
      <c r="MP673" s="5"/>
      <c r="MQ673" s="5"/>
      <c r="MR673" s="5"/>
      <c r="MS673" s="5"/>
      <c r="MT673" s="5"/>
      <c r="MU673" s="5"/>
      <c r="MV673" s="5"/>
      <c r="MW673" s="5"/>
      <c r="MX673" s="5"/>
      <c r="MY673" s="5"/>
      <c r="MZ673" s="5"/>
      <c r="NA673" s="5"/>
      <c r="NB673" s="5"/>
      <c r="NC673" s="5"/>
      <c r="ND673" s="5"/>
      <c r="NE673" s="5"/>
      <c r="NF673" s="5"/>
      <c r="NG673" s="5"/>
      <c r="NH673" s="5"/>
      <c r="NI673" s="5"/>
      <c r="NJ673" s="5"/>
      <c r="NK673" s="5"/>
      <c r="NL673" s="5"/>
      <c r="NM673" s="5"/>
      <c r="NN673" s="5"/>
      <c r="NO673" s="5"/>
      <c r="NP673" s="5"/>
      <c r="NQ673" s="5"/>
      <c r="NR673" s="5"/>
      <c r="NS673" s="5"/>
      <c r="NT673" s="5"/>
      <c r="NU673" s="5"/>
      <c r="NV673" s="5"/>
      <c r="NW673" s="5"/>
      <c r="NX673" s="5"/>
      <c r="NY673" s="5"/>
      <c r="NZ673" s="5"/>
      <c r="OA673" s="5"/>
      <c r="OB673" s="5"/>
      <c r="OC673" s="5"/>
      <c r="OD673" s="5"/>
      <c r="OE673" s="5"/>
      <c r="OF673" s="5"/>
      <c r="OG673" s="5"/>
      <c r="OH673" s="5"/>
      <c r="OI673" s="5"/>
      <c r="OJ673" s="5"/>
      <c r="OK673" s="5"/>
      <c r="OL673" s="5"/>
      <c r="OM673" s="5"/>
      <c r="ON673" s="5"/>
      <c r="OO673" s="5"/>
      <c r="OP673" s="5"/>
      <c r="OQ673" s="5"/>
      <c r="OR673" s="5"/>
      <c r="OS673" s="5"/>
      <c r="OT673" s="5"/>
      <c r="OU673" s="5"/>
      <c r="OV673" s="5"/>
      <c r="OW673" s="5"/>
      <c r="OX673" s="5"/>
      <c r="OY673" s="5"/>
      <c r="OZ673" s="5"/>
      <c r="PA673" s="5"/>
      <c r="PB673" s="5"/>
      <c r="PC673" s="5"/>
      <c r="PD673" s="5"/>
      <c r="PE673" s="5"/>
      <c r="PF673" s="5"/>
      <c r="PG673" s="5"/>
      <c r="PH673" s="5"/>
      <c r="PI673" s="5"/>
      <c r="PJ673" s="5"/>
      <c r="PK673" s="5"/>
      <c r="PL673" s="5"/>
      <c r="PM673" s="5"/>
      <c r="PN673" s="5"/>
      <c r="PO673" s="5"/>
      <c r="PP673" s="5"/>
    </row>
    <row r="674" spans="1:432" ht="14.2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  <c r="IW674" s="5"/>
      <c r="IX674" s="5"/>
      <c r="IY674" s="5"/>
      <c r="IZ674" s="5"/>
      <c r="JA674" s="5"/>
      <c r="JB674" s="5"/>
      <c r="JC674" s="5"/>
      <c r="JD674" s="5"/>
      <c r="JE674" s="5"/>
      <c r="JF674" s="5"/>
      <c r="JG674" s="5"/>
      <c r="JH674" s="5"/>
      <c r="JI674" s="5"/>
      <c r="JJ674" s="5"/>
      <c r="JK674" s="5"/>
      <c r="JL674" s="5"/>
      <c r="JM674" s="5"/>
      <c r="JN674" s="5"/>
      <c r="JO674" s="5"/>
      <c r="JP674" s="5"/>
      <c r="JQ674" s="5"/>
      <c r="JR674" s="5"/>
      <c r="JS674" s="5"/>
      <c r="JT674" s="5"/>
      <c r="JU674" s="5"/>
      <c r="JV674" s="5"/>
      <c r="JW674" s="5"/>
      <c r="JX674" s="5"/>
      <c r="JY674" s="5"/>
      <c r="JZ674" s="5"/>
      <c r="KA674" s="5"/>
      <c r="KB674" s="5"/>
      <c r="KC674" s="5"/>
      <c r="KD674" s="5"/>
      <c r="KE674" s="5"/>
      <c r="KF674" s="5"/>
      <c r="KG674" s="5"/>
      <c r="KH674" s="5"/>
      <c r="KI674" s="5"/>
      <c r="KJ674" s="5"/>
      <c r="KK674" s="5"/>
      <c r="KL674" s="5"/>
      <c r="KM674" s="5"/>
      <c r="KN674" s="5"/>
      <c r="KO674" s="5"/>
      <c r="KP674" s="5"/>
      <c r="KQ674" s="5"/>
      <c r="KR674" s="5"/>
      <c r="KS674" s="5"/>
      <c r="KT674" s="5"/>
      <c r="KU674" s="5"/>
      <c r="KV674" s="5"/>
      <c r="KW674" s="5"/>
      <c r="KX674" s="5"/>
      <c r="KY674" s="5"/>
      <c r="KZ674" s="5"/>
      <c r="LA674" s="5"/>
      <c r="LB674" s="5"/>
      <c r="LC674" s="5"/>
      <c r="LD674" s="5"/>
      <c r="LE674" s="5"/>
      <c r="LF674" s="5"/>
      <c r="LG674" s="5"/>
      <c r="LH674" s="5"/>
      <c r="LI674" s="5"/>
      <c r="LJ674" s="5"/>
      <c r="LK674" s="5"/>
      <c r="LL674" s="5"/>
      <c r="LM674" s="5"/>
      <c r="LN674" s="5"/>
      <c r="LO674" s="5"/>
      <c r="LP674" s="5"/>
      <c r="LQ674" s="5"/>
      <c r="LR674" s="5"/>
      <c r="LS674" s="5"/>
      <c r="LT674" s="5"/>
      <c r="LU674" s="5"/>
      <c r="LV674" s="5"/>
      <c r="LW674" s="5"/>
      <c r="LX674" s="5"/>
      <c r="LY674" s="5"/>
      <c r="LZ674" s="5"/>
      <c r="MA674" s="5"/>
      <c r="MB674" s="5"/>
      <c r="MC674" s="5"/>
      <c r="MD674" s="5"/>
      <c r="ME674" s="5"/>
      <c r="MF674" s="5"/>
      <c r="MG674" s="5"/>
      <c r="MH674" s="5"/>
      <c r="MI674" s="5"/>
      <c r="MJ674" s="5"/>
      <c r="MK674" s="5"/>
      <c r="ML674" s="5"/>
      <c r="MM674" s="5"/>
      <c r="MN674" s="5"/>
      <c r="MO674" s="5"/>
      <c r="MP674" s="5"/>
      <c r="MQ674" s="5"/>
      <c r="MR674" s="5"/>
      <c r="MS674" s="5"/>
      <c r="MT674" s="5"/>
      <c r="MU674" s="5"/>
      <c r="MV674" s="5"/>
      <c r="MW674" s="5"/>
      <c r="MX674" s="5"/>
      <c r="MY674" s="5"/>
      <c r="MZ674" s="5"/>
      <c r="NA674" s="5"/>
      <c r="NB674" s="5"/>
      <c r="NC674" s="5"/>
      <c r="ND674" s="5"/>
      <c r="NE674" s="5"/>
      <c r="NF674" s="5"/>
      <c r="NG674" s="5"/>
      <c r="NH674" s="5"/>
      <c r="NI674" s="5"/>
      <c r="NJ674" s="5"/>
      <c r="NK674" s="5"/>
      <c r="NL674" s="5"/>
      <c r="NM674" s="5"/>
      <c r="NN674" s="5"/>
      <c r="NO674" s="5"/>
      <c r="NP674" s="5"/>
      <c r="NQ674" s="5"/>
      <c r="NR674" s="5"/>
      <c r="NS674" s="5"/>
      <c r="NT674" s="5"/>
      <c r="NU674" s="5"/>
      <c r="NV674" s="5"/>
      <c r="NW674" s="5"/>
      <c r="NX674" s="5"/>
      <c r="NY674" s="5"/>
      <c r="NZ674" s="5"/>
      <c r="OA674" s="5"/>
      <c r="OB674" s="5"/>
      <c r="OC674" s="5"/>
      <c r="OD674" s="5"/>
      <c r="OE674" s="5"/>
      <c r="OF674" s="5"/>
      <c r="OG674" s="5"/>
      <c r="OH674" s="5"/>
      <c r="OI674" s="5"/>
      <c r="OJ674" s="5"/>
      <c r="OK674" s="5"/>
      <c r="OL674" s="5"/>
      <c r="OM674" s="5"/>
      <c r="ON674" s="5"/>
      <c r="OO674" s="5"/>
      <c r="OP674" s="5"/>
      <c r="OQ674" s="5"/>
      <c r="OR674" s="5"/>
      <c r="OS674" s="5"/>
      <c r="OT674" s="5"/>
      <c r="OU674" s="5"/>
      <c r="OV674" s="5"/>
      <c r="OW674" s="5"/>
      <c r="OX674" s="5"/>
      <c r="OY674" s="5"/>
      <c r="OZ674" s="5"/>
      <c r="PA674" s="5"/>
      <c r="PB674" s="5"/>
      <c r="PC674" s="5"/>
      <c r="PD674" s="5"/>
      <c r="PE674" s="5"/>
      <c r="PF674" s="5"/>
      <c r="PG674" s="5"/>
      <c r="PH674" s="5"/>
      <c r="PI674" s="5"/>
      <c r="PJ674" s="5"/>
      <c r="PK674" s="5"/>
      <c r="PL674" s="5"/>
      <c r="PM674" s="5"/>
      <c r="PN674" s="5"/>
      <c r="PO674" s="5"/>
      <c r="PP674" s="5"/>
    </row>
    <row r="675" spans="1:432" ht="14.2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  <c r="IW675" s="5"/>
      <c r="IX675" s="5"/>
      <c r="IY675" s="5"/>
      <c r="IZ675" s="5"/>
      <c r="JA675" s="5"/>
      <c r="JB675" s="5"/>
      <c r="JC675" s="5"/>
      <c r="JD675" s="5"/>
      <c r="JE675" s="5"/>
      <c r="JF675" s="5"/>
      <c r="JG675" s="5"/>
      <c r="JH675" s="5"/>
      <c r="JI675" s="5"/>
      <c r="JJ675" s="5"/>
      <c r="JK675" s="5"/>
      <c r="JL675" s="5"/>
      <c r="JM675" s="5"/>
      <c r="JN675" s="5"/>
      <c r="JO675" s="5"/>
      <c r="JP675" s="5"/>
      <c r="JQ675" s="5"/>
      <c r="JR675" s="5"/>
      <c r="JS675" s="5"/>
      <c r="JT675" s="5"/>
      <c r="JU675" s="5"/>
      <c r="JV675" s="5"/>
      <c r="JW675" s="5"/>
      <c r="JX675" s="5"/>
      <c r="JY675" s="5"/>
      <c r="JZ675" s="5"/>
      <c r="KA675" s="5"/>
      <c r="KB675" s="5"/>
      <c r="KC675" s="5"/>
      <c r="KD675" s="5"/>
      <c r="KE675" s="5"/>
      <c r="KF675" s="5"/>
      <c r="KG675" s="5"/>
      <c r="KH675" s="5"/>
      <c r="KI675" s="5"/>
      <c r="KJ675" s="5"/>
      <c r="KK675" s="5"/>
      <c r="KL675" s="5"/>
      <c r="KM675" s="5"/>
      <c r="KN675" s="5"/>
      <c r="KO675" s="5"/>
      <c r="KP675" s="5"/>
      <c r="KQ675" s="5"/>
      <c r="KR675" s="5"/>
      <c r="KS675" s="5"/>
      <c r="KT675" s="5"/>
      <c r="KU675" s="5"/>
      <c r="KV675" s="5"/>
      <c r="KW675" s="5"/>
      <c r="KX675" s="5"/>
      <c r="KY675" s="5"/>
      <c r="KZ675" s="5"/>
      <c r="LA675" s="5"/>
      <c r="LB675" s="5"/>
      <c r="LC675" s="5"/>
      <c r="LD675" s="5"/>
      <c r="LE675" s="5"/>
      <c r="LF675" s="5"/>
      <c r="LG675" s="5"/>
      <c r="LH675" s="5"/>
      <c r="LI675" s="5"/>
      <c r="LJ675" s="5"/>
      <c r="LK675" s="5"/>
      <c r="LL675" s="5"/>
      <c r="LM675" s="5"/>
      <c r="LN675" s="5"/>
      <c r="LO675" s="5"/>
      <c r="LP675" s="5"/>
      <c r="LQ675" s="5"/>
      <c r="LR675" s="5"/>
      <c r="LS675" s="5"/>
      <c r="LT675" s="5"/>
      <c r="LU675" s="5"/>
      <c r="LV675" s="5"/>
      <c r="LW675" s="5"/>
      <c r="LX675" s="5"/>
      <c r="LY675" s="5"/>
      <c r="LZ675" s="5"/>
      <c r="MA675" s="5"/>
      <c r="MB675" s="5"/>
      <c r="MC675" s="5"/>
      <c r="MD675" s="5"/>
      <c r="ME675" s="5"/>
      <c r="MF675" s="5"/>
      <c r="MG675" s="5"/>
      <c r="MH675" s="5"/>
      <c r="MI675" s="5"/>
      <c r="MJ675" s="5"/>
      <c r="MK675" s="5"/>
      <c r="ML675" s="5"/>
      <c r="MM675" s="5"/>
      <c r="MN675" s="5"/>
      <c r="MO675" s="5"/>
      <c r="MP675" s="5"/>
      <c r="MQ675" s="5"/>
      <c r="MR675" s="5"/>
      <c r="MS675" s="5"/>
      <c r="MT675" s="5"/>
      <c r="MU675" s="5"/>
      <c r="MV675" s="5"/>
      <c r="MW675" s="5"/>
      <c r="MX675" s="5"/>
      <c r="MY675" s="5"/>
      <c r="MZ675" s="5"/>
      <c r="NA675" s="5"/>
      <c r="NB675" s="5"/>
      <c r="NC675" s="5"/>
      <c r="ND675" s="5"/>
      <c r="NE675" s="5"/>
      <c r="NF675" s="5"/>
      <c r="NG675" s="5"/>
      <c r="NH675" s="5"/>
      <c r="NI675" s="5"/>
      <c r="NJ675" s="5"/>
      <c r="NK675" s="5"/>
      <c r="NL675" s="5"/>
      <c r="NM675" s="5"/>
      <c r="NN675" s="5"/>
      <c r="NO675" s="5"/>
      <c r="NP675" s="5"/>
      <c r="NQ675" s="5"/>
      <c r="NR675" s="5"/>
      <c r="NS675" s="5"/>
      <c r="NT675" s="5"/>
      <c r="NU675" s="5"/>
      <c r="NV675" s="5"/>
      <c r="NW675" s="5"/>
      <c r="NX675" s="5"/>
      <c r="NY675" s="5"/>
      <c r="NZ675" s="5"/>
      <c r="OA675" s="5"/>
      <c r="OB675" s="5"/>
      <c r="OC675" s="5"/>
      <c r="OD675" s="5"/>
      <c r="OE675" s="5"/>
      <c r="OF675" s="5"/>
      <c r="OG675" s="5"/>
      <c r="OH675" s="5"/>
      <c r="OI675" s="5"/>
      <c r="OJ675" s="5"/>
      <c r="OK675" s="5"/>
      <c r="OL675" s="5"/>
      <c r="OM675" s="5"/>
      <c r="ON675" s="5"/>
      <c r="OO675" s="5"/>
      <c r="OP675" s="5"/>
      <c r="OQ675" s="5"/>
      <c r="OR675" s="5"/>
      <c r="OS675" s="5"/>
      <c r="OT675" s="5"/>
      <c r="OU675" s="5"/>
      <c r="OV675" s="5"/>
      <c r="OW675" s="5"/>
      <c r="OX675" s="5"/>
      <c r="OY675" s="5"/>
      <c r="OZ675" s="5"/>
      <c r="PA675" s="5"/>
      <c r="PB675" s="5"/>
      <c r="PC675" s="5"/>
      <c r="PD675" s="5"/>
      <c r="PE675" s="5"/>
      <c r="PF675" s="5"/>
      <c r="PG675" s="5"/>
      <c r="PH675" s="5"/>
      <c r="PI675" s="5"/>
      <c r="PJ675" s="5"/>
      <c r="PK675" s="5"/>
      <c r="PL675" s="5"/>
      <c r="PM675" s="5"/>
      <c r="PN675" s="5"/>
      <c r="PO675" s="5"/>
      <c r="PP675" s="5"/>
    </row>
    <row r="676" spans="1:432" ht="14.2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  <c r="IW676" s="5"/>
      <c r="IX676" s="5"/>
      <c r="IY676" s="5"/>
      <c r="IZ676" s="5"/>
      <c r="JA676" s="5"/>
      <c r="JB676" s="5"/>
      <c r="JC676" s="5"/>
      <c r="JD676" s="5"/>
      <c r="JE676" s="5"/>
      <c r="JF676" s="5"/>
      <c r="JG676" s="5"/>
      <c r="JH676" s="5"/>
      <c r="JI676" s="5"/>
      <c r="JJ676" s="5"/>
      <c r="JK676" s="5"/>
      <c r="JL676" s="5"/>
      <c r="JM676" s="5"/>
      <c r="JN676" s="5"/>
      <c r="JO676" s="5"/>
      <c r="JP676" s="5"/>
      <c r="JQ676" s="5"/>
      <c r="JR676" s="5"/>
      <c r="JS676" s="5"/>
      <c r="JT676" s="5"/>
      <c r="JU676" s="5"/>
      <c r="JV676" s="5"/>
      <c r="JW676" s="5"/>
      <c r="JX676" s="5"/>
      <c r="JY676" s="5"/>
      <c r="JZ676" s="5"/>
      <c r="KA676" s="5"/>
      <c r="KB676" s="5"/>
      <c r="KC676" s="5"/>
      <c r="KD676" s="5"/>
      <c r="KE676" s="5"/>
      <c r="KF676" s="5"/>
      <c r="KG676" s="5"/>
      <c r="KH676" s="5"/>
      <c r="KI676" s="5"/>
      <c r="KJ676" s="5"/>
      <c r="KK676" s="5"/>
      <c r="KL676" s="5"/>
      <c r="KM676" s="5"/>
      <c r="KN676" s="5"/>
      <c r="KO676" s="5"/>
      <c r="KP676" s="5"/>
      <c r="KQ676" s="5"/>
      <c r="KR676" s="5"/>
      <c r="KS676" s="5"/>
      <c r="KT676" s="5"/>
      <c r="KU676" s="5"/>
      <c r="KV676" s="5"/>
      <c r="KW676" s="5"/>
      <c r="KX676" s="5"/>
      <c r="KY676" s="5"/>
      <c r="KZ676" s="5"/>
      <c r="LA676" s="5"/>
      <c r="LB676" s="5"/>
      <c r="LC676" s="5"/>
      <c r="LD676" s="5"/>
      <c r="LE676" s="5"/>
      <c r="LF676" s="5"/>
      <c r="LG676" s="5"/>
      <c r="LH676" s="5"/>
      <c r="LI676" s="5"/>
      <c r="LJ676" s="5"/>
      <c r="LK676" s="5"/>
      <c r="LL676" s="5"/>
      <c r="LM676" s="5"/>
      <c r="LN676" s="5"/>
      <c r="LO676" s="5"/>
      <c r="LP676" s="5"/>
      <c r="LQ676" s="5"/>
      <c r="LR676" s="5"/>
      <c r="LS676" s="5"/>
      <c r="LT676" s="5"/>
      <c r="LU676" s="5"/>
      <c r="LV676" s="5"/>
      <c r="LW676" s="5"/>
      <c r="LX676" s="5"/>
      <c r="LY676" s="5"/>
      <c r="LZ676" s="5"/>
      <c r="MA676" s="5"/>
      <c r="MB676" s="5"/>
      <c r="MC676" s="5"/>
      <c r="MD676" s="5"/>
      <c r="ME676" s="5"/>
      <c r="MF676" s="5"/>
      <c r="MG676" s="5"/>
      <c r="MH676" s="5"/>
      <c r="MI676" s="5"/>
      <c r="MJ676" s="5"/>
      <c r="MK676" s="5"/>
      <c r="ML676" s="5"/>
      <c r="MM676" s="5"/>
      <c r="MN676" s="5"/>
      <c r="MO676" s="5"/>
      <c r="MP676" s="5"/>
      <c r="MQ676" s="5"/>
      <c r="MR676" s="5"/>
      <c r="MS676" s="5"/>
      <c r="MT676" s="5"/>
      <c r="MU676" s="5"/>
      <c r="MV676" s="5"/>
      <c r="MW676" s="5"/>
      <c r="MX676" s="5"/>
      <c r="MY676" s="5"/>
      <c r="MZ676" s="5"/>
      <c r="NA676" s="5"/>
      <c r="NB676" s="5"/>
      <c r="NC676" s="5"/>
      <c r="ND676" s="5"/>
      <c r="NE676" s="5"/>
      <c r="NF676" s="5"/>
      <c r="NG676" s="5"/>
      <c r="NH676" s="5"/>
      <c r="NI676" s="5"/>
      <c r="NJ676" s="5"/>
      <c r="NK676" s="5"/>
      <c r="NL676" s="5"/>
      <c r="NM676" s="5"/>
      <c r="NN676" s="5"/>
      <c r="NO676" s="5"/>
      <c r="NP676" s="5"/>
      <c r="NQ676" s="5"/>
      <c r="NR676" s="5"/>
      <c r="NS676" s="5"/>
      <c r="NT676" s="5"/>
      <c r="NU676" s="5"/>
      <c r="NV676" s="5"/>
      <c r="NW676" s="5"/>
      <c r="NX676" s="5"/>
      <c r="NY676" s="5"/>
      <c r="NZ676" s="5"/>
      <c r="OA676" s="5"/>
      <c r="OB676" s="5"/>
      <c r="OC676" s="5"/>
      <c r="OD676" s="5"/>
      <c r="OE676" s="5"/>
      <c r="OF676" s="5"/>
      <c r="OG676" s="5"/>
      <c r="OH676" s="5"/>
      <c r="OI676" s="5"/>
      <c r="OJ676" s="5"/>
      <c r="OK676" s="5"/>
      <c r="OL676" s="5"/>
      <c r="OM676" s="5"/>
      <c r="ON676" s="5"/>
      <c r="OO676" s="5"/>
      <c r="OP676" s="5"/>
      <c r="OQ676" s="5"/>
      <c r="OR676" s="5"/>
      <c r="OS676" s="5"/>
      <c r="OT676" s="5"/>
      <c r="OU676" s="5"/>
      <c r="OV676" s="5"/>
      <c r="OW676" s="5"/>
      <c r="OX676" s="5"/>
      <c r="OY676" s="5"/>
      <c r="OZ676" s="5"/>
      <c r="PA676" s="5"/>
      <c r="PB676" s="5"/>
      <c r="PC676" s="5"/>
      <c r="PD676" s="5"/>
      <c r="PE676" s="5"/>
      <c r="PF676" s="5"/>
      <c r="PG676" s="5"/>
      <c r="PH676" s="5"/>
      <c r="PI676" s="5"/>
      <c r="PJ676" s="5"/>
      <c r="PK676" s="5"/>
      <c r="PL676" s="5"/>
      <c r="PM676" s="5"/>
      <c r="PN676" s="5"/>
      <c r="PO676" s="5"/>
      <c r="PP676" s="5"/>
    </row>
    <row r="677" spans="1:432" ht="14.2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  <c r="IW677" s="5"/>
      <c r="IX677" s="5"/>
      <c r="IY677" s="5"/>
      <c r="IZ677" s="5"/>
      <c r="JA677" s="5"/>
      <c r="JB677" s="5"/>
      <c r="JC677" s="5"/>
      <c r="JD677" s="5"/>
      <c r="JE677" s="5"/>
      <c r="JF677" s="5"/>
      <c r="JG677" s="5"/>
      <c r="JH677" s="5"/>
      <c r="JI677" s="5"/>
      <c r="JJ677" s="5"/>
      <c r="JK677" s="5"/>
      <c r="JL677" s="5"/>
      <c r="JM677" s="5"/>
      <c r="JN677" s="5"/>
      <c r="JO677" s="5"/>
      <c r="JP677" s="5"/>
      <c r="JQ677" s="5"/>
      <c r="JR677" s="5"/>
      <c r="JS677" s="5"/>
      <c r="JT677" s="5"/>
      <c r="JU677" s="5"/>
      <c r="JV677" s="5"/>
      <c r="JW677" s="5"/>
      <c r="JX677" s="5"/>
      <c r="JY677" s="5"/>
      <c r="JZ677" s="5"/>
      <c r="KA677" s="5"/>
      <c r="KB677" s="5"/>
      <c r="KC677" s="5"/>
      <c r="KD677" s="5"/>
      <c r="KE677" s="5"/>
      <c r="KF677" s="5"/>
      <c r="KG677" s="5"/>
      <c r="KH677" s="5"/>
      <c r="KI677" s="5"/>
      <c r="KJ677" s="5"/>
      <c r="KK677" s="5"/>
      <c r="KL677" s="5"/>
      <c r="KM677" s="5"/>
      <c r="KN677" s="5"/>
      <c r="KO677" s="5"/>
      <c r="KP677" s="5"/>
      <c r="KQ677" s="5"/>
      <c r="KR677" s="5"/>
      <c r="KS677" s="5"/>
      <c r="KT677" s="5"/>
      <c r="KU677" s="5"/>
      <c r="KV677" s="5"/>
      <c r="KW677" s="5"/>
      <c r="KX677" s="5"/>
      <c r="KY677" s="5"/>
      <c r="KZ677" s="5"/>
      <c r="LA677" s="5"/>
      <c r="LB677" s="5"/>
      <c r="LC677" s="5"/>
      <c r="LD677" s="5"/>
      <c r="LE677" s="5"/>
      <c r="LF677" s="5"/>
      <c r="LG677" s="5"/>
      <c r="LH677" s="5"/>
      <c r="LI677" s="5"/>
      <c r="LJ677" s="5"/>
      <c r="LK677" s="5"/>
      <c r="LL677" s="5"/>
      <c r="LM677" s="5"/>
      <c r="LN677" s="5"/>
      <c r="LO677" s="5"/>
      <c r="LP677" s="5"/>
      <c r="LQ677" s="5"/>
      <c r="LR677" s="5"/>
      <c r="LS677" s="5"/>
      <c r="LT677" s="5"/>
      <c r="LU677" s="5"/>
      <c r="LV677" s="5"/>
      <c r="LW677" s="5"/>
      <c r="LX677" s="5"/>
      <c r="LY677" s="5"/>
      <c r="LZ677" s="5"/>
      <c r="MA677" s="5"/>
      <c r="MB677" s="5"/>
      <c r="MC677" s="5"/>
      <c r="MD677" s="5"/>
      <c r="ME677" s="5"/>
      <c r="MF677" s="5"/>
      <c r="MG677" s="5"/>
      <c r="MH677" s="5"/>
      <c r="MI677" s="5"/>
      <c r="MJ677" s="5"/>
      <c r="MK677" s="5"/>
      <c r="ML677" s="5"/>
      <c r="MM677" s="5"/>
      <c r="MN677" s="5"/>
      <c r="MO677" s="5"/>
      <c r="MP677" s="5"/>
      <c r="MQ677" s="5"/>
      <c r="MR677" s="5"/>
      <c r="MS677" s="5"/>
      <c r="MT677" s="5"/>
      <c r="MU677" s="5"/>
      <c r="MV677" s="5"/>
      <c r="MW677" s="5"/>
      <c r="MX677" s="5"/>
      <c r="MY677" s="5"/>
      <c r="MZ677" s="5"/>
      <c r="NA677" s="5"/>
      <c r="NB677" s="5"/>
      <c r="NC677" s="5"/>
      <c r="ND677" s="5"/>
      <c r="NE677" s="5"/>
      <c r="NF677" s="5"/>
      <c r="NG677" s="5"/>
      <c r="NH677" s="5"/>
      <c r="NI677" s="5"/>
      <c r="NJ677" s="5"/>
      <c r="NK677" s="5"/>
      <c r="NL677" s="5"/>
      <c r="NM677" s="5"/>
      <c r="NN677" s="5"/>
      <c r="NO677" s="5"/>
      <c r="NP677" s="5"/>
      <c r="NQ677" s="5"/>
      <c r="NR677" s="5"/>
      <c r="NS677" s="5"/>
      <c r="NT677" s="5"/>
      <c r="NU677" s="5"/>
      <c r="NV677" s="5"/>
      <c r="NW677" s="5"/>
      <c r="NX677" s="5"/>
      <c r="NY677" s="5"/>
      <c r="NZ677" s="5"/>
      <c r="OA677" s="5"/>
      <c r="OB677" s="5"/>
      <c r="OC677" s="5"/>
      <c r="OD677" s="5"/>
      <c r="OE677" s="5"/>
      <c r="OF677" s="5"/>
      <c r="OG677" s="5"/>
      <c r="OH677" s="5"/>
      <c r="OI677" s="5"/>
      <c r="OJ677" s="5"/>
      <c r="OK677" s="5"/>
      <c r="OL677" s="5"/>
      <c r="OM677" s="5"/>
      <c r="ON677" s="5"/>
      <c r="OO677" s="5"/>
      <c r="OP677" s="5"/>
      <c r="OQ677" s="5"/>
      <c r="OR677" s="5"/>
      <c r="OS677" s="5"/>
      <c r="OT677" s="5"/>
      <c r="OU677" s="5"/>
      <c r="OV677" s="5"/>
      <c r="OW677" s="5"/>
      <c r="OX677" s="5"/>
      <c r="OY677" s="5"/>
      <c r="OZ677" s="5"/>
      <c r="PA677" s="5"/>
      <c r="PB677" s="5"/>
      <c r="PC677" s="5"/>
      <c r="PD677" s="5"/>
      <c r="PE677" s="5"/>
      <c r="PF677" s="5"/>
      <c r="PG677" s="5"/>
      <c r="PH677" s="5"/>
      <c r="PI677" s="5"/>
      <c r="PJ677" s="5"/>
      <c r="PK677" s="5"/>
      <c r="PL677" s="5"/>
      <c r="PM677" s="5"/>
      <c r="PN677" s="5"/>
      <c r="PO677" s="5"/>
      <c r="PP677" s="5"/>
    </row>
    <row r="678" spans="1:432" ht="14.2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  <c r="IW678" s="5"/>
      <c r="IX678" s="5"/>
      <c r="IY678" s="5"/>
      <c r="IZ678" s="5"/>
      <c r="JA678" s="5"/>
      <c r="JB678" s="5"/>
      <c r="JC678" s="5"/>
      <c r="JD678" s="5"/>
      <c r="JE678" s="5"/>
      <c r="JF678" s="5"/>
      <c r="JG678" s="5"/>
      <c r="JH678" s="5"/>
      <c r="JI678" s="5"/>
      <c r="JJ678" s="5"/>
      <c r="JK678" s="5"/>
      <c r="JL678" s="5"/>
      <c r="JM678" s="5"/>
      <c r="JN678" s="5"/>
      <c r="JO678" s="5"/>
      <c r="JP678" s="5"/>
      <c r="JQ678" s="5"/>
      <c r="JR678" s="5"/>
      <c r="JS678" s="5"/>
      <c r="JT678" s="5"/>
      <c r="JU678" s="5"/>
      <c r="JV678" s="5"/>
      <c r="JW678" s="5"/>
      <c r="JX678" s="5"/>
      <c r="JY678" s="5"/>
      <c r="JZ678" s="5"/>
      <c r="KA678" s="5"/>
      <c r="KB678" s="5"/>
      <c r="KC678" s="5"/>
      <c r="KD678" s="5"/>
      <c r="KE678" s="5"/>
      <c r="KF678" s="5"/>
      <c r="KG678" s="5"/>
      <c r="KH678" s="5"/>
      <c r="KI678" s="5"/>
      <c r="KJ678" s="5"/>
      <c r="KK678" s="5"/>
      <c r="KL678" s="5"/>
      <c r="KM678" s="5"/>
      <c r="KN678" s="5"/>
      <c r="KO678" s="5"/>
      <c r="KP678" s="5"/>
      <c r="KQ678" s="5"/>
      <c r="KR678" s="5"/>
      <c r="KS678" s="5"/>
      <c r="KT678" s="5"/>
      <c r="KU678" s="5"/>
      <c r="KV678" s="5"/>
      <c r="KW678" s="5"/>
      <c r="KX678" s="5"/>
      <c r="KY678" s="5"/>
      <c r="KZ678" s="5"/>
      <c r="LA678" s="5"/>
      <c r="LB678" s="5"/>
      <c r="LC678" s="5"/>
      <c r="LD678" s="5"/>
      <c r="LE678" s="5"/>
      <c r="LF678" s="5"/>
      <c r="LG678" s="5"/>
      <c r="LH678" s="5"/>
      <c r="LI678" s="5"/>
      <c r="LJ678" s="5"/>
      <c r="LK678" s="5"/>
      <c r="LL678" s="5"/>
      <c r="LM678" s="5"/>
      <c r="LN678" s="5"/>
      <c r="LO678" s="5"/>
      <c r="LP678" s="5"/>
      <c r="LQ678" s="5"/>
      <c r="LR678" s="5"/>
      <c r="LS678" s="5"/>
      <c r="LT678" s="5"/>
      <c r="LU678" s="5"/>
      <c r="LV678" s="5"/>
      <c r="LW678" s="5"/>
      <c r="LX678" s="5"/>
      <c r="LY678" s="5"/>
      <c r="LZ678" s="5"/>
      <c r="MA678" s="5"/>
      <c r="MB678" s="5"/>
      <c r="MC678" s="5"/>
      <c r="MD678" s="5"/>
      <c r="ME678" s="5"/>
      <c r="MF678" s="5"/>
      <c r="MG678" s="5"/>
      <c r="MH678" s="5"/>
      <c r="MI678" s="5"/>
      <c r="MJ678" s="5"/>
      <c r="MK678" s="5"/>
      <c r="ML678" s="5"/>
      <c r="MM678" s="5"/>
      <c r="MN678" s="5"/>
      <c r="MO678" s="5"/>
      <c r="MP678" s="5"/>
      <c r="MQ678" s="5"/>
      <c r="MR678" s="5"/>
      <c r="MS678" s="5"/>
      <c r="MT678" s="5"/>
      <c r="MU678" s="5"/>
      <c r="MV678" s="5"/>
      <c r="MW678" s="5"/>
      <c r="MX678" s="5"/>
      <c r="MY678" s="5"/>
      <c r="MZ678" s="5"/>
      <c r="NA678" s="5"/>
      <c r="NB678" s="5"/>
      <c r="NC678" s="5"/>
      <c r="ND678" s="5"/>
      <c r="NE678" s="5"/>
      <c r="NF678" s="5"/>
      <c r="NG678" s="5"/>
      <c r="NH678" s="5"/>
      <c r="NI678" s="5"/>
      <c r="NJ678" s="5"/>
      <c r="NK678" s="5"/>
      <c r="NL678" s="5"/>
      <c r="NM678" s="5"/>
      <c r="NN678" s="5"/>
      <c r="NO678" s="5"/>
      <c r="NP678" s="5"/>
      <c r="NQ678" s="5"/>
      <c r="NR678" s="5"/>
      <c r="NS678" s="5"/>
      <c r="NT678" s="5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</row>
    <row r="679" spans="1:432" ht="14.2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  <c r="IW679" s="5"/>
      <c r="IX679" s="5"/>
      <c r="IY679" s="5"/>
      <c r="IZ679" s="5"/>
      <c r="JA679" s="5"/>
      <c r="JB679" s="5"/>
      <c r="JC679" s="5"/>
      <c r="JD679" s="5"/>
      <c r="JE679" s="5"/>
      <c r="JF679" s="5"/>
      <c r="JG679" s="5"/>
      <c r="JH679" s="5"/>
      <c r="JI679" s="5"/>
      <c r="JJ679" s="5"/>
      <c r="JK679" s="5"/>
      <c r="JL679" s="5"/>
      <c r="JM679" s="5"/>
      <c r="JN679" s="5"/>
      <c r="JO679" s="5"/>
      <c r="JP679" s="5"/>
      <c r="JQ679" s="5"/>
      <c r="JR679" s="5"/>
      <c r="JS679" s="5"/>
      <c r="JT679" s="5"/>
      <c r="JU679" s="5"/>
      <c r="JV679" s="5"/>
      <c r="JW679" s="5"/>
      <c r="JX679" s="5"/>
      <c r="JY679" s="5"/>
      <c r="JZ679" s="5"/>
      <c r="KA679" s="5"/>
      <c r="KB679" s="5"/>
      <c r="KC679" s="5"/>
      <c r="KD679" s="5"/>
      <c r="KE679" s="5"/>
      <c r="KF679" s="5"/>
      <c r="KG679" s="5"/>
      <c r="KH679" s="5"/>
      <c r="KI679" s="5"/>
      <c r="KJ679" s="5"/>
      <c r="KK679" s="5"/>
      <c r="KL679" s="5"/>
      <c r="KM679" s="5"/>
      <c r="KN679" s="5"/>
      <c r="KO679" s="5"/>
      <c r="KP679" s="5"/>
      <c r="KQ679" s="5"/>
      <c r="KR679" s="5"/>
      <c r="KS679" s="5"/>
      <c r="KT679" s="5"/>
      <c r="KU679" s="5"/>
      <c r="KV679" s="5"/>
      <c r="KW679" s="5"/>
      <c r="KX679" s="5"/>
      <c r="KY679" s="5"/>
      <c r="KZ679" s="5"/>
      <c r="LA679" s="5"/>
      <c r="LB679" s="5"/>
      <c r="LC679" s="5"/>
      <c r="LD679" s="5"/>
      <c r="LE679" s="5"/>
      <c r="LF679" s="5"/>
      <c r="LG679" s="5"/>
      <c r="LH679" s="5"/>
      <c r="LI679" s="5"/>
      <c r="LJ679" s="5"/>
      <c r="LK679" s="5"/>
      <c r="LL679" s="5"/>
      <c r="LM679" s="5"/>
      <c r="LN679" s="5"/>
      <c r="LO679" s="5"/>
      <c r="LP679" s="5"/>
      <c r="LQ679" s="5"/>
      <c r="LR679" s="5"/>
      <c r="LS679" s="5"/>
      <c r="LT679" s="5"/>
      <c r="LU679" s="5"/>
      <c r="LV679" s="5"/>
      <c r="LW679" s="5"/>
      <c r="LX679" s="5"/>
      <c r="LY679" s="5"/>
      <c r="LZ679" s="5"/>
      <c r="MA679" s="5"/>
      <c r="MB679" s="5"/>
      <c r="MC679" s="5"/>
      <c r="MD679" s="5"/>
      <c r="ME679" s="5"/>
      <c r="MF679" s="5"/>
      <c r="MG679" s="5"/>
      <c r="MH679" s="5"/>
      <c r="MI679" s="5"/>
      <c r="MJ679" s="5"/>
      <c r="MK679" s="5"/>
      <c r="ML679" s="5"/>
      <c r="MM679" s="5"/>
      <c r="MN679" s="5"/>
      <c r="MO679" s="5"/>
      <c r="MP679" s="5"/>
      <c r="MQ679" s="5"/>
      <c r="MR679" s="5"/>
      <c r="MS679" s="5"/>
      <c r="MT679" s="5"/>
      <c r="MU679" s="5"/>
      <c r="MV679" s="5"/>
      <c r="MW679" s="5"/>
      <c r="MX679" s="5"/>
      <c r="MY679" s="5"/>
      <c r="MZ679" s="5"/>
      <c r="NA679" s="5"/>
      <c r="NB679" s="5"/>
      <c r="NC679" s="5"/>
      <c r="ND679" s="5"/>
      <c r="NE679" s="5"/>
      <c r="NF679" s="5"/>
      <c r="NG679" s="5"/>
      <c r="NH679" s="5"/>
      <c r="NI679" s="5"/>
      <c r="NJ679" s="5"/>
      <c r="NK679" s="5"/>
      <c r="NL679" s="5"/>
      <c r="NM679" s="5"/>
      <c r="NN679" s="5"/>
      <c r="NO679" s="5"/>
      <c r="NP679" s="5"/>
      <c r="NQ679" s="5"/>
      <c r="NR679" s="5"/>
      <c r="NS679" s="5"/>
      <c r="NT679" s="5"/>
      <c r="NU679" s="5"/>
      <c r="NV679" s="5"/>
      <c r="NW679" s="5"/>
      <c r="NX679" s="5"/>
      <c r="NY679" s="5"/>
      <c r="NZ679" s="5"/>
      <c r="OA679" s="5"/>
      <c r="OB679" s="5"/>
      <c r="OC679" s="5"/>
      <c r="OD679" s="5"/>
      <c r="OE679" s="5"/>
      <c r="OF679" s="5"/>
      <c r="OG679" s="5"/>
      <c r="OH679" s="5"/>
      <c r="OI679" s="5"/>
      <c r="OJ679" s="5"/>
      <c r="OK679" s="5"/>
      <c r="OL679" s="5"/>
      <c r="OM679" s="5"/>
      <c r="ON679" s="5"/>
      <c r="OO679" s="5"/>
      <c r="OP679" s="5"/>
      <c r="OQ679" s="5"/>
      <c r="OR679" s="5"/>
      <c r="OS679" s="5"/>
      <c r="OT679" s="5"/>
      <c r="OU679" s="5"/>
      <c r="OV679" s="5"/>
      <c r="OW679" s="5"/>
      <c r="OX679" s="5"/>
      <c r="OY679" s="5"/>
      <c r="OZ679" s="5"/>
      <c r="PA679" s="5"/>
      <c r="PB679" s="5"/>
      <c r="PC679" s="5"/>
      <c r="PD679" s="5"/>
      <c r="PE679" s="5"/>
      <c r="PF679" s="5"/>
      <c r="PG679" s="5"/>
      <c r="PH679" s="5"/>
      <c r="PI679" s="5"/>
      <c r="PJ679" s="5"/>
      <c r="PK679" s="5"/>
      <c r="PL679" s="5"/>
      <c r="PM679" s="5"/>
      <c r="PN679" s="5"/>
      <c r="PO679" s="5"/>
      <c r="PP679" s="5"/>
    </row>
    <row r="680" spans="1:432" ht="14.2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  <c r="IW680" s="5"/>
      <c r="IX680" s="5"/>
      <c r="IY680" s="5"/>
      <c r="IZ680" s="5"/>
      <c r="JA680" s="5"/>
      <c r="JB680" s="5"/>
      <c r="JC680" s="5"/>
      <c r="JD680" s="5"/>
      <c r="JE680" s="5"/>
      <c r="JF680" s="5"/>
      <c r="JG680" s="5"/>
      <c r="JH680" s="5"/>
      <c r="JI680" s="5"/>
      <c r="JJ680" s="5"/>
      <c r="JK680" s="5"/>
      <c r="JL680" s="5"/>
      <c r="JM680" s="5"/>
      <c r="JN680" s="5"/>
      <c r="JO680" s="5"/>
      <c r="JP680" s="5"/>
      <c r="JQ680" s="5"/>
      <c r="JR680" s="5"/>
      <c r="JS680" s="5"/>
      <c r="JT680" s="5"/>
      <c r="JU680" s="5"/>
      <c r="JV680" s="5"/>
      <c r="JW680" s="5"/>
      <c r="JX680" s="5"/>
      <c r="JY680" s="5"/>
      <c r="JZ680" s="5"/>
      <c r="KA680" s="5"/>
      <c r="KB680" s="5"/>
      <c r="KC680" s="5"/>
      <c r="KD680" s="5"/>
      <c r="KE680" s="5"/>
      <c r="KF680" s="5"/>
      <c r="KG680" s="5"/>
      <c r="KH680" s="5"/>
      <c r="KI680" s="5"/>
      <c r="KJ680" s="5"/>
      <c r="KK680" s="5"/>
      <c r="KL680" s="5"/>
      <c r="KM680" s="5"/>
      <c r="KN680" s="5"/>
      <c r="KO680" s="5"/>
      <c r="KP680" s="5"/>
      <c r="KQ680" s="5"/>
      <c r="KR680" s="5"/>
      <c r="KS680" s="5"/>
      <c r="KT680" s="5"/>
      <c r="KU680" s="5"/>
      <c r="KV680" s="5"/>
      <c r="KW680" s="5"/>
      <c r="KX680" s="5"/>
      <c r="KY680" s="5"/>
      <c r="KZ680" s="5"/>
      <c r="LA680" s="5"/>
      <c r="LB680" s="5"/>
      <c r="LC680" s="5"/>
      <c r="LD680" s="5"/>
      <c r="LE680" s="5"/>
      <c r="LF680" s="5"/>
      <c r="LG680" s="5"/>
      <c r="LH680" s="5"/>
      <c r="LI680" s="5"/>
      <c r="LJ680" s="5"/>
      <c r="LK680" s="5"/>
      <c r="LL680" s="5"/>
      <c r="LM680" s="5"/>
      <c r="LN680" s="5"/>
      <c r="LO680" s="5"/>
      <c r="LP680" s="5"/>
      <c r="LQ680" s="5"/>
      <c r="LR680" s="5"/>
      <c r="LS680" s="5"/>
      <c r="LT680" s="5"/>
      <c r="LU680" s="5"/>
      <c r="LV680" s="5"/>
      <c r="LW680" s="5"/>
      <c r="LX680" s="5"/>
      <c r="LY680" s="5"/>
      <c r="LZ680" s="5"/>
      <c r="MA680" s="5"/>
      <c r="MB680" s="5"/>
      <c r="MC680" s="5"/>
      <c r="MD680" s="5"/>
      <c r="ME680" s="5"/>
      <c r="MF680" s="5"/>
      <c r="MG680" s="5"/>
      <c r="MH680" s="5"/>
      <c r="MI680" s="5"/>
      <c r="MJ680" s="5"/>
      <c r="MK680" s="5"/>
      <c r="ML680" s="5"/>
      <c r="MM680" s="5"/>
      <c r="MN680" s="5"/>
      <c r="MO680" s="5"/>
      <c r="MP680" s="5"/>
      <c r="MQ680" s="5"/>
      <c r="MR680" s="5"/>
      <c r="MS680" s="5"/>
      <c r="MT680" s="5"/>
      <c r="MU680" s="5"/>
      <c r="MV680" s="5"/>
      <c r="MW680" s="5"/>
      <c r="MX680" s="5"/>
      <c r="MY680" s="5"/>
      <c r="MZ680" s="5"/>
      <c r="NA680" s="5"/>
      <c r="NB680" s="5"/>
      <c r="NC680" s="5"/>
      <c r="ND680" s="5"/>
      <c r="NE680" s="5"/>
      <c r="NF680" s="5"/>
      <c r="NG680" s="5"/>
      <c r="NH680" s="5"/>
      <c r="NI680" s="5"/>
      <c r="NJ680" s="5"/>
      <c r="NK680" s="5"/>
      <c r="NL680" s="5"/>
      <c r="NM680" s="5"/>
      <c r="NN680" s="5"/>
      <c r="NO680" s="5"/>
      <c r="NP680" s="5"/>
      <c r="NQ680" s="5"/>
      <c r="NR680" s="5"/>
      <c r="NS680" s="5"/>
      <c r="NT680" s="5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</row>
    <row r="681" spans="1:432" ht="14.2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  <c r="IW681" s="5"/>
      <c r="IX681" s="5"/>
      <c r="IY681" s="5"/>
      <c r="IZ681" s="5"/>
      <c r="JA681" s="5"/>
      <c r="JB681" s="5"/>
      <c r="JC681" s="5"/>
      <c r="JD681" s="5"/>
      <c r="JE681" s="5"/>
      <c r="JF681" s="5"/>
      <c r="JG681" s="5"/>
      <c r="JH681" s="5"/>
      <c r="JI681" s="5"/>
      <c r="JJ681" s="5"/>
      <c r="JK681" s="5"/>
      <c r="JL681" s="5"/>
      <c r="JM681" s="5"/>
      <c r="JN681" s="5"/>
      <c r="JO681" s="5"/>
      <c r="JP681" s="5"/>
      <c r="JQ681" s="5"/>
      <c r="JR681" s="5"/>
      <c r="JS681" s="5"/>
      <c r="JT681" s="5"/>
      <c r="JU681" s="5"/>
      <c r="JV681" s="5"/>
      <c r="JW681" s="5"/>
      <c r="JX681" s="5"/>
      <c r="JY681" s="5"/>
      <c r="JZ681" s="5"/>
      <c r="KA681" s="5"/>
      <c r="KB681" s="5"/>
      <c r="KC681" s="5"/>
      <c r="KD681" s="5"/>
      <c r="KE681" s="5"/>
      <c r="KF681" s="5"/>
      <c r="KG681" s="5"/>
      <c r="KH681" s="5"/>
      <c r="KI681" s="5"/>
      <c r="KJ681" s="5"/>
      <c r="KK681" s="5"/>
      <c r="KL681" s="5"/>
      <c r="KM681" s="5"/>
      <c r="KN681" s="5"/>
      <c r="KO681" s="5"/>
      <c r="KP681" s="5"/>
      <c r="KQ681" s="5"/>
      <c r="KR681" s="5"/>
      <c r="KS681" s="5"/>
      <c r="KT681" s="5"/>
      <c r="KU681" s="5"/>
      <c r="KV681" s="5"/>
      <c r="KW681" s="5"/>
      <c r="KX681" s="5"/>
      <c r="KY681" s="5"/>
      <c r="KZ681" s="5"/>
      <c r="LA681" s="5"/>
      <c r="LB681" s="5"/>
      <c r="LC681" s="5"/>
      <c r="LD681" s="5"/>
      <c r="LE681" s="5"/>
      <c r="LF681" s="5"/>
      <c r="LG681" s="5"/>
      <c r="LH681" s="5"/>
      <c r="LI681" s="5"/>
      <c r="LJ681" s="5"/>
      <c r="LK681" s="5"/>
      <c r="LL681" s="5"/>
      <c r="LM681" s="5"/>
      <c r="LN681" s="5"/>
      <c r="LO681" s="5"/>
      <c r="LP681" s="5"/>
      <c r="LQ681" s="5"/>
      <c r="LR681" s="5"/>
      <c r="LS681" s="5"/>
      <c r="LT681" s="5"/>
      <c r="LU681" s="5"/>
      <c r="LV681" s="5"/>
      <c r="LW681" s="5"/>
      <c r="LX681" s="5"/>
      <c r="LY681" s="5"/>
      <c r="LZ681" s="5"/>
      <c r="MA681" s="5"/>
      <c r="MB681" s="5"/>
      <c r="MC681" s="5"/>
      <c r="MD681" s="5"/>
      <c r="ME681" s="5"/>
      <c r="MF681" s="5"/>
      <c r="MG681" s="5"/>
      <c r="MH681" s="5"/>
      <c r="MI681" s="5"/>
      <c r="MJ681" s="5"/>
      <c r="MK681" s="5"/>
      <c r="ML681" s="5"/>
      <c r="MM681" s="5"/>
      <c r="MN681" s="5"/>
      <c r="MO681" s="5"/>
      <c r="MP681" s="5"/>
      <c r="MQ681" s="5"/>
      <c r="MR681" s="5"/>
      <c r="MS681" s="5"/>
      <c r="MT681" s="5"/>
      <c r="MU681" s="5"/>
      <c r="MV681" s="5"/>
      <c r="MW681" s="5"/>
      <c r="MX681" s="5"/>
      <c r="MY681" s="5"/>
      <c r="MZ681" s="5"/>
      <c r="NA681" s="5"/>
      <c r="NB681" s="5"/>
      <c r="NC681" s="5"/>
      <c r="ND681" s="5"/>
      <c r="NE681" s="5"/>
      <c r="NF681" s="5"/>
      <c r="NG681" s="5"/>
      <c r="NH681" s="5"/>
      <c r="NI681" s="5"/>
      <c r="NJ681" s="5"/>
      <c r="NK681" s="5"/>
      <c r="NL681" s="5"/>
      <c r="NM681" s="5"/>
      <c r="NN681" s="5"/>
      <c r="NO681" s="5"/>
      <c r="NP681" s="5"/>
      <c r="NQ681" s="5"/>
      <c r="NR681" s="5"/>
      <c r="NS681" s="5"/>
      <c r="NT681" s="5"/>
      <c r="NU681" s="5"/>
      <c r="NV681" s="5"/>
      <c r="NW681" s="5"/>
      <c r="NX681" s="5"/>
      <c r="NY681" s="5"/>
      <c r="NZ681" s="5"/>
      <c r="OA681" s="5"/>
      <c r="OB681" s="5"/>
      <c r="OC681" s="5"/>
      <c r="OD681" s="5"/>
      <c r="OE681" s="5"/>
      <c r="OF681" s="5"/>
      <c r="OG681" s="5"/>
      <c r="OH681" s="5"/>
      <c r="OI681" s="5"/>
      <c r="OJ681" s="5"/>
      <c r="OK681" s="5"/>
      <c r="OL681" s="5"/>
      <c r="OM681" s="5"/>
      <c r="ON681" s="5"/>
      <c r="OO681" s="5"/>
      <c r="OP681" s="5"/>
      <c r="OQ681" s="5"/>
      <c r="OR681" s="5"/>
      <c r="OS681" s="5"/>
      <c r="OT681" s="5"/>
      <c r="OU681" s="5"/>
      <c r="OV681" s="5"/>
      <c r="OW681" s="5"/>
      <c r="OX681" s="5"/>
      <c r="OY681" s="5"/>
      <c r="OZ681" s="5"/>
      <c r="PA681" s="5"/>
      <c r="PB681" s="5"/>
      <c r="PC681" s="5"/>
      <c r="PD681" s="5"/>
      <c r="PE681" s="5"/>
      <c r="PF681" s="5"/>
      <c r="PG681" s="5"/>
      <c r="PH681" s="5"/>
      <c r="PI681" s="5"/>
      <c r="PJ681" s="5"/>
      <c r="PK681" s="5"/>
      <c r="PL681" s="5"/>
      <c r="PM681" s="5"/>
      <c r="PN681" s="5"/>
      <c r="PO681" s="5"/>
      <c r="PP681" s="5"/>
    </row>
    <row r="682" spans="1:432" ht="14.2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  <c r="IW682" s="5"/>
      <c r="IX682" s="5"/>
      <c r="IY682" s="5"/>
      <c r="IZ682" s="5"/>
      <c r="JA682" s="5"/>
      <c r="JB682" s="5"/>
      <c r="JC682" s="5"/>
      <c r="JD682" s="5"/>
      <c r="JE682" s="5"/>
      <c r="JF682" s="5"/>
      <c r="JG682" s="5"/>
      <c r="JH682" s="5"/>
      <c r="JI682" s="5"/>
      <c r="JJ682" s="5"/>
      <c r="JK682" s="5"/>
      <c r="JL682" s="5"/>
      <c r="JM682" s="5"/>
      <c r="JN682" s="5"/>
      <c r="JO682" s="5"/>
      <c r="JP682" s="5"/>
      <c r="JQ682" s="5"/>
      <c r="JR682" s="5"/>
      <c r="JS682" s="5"/>
      <c r="JT682" s="5"/>
      <c r="JU682" s="5"/>
      <c r="JV682" s="5"/>
      <c r="JW682" s="5"/>
      <c r="JX682" s="5"/>
      <c r="JY682" s="5"/>
      <c r="JZ682" s="5"/>
      <c r="KA682" s="5"/>
      <c r="KB682" s="5"/>
      <c r="KC682" s="5"/>
      <c r="KD682" s="5"/>
      <c r="KE682" s="5"/>
      <c r="KF682" s="5"/>
      <c r="KG682" s="5"/>
      <c r="KH682" s="5"/>
      <c r="KI682" s="5"/>
      <c r="KJ682" s="5"/>
      <c r="KK682" s="5"/>
      <c r="KL682" s="5"/>
      <c r="KM682" s="5"/>
      <c r="KN682" s="5"/>
      <c r="KO682" s="5"/>
      <c r="KP682" s="5"/>
      <c r="KQ682" s="5"/>
      <c r="KR682" s="5"/>
      <c r="KS682" s="5"/>
      <c r="KT682" s="5"/>
      <c r="KU682" s="5"/>
      <c r="KV682" s="5"/>
      <c r="KW682" s="5"/>
      <c r="KX682" s="5"/>
      <c r="KY682" s="5"/>
      <c r="KZ682" s="5"/>
      <c r="LA682" s="5"/>
      <c r="LB682" s="5"/>
      <c r="LC682" s="5"/>
      <c r="LD682" s="5"/>
      <c r="LE682" s="5"/>
      <c r="LF682" s="5"/>
      <c r="LG682" s="5"/>
      <c r="LH682" s="5"/>
      <c r="LI682" s="5"/>
      <c r="LJ682" s="5"/>
      <c r="LK682" s="5"/>
      <c r="LL682" s="5"/>
      <c r="LM682" s="5"/>
      <c r="LN682" s="5"/>
      <c r="LO682" s="5"/>
      <c r="LP682" s="5"/>
      <c r="LQ682" s="5"/>
      <c r="LR682" s="5"/>
      <c r="LS682" s="5"/>
      <c r="LT682" s="5"/>
      <c r="LU682" s="5"/>
      <c r="LV682" s="5"/>
      <c r="LW682" s="5"/>
      <c r="LX682" s="5"/>
      <c r="LY682" s="5"/>
      <c r="LZ682" s="5"/>
      <c r="MA682" s="5"/>
      <c r="MB682" s="5"/>
      <c r="MC682" s="5"/>
      <c r="MD682" s="5"/>
      <c r="ME682" s="5"/>
      <c r="MF682" s="5"/>
      <c r="MG682" s="5"/>
      <c r="MH682" s="5"/>
      <c r="MI682" s="5"/>
      <c r="MJ682" s="5"/>
      <c r="MK682" s="5"/>
      <c r="ML682" s="5"/>
      <c r="MM682" s="5"/>
      <c r="MN682" s="5"/>
      <c r="MO682" s="5"/>
      <c r="MP682" s="5"/>
      <c r="MQ682" s="5"/>
      <c r="MR682" s="5"/>
      <c r="MS682" s="5"/>
      <c r="MT682" s="5"/>
      <c r="MU682" s="5"/>
      <c r="MV682" s="5"/>
      <c r="MW682" s="5"/>
      <c r="MX682" s="5"/>
      <c r="MY682" s="5"/>
      <c r="MZ682" s="5"/>
      <c r="NA682" s="5"/>
      <c r="NB682" s="5"/>
      <c r="NC682" s="5"/>
      <c r="ND682" s="5"/>
      <c r="NE682" s="5"/>
      <c r="NF682" s="5"/>
      <c r="NG682" s="5"/>
      <c r="NH682" s="5"/>
      <c r="NI682" s="5"/>
      <c r="NJ682" s="5"/>
      <c r="NK682" s="5"/>
      <c r="NL682" s="5"/>
      <c r="NM682" s="5"/>
      <c r="NN682" s="5"/>
      <c r="NO682" s="5"/>
      <c r="NP682" s="5"/>
      <c r="NQ682" s="5"/>
      <c r="NR682" s="5"/>
      <c r="NS682" s="5"/>
      <c r="NT682" s="5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</row>
    <row r="683" spans="1:432" ht="14.2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  <c r="IW683" s="5"/>
      <c r="IX683" s="5"/>
      <c r="IY683" s="5"/>
      <c r="IZ683" s="5"/>
      <c r="JA683" s="5"/>
      <c r="JB683" s="5"/>
      <c r="JC683" s="5"/>
      <c r="JD683" s="5"/>
      <c r="JE683" s="5"/>
      <c r="JF683" s="5"/>
      <c r="JG683" s="5"/>
      <c r="JH683" s="5"/>
      <c r="JI683" s="5"/>
      <c r="JJ683" s="5"/>
      <c r="JK683" s="5"/>
      <c r="JL683" s="5"/>
      <c r="JM683" s="5"/>
      <c r="JN683" s="5"/>
      <c r="JO683" s="5"/>
      <c r="JP683" s="5"/>
      <c r="JQ683" s="5"/>
      <c r="JR683" s="5"/>
      <c r="JS683" s="5"/>
      <c r="JT683" s="5"/>
      <c r="JU683" s="5"/>
      <c r="JV683" s="5"/>
      <c r="JW683" s="5"/>
      <c r="JX683" s="5"/>
      <c r="JY683" s="5"/>
      <c r="JZ683" s="5"/>
      <c r="KA683" s="5"/>
      <c r="KB683" s="5"/>
      <c r="KC683" s="5"/>
      <c r="KD683" s="5"/>
      <c r="KE683" s="5"/>
      <c r="KF683" s="5"/>
      <c r="KG683" s="5"/>
      <c r="KH683" s="5"/>
      <c r="KI683" s="5"/>
      <c r="KJ683" s="5"/>
      <c r="KK683" s="5"/>
      <c r="KL683" s="5"/>
      <c r="KM683" s="5"/>
      <c r="KN683" s="5"/>
      <c r="KO683" s="5"/>
      <c r="KP683" s="5"/>
      <c r="KQ683" s="5"/>
      <c r="KR683" s="5"/>
      <c r="KS683" s="5"/>
      <c r="KT683" s="5"/>
      <c r="KU683" s="5"/>
      <c r="KV683" s="5"/>
      <c r="KW683" s="5"/>
      <c r="KX683" s="5"/>
      <c r="KY683" s="5"/>
      <c r="KZ683" s="5"/>
      <c r="LA683" s="5"/>
      <c r="LB683" s="5"/>
      <c r="LC683" s="5"/>
      <c r="LD683" s="5"/>
      <c r="LE683" s="5"/>
      <c r="LF683" s="5"/>
      <c r="LG683" s="5"/>
      <c r="LH683" s="5"/>
      <c r="LI683" s="5"/>
      <c r="LJ683" s="5"/>
      <c r="LK683" s="5"/>
      <c r="LL683" s="5"/>
      <c r="LM683" s="5"/>
      <c r="LN683" s="5"/>
      <c r="LO683" s="5"/>
      <c r="LP683" s="5"/>
      <c r="LQ683" s="5"/>
      <c r="LR683" s="5"/>
      <c r="LS683" s="5"/>
      <c r="LT683" s="5"/>
      <c r="LU683" s="5"/>
      <c r="LV683" s="5"/>
      <c r="LW683" s="5"/>
      <c r="LX683" s="5"/>
      <c r="LY683" s="5"/>
      <c r="LZ683" s="5"/>
      <c r="MA683" s="5"/>
      <c r="MB683" s="5"/>
      <c r="MC683" s="5"/>
      <c r="MD683" s="5"/>
      <c r="ME683" s="5"/>
      <c r="MF683" s="5"/>
      <c r="MG683" s="5"/>
      <c r="MH683" s="5"/>
      <c r="MI683" s="5"/>
      <c r="MJ683" s="5"/>
      <c r="MK683" s="5"/>
      <c r="ML683" s="5"/>
      <c r="MM683" s="5"/>
      <c r="MN683" s="5"/>
      <c r="MO683" s="5"/>
      <c r="MP683" s="5"/>
      <c r="MQ683" s="5"/>
      <c r="MR683" s="5"/>
      <c r="MS683" s="5"/>
      <c r="MT683" s="5"/>
      <c r="MU683" s="5"/>
      <c r="MV683" s="5"/>
      <c r="MW683" s="5"/>
      <c r="MX683" s="5"/>
      <c r="MY683" s="5"/>
      <c r="MZ683" s="5"/>
      <c r="NA683" s="5"/>
      <c r="NB683" s="5"/>
      <c r="NC683" s="5"/>
      <c r="ND683" s="5"/>
      <c r="NE683" s="5"/>
      <c r="NF683" s="5"/>
      <c r="NG683" s="5"/>
      <c r="NH683" s="5"/>
      <c r="NI683" s="5"/>
      <c r="NJ683" s="5"/>
      <c r="NK683" s="5"/>
      <c r="NL683" s="5"/>
      <c r="NM683" s="5"/>
      <c r="NN683" s="5"/>
      <c r="NO683" s="5"/>
      <c r="NP683" s="5"/>
      <c r="NQ683" s="5"/>
      <c r="NR683" s="5"/>
      <c r="NS683" s="5"/>
      <c r="NT683" s="5"/>
      <c r="NU683" s="5"/>
      <c r="NV683" s="5"/>
      <c r="NW683" s="5"/>
      <c r="NX683" s="5"/>
      <c r="NY683" s="5"/>
      <c r="NZ683" s="5"/>
      <c r="OA683" s="5"/>
      <c r="OB683" s="5"/>
      <c r="OC683" s="5"/>
      <c r="OD683" s="5"/>
      <c r="OE683" s="5"/>
      <c r="OF683" s="5"/>
      <c r="OG683" s="5"/>
      <c r="OH683" s="5"/>
      <c r="OI683" s="5"/>
      <c r="OJ683" s="5"/>
      <c r="OK683" s="5"/>
      <c r="OL683" s="5"/>
      <c r="OM683" s="5"/>
      <c r="ON683" s="5"/>
      <c r="OO683" s="5"/>
      <c r="OP683" s="5"/>
      <c r="OQ683" s="5"/>
      <c r="OR683" s="5"/>
      <c r="OS683" s="5"/>
      <c r="OT683" s="5"/>
      <c r="OU683" s="5"/>
      <c r="OV683" s="5"/>
      <c r="OW683" s="5"/>
      <c r="OX683" s="5"/>
      <c r="OY683" s="5"/>
      <c r="OZ683" s="5"/>
      <c r="PA683" s="5"/>
      <c r="PB683" s="5"/>
      <c r="PC683" s="5"/>
      <c r="PD683" s="5"/>
      <c r="PE683" s="5"/>
      <c r="PF683" s="5"/>
      <c r="PG683" s="5"/>
      <c r="PH683" s="5"/>
      <c r="PI683" s="5"/>
      <c r="PJ683" s="5"/>
      <c r="PK683" s="5"/>
      <c r="PL683" s="5"/>
      <c r="PM683" s="5"/>
      <c r="PN683" s="5"/>
      <c r="PO683" s="5"/>
      <c r="PP683" s="5"/>
    </row>
    <row r="684" spans="1:432" ht="14.2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  <c r="IW684" s="5"/>
      <c r="IX684" s="5"/>
      <c r="IY684" s="5"/>
      <c r="IZ684" s="5"/>
      <c r="JA684" s="5"/>
      <c r="JB684" s="5"/>
      <c r="JC684" s="5"/>
      <c r="JD684" s="5"/>
      <c r="JE684" s="5"/>
      <c r="JF684" s="5"/>
      <c r="JG684" s="5"/>
      <c r="JH684" s="5"/>
      <c r="JI684" s="5"/>
      <c r="JJ684" s="5"/>
      <c r="JK684" s="5"/>
      <c r="JL684" s="5"/>
      <c r="JM684" s="5"/>
      <c r="JN684" s="5"/>
      <c r="JO684" s="5"/>
      <c r="JP684" s="5"/>
      <c r="JQ684" s="5"/>
      <c r="JR684" s="5"/>
      <c r="JS684" s="5"/>
      <c r="JT684" s="5"/>
      <c r="JU684" s="5"/>
      <c r="JV684" s="5"/>
      <c r="JW684" s="5"/>
      <c r="JX684" s="5"/>
      <c r="JY684" s="5"/>
      <c r="JZ684" s="5"/>
      <c r="KA684" s="5"/>
      <c r="KB684" s="5"/>
      <c r="KC684" s="5"/>
      <c r="KD684" s="5"/>
      <c r="KE684" s="5"/>
      <c r="KF684" s="5"/>
      <c r="KG684" s="5"/>
      <c r="KH684" s="5"/>
      <c r="KI684" s="5"/>
      <c r="KJ684" s="5"/>
      <c r="KK684" s="5"/>
      <c r="KL684" s="5"/>
      <c r="KM684" s="5"/>
      <c r="KN684" s="5"/>
      <c r="KO684" s="5"/>
      <c r="KP684" s="5"/>
      <c r="KQ684" s="5"/>
      <c r="KR684" s="5"/>
      <c r="KS684" s="5"/>
      <c r="KT684" s="5"/>
      <c r="KU684" s="5"/>
      <c r="KV684" s="5"/>
      <c r="KW684" s="5"/>
      <c r="KX684" s="5"/>
      <c r="KY684" s="5"/>
      <c r="KZ684" s="5"/>
      <c r="LA684" s="5"/>
      <c r="LB684" s="5"/>
      <c r="LC684" s="5"/>
      <c r="LD684" s="5"/>
      <c r="LE684" s="5"/>
      <c r="LF684" s="5"/>
      <c r="LG684" s="5"/>
      <c r="LH684" s="5"/>
      <c r="LI684" s="5"/>
      <c r="LJ684" s="5"/>
      <c r="LK684" s="5"/>
      <c r="LL684" s="5"/>
      <c r="LM684" s="5"/>
      <c r="LN684" s="5"/>
      <c r="LO684" s="5"/>
      <c r="LP684" s="5"/>
      <c r="LQ684" s="5"/>
      <c r="LR684" s="5"/>
      <c r="LS684" s="5"/>
      <c r="LT684" s="5"/>
      <c r="LU684" s="5"/>
      <c r="LV684" s="5"/>
      <c r="LW684" s="5"/>
      <c r="LX684" s="5"/>
      <c r="LY684" s="5"/>
      <c r="LZ684" s="5"/>
      <c r="MA684" s="5"/>
      <c r="MB684" s="5"/>
      <c r="MC684" s="5"/>
      <c r="MD684" s="5"/>
      <c r="ME684" s="5"/>
      <c r="MF684" s="5"/>
      <c r="MG684" s="5"/>
      <c r="MH684" s="5"/>
      <c r="MI684" s="5"/>
      <c r="MJ684" s="5"/>
      <c r="MK684" s="5"/>
      <c r="ML684" s="5"/>
      <c r="MM684" s="5"/>
      <c r="MN684" s="5"/>
      <c r="MO684" s="5"/>
      <c r="MP684" s="5"/>
      <c r="MQ684" s="5"/>
      <c r="MR684" s="5"/>
      <c r="MS684" s="5"/>
      <c r="MT684" s="5"/>
      <c r="MU684" s="5"/>
      <c r="MV684" s="5"/>
      <c r="MW684" s="5"/>
      <c r="MX684" s="5"/>
      <c r="MY684" s="5"/>
      <c r="MZ684" s="5"/>
      <c r="NA684" s="5"/>
      <c r="NB684" s="5"/>
      <c r="NC684" s="5"/>
      <c r="ND684" s="5"/>
      <c r="NE684" s="5"/>
      <c r="NF684" s="5"/>
      <c r="NG684" s="5"/>
      <c r="NH684" s="5"/>
      <c r="NI684" s="5"/>
      <c r="NJ684" s="5"/>
      <c r="NK684" s="5"/>
      <c r="NL684" s="5"/>
      <c r="NM684" s="5"/>
      <c r="NN684" s="5"/>
      <c r="NO684" s="5"/>
      <c r="NP684" s="5"/>
      <c r="NQ684" s="5"/>
      <c r="NR684" s="5"/>
      <c r="NS684" s="5"/>
      <c r="NT684" s="5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</row>
    <row r="685" spans="1:432" ht="14.2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  <c r="IW685" s="5"/>
      <c r="IX685" s="5"/>
      <c r="IY685" s="5"/>
      <c r="IZ685" s="5"/>
      <c r="JA685" s="5"/>
      <c r="JB685" s="5"/>
      <c r="JC685" s="5"/>
      <c r="JD685" s="5"/>
      <c r="JE685" s="5"/>
      <c r="JF685" s="5"/>
      <c r="JG685" s="5"/>
      <c r="JH685" s="5"/>
      <c r="JI685" s="5"/>
      <c r="JJ685" s="5"/>
      <c r="JK685" s="5"/>
      <c r="JL685" s="5"/>
      <c r="JM685" s="5"/>
      <c r="JN685" s="5"/>
      <c r="JO685" s="5"/>
      <c r="JP685" s="5"/>
      <c r="JQ685" s="5"/>
      <c r="JR685" s="5"/>
      <c r="JS685" s="5"/>
      <c r="JT685" s="5"/>
      <c r="JU685" s="5"/>
      <c r="JV685" s="5"/>
      <c r="JW685" s="5"/>
      <c r="JX685" s="5"/>
      <c r="JY685" s="5"/>
      <c r="JZ685" s="5"/>
      <c r="KA685" s="5"/>
      <c r="KB685" s="5"/>
      <c r="KC685" s="5"/>
      <c r="KD685" s="5"/>
      <c r="KE685" s="5"/>
      <c r="KF685" s="5"/>
      <c r="KG685" s="5"/>
      <c r="KH685" s="5"/>
      <c r="KI685" s="5"/>
      <c r="KJ685" s="5"/>
      <c r="KK685" s="5"/>
      <c r="KL685" s="5"/>
      <c r="KM685" s="5"/>
      <c r="KN685" s="5"/>
      <c r="KO685" s="5"/>
      <c r="KP685" s="5"/>
      <c r="KQ685" s="5"/>
      <c r="KR685" s="5"/>
      <c r="KS685" s="5"/>
      <c r="KT685" s="5"/>
      <c r="KU685" s="5"/>
      <c r="KV685" s="5"/>
      <c r="KW685" s="5"/>
      <c r="KX685" s="5"/>
      <c r="KY685" s="5"/>
      <c r="KZ685" s="5"/>
      <c r="LA685" s="5"/>
      <c r="LB685" s="5"/>
      <c r="LC685" s="5"/>
      <c r="LD685" s="5"/>
      <c r="LE685" s="5"/>
      <c r="LF685" s="5"/>
      <c r="LG685" s="5"/>
      <c r="LH685" s="5"/>
      <c r="LI685" s="5"/>
      <c r="LJ685" s="5"/>
      <c r="LK685" s="5"/>
      <c r="LL685" s="5"/>
      <c r="LM685" s="5"/>
      <c r="LN685" s="5"/>
      <c r="LO685" s="5"/>
      <c r="LP685" s="5"/>
      <c r="LQ685" s="5"/>
      <c r="LR685" s="5"/>
      <c r="LS685" s="5"/>
      <c r="LT685" s="5"/>
      <c r="LU685" s="5"/>
      <c r="LV685" s="5"/>
      <c r="LW685" s="5"/>
      <c r="LX685" s="5"/>
      <c r="LY685" s="5"/>
      <c r="LZ685" s="5"/>
      <c r="MA685" s="5"/>
      <c r="MB685" s="5"/>
      <c r="MC685" s="5"/>
      <c r="MD685" s="5"/>
      <c r="ME685" s="5"/>
      <c r="MF685" s="5"/>
      <c r="MG685" s="5"/>
      <c r="MH685" s="5"/>
      <c r="MI685" s="5"/>
      <c r="MJ685" s="5"/>
      <c r="MK685" s="5"/>
      <c r="ML685" s="5"/>
      <c r="MM685" s="5"/>
      <c r="MN685" s="5"/>
      <c r="MO685" s="5"/>
      <c r="MP685" s="5"/>
      <c r="MQ685" s="5"/>
      <c r="MR685" s="5"/>
      <c r="MS685" s="5"/>
      <c r="MT685" s="5"/>
      <c r="MU685" s="5"/>
      <c r="MV685" s="5"/>
      <c r="MW685" s="5"/>
      <c r="MX685" s="5"/>
      <c r="MY685" s="5"/>
      <c r="MZ685" s="5"/>
      <c r="NA685" s="5"/>
      <c r="NB685" s="5"/>
      <c r="NC685" s="5"/>
      <c r="ND685" s="5"/>
      <c r="NE685" s="5"/>
      <c r="NF685" s="5"/>
      <c r="NG685" s="5"/>
      <c r="NH685" s="5"/>
      <c r="NI685" s="5"/>
      <c r="NJ685" s="5"/>
      <c r="NK685" s="5"/>
      <c r="NL685" s="5"/>
      <c r="NM685" s="5"/>
      <c r="NN685" s="5"/>
      <c r="NO685" s="5"/>
      <c r="NP685" s="5"/>
      <c r="NQ685" s="5"/>
      <c r="NR685" s="5"/>
      <c r="NS685" s="5"/>
      <c r="NT685" s="5"/>
      <c r="NU685" s="5"/>
      <c r="NV685" s="5"/>
      <c r="NW685" s="5"/>
      <c r="NX685" s="5"/>
      <c r="NY685" s="5"/>
      <c r="NZ685" s="5"/>
      <c r="OA685" s="5"/>
      <c r="OB685" s="5"/>
      <c r="OC685" s="5"/>
      <c r="OD685" s="5"/>
      <c r="OE685" s="5"/>
      <c r="OF685" s="5"/>
      <c r="OG685" s="5"/>
      <c r="OH685" s="5"/>
      <c r="OI685" s="5"/>
      <c r="OJ685" s="5"/>
      <c r="OK685" s="5"/>
      <c r="OL685" s="5"/>
      <c r="OM685" s="5"/>
      <c r="ON685" s="5"/>
      <c r="OO685" s="5"/>
      <c r="OP685" s="5"/>
      <c r="OQ685" s="5"/>
      <c r="OR685" s="5"/>
      <c r="OS685" s="5"/>
      <c r="OT685" s="5"/>
      <c r="OU685" s="5"/>
      <c r="OV685" s="5"/>
      <c r="OW685" s="5"/>
      <c r="OX685" s="5"/>
      <c r="OY685" s="5"/>
      <c r="OZ685" s="5"/>
      <c r="PA685" s="5"/>
      <c r="PB685" s="5"/>
      <c r="PC685" s="5"/>
      <c r="PD685" s="5"/>
      <c r="PE685" s="5"/>
      <c r="PF685" s="5"/>
      <c r="PG685" s="5"/>
      <c r="PH685" s="5"/>
      <c r="PI685" s="5"/>
      <c r="PJ685" s="5"/>
      <c r="PK685" s="5"/>
      <c r="PL685" s="5"/>
      <c r="PM685" s="5"/>
      <c r="PN685" s="5"/>
      <c r="PO685" s="5"/>
      <c r="PP685" s="5"/>
    </row>
    <row r="686" spans="1:432" ht="14.2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  <c r="IW686" s="5"/>
      <c r="IX686" s="5"/>
      <c r="IY686" s="5"/>
      <c r="IZ686" s="5"/>
      <c r="JA686" s="5"/>
      <c r="JB686" s="5"/>
      <c r="JC686" s="5"/>
      <c r="JD686" s="5"/>
      <c r="JE686" s="5"/>
      <c r="JF686" s="5"/>
      <c r="JG686" s="5"/>
      <c r="JH686" s="5"/>
      <c r="JI686" s="5"/>
      <c r="JJ686" s="5"/>
      <c r="JK686" s="5"/>
      <c r="JL686" s="5"/>
      <c r="JM686" s="5"/>
      <c r="JN686" s="5"/>
      <c r="JO686" s="5"/>
      <c r="JP686" s="5"/>
      <c r="JQ686" s="5"/>
      <c r="JR686" s="5"/>
      <c r="JS686" s="5"/>
      <c r="JT686" s="5"/>
      <c r="JU686" s="5"/>
      <c r="JV686" s="5"/>
      <c r="JW686" s="5"/>
      <c r="JX686" s="5"/>
      <c r="JY686" s="5"/>
      <c r="JZ686" s="5"/>
      <c r="KA686" s="5"/>
      <c r="KB686" s="5"/>
      <c r="KC686" s="5"/>
      <c r="KD686" s="5"/>
      <c r="KE686" s="5"/>
      <c r="KF686" s="5"/>
      <c r="KG686" s="5"/>
      <c r="KH686" s="5"/>
      <c r="KI686" s="5"/>
      <c r="KJ686" s="5"/>
      <c r="KK686" s="5"/>
      <c r="KL686" s="5"/>
      <c r="KM686" s="5"/>
      <c r="KN686" s="5"/>
      <c r="KO686" s="5"/>
      <c r="KP686" s="5"/>
      <c r="KQ686" s="5"/>
      <c r="KR686" s="5"/>
      <c r="KS686" s="5"/>
      <c r="KT686" s="5"/>
      <c r="KU686" s="5"/>
      <c r="KV686" s="5"/>
      <c r="KW686" s="5"/>
      <c r="KX686" s="5"/>
      <c r="KY686" s="5"/>
      <c r="KZ686" s="5"/>
      <c r="LA686" s="5"/>
      <c r="LB686" s="5"/>
      <c r="LC686" s="5"/>
      <c r="LD686" s="5"/>
      <c r="LE686" s="5"/>
      <c r="LF686" s="5"/>
      <c r="LG686" s="5"/>
      <c r="LH686" s="5"/>
      <c r="LI686" s="5"/>
      <c r="LJ686" s="5"/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r="MY686" s="5"/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</row>
    <row r="687" spans="1:432" ht="14.2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  <c r="IW687" s="5"/>
      <c r="IX687" s="5"/>
      <c r="IY687" s="5"/>
      <c r="IZ687" s="5"/>
      <c r="JA687" s="5"/>
      <c r="JB687" s="5"/>
      <c r="JC687" s="5"/>
      <c r="JD687" s="5"/>
      <c r="JE687" s="5"/>
      <c r="JF687" s="5"/>
      <c r="JG687" s="5"/>
      <c r="JH687" s="5"/>
      <c r="JI687" s="5"/>
      <c r="JJ687" s="5"/>
      <c r="JK687" s="5"/>
      <c r="JL687" s="5"/>
      <c r="JM687" s="5"/>
      <c r="JN687" s="5"/>
      <c r="JO687" s="5"/>
      <c r="JP687" s="5"/>
      <c r="JQ687" s="5"/>
      <c r="JR687" s="5"/>
      <c r="JS687" s="5"/>
      <c r="JT687" s="5"/>
      <c r="JU687" s="5"/>
      <c r="JV687" s="5"/>
      <c r="JW687" s="5"/>
      <c r="JX687" s="5"/>
      <c r="JY687" s="5"/>
      <c r="JZ687" s="5"/>
      <c r="KA687" s="5"/>
      <c r="KB687" s="5"/>
      <c r="KC687" s="5"/>
      <c r="KD687" s="5"/>
      <c r="KE687" s="5"/>
      <c r="KF687" s="5"/>
      <c r="KG687" s="5"/>
      <c r="KH687" s="5"/>
      <c r="KI687" s="5"/>
      <c r="KJ687" s="5"/>
      <c r="KK687" s="5"/>
      <c r="KL687" s="5"/>
      <c r="KM687" s="5"/>
      <c r="KN687" s="5"/>
      <c r="KO687" s="5"/>
      <c r="KP687" s="5"/>
      <c r="KQ687" s="5"/>
      <c r="KR687" s="5"/>
      <c r="KS687" s="5"/>
      <c r="KT687" s="5"/>
      <c r="KU687" s="5"/>
      <c r="KV687" s="5"/>
      <c r="KW687" s="5"/>
      <c r="KX687" s="5"/>
      <c r="KY687" s="5"/>
      <c r="KZ687" s="5"/>
      <c r="LA687" s="5"/>
      <c r="LB687" s="5"/>
      <c r="LC687" s="5"/>
      <c r="LD687" s="5"/>
      <c r="LE687" s="5"/>
      <c r="LF687" s="5"/>
      <c r="LG687" s="5"/>
      <c r="LH687" s="5"/>
      <c r="LI687" s="5"/>
      <c r="LJ687" s="5"/>
      <c r="LK687" s="5"/>
      <c r="LL687" s="5"/>
      <c r="LM687" s="5"/>
      <c r="LN687" s="5"/>
      <c r="LO687" s="5"/>
      <c r="LP687" s="5"/>
      <c r="LQ687" s="5"/>
      <c r="LR687" s="5"/>
      <c r="LS687" s="5"/>
      <c r="LT687" s="5"/>
      <c r="LU687" s="5"/>
      <c r="LV687" s="5"/>
      <c r="LW687" s="5"/>
      <c r="LX687" s="5"/>
      <c r="LY687" s="5"/>
      <c r="LZ687" s="5"/>
      <c r="MA687" s="5"/>
      <c r="MB687" s="5"/>
      <c r="MC687" s="5"/>
      <c r="MD687" s="5"/>
      <c r="ME687" s="5"/>
      <c r="MF687" s="5"/>
      <c r="MG687" s="5"/>
      <c r="MH687" s="5"/>
      <c r="MI687" s="5"/>
      <c r="MJ687" s="5"/>
      <c r="MK687" s="5"/>
      <c r="ML687" s="5"/>
      <c r="MM687" s="5"/>
      <c r="MN687" s="5"/>
      <c r="MO687" s="5"/>
      <c r="MP687" s="5"/>
      <c r="MQ687" s="5"/>
      <c r="MR687" s="5"/>
      <c r="MS687" s="5"/>
      <c r="MT687" s="5"/>
      <c r="MU687" s="5"/>
      <c r="MV687" s="5"/>
      <c r="MW687" s="5"/>
      <c r="MX687" s="5"/>
      <c r="MY687" s="5"/>
      <c r="MZ687" s="5"/>
      <c r="NA687" s="5"/>
      <c r="NB687" s="5"/>
      <c r="NC687" s="5"/>
      <c r="ND687" s="5"/>
      <c r="NE687" s="5"/>
      <c r="NF687" s="5"/>
      <c r="NG687" s="5"/>
      <c r="NH687" s="5"/>
      <c r="NI687" s="5"/>
      <c r="NJ687" s="5"/>
      <c r="NK687" s="5"/>
      <c r="NL687" s="5"/>
      <c r="NM687" s="5"/>
      <c r="NN687" s="5"/>
      <c r="NO687" s="5"/>
      <c r="NP687" s="5"/>
      <c r="NQ687" s="5"/>
      <c r="NR687" s="5"/>
      <c r="NS687" s="5"/>
      <c r="NT687" s="5"/>
      <c r="NU687" s="5"/>
      <c r="NV687" s="5"/>
      <c r="NW687" s="5"/>
      <c r="NX687" s="5"/>
      <c r="NY687" s="5"/>
      <c r="NZ687" s="5"/>
      <c r="OA687" s="5"/>
      <c r="OB687" s="5"/>
      <c r="OC687" s="5"/>
      <c r="OD687" s="5"/>
      <c r="OE687" s="5"/>
      <c r="OF687" s="5"/>
      <c r="OG687" s="5"/>
      <c r="OH687" s="5"/>
      <c r="OI687" s="5"/>
      <c r="OJ687" s="5"/>
      <c r="OK687" s="5"/>
      <c r="OL687" s="5"/>
      <c r="OM687" s="5"/>
      <c r="ON687" s="5"/>
      <c r="OO687" s="5"/>
      <c r="OP687" s="5"/>
      <c r="OQ687" s="5"/>
      <c r="OR687" s="5"/>
      <c r="OS687" s="5"/>
      <c r="OT687" s="5"/>
      <c r="OU687" s="5"/>
      <c r="OV687" s="5"/>
      <c r="OW687" s="5"/>
      <c r="OX687" s="5"/>
      <c r="OY687" s="5"/>
      <c r="OZ687" s="5"/>
      <c r="PA687" s="5"/>
      <c r="PB687" s="5"/>
      <c r="PC687" s="5"/>
      <c r="PD687" s="5"/>
      <c r="PE687" s="5"/>
      <c r="PF687" s="5"/>
      <c r="PG687" s="5"/>
      <c r="PH687" s="5"/>
      <c r="PI687" s="5"/>
      <c r="PJ687" s="5"/>
      <c r="PK687" s="5"/>
      <c r="PL687" s="5"/>
      <c r="PM687" s="5"/>
      <c r="PN687" s="5"/>
      <c r="PO687" s="5"/>
      <c r="PP687" s="5"/>
    </row>
    <row r="688" spans="1:432" ht="14.2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  <c r="IW688" s="5"/>
      <c r="IX688" s="5"/>
      <c r="IY688" s="5"/>
      <c r="IZ688" s="5"/>
      <c r="JA688" s="5"/>
      <c r="JB688" s="5"/>
      <c r="JC688" s="5"/>
      <c r="JD688" s="5"/>
      <c r="JE688" s="5"/>
      <c r="JF688" s="5"/>
      <c r="JG688" s="5"/>
      <c r="JH688" s="5"/>
      <c r="JI688" s="5"/>
      <c r="JJ688" s="5"/>
      <c r="JK688" s="5"/>
      <c r="JL688" s="5"/>
      <c r="JM688" s="5"/>
      <c r="JN688" s="5"/>
      <c r="JO688" s="5"/>
      <c r="JP688" s="5"/>
      <c r="JQ688" s="5"/>
      <c r="JR688" s="5"/>
      <c r="JS688" s="5"/>
      <c r="JT688" s="5"/>
      <c r="JU688" s="5"/>
      <c r="JV688" s="5"/>
      <c r="JW688" s="5"/>
      <c r="JX688" s="5"/>
      <c r="JY688" s="5"/>
      <c r="JZ688" s="5"/>
      <c r="KA688" s="5"/>
      <c r="KB688" s="5"/>
      <c r="KC688" s="5"/>
      <c r="KD688" s="5"/>
      <c r="KE688" s="5"/>
      <c r="KF688" s="5"/>
      <c r="KG688" s="5"/>
      <c r="KH688" s="5"/>
      <c r="KI688" s="5"/>
      <c r="KJ688" s="5"/>
      <c r="KK688" s="5"/>
      <c r="KL688" s="5"/>
      <c r="KM688" s="5"/>
      <c r="KN688" s="5"/>
      <c r="KO688" s="5"/>
      <c r="KP688" s="5"/>
      <c r="KQ688" s="5"/>
      <c r="KR688" s="5"/>
      <c r="KS688" s="5"/>
      <c r="KT688" s="5"/>
      <c r="KU688" s="5"/>
      <c r="KV688" s="5"/>
      <c r="KW688" s="5"/>
      <c r="KX688" s="5"/>
      <c r="KY688" s="5"/>
      <c r="KZ688" s="5"/>
      <c r="LA688" s="5"/>
      <c r="LB688" s="5"/>
      <c r="LC688" s="5"/>
      <c r="LD688" s="5"/>
      <c r="LE688" s="5"/>
      <c r="LF688" s="5"/>
      <c r="LG688" s="5"/>
      <c r="LH688" s="5"/>
      <c r="LI688" s="5"/>
      <c r="LJ688" s="5"/>
      <c r="LK688" s="5"/>
      <c r="LL688" s="5"/>
      <c r="LM688" s="5"/>
      <c r="LN688" s="5"/>
      <c r="LO688" s="5"/>
      <c r="LP688" s="5"/>
      <c r="LQ688" s="5"/>
      <c r="LR688" s="5"/>
      <c r="LS688" s="5"/>
      <c r="LT688" s="5"/>
      <c r="LU688" s="5"/>
      <c r="LV688" s="5"/>
      <c r="LW688" s="5"/>
      <c r="LX688" s="5"/>
      <c r="LY688" s="5"/>
      <c r="LZ688" s="5"/>
      <c r="MA688" s="5"/>
      <c r="MB688" s="5"/>
      <c r="MC688" s="5"/>
      <c r="MD688" s="5"/>
      <c r="ME688" s="5"/>
      <c r="MF688" s="5"/>
      <c r="MG688" s="5"/>
      <c r="MH688" s="5"/>
      <c r="MI688" s="5"/>
      <c r="MJ688" s="5"/>
      <c r="MK688" s="5"/>
      <c r="ML688" s="5"/>
      <c r="MM688" s="5"/>
      <c r="MN688" s="5"/>
      <c r="MO688" s="5"/>
      <c r="MP688" s="5"/>
      <c r="MQ688" s="5"/>
      <c r="MR688" s="5"/>
      <c r="MS688" s="5"/>
      <c r="MT688" s="5"/>
      <c r="MU688" s="5"/>
      <c r="MV688" s="5"/>
      <c r="MW688" s="5"/>
      <c r="MX688" s="5"/>
      <c r="MY688" s="5"/>
      <c r="MZ688" s="5"/>
      <c r="NA688" s="5"/>
      <c r="NB688" s="5"/>
      <c r="NC688" s="5"/>
      <c r="ND688" s="5"/>
      <c r="NE688" s="5"/>
      <c r="NF688" s="5"/>
      <c r="NG688" s="5"/>
      <c r="NH688" s="5"/>
      <c r="NI688" s="5"/>
      <c r="NJ688" s="5"/>
      <c r="NK688" s="5"/>
      <c r="NL688" s="5"/>
      <c r="NM688" s="5"/>
      <c r="NN688" s="5"/>
      <c r="NO688" s="5"/>
      <c r="NP688" s="5"/>
      <c r="NQ688" s="5"/>
      <c r="NR688" s="5"/>
      <c r="NS688" s="5"/>
      <c r="NT688" s="5"/>
      <c r="NU688" s="5"/>
      <c r="NV688" s="5"/>
      <c r="NW688" s="5"/>
      <c r="NX688" s="5"/>
      <c r="NY688" s="5"/>
      <c r="NZ688" s="5"/>
      <c r="OA688" s="5"/>
      <c r="OB688" s="5"/>
      <c r="OC688" s="5"/>
      <c r="OD688" s="5"/>
      <c r="OE688" s="5"/>
      <c r="OF688" s="5"/>
      <c r="OG688" s="5"/>
      <c r="OH688" s="5"/>
      <c r="OI688" s="5"/>
      <c r="OJ688" s="5"/>
      <c r="OK688" s="5"/>
      <c r="OL688" s="5"/>
      <c r="OM688" s="5"/>
      <c r="ON688" s="5"/>
      <c r="OO688" s="5"/>
      <c r="OP688" s="5"/>
      <c r="OQ688" s="5"/>
      <c r="OR688" s="5"/>
      <c r="OS688" s="5"/>
      <c r="OT688" s="5"/>
      <c r="OU688" s="5"/>
      <c r="OV688" s="5"/>
      <c r="OW688" s="5"/>
      <c r="OX688" s="5"/>
      <c r="OY688" s="5"/>
      <c r="OZ688" s="5"/>
      <c r="PA688" s="5"/>
      <c r="PB688" s="5"/>
      <c r="PC688" s="5"/>
      <c r="PD688" s="5"/>
      <c r="PE688" s="5"/>
      <c r="PF688" s="5"/>
      <c r="PG688" s="5"/>
      <c r="PH688" s="5"/>
      <c r="PI688" s="5"/>
      <c r="PJ688" s="5"/>
      <c r="PK688" s="5"/>
      <c r="PL688" s="5"/>
      <c r="PM688" s="5"/>
      <c r="PN688" s="5"/>
      <c r="PO688" s="5"/>
      <c r="PP688" s="5"/>
    </row>
    <row r="689" spans="1:432" ht="14.2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  <c r="IW689" s="5"/>
      <c r="IX689" s="5"/>
      <c r="IY689" s="5"/>
      <c r="IZ689" s="5"/>
      <c r="JA689" s="5"/>
      <c r="JB689" s="5"/>
      <c r="JC689" s="5"/>
      <c r="JD689" s="5"/>
      <c r="JE689" s="5"/>
      <c r="JF689" s="5"/>
      <c r="JG689" s="5"/>
      <c r="JH689" s="5"/>
      <c r="JI689" s="5"/>
      <c r="JJ689" s="5"/>
      <c r="JK689" s="5"/>
      <c r="JL689" s="5"/>
      <c r="JM689" s="5"/>
      <c r="JN689" s="5"/>
      <c r="JO689" s="5"/>
      <c r="JP689" s="5"/>
      <c r="JQ689" s="5"/>
      <c r="JR689" s="5"/>
      <c r="JS689" s="5"/>
      <c r="JT689" s="5"/>
      <c r="JU689" s="5"/>
      <c r="JV689" s="5"/>
      <c r="JW689" s="5"/>
      <c r="JX689" s="5"/>
      <c r="JY689" s="5"/>
      <c r="JZ689" s="5"/>
      <c r="KA689" s="5"/>
      <c r="KB689" s="5"/>
      <c r="KC689" s="5"/>
      <c r="KD689" s="5"/>
      <c r="KE689" s="5"/>
      <c r="KF689" s="5"/>
      <c r="KG689" s="5"/>
      <c r="KH689" s="5"/>
      <c r="KI689" s="5"/>
      <c r="KJ689" s="5"/>
      <c r="KK689" s="5"/>
      <c r="KL689" s="5"/>
      <c r="KM689" s="5"/>
      <c r="KN689" s="5"/>
      <c r="KO689" s="5"/>
      <c r="KP689" s="5"/>
      <c r="KQ689" s="5"/>
      <c r="KR689" s="5"/>
      <c r="KS689" s="5"/>
      <c r="KT689" s="5"/>
      <c r="KU689" s="5"/>
      <c r="KV689" s="5"/>
      <c r="KW689" s="5"/>
      <c r="KX689" s="5"/>
      <c r="KY689" s="5"/>
      <c r="KZ689" s="5"/>
      <c r="LA689" s="5"/>
      <c r="LB689" s="5"/>
      <c r="LC689" s="5"/>
      <c r="LD689" s="5"/>
      <c r="LE689" s="5"/>
      <c r="LF689" s="5"/>
      <c r="LG689" s="5"/>
      <c r="LH689" s="5"/>
      <c r="LI689" s="5"/>
      <c r="LJ689" s="5"/>
      <c r="LK689" s="5"/>
      <c r="LL689" s="5"/>
      <c r="LM689" s="5"/>
      <c r="LN689" s="5"/>
      <c r="LO689" s="5"/>
      <c r="LP689" s="5"/>
      <c r="LQ689" s="5"/>
      <c r="LR689" s="5"/>
      <c r="LS689" s="5"/>
      <c r="LT689" s="5"/>
      <c r="LU689" s="5"/>
      <c r="LV689" s="5"/>
      <c r="LW689" s="5"/>
      <c r="LX689" s="5"/>
      <c r="LY689" s="5"/>
      <c r="LZ689" s="5"/>
      <c r="MA689" s="5"/>
      <c r="MB689" s="5"/>
      <c r="MC689" s="5"/>
      <c r="MD689" s="5"/>
      <c r="ME689" s="5"/>
      <c r="MF689" s="5"/>
      <c r="MG689" s="5"/>
      <c r="MH689" s="5"/>
      <c r="MI689" s="5"/>
      <c r="MJ689" s="5"/>
      <c r="MK689" s="5"/>
      <c r="ML689" s="5"/>
      <c r="MM689" s="5"/>
      <c r="MN689" s="5"/>
      <c r="MO689" s="5"/>
      <c r="MP689" s="5"/>
      <c r="MQ689" s="5"/>
      <c r="MR689" s="5"/>
      <c r="MS689" s="5"/>
      <c r="MT689" s="5"/>
      <c r="MU689" s="5"/>
      <c r="MV689" s="5"/>
      <c r="MW689" s="5"/>
      <c r="MX689" s="5"/>
      <c r="MY689" s="5"/>
      <c r="MZ689" s="5"/>
      <c r="NA689" s="5"/>
      <c r="NB689" s="5"/>
      <c r="NC689" s="5"/>
      <c r="ND689" s="5"/>
      <c r="NE689" s="5"/>
      <c r="NF689" s="5"/>
      <c r="NG689" s="5"/>
      <c r="NH689" s="5"/>
      <c r="NI689" s="5"/>
      <c r="NJ689" s="5"/>
      <c r="NK689" s="5"/>
      <c r="NL689" s="5"/>
      <c r="NM689" s="5"/>
      <c r="NN689" s="5"/>
      <c r="NO689" s="5"/>
      <c r="NP689" s="5"/>
      <c r="NQ689" s="5"/>
      <c r="NR689" s="5"/>
      <c r="NS689" s="5"/>
      <c r="NT689" s="5"/>
      <c r="NU689" s="5"/>
      <c r="NV689" s="5"/>
      <c r="NW689" s="5"/>
      <c r="NX689" s="5"/>
      <c r="NY689" s="5"/>
      <c r="NZ689" s="5"/>
      <c r="OA689" s="5"/>
      <c r="OB689" s="5"/>
      <c r="OC689" s="5"/>
      <c r="OD689" s="5"/>
      <c r="OE689" s="5"/>
      <c r="OF689" s="5"/>
      <c r="OG689" s="5"/>
      <c r="OH689" s="5"/>
      <c r="OI689" s="5"/>
      <c r="OJ689" s="5"/>
      <c r="OK689" s="5"/>
      <c r="OL689" s="5"/>
      <c r="OM689" s="5"/>
      <c r="ON689" s="5"/>
      <c r="OO689" s="5"/>
      <c r="OP689" s="5"/>
      <c r="OQ689" s="5"/>
      <c r="OR689" s="5"/>
      <c r="OS689" s="5"/>
      <c r="OT689" s="5"/>
      <c r="OU689" s="5"/>
      <c r="OV689" s="5"/>
      <c r="OW689" s="5"/>
      <c r="OX689" s="5"/>
      <c r="OY689" s="5"/>
      <c r="OZ689" s="5"/>
      <c r="PA689" s="5"/>
      <c r="PB689" s="5"/>
      <c r="PC689" s="5"/>
      <c r="PD689" s="5"/>
      <c r="PE689" s="5"/>
      <c r="PF689" s="5"/>
      <c r="PG689" s="5"/>
      <c r="PH689" s="5"/>
      <c r="PI689" s="5"/>
      <c r="PJ689" s="5"/>
      <c r="PK689" s="5"/>
      <c r="PL689" s="5"/>
      <c r="PM689" s="5"/>
      <c r="PN689" s="5"/>
      <c r="PO689" s="5"/>
      <c r="PP689" s="5"/>
    </row>
    <row r="690" spans="1:432" ht="14.2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  <c r="IW690" s="5"/>
      <c r="IX690" s="5"/>
      <c r="IY690" s="5"/>
      <c r="IZ690" s="5"/>
      <c r="JA690" s="5"/>
      <c r="JB690" s="5"/>
      <c r="JC690" s="5"/>
      <c r="JD690" s="5"/>
      <c r="JE690" s="5"/>
      <c r="JF690" s="5"/>
      <c r="JG690" s="5"/>
      <c r="JH690" s="5"/>
      <c r="JI690" s="5"/>
      <c r="JJ690" s="5"/>
      <c r="JK690" s="5"/>
      <c r="JL690" s="5"/>
      <c r="JM690" s="5"/>
      <c r="JN690" s="5"/>
      <c r="JO690" s="5"/>
      <c r="JP690" s="5"/>
      <c r="JQ690" s="5"/>
      <c r="JR690" s="5"/>
      <c r="JS690" s="5"/>
      <c r="JT690" s="5"/>
      <c r="JU690" s="5"/>
      <c r="JV690" s="5"/>
      <c r="JW690" s="5"/>
      <c r="JX690" s="5"/>
      <c r="JY690" s="5"/>
      <c r="JZ690" s="5"/>
      <c r="KA690" s="5"/>
      <c r="KB690" s="5"/>
      <c r="KC690" s="5"/>
      <c r="KD690" s="5"/>
      <c r="KE690" s="5"/>
      <c r="KF690" s="5"/>
      <c r="KG690" s="5"/>
      <c r="KH690" s="5"/>
      <c r="KI690" s="5"/>
      <c r="KJ690" s="5"/>
      <c r="KK690" s="5"/>
      <c r="KL690" s="5"/>
      <c r="KM690" s="5"/>
      <c r="KN690" s="5"/>
      <c r="KO690" s="5"/>
      <c r="KP690" s="5"/>
      <c r="KQ690" s="5"/>
      <c r="KR690" s="5"/>
      <c r="KS690" s="5"/>
      <c r="KT690" s="5"/>
      <c r="KU690" s="5"/>
      <c r="KV690" s="5"/>
      <c r="KW690" s="5"/>
      <c r="KX690" s="5"/>
      <c r="KY690" s="5"/>
      <c r="KZ690" s="5"/>
      <c r="LA690" s="5"/>
      <c r="LB690" s="5"/>
      <c r="LC690" s="5"/>
      <c r="LD690" s="5"/>
      <c r="LE690" s="5"/>
      <c r="LF690" s="5"/>
      <c r="LG690" s="5"/>
      <c r="LH690" s="5"/>
      <c r="LI690" s="5"/>
      <c r="LJ690" s="5"/>
      <c r="LK690" s="5"/>
      <c r="LL690" s="5"/>
      <c r="LM690" s="5"/>
      <c r="LN690" s="5"/>
      <c r="LO690" s="5"/>
      <c r="LP690" s="5"/>
      <c r="LQ690" s="5"/>
      <c r="LR690" s="5"/>
      <c r="LS690" s="5"/>
      <c r="LT690" s="5"/>
      <c r="LU690" s="5"/>
      <c r="LV690" s="5"/>
      <c r="LW690" s="5"/>
      <c r="LX690" s="5"/>
      <c r="LY690" s="5"/>
      <c r="LZ690" s="5"/>
      <c r="MA690" s="5"/>
      <c r="MB690" s="5"/>
      <c r="MC690" s="5"/>
      <c r="MD690" s="5"/>
      <c r="ME690" s="5"/>
      <c r="MF690" s="5"/>
      <c r="MG690" s="5"/>
      <c r="MH690" s="5"/>
      <c r="MI690" s="5"/>
      <c r="MJ690" s="5"/>
      <c r="MK690" s="5"/>
      <c r="ML690" s="5"/>
      <c r="MM690" s="5"/>
      <c r="MN690" s="5"/>
      <c r="MO690" s="5"/>
      <c r="MP690" s="5"/>
      <c r="MQ690" s="5"/>
      <c r="MR690" s="5"/>
      <c r="MS690" s="5"/>
      <c r="MT690" s="5"/>
      <c r="MU690" s="5"/>
      <c r="MV690" s="5"/>
      <c r="MW690" s="5"/>
      <c r="MX690" s="5"/>
      <c r="MY690" s="5"/>
      <c r="MZ690" s="5"/>
      <c r="NA690" s="5"/>
      <c r="NB690" s="5"/>
      <c r="NC690" s="5"/>
      <c r="ND690" s="5"/>
      <c r="NE690" s="5"/>
      <c r="NF690" s="5"/>
      <c r="NG690" s="5"/>
      <c r="NH690" s="5"/>
      <c r="NI690" s="5"/>
      <c r="NJ690" s="5"/>
      <c r="NK690" s="5"/>
      <c r="NL690" s="5"/>
      <c r="NM690" s="5"/>
      <c r="NN690" s="5"/>
      <c r="NO690" s="5"/>
      <c r="NP690" s="5"/>
      <c r="NQ690" s="5"/>
      <c r="NR690" s="5"/>
      <c r="NS690" s="5"/>
      <c r="NT690" s="5"/>
      <c r="NU690" s="5"/>
      <c r="NV690" s="5"/>
      <c r="NW690" s="5"/>
      <c r="NX690" s="5"/>
      <c r="NY690" s="5"/>
      <c r="NZ690" s="5"/>
      <c r="OA690" s="5"/>
      <c r="OB690" s="5"/>
      <c r="OC690" s="5"/>
      <c r="OD690" s="5"/>
      <c r="OE690" s="5"/>
      <c r="OF690" s="5"/>
      <c r="OG690" s="5"/>
      <c r="OH690" s="5"/>
      <c r="OI690" s="5"/>
      <c r="OJ690" s="5"/>
      <c r="OK690" s="5"/>
      <c r="OL690" s="5"/>
      <c r="OM690" s="5"/>
      <c r="ON690" s="5"/>
      <c r="OO690" s="5"/>
      <c r="OP690" s="5"/>
      <c r="OQ690" s="5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</row>
    <row r="691" spans="1:432" ht="14.2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  <c r="IW691" s="5"/>
      <c r="IX691" s="5"/>
      <c r="IY691" s="5"/>
      <c r="IZ691" s="5"/>
      <c r="JA691" s="5"/>
      <c r="JB691" s="5"/>
      <c r="JC691" s="5"/>
      <c r="JD691" s="5"/>
      <c r="JE691" s="5"/>
      <c r="JF691" s="5"/>
      <c r="JG691" s="5"/>
      <c r="JH691" s="5"/>
      <c r="JI691" s="5"/>
      <c r="JJ691" s="5"/>
      <c r="JK691" s="5"/>
      <c r="JL691" s="5"/>
      <c r="JM691" s="5"/>
      <c r="JN691" s="5"/>
      <c r="JO691" s="5"/>
      <c r="JP691" s="5"/>
      <c r="JQ691" s="5"/>
      <c r="JR691" s="5"/>
      <c r="JS691" s="5"/>
      <c r="JT691" s="5"/>
      <c r="JU691" s="5"/>
      <c r="JV691" s="5"/>
      <c r="JW691" s="5"/>
      <c r="JX691" s="5"/>
      <c r="JY691" s="5"/>
      <c r="JZ691" s="5"/>
      <c r="KA691" s="5"/>
      <c r="KB691" s="5"/>
      <c r="KC691" s="5"/>
      <c r="KD691" s="5"/>
      <c r="KE691" s="5"/>
      <c r="KF691" s="5"/>
      <c r="KG691" s="5"/>
      <c r="KH691" s="5"/>
      <c r="KI691" s="5"/>
      <c r="KJ691" s="5"/>
      <c r="KK691" s="5"/>
      <c r="KL691" s="5"/>
      <c r="KM691" s="5"/>
      <c r="KN691" s="5"/>
      <c r="KO691" s="5"/>
      <c r="KP691" s="5"/>
      <c r="KQ691" s="5"/>
      <c r="KR691" s="5"/>
      <c r="KS691" s="5"/>
      <c r="KT691" s="5"/>
      <c r="KU691" s="5"/>
      <c r="KV691" s="5"/>
      <c r="KW691" s="5"/>
      <c r="KX691" s="5"/>
      <c r="KY691" s="5"/>
      <c r="KZ691" s="5"/>
      <c r="LA691" s="5"/>
      <c r="LB691" s="5"/>
      <c r="LC691" s="5"/>
      <c r="LD691" s="5"/>
      <c r="LE691" s="5"/>
      <c r="LF691" s="5"/>
      <c r="LG691" s="5"/>
      <c r="LH691" s="5"/>
      <c r="LI691" s="5"/>
      <c r="LJ691" s="5"/>
      <c r="LK691" s="5"/>
      <c r="LL691" s="5"/>
      <c r="LM691" s="5"/>
      <c r="LN691" s="5"/>
      <c r="LO691" s="5"/>
      <c r="LP691" s="5"/>
      <c r="LQ691" s="5"/>
      <c r="LR691" s="5"/>
      <c r="LS691" s="5"/>
      <c r="LT691" s="5"/>
      <c r="LU691" s="5"/>
      <c r="LV691" s="5"/>
      <c r="LW691" s="5"/>
      <c r="LX691" s="5"/>
      <c r="LY691" s="5"/>
      <c r="LZ691" s="5"/>
      <c r="MA691" s="5"/>
      <c r="MB691" s="5"/>
      <c r="MC691" s="5"/>
      <c r="MD691" s="5"/>
      <c r="ME691" s="5"/>
      <c r="MF691" s="5"/>
      <c r="MG691" s="5"/>
      <c r="MH691" s="5"/>
      <c r="MI691" s="5"/>
      <c r="MJ691" s="5"/>
      <c r="MK691" s="5"/>
      <c r="ML691" s="5"/>
      <c r="MM691" s="5"/>
      <c r="MN691" s="5"/>
      <c r="MO691" s="5"/>
      <c r="MP691" s="5"/>
      <c r="MQ691" s="5"/>
      <c r="MR691" s="5"/>
      <c r="MS691" s="5"/>
      <c r="MT691" s="5"/>
      <c r="MU691" s="5"/>
      <c r="MV691" s="5"/>
      <c r="MW691" s="5"/>
      <c r="MX691" s="5"/>
      <c r="MY691" s="5"/>
      <c r="MZ691" s="5"/>
      <c r="NA691" s="5"/>
      <c r="NB691" s="5"/>
      <c r="NC691" s="5"/>
      <c r="ND691" s="5"/>
      <c r="NE691" s="5"/>
      <c r="NF691" s="5"/>
      <c r="NG691" s="5"/>
      <c r="NH691" s="5"/>
      <c r="NI691" s="5"/>
      <c r="NJ691" s="5"/>
      <c r="NK691" s="5"/>
      <c r="NL691" s="5"/>
      <c r="NM691" s="5"/>
      <c r="NN691" s="5"/>
      <c r="NO691" s="5"/>
      <c r="NP691" s="5"/>
      <c r="NQ691" s="5"/>
      <c r="NR691" s="5"/>
      <c r="NS691" s="5"/>
      <c r="NT691" s="5"/>
      <c r="NU691" s="5"/>
      <c r="NV691" s="5"/>
      <c r="NW691" s="5"/>
      <c r="NX691" s="5"/>
      <c r="NY691" s="5"/>
      <c r="NZ691" s="5"/>
      <c r="OA691" s="5"/>
      <c r="OB691" s="5"/>
      <c r="OC691" s="5"/>
      <c r="OD691" s="5"/>
      <c r="OE691" s="5"/>
      <c r="OF691" s="5"/>
      <c r="OG691" s="5"/>
      <c r="OH691" s="5"/>
      <c r="OI691" s="5"/>
      <c r="OJ691" s="5"/>
      <c r="OK691" s="5"/>
      <c r="OL691" s="5"/>
      <c r="OM691" s="5"/>
      <c r="ON691" s="5"/>
      <c r="OO691" s="5"/>
      <c r="OP691" s="5"/>
      <c r="OQ691" s="5"/>
      <c r="OR691" s="5"/>
      <c r="OS691" s="5"/>
      <c r="OT691" s="5"/>
      <c r="OU691" s="5"/>
      <c r="OV691" s="5"/>
      <c r="OW691" s="5"/>
      <c r="OX691" s="5"/>
      <c r="OY691" s="5"/>
      <c r="OZ691" s="5"/>
      <c r="PA691" s="5"/>
      <c r="PB691" s="5"/>
      <c r="PC691" s="5"/>
      <c r="PD691" s="5"/>
      <c r="PE691" s="5"/>
      <c r="PF691" s="5"/>
      <c r="PG691" s="5"/>
      <c r="PH691" s="5"/>
      <c r="PI691" s="5"/>
      <c r="PJ691" s="5"/>
      <c r="PK691" s="5"/>
      <c r="PL691" s="5"/>
      <c r="PM691" s="5"/>
      <c r="PN691" s="5"/>
      <c r="PO691" s="5"/>
      <c r="PP691" s="5"/>
    </row>
    <row r="692" spans="1:432" ht="14.2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  <c r="IW692" s="5"/>
      <c r="IX692" s="5"/>
      <c r="IY692" s="5"/>
      <c r="IZ692" s="5"/>
      <c r="JA692" s="5"/>
      <c r="JB692" s="5"/>
      <c r="JC692" s="5"/>
      <c r="JD692" s="5"/>
      <c r="JE692" s="5"/>
      <c r="JF692" s="5"/>
      <c r="JG692" s="5"/>
      <c r="JH692" s="5"/>
      <c r="JI692" s="5"/>
      <c r="JJ692" s="5"/>
      <c r="JK692" s="5"/>
      <c r="JL692" s="5"/>
      <c r="JM692" s="5"/>
      <c r="JN692" s="5"/>
      <c r="JO692" s="5"/>
      <c r="JP692" s="5"/>
      <c r="JQ692" s="5"/>
      <c r="JR692" s="5"/>
      <c r="JS692" s="5"/>
      <c r="JT692" s="5"/>
      <c r="JU692" s="5"/>
      <c r="JV692" s="5"/>
      <c r="JW692" s="5"/>
      <c r="JX692" s="5"/>
      <c r="JY692" s="5"/>
      <c r="JZ692" s="5"/>
      <c r="KA692" s="5"/>
      <c r="KB692" s="5"/>
      <c r="KC692" s="5"/>
      <c r="KD692" s="5"/>
      <c r="KE692" s="5"/>
      <c r="KF692" s="5"/>
      <c r="KG692" s="5"/>
      <c r="KH692" s="5"/>
      <c r="KI692" s="5"/>
      <c r="KJ692" s="5"/>
      <c r="KK692" s="5"/>
      <c r="KL692" s="5"/>
      <c r="KM692" s="5"/>
      <c r="KN692" s="5"/>
      <c r="KO692" s="5"/>
      <c r="KP692" s="5"/>
      <c r="KQ692" s="5"/>
      <c r="KR692" s="5"/>
      <c r="KS692" s="5"/>
      <c r="KT692" s="5"/>
      <c r="KU692" s="5"/>
      <c r="KV692" s="5"/>
      <c r="KW692" s="5"/>
      <c r="KX692" s="5"/>
      <c r="KY692" s="5"/>
      <c r="KZ692" s="5"/>
      <c r="LA692" s="5"/>
      <c r="LB692" s="5"/>
      <c r="LC692" s="5"/>
      <c r="LD692" s="5"/>
      <c r="LE692" s="5"/>
      <c r="LF692" s="5"/>
      <c r="LG692" s="5"/>
      <c r="LH692" s="5"/>
      <c r="LI692" s="5"/>
      <c r="LJ692" s="5"/>
      <c r="LK692" s="5"/>
      <c r="LL692" s="5"/>
      <c r="LM692" s="5"/>
      <c r="LN692" s="5"/>
      <c r="LO692" s="5"/>
      <c r="LP692" s="5"/>
      <c r="LQ692" s="5"/>
      <c r="LR692" s="5"/>
      <c r="LS692" s="5"/>
      <c r="LT692" s="5"/>
      <c r="LU692" s="5"/>
      <c r="LV692" s="5"/>
      <c r="LW692" s="5"/>
      <c r="LX692" s="5"/>
      <c r="LY692" s="5"/>
      <c r="LZ692" s="5"/>
      <c r="MA692" s="5"/>
      <c r="MB692" s="5"/>
      <c r="MC692" s="5"/>
      <c r="MD692" s="5"/>
      <c r="ME692" s="5"/>
      <c r="MF692" s="5"/>
      <c r="MG692" s="5"/>
      <c r="MH692" s="5"/>
      <c r="MI692" s="5"/>
      <c r="MJ692" s="5"/>
      <c r="MK692" s="5"/>
      <c r="ML692" s="5"/>
      <c r="MM692" s="5"/>
      <c r="MN692" s="5"/>
      <c r="MO692" s="5"/>
      <c r="MP692" s="5"/>
      <c r="MQ692" s="5"/>
      <c r="MR692" s="5"/>
      <c r="MS692" s="5"/>
      <c r="MT692" s="5"/>
      <c r="MU692" s="5"/>
      <c r="MV692" s="5"/>
      <c r="MW692" s="5"/>
      <c r="MX692" s="5"/>
      <c r="MY692" s="5"/>
      <c r="MZ692" s="5"/>
      <c r="NA692" s="5"/>
      <c r="NB692" s="5"/>
      <c r="NC692" s="5"/>
      <c r="ND692" s="5"/>
      <c r="NE692" s="5"/>
      <c r="NF692" s="5"/>
      <c r="NG692" s="5"/>
      <c r="NH692" s="5"/>
      <c r="NI692" s="5"/>
      <c r="NJ692" s="5"/>
      <c r="NK692" s="5"/>
      <c r="NL692" s="5"/>
      <c r="NM692" s="5"/>
      <c r="NN692" s="5"/>
      <c r="NO692" s="5"/>
      <c r="NP692" s="5"/>
      <c r="NQ692" s="5"/>
      <c r="NR692" s="5"/>
      <c r="NS692" s="5"/>
      <c r="NT692" s="5"/>
      <c r="NU692" s="5"/>
      <c r="NV692" s="5"/>
      <c r="NW692" s="5"/>
      <c r="NX692" s="5"/>
      <c r="NY692" s="5"/>
      <c r="NZ692" s="5"/>
      <c r="OA692" s="5"/>
      <c r="OB692" s="5"/>
      <c r="OC692" s="5"/>
      <c r="OD692" s="5"/>
      <c r="OE692" s="5"/>
      <c r="OF692" s="5"/>
      <c r="OG692" s="5"/>
      <c r="OH692" s="5"/>
      <c r="OI692" s="5"/>
      <c r="OJ692" s="5"/>
      <c r="OK692" s="5"/>
      <c r="OL692" s="5"/>
      <c r="OM692" s="5"/>
      <c r="ON692" s="5"/>
      <c r="OO692" s="5"/>
      <c r="OP692" s="5"/>
      <c r="OQ692" s="5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</row>
    <row r="693" spans="1:432" ht="14.2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  <c r="IW693" s="5"/>
      <c r="IX693" s="5"/>
      <c r="IY693" s="5"/>
      <c r="IZ693" s="5"/>
      <c r="JA693" s="5"/>
      <c r="JB693" s="5"/>
      <c r="JC693" s="5"/>
      <c r="JD693" s="5"/>
      <c r="JE693" s="5"/>
      <c r="JF693" s="5"/>
      <c r="JG693" s="5"/>
      <c r="JH693" s="5"/>
      <c r="JI693" s="5"/>
      <c r="JJ693" s="5"/>
      <c r="JK693" s="5"/>
      <c r="JL693" s="5"/>
      <c r="JM693" s="5"/>
      <c r="JN693" s="5"/>
      <c r="JO693" s="5"/>
      <c r="JP693" s="5"/>
      <c r="JQ693" s="5"/>
      <c r="JR693" s="5"/>
      <c r="JS693" s="5"/>
      <c r="JT693" s="5"/>
      <c r="JU693" s="5"/>
      <c r="JV693" s="5"/>
      <c r="JW693" s="5"/>
      <c r="JX693" s="5"/>
      <c r="JY693" s="5"/>
      <c r="JZ693" s="5"/>
      <c r="KA693" s="5"/>
      <c r="KB693" s="5"/>
      <c r="KC693" s="5"/>
      <c r="KD693" s="5"/>
      <c r="KE693" s="5"/>
      <c r="KF693" s="5"/>
      <c r="KG693" s="5"/>
      <c r="KH693" s="5"/>
      <c r="KI693" s="5"/>
      <c r="KJ693" s="5"/>
      <c r="KK693" s="5"/>
      <c r="KL693" s="5"/>
      <c r="KM693" s="5"/>
      <c r="KN693" s="5"/>
      <c r="KO693" s="5"/>
      <c r="KP693" s="5"/>
      <c r="KQ693" s="5"/>
      <c r="KR693" s="5"/>
      <c r="KS693" s="5"/>
      <c r="KT693" s="5"/>
      <c r="KU693" s="5"/>
      <c r="KV693" s="5"/>
      <c r="KW693" s="5"/>
      <c r="KX693" s="5"/>
      <c r="KY693" s="5"/>
      <c r="KZ693" s="5"/>
      <c r="LA693" s="5"/>
      <c r="LB693" s="5"/>
      <c r="LC693" s="5"/>
      <c r="LD693" s="5"/>
      <c r="LE693" s="5"/>
      <c r="LF693" s="5"/>
      <c r="LG693" s="5"/>
      <c r="LH693" s="5"/>
      <c r="LI693" s="5"/>
      <c r="LJ693" s="5"/>
      <c r="LK693" s="5"/>
      <c r="LL693" s="5"/>
      <c r="LM693" s="5"/>
      <c r="LN693" s="5"/>
      <c r="LO693" s="5"/>
      <c r="LP693" s="5"/>
      <c r="LQ693" s="5"/>
      <c r="LR693" s="5"/>
      <c r="LS693" s="5"/>
      <c r="LT693" s="5"/>
      <c r="LU693" s="5"/>
      <c r="LV693" s="5"/>
      <c r="LW693" s="5"/>
      <c r="LX693" s="5"/>
      <c r="LY693" s="5"/>
      <c r="LZ693" s="5"/>
      <c r="MA693" s="5"/>
      <c r="MB693" s="5"/>
      <c r="MC693" s="5"/>
      <c r="MD693" s="5"/>
      <c r="ME693" s="5"/>
      <c r="MF693" s="5"/>
      <c r="MG693" s="5"/>
      <c r="MH693" s="5"/>
      <c r="MI693" s="5"/>
      <c r="MJ693" s="5"/>
      <c r="MK693" s="5"/>
      <c r="ML693" s="5"/>
      <c r="MM693" s="5"/>
      <c r="MN693" s="5"/>
      <c r="MO693" s="5"/>
      <c r="MP693" s="5"/>
      <c r="MQ693" s="5"/>
      <c r="MR693" s="5"/>
      <c r="MS693" s="5"/>
      <c r="MT693" s="5"/>
      <c r="MU693" s="5"/>
      <c r="MV693" s="5"/>
      <c r="MW693" s="5"/>
      <c r="MX693" s="5"/>
      <c r="MY693" s="5"/>
      <c r="MZ693" s="5"/>
      <c r="NA693" s="5"/>
      <c r="NB693" s="5"/>
      <c r="NC693" s="5"/>
      <c r="ND693" s="5"/>
      <c r="NE693" s="5"/>
      <c r="NF693" s="5"/>
      <c r="NG693" s="5"/>
      <c r="NH693" s="5"/>
      <c r="NI693" s="5"/>
      <c r="NJ693" s="5"/>
      <c r="NK693" s="5"/>
      <c r="NL693" s="5"/>
      <c r="NM693" s="5"/>
      <c r="NN693" s="5"/>
      <c r="NO693" s="5"/>
      <c r="NP693" s="5"/>
      <c r="NQ693" s="5"/>
      <c r="NR693" s="5"/>
      <c r="NS693" s="5"/>
      <c r="NT693" s="5"/>
      <c r="NU693" s="5"/>
      <c r="NV693" s="5"/>
      <c r="NW693" s="5"/>
      <c r="NX693" s="5"/>
      <c r="NY693" s="5"/>
      <c r="NZ693" s="5"/>
      <c r="OA693" s="5"/>
      <c r="OB693" s="5"/>
      <c r="OC693" s="5"/>
      <c r="OD693" s="5"/>
      <c r="OE693" s="5"/>
      <c r="OF693" s="5"/>
      <c r="OG693" s="5"/>
      <c r="OH693" s="5"/>
      <c r="OI693" s="5"/>
      <c r="OJ693" s="5"/>
      <c r="OK693" s="5"/>
      <c r="OL693" s="5"/>
      <c r="OM693" s="5"/>
      <c r="ON693" s="5"/>
      <c r="OO693" s="5"/>
      <c r="OP693" s="5"/>
      <c r="OQ693" s="5"/>
      <c r="OR693" s="5"/>
      <c r="OS693" s="5"/>
      <c r="OT693" s="5"/>
      <c r="OU693" s="5"/>
      <c r="OV693" s="5"/>
      <c r="OW693" s="5"/>
      <c r="OX693" s="5"/>
      <c r="OY693" s="5"/>
      <c r="OZ693" s="5"/>
      <c r="PA693" s="5"/>
      <c r="PB693" s="5"/>
      <c r="PC693" s="5"/>
      <c r="PD693" s="5"/>
      <c r="PE693" s="5"/>
      <c r="PF693" s="5"/>
      <c r="PG693" s="5"/>
      <c r="PH693" s="5"/>
      <c r="PI693" s="5"/>
      <c r="PJ693" s="5"/>
      <c r="PK693" s="5"/>
      <c r="PL693" s="5"/>
      <c r="PM693" s="5"/>
      <c r="PN693" s="5"/>
      <c r="PO693" s="5"/>
      <c r="PP693" s="5"/>
    </row>
    <row r="694" spans="1:432" ht="14.2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  <c r="IW694" s="5"/>
      <c r="IX694" s="5"/>
      <c r="IY694" s="5"/>
      <c r="IZ694" s="5"/>
      <c r="JA694" s="5"/>
      <c r="JB694" s="5"/>
      <c r="JC694" s="5"/>
      <c r="JD694" s="5"/>
      <c r="JE694" s="5"/>
      <c r="JF694" s="5"/>
      <c r="JG694" s="5"/>
      <c r="JH694" s="5"/>
      <c r="JI694" s="5"/>
      <c r="JJ694" s="5"/>
      <c r="JK694" s="5"/>
      <c r="JL694" s="5"/>
      <c r="JM694" s="5"/>
      <c r="JN694" s="5"/>
      <c r="JO694" s="5"/>
      <c r="JP694" s="5"/>
      <c r="JQ694" s="5"/>
      <c r="JR694" s="5"/>
      <c r="JS694" s="5"/>
      <c r="JT694" s="5"/>
      <c r="JU694" s="5"/>
      <c r="JV694" s="5"/>
      <c r="JW694" s="5"/>
      <c r="JX694" s="5"/>
      <c r="JY694" s="5"/>
      <c r="JZ694" s="5"/>
      <c r="KA694" s="5"/>
      <c r="KB694" s="5"/>
      <c r="KC694" s="5"/>
      <c r="KD694" s="5"/>
      <c r="KE694" s="5"/>
      <c r="KF694" s="5"/>
      <c r="KG694" s="5"/>
      <c r="KH694" s="5"/>
      <c r="KI694" s="5"/>
      <c r="KJ694" s="5"/>
      <c r="KK694" s="5"/>
      <c r="KL694" s="5"/>
      <c r="KM694" s="5"/>
      <c r="KN694" s="5"/>
      <c r="KO694" s="5"/>
      <c r="KP694" s="5"/>
      <c r="KQ694" s="5"/>
      <c r="KR694" s="5"/>
      <c r="KS694" s="5"/>
      <c r="KT694" s="5"/>
      <c r="KU694" s="5"/>
      <c r="KV694" s="5"/>
      <c r="KW694" s="5"/>
      <c r="KX694" s="5"/>
      <c r="KY694" s="5"/>
      <c r="KZ694" s="5"/>
      <c r="LA694" s="5"/>
      <c r="LB694" s="5"/>
      <c r="LC694" s="5"/>
      <c r="LD694" s="5"/>
      <c r="LE694" s="5"/>
      <c r="LF694" s="5"/>
      <c r="LG694" s="5"/>
      <c r="LH694" s="5"/>
      <c r="LI694" s="5"/>
      <c r="LJ694" s="5"/>
      <c r="LK694" s="5"/>
      <c r="LL694" s="5"/>
      <c r="LM694" s="5"/>
      <c r="LN694" s="5"/>
      <c r="LO694" s="5"/>
      <c r="LP694" s="5"/>
      <c r="LQ694" s="5"/>
      <c r="LR694" s="5"/>
      <c r="LS694" s="5"/>
      <c r="LT694" s="5"/>
      <c r="LU694" s="5"/>
      <c r="LV694" s="5"/>
      <c r="LW694" s="5"/>
      <c r="LX694" s="5"/>
      <c r="LY694" s="5"/>
      <c r="LZ694" s="5"/>
      <c r="MA694" s="5"/>
      <c r="MB694" s="5"/>
      <c r="MC694" s="5"/>
      <c r="MD694" s="5"/>
      <c r="ME694" s="5"/>
      <c r="MF694" s="5"/>
      <c r="MG694" s="5"/>
      <c r="MH694" s="5"/>
      <c r="MI694" s="5"/>
      <c r="MJ694" s="5"/>
      <c r="MK694" s="5"/>
      <c r="ML694" s="5"/>
      <c r="MM694" s="5"/>
      <c r="MN694" s="5"/>
      <c r="MO694" s="5"/>
      <c r="MP694" s="5"/>
      <c r="MQ694" s="5"/>
      <c r="MR694" s="5"/>
      <c r="MS694" s="5"/>
      <c r="MT694" s="5"/>
      <c r="MU694" s="5"/>
      <c r="MV694" s="5"/>
      <c r="MW694" s="5"/>
      <c r="MX694" s="5"/>
      <c r="MY694" s="5"/>
      <c r="MZ694" s="5"/>
      <c r="NA694" s="5"/>
      <c r="NB694" s="5"/>
      <c r="NC694" s="5"/>
      <c r="ND694" s="5"/>
      <c r="NE694" s="5"/>
      <c r="NF694" s="5"/>
      <c r="NG694" s="5"/>
      <c r="NH694" s="5"/>
      <c r="NI694" s="5"/>
      <c r="NJ694" s="5"/>
      <c r="NK694" s="5"/>
      <c r="NL694" s="5"/>
      <c r="NM694" s="5"/>
      <c r="NN694" s="5"/>
      <c r="NO694" s="5"/>
      <c r="NP694" s="5"/>
      <c r="NQ694" s="5"/>
      <c r="NR694" s="5"/>
      <c r="NS694" s="5"/>
      <c r="NT694" s="5"/>
      <c r="NU694" s="5"/>
      <c r="NV694" s="5"/>
      <c r="NW694" s="5"/>
      <c r="NX694" s="5"/>
      <c r="NY694" s="5"/>
      <c r="NZ694" s="5"/>
      <c r="OA694" s="5"/>
      <c r="OB694" s="5"/>
      <c r="OC694" s="5"/>
      <c r="OD694" s="5"/>
      <c r="OE694" s="5"/>
      <c r="OF694" s="5"/>
      <c r="OG694" s="5"/>
      <c r="OH694" s="5"/>
      <c r="OI694" s="5"/>
      <c r="OJ694" s="5"/>
      <c r="OK694" s="5"/>
      <c r="OL694" s="5"/>
      <c r="OM694" s="5"/>
      <c r="ON694" s="5"/>
      <c r="OO694" s="5"/>
      <c r="OP694" s="5"/>
      <c r="OQ694" s="5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</row>
    <row r="695" spans="1:432" ht="14.2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  <c r="IW695" s="5"/>
      <c r="IX695" s="5"/>
      <c r="IY695" s="5"/>
      <c r="IZ695" s="5"/>
      <c r="JA695" s="5"/>
      <c r="JB695" s="5"/>
      <c r="JC695" s="5"/>
      <c r="JD695" s="5"/>
      <c r="JE695" s="5"/>
      <c r="JF695" s="5"/>
      <c r="JG695" s="5"/>
      <c r="JH695" s="5"/>
      <c r="JI695" s="5"/>
      <c r="JJ695" s="5"/>
      <c r="JK695" s="5"/>
      <c r="JL695" s="5"/>
      <c r="JM695" s="5"/>
      <c r="JN695" s="5"/>
      <c r="JO695" s="5"/>
      <c r="JP695" s="5"/>
      <c r="JQ695" s="5"/>
      <c r="JR695" s="5"/>
      <c r="JS695" s="5"/>
      <c r="JT695" s="5"/>
      <c r="JU695" s="5"/>
      <c r="JV695" s="5"/>
      <c r="JW695" s="5"/>
      <c r="JX695" s="5"/>
      <c r="JY695" s="5"/>
      <c r="JZ695" s="5"/>
      <c r="KA695" s="5"/>
      <c r="KB695" s="5"/>
      <c r="KC695" s="5"/>
      <c r="KD695" s="5"/>
      <c r="KE695" s="5"/>
      <c r="KF695" s="5"/>
      <c r="KG695" s="5"/>
      <c r="KH695" s="5"/>
      <c r="KI695" s="5"/>
      <c r="KJ695" s="5"/>
      <c r="KK695" s="5"/>
      <c r="KL695" s="5"/>
      <c r="KM695" s="5"/>
      <c r="KN695" s="5"/>
      <c r="KO695" s="5"/>
      <c r="KP695" s="5"/>
      <c r="KQ695" s="5"/>
      <c r="KR695" s="5"/>
      <c r="KS695" s="5"/>
      <c r="KT695" s="5"/>
      <c r="KU695" s="5"/>
      <c r="KV695" s="5"/>
      <c r="KW695" s="5"/>
      <c r="KX695" s="5"/>
      <c r="KY695" s="5"/>
      <c r="KZ695" s="5"/>
      <c r="LA695" s="5"/>
      <c r="LB695" s="5"/>
      <c r="LC695" s="5"/>
      <c r="LD695" s="5"/>
      <c r="LE695" s="5"/>
      <c r="LF695" s="5"/>
      <c r="LG695" s="5"/>
      <c r="LH695" s="5"/>
      <c r="LI695" s="5"/>
      <c r="LJ695" s="5"/>
      <c r="LK695" s="5"/>
      <c r="LL695" s="5"/>
      <c r="LM695" s="5"/>
      <c r="LN695" s="5"/>
      <c r="LO695" s="5"/>
      <c r="LP695" s="5"/>
      <c r="LQ695" s="5"/>
      <c r="LR695" s="5"/>
      <c r="LS695" s="5"/>
      <c r="LT695" s="5"/>
      <c r="LU695" s="5"/>
      <c r="LV695" s="5"/>
      <c r="LW695" s="5"/>
      <c r="LX695" s="5"/>
      <c r="LY695" s="5"/>
      <c r="LZ695" s="5"/>
      <c r="MA695" s="5"/>
      <c r="MB695" s="5"/>
      <c r="MC695" s="5"/>
      <c r="MD695" s="5"/>
      <c r="ME695" s="5"/>
      <c r="MF695" s="5"/>
      <c r="MG695" s="5"/>
      <c r="MH695" s="5"/>
      <c r="MI695" s="5"/>
      <c r="MJ695" s="5"/>
      <c r="MK695" s="5"/>
      <c r="ML695" s="5"/>
      <c r="MM695" s="5"/>
      <c r="MN695" s="5"/>
      <c r="MO695" s="5"/>
      <c r="MP695" s="5"/>
      <c r="MQ695" s="5"/>
      <c r="MR695" s="5"/>
      <c r="MS695" s="5"/>
      <c r="MT695" s="5"/>
      <c r="MU695" s="5"/>
      <c r="MV695" s="5"/>
      <c r="MW695" s="5"/>
      <c r="MX695" s="5"/>
      <c r="MY695" s="5"/>
      <c r="MZ695" s="5"/>
      <c r="NA695" s="5"/>
      <c r="NB695" s="5"/>
      <c r="NC695" s="5"/>
      <c r="ND695" s="5"/>
      <c r="NE695" s="5"/>
      <c r="NF695" s="5"/>
      <c r="NG695" s="5"/>
      <c r="NH695" s="5"/>
      <c r="NI695" s="5"/>
      <c r="NJ695" s="5"/>
      <c r="NK695" s="5"/>
      <c r="NL695" s="5"/>
      <c r="NM695" s="5"/>
      <c r="NN695" s="5"/>
      <c r="NO695" s="5"/>
      <c r="NP695" s="5"/>
      <c r="NQ695" s="5"/>
      <c r="NR695" s="5"/>
      <c r="NS695" s="5"/>
      <c r="NT695" s="5"/>
      <c r="NU695" s="5"/>
      <c r="NV695" s="5"/>
      <c r="NW695" s="5"/>
      <c r="NX695" s="5"/>
      <c r="NY695" s="5"/>
      <c r="NZ695" s="5"/>
      <c r="OA695" s="5"/>
      <c r="OB695" s="5"/>
      <c r="OC695" s="5"/>
      <c r="OD695" s="5"/>
      <c r="OE695" s="5"/>
      <c r="OF695" s="5"/>
      <c r="OG695" s="5"/>
      <c r="OH695" s="5"/>
      <c r="OI695" s="5"/>
      <c r="OJ695" s="5"/>
      <c r="OK695" s="5"/>
      <c r="OL695" s="5"/>
      <c r="OM695" s="5"/>
      <c r="ON695" s="5"/>
      <c r="OO695" s="5"/>
      <c r="OP695" s="5"/>
      <c r="OQ695" s="5"/>
      <c r="OR695" s="5"/>
      <c r="OS695" s="5"/>
      <c r="OT695" s="5"/>
      <c r="OU695" s="5"/>
      <c r="OV695" s="5"/>
      <c r="OW695" s="5"/>
      <c r="OX695" s="5"/>
      <c r="OY695" s="5"/>
      <c r="OZ695" s="5"/>
      <c r="PA695" s="5"/>
      <c r="PB695" s="5"/>
      <c r="PC695" s="5"/>
      <c r="PD695" s="5"/>
      <c r="PE695" s="5"/>
      <c r="PF695" s="5"/>
      <c r="PG695" s="5"/>
      <c r="PH695" s="5"/>
      <c r="PI695" s="5"/>
      <c r="PJ695" s="5"/>
      <c r="PK695" s="5"/>
      <c r="PL695" s="5"/>
      <c r="PM695" s="5"/>
      <c r="PN695" s="5"/>
      <c r="PO695" s="5"/>
      <c r="PP695" s="5"/>
    </row>
    <row r="696" spans="1:432" ht="14.2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  <c r="IW696" s="5"/>
      <c r="IX696" s="5"/>
      <c r="IY696" s="5"/>
      <c r="IZ696" s="5"/>
      <c r="JA696" s="5"/>
      <c r="JB696" s="5"/>
      <c r="JC696" s="5"/>
      <c r="JD696" s="5"/>
      <c r="JE696" s="5"/>
      <c r="JF696" s="5"/>
      <c r="JG696" s="5"/>
      <c r="JH696" s="5"/>
      <c r="JI696" s="5"/>
      <c r="JJ696" s="5"/>
      <c r="JK696" s="5"/>
      <c r="JL696" s="5"/>
      <c r="JM696" s="5"/>
      <c r="JN696" s="5"/>
      <c r="JO696" s="5"/>
      <c r="JP696" s="5"/>
      <c r="JQ696" s="5"/>
      <c r="JR696" s="5"/>
      <c r="JS696" s="5"/>
      <c r="JT696" s="5"/>
      <c r="JU696" s="5"/>
      <c r="JV696" s="5"/>
      <c r="JW696" s="5"/>
      <c r="JX696" s="5"/>
      <c r="JY696" s="5"/>
      <c r="JZ696" s="5"/>
      <c r="KA696" s="5"/>
      <c r="KB696" s="5"/>
      <c r="KC696" s="5"/>
      <c r="KD696" s="5"/>
      <c r="KE696" s="5"/>
      <c r="KF696" s="5"/>
      <c r="KG696" s="5"/>
      <c r="KH696" s="5"/>
      <c r="KI696" s="5"/>
      <c r="KJ696" s="5"/>
      <c r="KK696" s="5"/>
      <c r="KL696" s="5"/>
      <c r="KM696" s="5"/>
      <c r="KN696" s="5"/>
      <c r="KO696" s="5"/>
      <c r="KP696" s="5"/>
      <c r="KQ696" s="5"/>
      <c r="KR696" s="5"/>
      <c r="KS696" s="5"/>
      <c r="KT696" s="5"/>
      <c r="KU696" s="5"/>
      <c r="KV696" s="5"/>
      <c r="KW696" s="5"/>
      <c r="KX696" s="5"/>
      <c r="KY696" s="5"/>
      <c r="KZ696" s="5"/>
      <c r="LA696" s="5"/>
      <c r="LB696" s="5"/>
      <c r="LC696" s="5"/>
      <c r="LD696" s="5"/>
      <c r="LE696" s="5"/>
      <c r="LF696" s="5"/>
      <c r="LG696" s="5"/>
      <c r="LH696" s="5"/>
      <c r="LI696" s="5"/>
      <c r="LJ696" s="5"/>
      <c r="LK696" s="5"/>
      <c r="LL696" s="5"/>
      <c r="LM696" s="5"/>
      <c r="LN696" s="5"/>
      <c r="LO696" s="5"/>
      <c r="LP696" s="5"/>
      <c r="LQ696" s="5"/>
      <c r="LR696" s="5"/>
      <c r="LS696" s="5"/>
      <c r="LT696" s="5"/>
      <c r="LU696" s="5"/>
      <c r="LV696" s="5"/>
      <c r="LW696" s="5"/>
      <c r="LX696" s="5"/>
      <c r="LY696" s="5"/>
      <c r="LZ696" s="5"/>
      <c r="MA696" s="5"/>
      <c r="MB696" s="5"/>
      <c r="MC696" s="5"/>
      <c r="MD696" s="5"/>
      <c r="ME696" s="5"/>
      <c r="MF696" s="5"/>
      <c r="MG696" s="5"/>
      <c r="MH696" s="5"/>
      <c r="MI696" s="5"/>
      <c r="MJ696" s="5"/>
      <c r="MK696" s="5"/>
      <c r="ML696" s="5"/>
      <c r="MM696" s="5"/>
      <c r="MN696" s="5"/>
      <c r="MO696" s="5"/>
      <c r="MP696" s="5"/>
      <c r="MQ696" s="5"/>
      <c r="MR696" s="5"/>
      <c r="MS696" s="5"/>
      <c r="MT696" s="5"/>
      <c r="MU696" s="5"/>
      <c r="MV696" s="5"/>
      <c r="MW696" s="5"/>
      <c r="MX696" s="5"/>
      <c r="MY696" s="5"/>
      <c r="MZ696" s="5"/>
      <c r="NA696" s="5"/>
      <c r="NB696" s="5"/>
      <c r="NC696" s="5"/>
      <c r="ND696" s="5"/>
      <c r="NE696" s="5"/>
      <c r="NF696" s="5"/>
      <c r="NG696" s="5"/>
      <c r="NH696" s="5"/>
      <c r="NI696" s="5"/>
      <c r="NJ696" s="5"/>
      <c r="NK696" s="5"/>
      <c r="NL696" s="5"/>
      <c r="NM696" s="5"/>
      <c r="NN696" s="5"/>
      <c r="NO696" s="5"/>
      <c r="NP696" s="5"/>
      <c r="NQ696" s="5"/>
      <c r="NR696" s="5"/>
      <c r="NS696" s="5"/>
      <c r="NT696" s="5"/>
      <c r="NU696" s="5"/>
      <c r="NV696" s="5"/>
      <c r="NW696" s="5"/>
      <c r="NX696" s="5"/>
      <c r="NY696" s="5"/>
      <c r="NZ696" s="5"/>
      <c r="OA696" s="5"/>
      <c r="OB696" s="5"/>
      <c r="OC696" s="5"/>
      <c r="OD696" s="5"/>
      <c r="OE696" s="5"/>
      <c r="OF696" s="5"/>
      <c r="OG696" s="5"/>
      <c r="OH696" s="5"/>
      <c r="OI696" s="5"/>
      <c r="OJ696" s="5"/>
      <c r="OK696" s="5"/>
      <c r="OL696" s="5"/>
      <c r="OM696" s="5"/>
      <c r="ON696" s="5"/>
      <c r="OO696" s="5"/>
      <c r="OP696" s="5"/>
      <c r="OQ696" s="5"/>
      <c r="OR696" s="5"/>
      <c r="OS696" s="5"/>
      <c r="OT696" s="5"/>
      <c r="OU696" s="5"/>
      <c r="OV696" s="5"/>
      <c r="OW696" s="5"/>
      <c r="OX696" s="5"/>
      <c r="OY696" s="5"/>
      <c r="OZ696" s="5"/>
      <c r="PA696" s="5"/>
      <c r="PB696" s="5"/>
      <c r="PC696" s="5"/>
      <c r="PD696" s="5"/>
      <c r="PE696" s="5"/>
      <c r="PF696" s="5"/>
      <c r="PG696" s="5"/>
      <c r="PH696" s="5"/>
      <c r="PI696" s="5"/>
      <c r="PJ696" s="5"/>
      <c r="PK696" s="5"/>
      <c r="PL696" s="5"/>
      <c r="PM696" s="5"/>
      <c r="PN696" s="5"/>
      <c r="PO696" s="5"/>
      <c r="PP696" s="5"/>
    </row>
    <row r="697" spans="1:432" ht="14.2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  <c r="IW697" s="5"/>
      <c r="IX697" s="5"/>
      <c r="IY697" s="5"/>
      <c r="IZ697" s="5"/>
      <c r="JA697" s="5"/>
      <c r="JB697" s="5"/>
      <c r="JC697" s="5"/>
      <c r="JD697" s="5"/>
      <c r="JE697" s="5"/>
      <c r="JF697" s="5"/>
      <c r="JG697" s="5"/>
      <c r="JH697" s="5"/>
      <c r="JI697" s="5"/>
      <c r="JJ697" s="5"/>
      <c r="JK697" s="5"/>
      <c r="JL697" s="5"/>
      <c r="JM697" s="5"/>
      <c r="JN697" s="5"/>
      <c r="JO697" s="5"/>
      <c r="JP697" s="5"/>
      <c r="JQ697" s="5"/>
      <c r="JR697" s="5"/>
      <c r="JS697" s="5"/>
      <c r="JT697" s="5"/>
      <c r="JU697" s="5"/>
      <c r="JV697" s="5"/>
      <c r="JW697" s="5"/>
      <c r="JX697" s="5"/>
      <c r="JY697" s="5"/>
      <c r="JZ697" s="5"/>
      <c r="KA697" s="5"/>
      <c r="KB697" s="5"/>
      <c r="KC697" s="5"/>
      <c r="KD697" s="5"/>
      <c r="KE697" s="5"/>
      <c r="KF697" s="5"/>
      <c r="KG697" s="5"/>
      <c r="KH697" s="5"/>
      <c r="KI697" s="5"/>
      <c r="KJ697" s="5"/>
      <c r="KK697" s="5"/>
      <c r="KL697" s="5"/>
      <c r="KM697" s="5"/>
      <c r="KN697" s="5"/>
      <c r="KO697" s="5"/>
      <c r="KP697" s="5"/>
      <c r="KQ697" s="5"/>
      <c r="KR697" s="5"/>
      <c r="KS697" s="5"/>
      <c r="KT697" s="5"/>
      <c r="KU697" s="5"/>
      <c r="KV697" s="5"/>
      <c r="KW697" s="5"/>
      <c r="KX697" s="5"/>
      <c r="KY697" s="5"/>
      <c r="KZ697" s="5"/>
      <c r="LA697" s="5"/>
      <c r="LB697" s="5"/>
      <c r="LC697" s="5"/>
      <c r="LD697" s="5"/>
      <c r="LE697" s="5"/>
      <c r="LF697" s="5"/>
      <c r="LG697" s="5"/>
      <c r="LH697" s="5"/>
      <c r="LI697" s="5"/>
      <c r="LJ697" s="5"/>
      <c r="LK697" s="5"/>
      <c r="LL697" s="5"/>
      <c r="LM697" s="5"/>
      <c r="LN697" s="5"/>
      <c r="LO697" s="5"/>
      <c r="LP697" s="5"/>
      <c r="LQ697" s="5"/>
      <c r="LR697" s="5"/>
      <c r="LS697" s="5"/>
      <c r="LT697" s="5"/>
      <c r="LU697" s="5"/>
      <c r="LV697" s="5"/>
      <c r="LW697" s="5"/>
      <c r="LX697" s="5"/>
      <c r="LY697" s="5"/>
      <c r="LZ697" s="5"/>
      <c r="MA697" s="5"/>
      <c r="MB697" s="5"/>
      <c r="MC697" s="5"/>
      <c r="MD697" s="5"/>
      <c r="ME697" s="5"/>
      <c r="MF697" s="5"/>
      <c r="MG697" s="5"/>
      <c r="MH697" s="5"/>
      <c r="MI697" s="5"/>
      <c r="MJ697" s="5"/>
      <c r="MK697" s="5"/>
      <c r="ML697" s="5"/>
      <c r="MM697" s="5"/>
      <c r="MN697" s="5"/>
      <c r="MO697" s="5"/>
      <c r="MP697" s="5"/>
      <c r="MQ697" s="5"/>
      <c r="MR697" s="5"/>
      <c r="MS697" s="5"/>
      <c r="MT697" s="5"/>
      <c r="MU697" s="5"/>
      <c r="MV697" s="5"/>
      <c r="MW697" s="5"/>
      <c r="MX697" s="5"/>
      <c r="MY697" s="5"/>
      <c r="MZ697" s="5"/>
      <c r="NA697" s="5"/>
      <c r="NB697" s="5"/>
      <c r="NC697" s="5"/>
      <c r="ND697" s="5"/>
      <c r="NE697" s="5"/>
      <c r="NF697" s="5"/>
      <c r="NG697" s="5"/>
      <c r="NH697" s="5"/>
      <c r="NI697" s="5"/>
      <c r="NJ697" s="5"/>
      <c r="NK697" s="5"/>
      <c r="NL697" s="5"/>
      <c r="NM697" s="5"/>
      <c r="NN697" s="5"/>
      <c r="NO697" s="5"/>
      <c r="NP697" s="5"/>
      <c r="NQ697" s="5"/>
      <c r="NR697" s="5"/>
      <c r="NS697" s="5"/>
      <c r="NT697" s="5"/>
      <c r="NU697" s="5"/>
      <c r="NV697" s="5"/>
      <c r="NW697" s="5"/>
      <c r="NX697" s="5"/>
      <c r="NY697" s="5"/>
      <c r="NZ697" s="5"/>
      <c r="OA697" s="5"/>
      <c r="OB697" s="5"/>
      <c r="OC697" s="5"/>
      <c r="OD697" s="5"/>
      <c r="OE697" s="5"/>
      <c r="OF697" s="5"/>
      <c r="OG697" s="5"/>
      <c r="OH697" s="5"/>
      <c r="OI697" s="5"/>
      <c r="OJ697" s="5"/>
      <c r="OK697" s="5"/>
      <c r="OL697" s="5"/>
      <c r="OM697" s="5"/>
      <c r="ON697" s="5"/>
      <c r="OO697" s="5"/>
      <c r="OP697" s="5"/>
      <c r="OQ697" s="5"/>
      <c r="OR697" s="5"/>
      <c r="OS697" s="5"/>
      <c r="OT697" s="5"/>
      <c r="OU697" s="5"/>
      <c r="OV697" s="5"/>
      <c r="OW697" s="5"/>
      <c r="OX697" s="5"/>
      <c r="OY697" s="5"/>
      <c r="OZ697" s="5"/>
      <c r="PA697" s="5"/>
      <c r="PB697" s="5"/>
      <c r="PC697" s="5"/>
      <c r="PD697" s="5"/>
      <c r="PE697" s="5"/>
      <c r="PF697" s="5"/>
      <c r="PG697" s="5"/>
      <c r="PH697" s="5"/>
      <c r="PI697" s="5"/>
      <c r="PJ697" s="5"/>
      <c r="PK697" s="5"/>
      <c r="PL697" s="5"/>
      <c r="PM697" s="5"/>
      <c r="PN697" s="5"/>
      <c r="PO697" s="5"/>
      <c r="PP697" s="5"/>
    </row>
    <row r="698" spans="1:432" ht="14.2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  <c r="IW698" s="5"/>
      <c r="IX698" s="5"/>
      <c r="IY698" s="5"/>
      <c r="IZ698" s="5"/>
      <c r="JA698" s="5"/>
      <c r="JB698" s="5"/>
      <c r="JC698" s="5"/>
      <c r="JD698" s="5"/>
      <c r="JE698" s="5"/>
      <c r="JF698" s="5"/>
      <c r="JG698" s="5"/>
      <c r="JH698" s="5"/>
      <c r="JI698" s="5"/>
      <c r="JJ698" s="5"/>
      <c r="JK698" s="5"/>
      <c r="JL698" s="5"/>
      <c r="JM698" s="5"/>
      <c r="JN698" s="5"/>
      <c r="JO698" s="5"/>
      <c r="JP698" s="5"/>
      <c r="JQ698" s="5"/>
      <c r="JR698" s="5"/>
      <c r="JS698" s="5"/>
      <c r="JT698" s="5"/>
      <c r="JU698" s="5"/>
      <c r="JV698" s="5"/>
      <c r="JW698" s="5"/>
      <c r="JX698" s="5"/>
      <c r="JY698" s="5"/>
      <c r="JZ698" s="5"/>
      <c r="KA698" s="5"/>
      <c r="KB698" s="5"/>
      <c r="KC698" s="5"/>
      <c r="KD698" s="5"/>
      <c r="KE698" s="5"/>
      <c r="KF698" s="5"/>
      <c r="KG698" s="5"/>
      <c r="KH698" s="5"/>
      <c r="KI698" s="5"/>
      <c r="KJ698" s="5"/>
      <c r="KK698" s="5"/>
      <c r="KL698" s="5"/>
      <c r="KM698" s="5"/>
      <c r="KN698" s="5"/>
      <c r="KO698" s="5"/>
      <c r="KP698" s="5"/>
      <c r="KQ698" s="5"/>
      <c r="KR698" s="5"/>
      <c r="KS698" s="5"/>
      <c r="KT698" s="5"/>
      <c r="KU698" s="5"/>
      <c r="KV698" s="5"/>
      <c r="KW698" s="5"/>
      <c r="KX698" s="5"/>
      <c r="KY698" s="5"/>
      <c r="KZ698" s="5"/>
      <c r="LA698" s="5"/>
      <c r="LB698" s="5"/>
      <c r="LC698" s="5"/>
      <c r="LD698" s="5"/>
      <c r="LE698" s="5"/>
      <c r="LF698" s="5"/>
      <c r="LG698" s="5"/>
      <c r="LH698" s="5"/>
      <c r="LI698" s="5"/>
      <c r="LJ698" s="5"/>
      <c r="LK698" s="5"/>
      <c r="LL698" s="5"/>
      <c r="LM698" s="5"/>
      <c r="LN698" s="5"/>
      <c r="LO698" s="5"/>
      <c r="LP698" s="5"/>
      <c r="LQ698" s="5"/>
      <c r="LR698" s="5"/>
      <c r="LS698" s="5"/>
      <c r="LT698" s="5"/>
      <c r="LU698" s="5"/>
      <c r="LV698" s="5"/>
      <c r="LW698" s="5"/>
      <c r="LX698" s="5"/>
      <c r="LY698" s="5"/>
      <c r="LZ698" s="5"/>
      <c r="MA698" s="5"/>
      <c r="MB698" s="5"/>
      <c r="MC698" s="5"/>
      <c r="MD698" s="5"/>
      <c r="ME698" s="5"/>
      <c r="MF698" s="5"/>
      <c r="MG698" s="5"/>
      <c r="MH698" s="5"/>
      <c r="MI698" s="5"/>
      <c r="MJ698" s="5"/>
      <c r="MK698" s="5"/>
      <c r="ML698" s="5"/>
      <c r="MM698" s="5"/>
      <c r="MN698" s="5"/>
      <c r="MO698" s="5"/>
      <c r="MP698" s="5"/>
      <c r="MQ698" s="5"/>
      <c r="MR698" s="5"/>
      <c r="MS698" s="5"/>
      <c r="MT698" s="5"/>
      <c r="MU698" s="5"/>
      <c r="MV698" s="5"/>
      <c r="MW698" s="5"/>
      <c r="MX698" s="5"/>
      <c r="MY698" s="5"/>
      <c r="MZ698" s="5"/>
      <c r="NA698" s="5"/>
      <c r="NB698" s="5"/>
      <c r="NC698" s="5"/>
      <c r="ND698" s="5"/>
      <c r="NE698" s="5"/>
      <c r="NF698" s="5"/>
      <c r="NG698" s="5"/>
      <c r="NH698" s="5"/>
      <c r="NI698" s="5"/>
      <c r="NJ698" s="5"/>
      <c r="NK698" s="5"/>
      <c r="NL698" s="5"/>
      <c r="NM698" s="5"/>
      <c r="NN698" s="5"/>
      <c r="NO698" s="5"/>
      <c r="NP698" s="5"/>
      <c r="NQ698" s="5"/>
      <c r="NR698" s="5"/>
      <c r="NS698" s="5"/>
      <c r="NT698" s="5"/>
      <c r="NU698" s="5"/>
      <c r="NV698" s="5"/>
      <c r="NW698" s="5"/>
      <c r="NX698" s="5"/>
      <c r="NY698" s="5"/>
      <c r="NZ698" s="5"/>
      <c r="OA698" s="5"/>
      <c r="OB698" s="5"/>
      <c r="OC698" s="5"/>
      <c r="OD698" s="5"/>
      <c r="OE698" s="5"/>
      <c r="OF698" s="5"/>
      <c r="OG698" s="5"/>
      <c r="OH698" s="5"/>
      <c r="OI698" s="5"/>
      <c r="OJ698" s="5"/>
      <c r="OK698" s="5"/>
      <c r="OL698" s="5"/>
      <c r="OM698" s="5"/>
      <c r="ON698" s="5"/>
      <c r="OO698" s="5"/>
      <c r="OP698" s="5"/>
      <c r="OQ698" s="5"/>
      <c r="OR698" s="5"/>
      <c r="OS698" s="5"/>
      <c r="OT698" s="5"/>
      <c r="OU698" s="5"/>
      <c r="OV698" s="5"/>
      <c r="OW698" s="5"/>
      <c r="OX698" s="5"/>
      <c r="OY698" s="5"/>
      <c r="OZ698" s="5"/>
      <c r="PA698" s="5"/>
      <c r="PB698" s="5"/>
      <c r="PC698" s="5"/>
      <c r="PD698" s="5"/>
      <c r="PE698" s="5"/>
      <c r="PF698" s="5"/>
      <c r="PG698" s="5"/>
      <c r="PH698" s="5"/>
      <c r="PI698" s="5"/>
      <c r="PJ698" s="5"/>
      <c r="PK698" s="5"/>
      <c r="PL698" s="5"/>
      <c r="PM698" s="5"/>
      <c r="PN698" s="5"/>
      <c r="PO698" s="5"/>
      <c r="PP698" s="5"/>
    </row>
    <row r="699" spans="1:432" ht="14.2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  <c r="IW699" s="5"/>
      <c r="IX699" s="5"/>
      <c r="IY699" s="5"/>
      <c r="IZ699" s="5"/>
      <c r="JA699" s="5"/>
      <c r="JB699" s="5"/>
      <c r="JC699" s="5"/>
      <c r="JD699" s="5"/>
      <c r="JE699" s="5"/>
      <c r="JF699" s="5"/>
      <c r="JG699" s="5"/>
      <c r="JH699" s="5"/>
      <c r="JI699" s="5"/>
      <c r="JJ699" s="5"/>
      <c r="JK699" s="5"/>
      <c r="JL699" s="5"/>
      <c r="JM699" s="5"/>
      <c r="JN699" s="5"/>
      <c r="JO699" s="5"/>
      <c r="JP699" s="5"/>
      <c r="JQ699" s="5"/>
      <c r="JR699" s="5"/>
      <c r="JS699" s="5"/>
      <c r="JT699" s="5"/>
      <c r="JU699" s="5"/>
      <c r="JV699" s="5"/>
      <c r="JW699" s="5"/>
      <c r="JX699" s="5"/>
      <c r="JY699" s="5"/>
      <c r="JZ699" s="5"/>
      <c r="KA699" s="5"/>
      <c r="KB699" s="5"/>
      <c r="KC699" s="5"/>
      <c r="KD699" s="5"/>
      <c r="KE699" s="5"/>
      <c r="KF699" s="5"/>
      <c r="KG699" s="5"/>
      <c r="KH699" s="5"/>
      <c r="KI699" s="5"/>
      <c r="KJ699" s="5"/>
      <c r="KK699" s="5"/>
      <c r="KL699" s="5"/>
      <c r="KM699" s="5"/>
      <c r="KN699" s="5"/>
      <c r="KO699" s="5"/>
      <c r="KP699" s="5"/>
      <c r="KQ699" s="5"/>
      <c r="KR699" s="5"/>
      <c r="KS699" s="5"/>
      <c r="KT699" s="5"/>
      <c r="KU699" s="5"/>
      <c r="KV699" s="5"/>
      <c r="KW699" s="5"/>
      <c r="KX699" s="5"/>
      <c r="KY699" s="5"/>
      <c r="KZ699" s="5"/>
      <c r="LA699" s="5"/>
      <c r="LB699" s="5"/>
      <c r="LC699" s="5"/>
      <c r="LD699" s="5"/>
      <c r="LE699" s="5"/>
      <c r="LF699" s="5"/>
      <c r="LG699" s="5"/>
      <c r="LH699" s="5"/>
      <c r="LI699" s="5"/>
      <c r="LJ699" s="5"/>
      <c r="LK699" s="5"/>
      <c r="LL699" s="5"/>
      <c r="LM699" s="5"/>
      <c r="LN699" s="5"/>
      <c r="LO699" s="5"/>
      <c r="LP699" s="5"/>
      <c r="LQ699" s="5"/>
      <c r="LR699" s="5"/>
      <c r="LS699" s="5"/>
      <c r="LT699" s="5"/>
      <c r="LU699" s="5"/>
      <c r="LV699" s="5"/>
      <c r="LW699" s="5"/>
      <c r="LX699" s="5"/>
      <c r="LY699" s="5"/>
      <c r="LZ699" s="5"/>
      <c r="MA699" s="5"/>
      <c r="MB699" s="5"/>
      <c r="MC699" s="5"/>
      <c r="MD699" s="5"/>
      <c r="ME699" s="5"/>
      <c r="MF699" s="5"/>
      <c r="MG699" s="5"/>
      <c r="MH699" s="5"/>
      <c r="MI699" s="5"/>
      <c r="MJ699" s="5"/>
      <c r="MK699" s="5"/>
      <c r="ML699" s="5"/>
      <c r="MM699" s="5"/>
      <c r="MN699" s="5"/>
      <c r="MO699" s="5"/>
      <c r="MP699" s="5"/>
      <c r="MQ699" s="5"/>
      <c r="MR699" s="5"/>
      <c r="MS699" s="5"/>
      <c r="MT699" s="5"/>
      <c r="MU699" s="5"/>
      <c r="MV699" s="5"/>
      <c r="MW699" s="5"/>
      <c r="MX699" s="5"/>
      <c r="MY699" s="5"/>
      <c r="MZ699" s="5"/>
      <c r="NA699" s="5"/>
      <c r="NB699" s="5"/>
      <c r="NC699" s="5"/>
      <c r="ND699" s="5"/>
      <c r="NE699" s="5"/>
      <c r="NF699" s="5"/>
      <c r="NG699" s="5"/>
      <c r="NH699" s="5"/>
      <c r="NI699" s="5"/>
      <c r="NJ699" s="5"/>
      <c r="NK699" s="5"/>
      <c r="NL699" s="5"/>
      <c r="NM699" s="5"/>
      <c r="NN699" s="5"/>
      <c r="NO699" s="5"/>
      <c r="NP699" s="5"/>
      <c r="NQ699" s="5"/>
      <c r="NR699" s="5"/>
      <c r="NS699" s="5"/>
      <c r="NT699" s="5"/>
      <c r="NU699" s="5"/>
      <c r="NV699" s="5"/>
      <c r="NW699" s="5"/>
      <c r="NX699" s="5"/>
      <c r="NY699" s="5"/>
      <c r="NZ699" s="5"/>
      <c r="OA699" s="5"/>
      <c r="OB699" s="5"/>
      <c r="OC699" s="5"/>
      <c r="OD699" s="5"/>
      <c r="OE699" s="5"/>
      <c r="OF699" s="5"/>
      <c r="OG699" s="5"/>
      <c r="OH699" s="5"/>
      <c r="OI699" s="5"/>
      <c r="OJ699" s="5"/>
      <c r="OK699" s="5"/>
      <c r="OL699" s="5"/>
      <c r="OM699" s="5"/>
      <c r="ON699" s="5"/>
      <c r="OO699" s="5"/>
      <c r="OP699" s="5"/>
      <c r="OQ699" s="5"/>
      <c r="OR699" s="5"/>
      <c r="OS699" s="5"/>
      <c r="OT699" s="5"/>
      <c r="OU699" s="5"/>
      <c r="OV699" s="5"/>
      <c r="OW699" s="5"/>
      <c r="OX699" s="5"/>
      <c r="OY699" s="5"/>
      <c r="OZ699" s="5"/>
      <c r="PA699" s="5"/>
      <c r="PB699" s="5"/>
      <c r="PC699" s="5"/>
      <c r="PD699" s="5"/>
      <c r="PE699" s="5"/>
      <c r="PF699" s="5"/>
      <c r="PG699" s="5"/>
      <c r="PH699" s="5"/>
      <c r="PI699" s="5"/>
      <c r="PJ699" s="5"/>
      <c r="PK699" s="5"/>
      <c r="PL699" s="5"/>
      <c r="PM699" s="5"/>
      <c r="PN699" s="5"/>
      <c r="PO699" s="5"/>
      <c r="PP699" s="5"/>
    </row>
    <row r="700" spans="1:432" ht="14.2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  <c r="IW700" s="5"/>
      <c r="IX700" s="5"/>
      <c r="IY700" s="5"/>
      <c r="IZ700" s="5"/>
      <c r="JA700" s="5"/>
      <c r="JB700" s="5"/>
      <c r="JC700" s="5"/>
      <c r="JD700" s="5"/>
      <c r="JE700" s="5"/>
      <c r="JF700" s="5"/>
      <c r="JG700" s="5"/>
      <c r="JH700" s="5"/>
      <c r="JI700" s="5"/>
      <c r="JJ700" s="5"/>
      <c r="JK700" s="5"/>
      <c r="JL700" s="5"/>
      <c r="JM700" s="5"/>
      <c r="JN700" s="5"/>
      <c r="JO700" s="5"/>
      <c r="JP700" s="5"/>
      <c r="JQ700" s="5"/>
      <c r="JR700" s="5"/>
      <c r="JS700" s="5"/>
      <c r="JT700" s="5"/>
      <c r="JU700" s="5"/>
      <c r="JV700" s="5"/>
      <c r="JW700" s="5"/>
      <c r="JX700" s="5"/>
      <c r="JY700" s="5"/>
      <c r="JZ700" s="5"/>
      <c r="KA700" s="5"/>
      <c r="KB700" s="5"/>
      <c r="KC700" s="5"/>
      <c r="KD700" s="5"/>
      <c r="KE700" s="5"/>
      <c r="KF700" s="5"/>
      <c r="KG700" s="5"/>
      <c r="KH700" s="5"/>
      <c r="KI700" s="5"/>
      <c r="KJ700" s="5"/>
      <c r="KK700" s="5"/>
      <c r="KL700" s="5"/>
      <c r="KM700" s="5"/>
      <c r="KN700" s="5"/>
      <c r="KO700" s="5"/>
      <c r="KP700" s="5"/>
      <c r="KQ700" s="5"/>
      <c r="KR700" s="5"/>
      <c r="KS700" s="5"/>
      <c r="KT700" s="5"/>
      <c r="KU700" s="5"/>
      <c r="KV700" s="5"/>
      <c r="KW700" s="5"/>
      <c r="KX700" s="5"/>
      <c r="KY700" s="5"/>
      <c r="KZ700" s="5"/>
      <c r="LA700" s="5"/>
      <c r="LB700" s="5"/>
      <c r="LC700" s="5"/>
      <c r="LD700" s="5"/>
      <c r="LE700" s="5"/>
      <c r="LF700" s="5"/>
      <c r="LG700" s="5"/>
      <c r="LH700" s="5"/>
      <c r="LI700" s="5"/>
      <c r="LJ700" s="5"/>
      <c r="LK700" s="5"/>
      <c r="LL700" s="5"/>
      <c r="LM700" s="5"/>
      <c r="LN700" s="5"/>
      <c r="LO700" s="5"/>
      <c r="LP700" s="5"/>
      <c r="LQ700" s="5"/>
      <c r="LR700" s="5"/>
      <c r="LS700" s="5"/>
      <c r="LT700" s="5"/>
      <c r="LU700" s="5"/>
      <c r="LV700" s="5"/>
      <c r="LW700" s="5"/>
      <c r="LX700" s="5"/>
      <c r="LY700" s="5"/>
      <c r="LZ700" s="5"/>
      <c r="MA700" s="5"/>
      <c r="MB700" s="5"/>
      <c r="MC700" s="5"/>
      <c r="MD700" s="5"/>
      <c r="ME700" s="5"/>
      <c r="MF700" s="5"/>
      <c r="MG700" s="5"/>
      <c r="MH700" s="5"/>
      <c r="MI700" s="5"/>
      <c r="MJ700" s="5"/>
      <c r="MK700" s="5"/>
      <c r="ML700" s="5"/>
      <c r="MM700" s="5"/>
      <c r="MN700" s="5"/>
      <c r="MO700" s="5"/>
      <c r="MP700" s="5"/>
      <c r="MQ700" s="5"/>
      <c r="MR700" s="5"/>
      <c r="MS700" s="5"/>
      <c r="MT700" s="5"/>
      <c r="MU700" s="5"/>
      <c r="MV700" s="5"/>
      <c r="MW700" s="5"/>
      <c r="MX700" s="5"/>
      <c r="MY700" s="5"/>
      <c r="MZ700" s="5"/>
      <c r="NA700" s="5"/>
      <c r="NB700" s="5"/>
      <c r="NC700" s="5"/>
      <c r="ND700" s="5"/>
      <c r="NE700" s="5"/>
      <c r="NF700" s="5"/>
      <c r="NG700" s="5"/>
      <c r="NH700" s="5"/>
      <c r="NI700" s="5"/>
      <c r="NJ700" s="5"/>
      <c r="NK700" s="5"/>
      <c r="NL700" s="5"/>
      <c r="NM700" s="5"/>
      <c r="NN700" s="5"/>
      <c r="NO700" s="5"/>
      <c r="NP700" s="5"/>
      <c r="NQ700" s="5"/>
      <c r="NR700" s="5"/>
      <c r="NS700" s="5"/>
      <c r="NT700" s="5"/>
      <c r="NU700" s="5"/>
      <c r="NV700" s="5"/>
      <c r="NW700" s="5"/>
      <c r="NX700" s="5"/>
      <c r="NY700" s="5"/>
      <c r="NZ700" s="5"/>
      <c r="OA700" s="5"/>
      <c r="OB700" s="5"/>
      <c r="OC700" s="5"/>
      <c r="OD700" s="5"/>
      <c r="OE700" s="5"/>
      <c r="OF700" s="5"/>
      <c r="OG700" s="5"/>
      <c r="OH700" s="5"/>
      <c r="OI700" s="5"/>
      <c r="OJ700" s="5"/>
      <c r="OK700" s="5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</row>
    <row r="701" spans="1:432" ht="14.2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  <c r="IW701" s="5"/>
      <c r="IX701" s="5"/>
      <c r="IY701" s="5"/>
      <c r="IZ701" s="5"/>
      <c r="JA701" s="5"/>
      <c r="JB701" s="5"/>
      <c r="JC701" s="5"/>
      <c r="JD701" s="5"/>
      <c r="JE701" s="5"/>
      <c r="JF701" s="5"/>
      <c r="JG701" s="5"/>
      <c r="JH701" s="5"/>
      <c r="JI701" s="5"/>
      <c r="JJ701" s="5"/>
      <c r="JK701" s="5"/>
      <c r="JL701" s="5"/>
      <c r="JM701" s="5"/>
      <c r="JN701" s="5"/>
      <c r="JO701" s="5"/>
      <c r="JP701" s="5"/>
      <c r="JQ701" s="5"/>
      <c r="JR701" s="5"/>
      <c r="JS701" s="5"/>
      <c r="JT701" s="5"/>
      <c r="JU701" s="5"/>
      <c r="JV701" s="5"/>
      <c r="JW701" s="5"/>
      <c r="JX701" s="5"/>
      <c r="JY701" s="5"/>
      <c r="JZ701" s="5"/>
      <c r="KA701" s="5"/>
      <c r="KB701" s="5"/>
      <c r="KC701" s="5"/>
      <c r="KD701" s="5"/>
      <c r="KE701" s="5"/>
      <c r="KF701" s="5"/>
      <c r="KG701" s="5"/>
      <c r="KH701" s="5"/>
      <c r="KI701" s="5"/>
      <c r="KJ701" s="5"/>
      <c r="KK701" s="5"/>
      <c r="KL701" s="5"/>
      <c r="KM701" s="5"/>
      <c r="KN701" s="5"/>
      <c r="KO701" s="5"/>
      <c r="KP701" s="5"/>
      <c r="KQ701" s="5"/>
      <c r="KR701" s="5"/>
      <c r="KS701" s="5"/>
      <c r="KT701" s="5"/>
      <c r="KU701" s="5"/>
      <c r="KV701" s="5"/>
      <c r="KW701" s="5"/>
      <c r="KX701" s="5"/>
      <c r="KY701" s="5"/>
      <c r="KZ701" s="5"/>
      <c r="LA701" s="5"/>
      <c r="LB701" s="5"/>
      <c r="LC701" s="5"/>
      <c r="LD701" s="5"/>
      <c r="LE701" s="5"/>
      <c r="LF701" s="5"/>
      <c r="LG701" s="5"/>
      <c r="LH701" s="5"/>
      <c r="LI701" s="5"/>
      <c r="LJ701" s="5"/>
      <c r="LK701" s="5"/>
      <c r="LL701" s="5"/>
      <c r="LM701" s="5"/>
      <c r="LN701" s="5"/>
      <c r="LO701" s="5"/>
      <c r="LP701" s="5"/>
      <c r="LQ701" s="5"/>
      <c r="LR701" s="5"/>
      <c r="LS701" s="5"/>
      <c r="LT701" s="5"/>
      <c r="LU701" s="5"/>
      <c r="LV701" s="5"/>
      <c r="LW701" s="5"/>
      <c r="LX701" s="5"/>
      <c r="LY701" s="5"/>
      <c r="LZ701" s="5"/>
      <c r="MA701" s="5"/>
      <c r="MB701" s="5"/>
      <c r="MC701" s="5"/>
      <c r="MD701" s="5"/>
      <c r="ME701" s="5"/>
      <c r="MF701" s="5"/>
      <c r="MG701" s="5"/>
      <c r="MH701" s="5"/>
      <c r="MI701" s="5"/>
      <c r="MJ701" s="5"/>
      <c r="MK701" s="5"/>
      <c r="ML701" s="5"/>
      <c r="MM701" s="5"/>
      <c r="MN701" s="5"/>
      <c r="MO701" s="5"/>
      <c r="MP701" s="5"/>
      <c r="MQ701" s="5"/>
      <c r="MR701" s="5"/>
      <c r="MS701" s="5"/>
      <c r="MT701" s="5"/>
      <c r="MU701" s="5"/>
      <c r="MV701" s="5"/>
      <c r="MW701" s="5"/>
      <c r="MX701" s="5"/>
      <c r="MY701" s="5"/>
      <c r="MZ701" s="5"/>
      <c r="NA701" s="5"/>
      <c r="NB701" s="5"/>
      <c r="NC701" s="5"/>
      <c r="ND701" s="5"/>
      <c r="NE701" s="5"/>
      <c r="NF701" s="5"/>
      <c r="NG701" s="5"/>
      <c r="NH701" s="5"/>
      <c r="NI701" s="5"/>
      <c r="NJ701" s="5"/>
      <c r="NK701" s="5"/>
      <c r="NL701" s="5"/>
      <c r="NM701" s="5"/>
      <c r="NN701" s="5"/>
      <c r="NO701" s="5"/>
      <c r="NP701" s="5"/>
      <c r="NQ701" s="5"/>
      <c r="NR701" s="5"/>
      <c r="NS701" s="5"/>
      <c r="NT701" s="5"/>
      <c r="NU701" s="5"/>
      <c r="NV701" s="5"/>
      <c r="NW701" s="5"/>
      <c r="NX701" s="5"/>
      <c r="NY701" s="5"/>
      <c r="NZ701" s="5"/>
      <c r="OA701" s="5"/>
      <c r="OB701" s="5"/>
      <c r="OC701" s="5"/>
      <c r="OD701" s="5"/>
      <c r="OE701" s="5"/>
      <c r="OF701" s="5"/>
      <c r="OG701" s="5"/>
      <c r="OH701" s="5"/>
      <c r="OI701" s="5"/>
      <c r="OJ701" s="5"/>
      <c r="OK701" s="5"/>
      <c r="OL701" s="5"/>
      <c r="OM701" s="5"/>
      <c r="ON701" s="5"/>
      <c r="OO701" s="5"/>
      <c r="OP701" s="5"/>
      <c r="OQ701" s="5"/>
      <c r="OR701" s="5"/>
      <c r="OS701" s="5"/>
      <c r="OT701" s="5"/>
      <c r="OU701" s="5"/>
      <c r="OV701" s="5"/>
      <c r="OW701" s="5"/>
      <c r="OX701" s="5"/>
      <c r="OY701" s="5"/>
      <c r="OZ701" s="5"/>
      <c r="PA701" s="5"/>
      <c r="PB701" s="5"/>
      <c r="PC701" s="5"/>
      <c r="PD701" s="5"/>
      <c r="PE701" s="5"/>
      <c r="PF701" s="5"/>
      <c r="PG701" s="5"/>
      <c r="PH701" s="5"/>
      <c r="PI701" s="5"/>
      <c r="PJ701" s="5"/>
      <c r="PK701" s="5"/>
      <c r="PL701" s="5"/>
      <c r="PM701" s="5"/>
      <c r="PN701" s="5"/>
      <c r="PO701" s="5"/>
      <c r="PP701" s="5"/>
    </row>
    <row r="702" spans="1:432" ht="14.2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  <c r="IW702" s="5"/>
      <c r="IX702" s="5"/>
      <c r="IY702" s="5"/>
      <c r="IZ702" s="5"/>
      <c r="JA702" s="5"/>
      <c r="JB702" s="5"/>
      <c r="JC702" s="5"/>
      <c r="JD702" s="5"/>
      <c r="JE702" s="5"/>
      <c r="JF702" s="5"/>
      <c r="JG702" s="5"/>
      <c r="JH702" s="5"/>
      <c r="JI702" s="5"/>
      <c r="JJ702" s="5"/>
      <c r="JK702" s="5"/>
      <c r="JL702" s="5"/>
      <c r="JM702" s="5"/>
      <c r="JN702" s="5"/>
      <c r="JO702" s="5"/>
      <c r="JP702" s="5"/>
      <c r="JQ702" s="5"/>
      <c r="JR702" s="5"/>
      <c r="JS702" s="5"/>
      <c r="JT702" s="5"/>
      <c r="JU702" s="5"/>
      <c r="JV702" s="5"/>
      <c r="JW702" s="5"/>
      <c r="JX702" s="5"/>
      <c r="JY702" s="5"/>
      <c r="JZ702" s="5"/>
      <c r="KA702" s="5"/>
      <c r="KB702" s="5"/>
      <c r="KC702" s="5"/>
      <c r="KD702" s="5"/>
      <c r="KE702" s="5"/>
      <c r="KF702" s="5"/>
      <c r="KG702" s="5"/>
      <c r="KH702" s="5"/>
      <c r="KI702" s="5"/>
      <c r="KJ702" s="5"/>
      <c r="KK702" s="5"/>
      <c r="KL702" s="5"/>
      <c r="KM702" s="5"/>
      <c r="KN702" s="5"/>
      <c r="KO702" s="5"/>
      <c r="KP702" s="5"/>
      <c r="KQ702" s="5"/>
      <c r="KR702" s="5"/>
      <c r="KS702" s="5"/>
      <c r="KT702" s="5"/>
      <c r="KU702" s="5"/>
      <c r="KV702" s="5"/>
      <c r="KW702" s="5"/>
      <c r="KX702" s="5"/>
      <c r="KY702" s="5"/>
      <c r="KZ702" s="5"/>
      <c r="LA702" s="5"/>
      <c r="LB702" s="5"/>
      <c r="LC702" s="5"/>
      <c r="LD702" s="5"/>
      <c r="LE702" s="5"/>
      <c r="LF702" s="5"/>
      <c r="LG702" s="5"/>
      <c r="LH702" s="5"/>
      <c r="LI702" s="5"/>
      <c r="LJ702" s="5"/>
      <c r="LK702" s="5"/>
      <c r="LL702" s="5"/>
      <c r="LM702" s="5"/>
      <c r="LN702" s="5"/>
      <c r="LO702" s="5"/>
      <c r="LP702" s="5"/>
      <c r="LQ702" s="5"/>
      <c r="LR702" s="5"/>
      <c r="LS702" s="5"/>
      <c r="LT702" s="5"/>
      <c r="LU702" s="5"/>
      <c r="LV702" s="5"/>
      <c r="LW702" s="5"/>
      <c r="LX702" s="5"/>
      <c r="LY702" s="5"/>
      <c r="LZ702" s="5"/>
      <c r="MA702" s="5"/>
      <c r="MB702" s="5"/>
      <c r="MC702" s="5"/>
      <c r="MD702" s="5"/>
      <c r="ME702" s="5"/>
      <c r="MF702" s="5"/>
      <c r="MG702" s="5"/>
      <c r="MH702" s="5"/>
      <c r="MI702" s="5"/>
      <c r="MJ702" s="5"/>
      <c r="MK702" s="5"/>
      <c r="ML702" s="5"/>
      <c r="MM702" s="5"/>
      <c r="MN702" s="5"/>
      <c r="MO702" s="5"/>
      <c r="MP702" s="5"/>
      <c r="MQ702" s="5"/>
      <c r="MR702" s="5"/>
      <c r="MS702" s="5"/>
      <c r="MT702" s="5"/>
      <c r="MU702" s="5"/>
      <c r="MV702" s="5"/>
      <c r="MW702" s="5"/>
      <c r="MX702" s="5"/>
      <c r="MY702" s="5"/>
      <c r="MZ702" s="5"/>
      <c r="NA702" s="5"/>
      <c r="NB702" s="5"/>
      <c r="NC702" s="5"/>
      <c r="ND702" s="5"/>
      <c r="NE702" s="5"/>
      <c r="NF702" s="5"/>
      <c r="NG702" s="5"/>
      <c r="NH702" s="5"/>
      <c r="NI702" s="5"/>
      <c r="NJ702" s="5"/>
      <c r="NK702" s="5"/>
      <c r="NL702" s="5"/>
      <c r="NM702" s="5"/>
      <c r="NN702" s="5"/>
      <c r="NO702" s="5"/>
      <c r="NP702" s="5"/>
      <c r="NQ702" s="5"/>
      <c r="NR702" s="5"/>
      <c r="NS702" s="5"/>
      <c r="NT702" s="5"/>
      <c r="NU702" s="5"/>
      <c r="NV702" s="5"/>
      <c r="NW702" s="5"/>
      <c r="NX702" s="5"/>
      <c r="NY702" s="5"/>
      <c r="NZ702" s="5"/>
      <c r="OA702" s="5"/>
      <c r="OB702" s="5"/>
      <c r="OC702" s="5"/>
      <c r="OD702" s="5"/>
      <c r="OE702" s="5"/>
      <c r="OF702" s="5"/>
      <c r="OG702" s="5"/>
      <c r="OH702" s="5"/>
      <c r="OI702" s="5"/>
      <c r="OJ702" s="5"/>
      <c r="OK702" s="5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</row>
    <row r="703" spans="1:432" ht="14.2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  <c r="IW703" s="5"/>
      <c r="IX703" s="5"/>
      <c r="IY703" s="5"/>
      <c r="IZ703" s="5"/>
      <c r="JA703" s="5"/>
      <c r="JB703" s="5"/>
      <c r="JC703" s="5"/>
      <c r="JD703" s="5"/>
      <c r="JE703" s="5"/>
      <c r="JF703" s="5"/>
      <c r="JG703" s="5"/>
      <c r="JH703" s="5"/>
      <c r="JI703" s="5"/>
      <c r="JJ703" s="5"/>
      <c r="JK703" s="5"/>
      <c r="JL703" s="5"/>
      <c r="JM703" s="5"/>
      <c r="JN703" s="5"/>
      <c r="JO703" s="5"/>
      <c r="JP703" s="5"/>
      <c r="JQ703" s="5"/>
      <c r="JR703" s="5"/>
      <c r="JS703" s="5"/>
      <c r="JT703" s="5"/>
      <c r="JU703" s="5"/>
      <c r="JV703" s="5"/>
      <c r="JW703" s="5"/>
      <c r="JX703" s="5"/>
      <c r="JY703" s="5"/>
      <c r="JZ703" s="5"/>
      <c r="KA703" s="5"/>
      <c r="KB703" s="5"/>
      <c r="KC703" s="5"/>
      <c r="KD703" s="5"/>
      <c r="KE703" s="5"/>
      <c r="KF703" s="5"/>
      <c r="KG703" s="5"/>
      <c r="KH703" s="5"/>
      <c r="KI703" s="5"/>
      <c r="KJ703" s="5"/>
      <c r="KK703" s="5"/>
      <c r="KL703" s="5"/>
      <c r="KM703" s="5"/>
      <c r="KN703" s="5"/>
      <c r="KO703" s="5"/>
      <c r="KP703" s="5"/>
      <c r="KQ703" s="5"/>
      <c r="KR703" s="5"/>
      <c r="KS703" s="5"/>
      <c r="KT703" s="5"/>
      <c r="KU703" s="5"/>
      <c r="KV703" s="5"/>
      <c r="KW703" s="5"/>
      <c r="KX703" s="5"/>
      <c r="KY703" s="5"/>
      <c r="KZ703" s="5"/>
      <c r="LA703" s="5"/>
      <c r="LB703" s="5"/>
      <c r="LC703" s="5"/>
      <c r="LD703" s="5"/>
      <c r="LE703" s="5"/>
      <c r="LF703" s="5"/>
      <c r="LG703" s="5"/>
      <c r="LH703" s="5"/>
      <c r="LI703" s="5"/>
      <c r="LJ703" s="5"/>
      <c r="LK703" s="5"/>
      <c r="LL703" s="5"/>
      <c r="LM703" s="5"/>
      <c r="LN703" s="5"/>
      <c r="LO703" s="5"/>
      <c r="LP703" s="5"/>
      <c r="LQ703" s="5"/>
      <c r="LR703" s="5"/>
      <c r="LS703" s="5"/>
      <c r="LT703" s="5"/>
      <c r="LU703" s="5"/>
      <c r="LV703" s="5"/>
      <c r="LW703" s="5"/>
      <c r="LX703" s="5"/>
      <c r="LY703" s="5"/>
      <c r="LZ703" s="5"/>
      <c r="MA703" s="5"/>
      <c r="MB703" s="5"/>
      <c r="MC703" s="5"/>
      <c r="MD703" s="5"/>
      <c r="ME703" s="5"/>
      <c r="MF703" s="5"/>
      <c r="MG703" s="5"/>
      <c r="MH703" s="5"/>
      <c r="MI703" s="5"/>
      <c r="MJ703" s="5"/>
      <c r="MK703" s="5"/>
      <c r="ML703" s="5"/>
      <c r="MM703" s="5"/>
      <c r="MN703" s="5"/>
      <c r="MO703" s="5"/>
      <c r="MP703" s="5"/>
      <c r="MQ703" s="5"/>
      <c r="MR703" s="5"/>
      <c r="MS703" s="5"/>
      <c r="MT703" s="5"/>
      <c r="MU703" s="5"/>
      <c r="MV703" s="5"/>
      <c r="MW703" s="5"/>
      <c r="MX703" s="5"/>
      <c r="MY703" s="5"/>
      <c r="MZ703" s="5"/>
      <c r="NA703" s="5"/>
      <c r="NB703" s="5"/>
      <c r="NC703" s="5"/>
      <c r="ND703" s="5"/>
      <c r="NE703" s="5"/>
      <c r="NF703" s="5"/>
      <c r="NG703" s="5"/>
      <c r="NH703" s="5"/>
      <c r="NI703" s="5"/>
      <c r="NJ703" s="5"/>
      <c r="NK703" s="5"/>
      <c r="NL703" s="5"/>
      <c r="NM703" s="5"/>
      <c r="NN703" s="5"/>
      <c r="NO703" s="5"/>
      <c r="NP703" s="5"/>
      <c r="NQ703" s="5"/>
      <c r="NR703" s="5"/>
      <c r="NS703" s="5"/>
      <c r="NT703" s="5"/>
      <c r="NU703" s="5"/>
      <c r="NV703" s="5"/>
      <c r="NW703" s="5"/>
      <c r="NX703" s="5"/>
      <c r="NY703" s="5"/>
      <c r="NZ703" s="5"/>
      <c r="OA703" s="5"/>
      <c r="OB703" s="5"/>
      <c r="OC703" s="5"/>
      <c r="OD703" s="5"/>
      <c r="OE703" s="5"/>
      <c r="OF703" s="5"/>
      <c r="OG703" s="5"/>
      <c r="OH703" s="5"/>
      <c r="OI703" s="5"/>
      <c r="OJ703" s="5"/>
      <c r="OK703" s="5"/>
      <c r="OL703" s="5"/>
      <c r="OM703" s="5"/>
      <c r="ON703" s="5"/>
      <c r="OO703" s="5"/>
      <c r="OP703" s="5"/>
      <c r="OQ703" s="5"/>
      <c r="OR703" s="5"/>
      <c r="OS703" s="5"/>
      <c r="OT703" s="5"/>
      <c r="OU703" s="5"/>
      <c r="OV703" s="5"/>
      <c r="OW703" s="5"/>
      <c r="OX703" s="5"/>
      <c r="OY703" s="5"/>
      <c r="OZ703" s="5"/>
      <c r="PA703" s="5"/>
      <c r="PB703" s="5"/>
      <c r="PC703" s="5"/>
      <c r="PD703" s="5"/>
      <c r="PE703" s="5"/>
      <c r="PF703" s="5"/>
      <c r="PG703" s="5"/>
      <c r="PH703" s="5"/>
      <c r="PI703" s="5"/>
      <c r="PJ703" s="5"/>
      <c r="PK703" s="5"/>
      <c r="PL703" s="5"/>
      <c r="PM703" s="5"/>
      <c r="PN703" s="5"/>
      <c r="PO703" s="5"/>
      <c r="PP703" s="5"/>
    </row>
    <row r="704" spans="1:432" ht="14.2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  <c r="IW704" s="5"/>
      <c r="IX704" s="5"/>
      <c r="IY704" s="5"/>
      <c r="IZ704" s="5"/>
      <c r="JA704" s="5"/>
      <c r="JB704" s="5"/>
      <c r="JC704" s="5"/>
      <c r="JD704" s="5"/>
      <c r="JE704" s="5"/>
      <c r="JF704" s="5"/>
      <c r="JG704" s="5"/>
      <c r="JH704" s="5"/>
      <c r="JI704" s="5"/>
      <c r="JJ704" s="5"/>
      <c r="JK704" s="5"/>
      <c r="JL704" s="5"/>
      <c r="JM704" s="5"/>
      <c r="JN704" s="5"/>
      <c r="JO704" s="5"/>
      <c r="JP704" s="5"/>
      <c r="JQ704" s="5"/>
      <c r="JR704" s="5"/>
      <c r="JS704" s="5"/>
      <c r="JT704" s="5"/>
      <c r="JU704" s="5"/>
      <c r="JV704" s="5"/>
      <c r="JW704" s="5"/>
      <c r="JX704" s="5"/>
      <c r="JY704" s="5"/>
      <c r="JZ704" s="5"/>
      <c r="KA704" s="5"/>
      <c r="KB704" s="5"/>
      <c r="KC704" s="5"/>
      <c r="KD704" s="5"/>
      <c r="KE704" s="5"/>
      <c r="KF704" s="5"/>
      <c r="KG704" s="5"/>
      <c r="KH704" s="5"/>
      <c r="KI704" s="5"/>
      <c r="KJ704" s="5"/>
      <c r="KK704" s="5"/>
      <c r="KL704" s="5"/>
      <c r="KM704" s="5"/>
      <c r="KN704" s="5"/>
      <c r="KO704" s="5"/>
      <c r="KP704" s="5"/>
      <c r="KQ704" s="5"/>
      <c r="KR704" s="5"/>
      <c r="KS704" s="5"/>
      <c r="KT704" s="5"/>
      <c r="KU704" s="5"/>
      <c r="KV704" s="5"/>
      <c r="KW704" s="5"/>
      <c r="KX704" s="5"/>
      <c r="KY704" s="5"/>
      <c r="KZ704" s="5"/>
      <c r="LA704" s="5"/>
      <c r="LB704" s="5"/>
      <c r="LC704" s="5"/>
      <c r="LD704" s="5"/>
      <c r="LE704" s="5"/>
      <c r="LF704" s="5"/>
      <c r="LG704" s="5"/>
      <c r="LH704" s="5"/>
      <c r="LI704" s="5"/>
      <c r="LJ704" s="5"/>
      <c r="LK704" s="5"/>
      <c r="LL704" s="5"/>
      <c r="LM704" s="5"/>
      <c r="LN704" s="5"/>
      <c r="LO704" s="5"/>
      <c r="LP704" s="5"/>
      <c r="LQ704" s="5"/>
      <c r="LR704" s="5"/>
      <c r="LS704" s="5"/>
      <c r="LT704" s="5"/>
      <c r="LU704" s="5"/>
      <c r="LV704" s="5"/>
      <c r="LW704" s="5"/>
      <c r="LX704" s="5"/>
      <c r="LY704" s="5"/>
      <c r="LZ704" s="5"/>
      <c r="MA704" s="5"/>
      <c r="MB704" s="5"/>
      <c r="MC704" s="5"/>
      <c r="MD704" s="5"/>
      <c r="ME704" s="5"/>
      <c r="MF704" s="5"/>
      <c r="MG704" s="5"/>
      <c r="MH704" s="5"/>
      <c r="MI704" s="5"/>
      <c r="MJ704" s="5"/>
      <c r="MK704" s="5"/>
      <c r="ML704" s="5"/>
      <c r="MM704" s="5"/>
      <c r="MN704" s="5"/>
      <c r="MO704" s="5"/>
      <c r="MP704" s="5"/>
      <c r="MQ704" s="5"/>
      <c r="MR704" s="5"/>
      <c r="MS704" s="5"/>
      <c r="MT704" s="5"/>
      <c r="MU704" s="5"/>
      <c r="MV704" s="5"/>
      <c r="MW704" s="5"/>
      <c r="MX704" s="5"/>
      <c r="MY704" s="5"/>
      <c r="MZ704" s="5"/>
      <c r="NA704" s="5"/>
      <c r="NB704" s="5"/>
      <c r="NC704" s="5"/>
      <c r="ND704" s="5"/>
      <c r="NE704" s="5"/>
      <c r="NF704" s="5"/>
      <c r="NG704" s="5"/>
      <c r="NH704" s="5"/>
      <c r="NI704" s="5"/>
      <c r="NJ704" s="5"/>
      <c r="NK704" s="5"/>
      <c r="NL704" s="5"/>
      <c r="NM704" s="5"/>
      <c r="NN704" s="5"/>
      <c r="NO704" s="5"/>
      <c r="NP704" s="5"/>
      <c r="NQ704" s="5"/>
      <c r="NR704" s="5"/>
      <c r="NS704" s="5"/>
      <c r="NT704" s="5"/>
      <c r="NU704" s="5"/>
      <c r="NV704" s="5"/>
      <c r="NW704" s="5"/>
      <c r="NX704" s="5"/>
      <c r="NY704" s="5"/>
      <c r="NZ704" s="5"/>
      <c r="OA704" s="5"/>
      <c r="OB704" s="5"/>
      <c r="OC704" s="5"/>
      <c r="OD704" s="5"/>
      <c r="OE704" s="5"/>
      <c r="OF704" s="5"/>
      <c r="OG704" s="5"/>
      <c r="OH704" s="5"/>
      <c r="OI704" s="5"/>
      <c r="OJ704" s="5"/>
      <c r="OK704" s="5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</row>
    <row r="705" spans="1:432" ht="14.2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  <c r="IW705" s="5"/>
      <c r="IX705" s="5"/>
      <c r="IY705" s="5"/>
      <c r="IZ705" s="5"/>
      <c r="JA705" s="5"/>
      <c r="JB705" s="5"/>
      <c r="JC705" s="5"/>
      <c r="JD705" s="5"/>
      <c r="JE705" s="5"/>
      <c r="JF705" s="5"/>
      <c r="JG705" s="5"/>
      <c r="JH705" s="5"/>
      <c r="JI705" s="5"/>
      <c r="JJ705" s="5"/>
      <c r="JK705" s="5"/>
      <c r="JL705" s="5"/>
      <c r="JM705" s="5"/>
      <c r="JN705" s="5"/>
      <c r="JO705" s="5"/>
      <c r="JP705" s="5"/>
      <c r="JQ705" s="5"/>
      <c r="JR705" s="5"/>
      <c r="JS705" s="5"/>
      <c r="JT705" s="5"/>
      <c r="JU705" s="5"/>
      <c r="JV705" s="5"/>
      <c r="JW705" s="5"/>
      <c r="JX705" s="5"/>
      <c r="JY705" s="5"/>
      <c r="JZ705" s="5"/>
      <c r="KA705" s="5"/>
      <c r="KB705" s="5"/>
      <c r="KC705" s="5"/>
      <c r="KD705" s="5"/>
      <c r="KE705" s="5"/>
      <c r="KF705" s="5"/>
      <c r="KG705" s="5"/>
      <c r="KH705" s="5"/>
      <c r="KI705" s="5"/>
      <c r="KJ705" s="5"/>
      <c r="KK705" s="5"/>
      <c r="KL705" s="5"/>
      <c r="KM705" s="5"/>
      <c r="KN705" s="5"/>
      <c r="KO705" s="5"/>
      <c r="KP705" s="5"/>
      <c r="KQ705" s="5"/>
      <c r="KR705" s="5"/>
      <c r="KS705" s="5"/>
      <c r="KT705" s="5"/>
      <c r="KU705" s="5"/>
      <c r="KV705" s="5"/>
      <c r="KW705" s="5"/>
      <c r="KX705" s="5"/>
      <c r="KY705" s="5"/>
      <c r="KZ705" s="5"/>
      <c r="LA705" s="5"/>
      <c r="LB705" s="5"/>
      <c r="LC705" s="5"/>
      <c r="LD705" s="5"/>
      <c r="LE705" s="5"/>
      <c r="LF705" s="5"/>
      <c r="LG705" s="5"/>
      <c r="LH705" s="5"/>
      <c r="LI705" s="5"/>
      <c r="LJ705" s="5"/>
      <c r="LK705" s="5"/>
      <c r="LL705" s="5"/>
      <c r="LM705" s="5"/>
      <c r="LN705" s="5"/>
      <c r="LO705" s="5"/>
      <c r="LP705" s="5"/>
      <c r="LQ705" s="5"/>
      <c r="LR705" s="5"/>
      <c r="LS705" s="5"/>
      <c r="LT705" s="5"/>
      <c r="LU705" s="5"/>
      <c r="LV705" s="5"/>
      <c r="LW705" s="5"/>
      <c r="LX705" s="5"/>
      <c r="LY705" s="5"/>
      <c r="LZ705" s="5"/>
      <c r="MA705" s="5"/>
      <c r="MB705" s="5"/>
      <c r="MC705" s="5"/>
      <c r="MD705" s="5"/>
      <c r="ME705" s="5"/>
      <c r="MF705" s="5"/>
      <c r="MG705" s="5"/>
      <c r="MH705" s="5"/>
      <c r="MI705" s="5"/>
      <c r="MJ705" s="5"/>
      <c r="MK705" s="5"/>
      <c r="ML705" s="5"/>
      <c r="MM705" s="5"/>
      <c r="MN705" s="5"/>
      <c r="MO705" s="5"/>
      <c r="MP705" s="5"/>
      <c r="MQ705" s="5"/>
      <c r="MR705" s="5"/>
      <c r="MS705" s="5"/>
      <c r="MT705" s="5"/>
      <c r="MU705" s="5"/>
      <c r="MV705" s="5"/>
      <c r="MW705" s="5"/>
      <c r="MX705" s="5"/>
      <c r="MY705" s="5"/>
      <c r="MZ705" s="5"/>
      <c r="NA705" s="5"/>
      <c r="NB705" s="5"/>
      <c r="NC705" s="5"/>
      <c r="ND705" s="5"/>
      <c r="NE705" s="5"/>
      <c r="NF705" s="5"/>
      <c r="NG705" s="5"/>
      <c r="NH705" s="5"/>
      <c r="NI705" s="5"/>
      <c r="NJ705" s="5"/>
      <c r="NK705" s="5"/>
      <c r="NL705" s="5"/>
      <c r="NM705" s="5"/>
      <c r="NN705" s="5"/>
      <c r="NO705" s="5"/>
      <c r="NP705" s="5"/>
      <c r="NQ705" s="5"/>
      <c r="NR705" s="5"/>
      <c r="NS705" s="5"/>
      <c r="NT705" s="5"/>
      <c r="NU705" s="5"/>
      <c r="NV705" s="5"/>
      <c r="NW705" s="5"/>
      <c r="NX705" s="5"/>
      <c r="NY705" s="5"/>
      <c r="NZ705" s="5"/>
      <c r="OA705" s="5"/>
      <c r="OB705" s="5"/>
      <c r="OC705" s="5"/>
      <c r="OD705" s="5"/>
      <c r="OE705" s="5"/>
      <c r="OF705" s="5"/>
      <c r="OG705" s="5"/>
      <c r="OH705" s="5"/>
      <c r="OI705" s="5"/>
      <c r="OJ705" s="5"/>
      <c r="OK705" s="5"/>
      <c r="OL705" s="5"/>
      <c r="OM705" s="5"/>
      <c r="ON705" s="5"/>
      <c r="OO705" s="5"/>
      <c r="OP705" s="5"/>
      <c r="OQ705" s="5"/>
      <c r="OR705" s="5"/>
      <c r="OS705" s="5"/>
      <c r="OT705" s="5"/>
      <c r="OU705" s="5"/>
      <c r="OV705" s="5"/>
      <c r="OW705" s="5"/>
      <c r="OX705" s="5"/>
      <c r="OY705" s="5"/>
      <c r="OZ705" s="5"/>
      <c r="PA705" s="5"/>
      <c r="PB705" s="5"/>
      <c r="PC705" s="5"/>
      <c r="PD705" s="5"/>
      <c r="PE705" s="5"/>
      <c r="PF705" s="5"/>
      <c r="PG705" s="5"/>
      <c r="PH705" s="5"/>
      <c r="PI705" s="5"/>
      <c r="PJ705" s="5"/>
      <c r="PK705" s="5"/>
      <c r="PL705" s="5"/>
      <c r="PM705" s="5"/>
      <c r="PN705" s="5"/>
      <c r="PO705" s="5"/>
      <c r="PP705" s="5"/>
    </row>
    <row r="706" spans="1:432" ht="14.2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  <c r="IW706" s="5"/>
      <c r="IX706" s="5"/>
      <c r="IY706" s="5"/>
      <c r="IZ706" s="5"/>
      <c r="JA706" s="5"/>
      <c r="JB706" s="5"/>
      <c r="JC706" s="5"/>
      <c r="JD706" s="5"/>
      <c r="JE706" s="5"/>
      <c r="JF706" s="5"/>
      <c r="JG706" s="5"/>
      <c r="JH706" s="5"/>
      <c r="JI706" s="5"/>
      <c r="JJ706" s="5"/>
      <c r="JK706" s="5"/>
      <c r="JL706" s="5"/>
      <c r="JM706" s="5"/>
      <c r="JN706" s="5"/>
      <c r="JO706" s="5"/>
      <c r="JP706" s="5"/>
      <c r="JQ706" s="5"/>
      <c r="JR706" s="5"/>
      <c r="JS706" s="5"/>
      <c r="JT706" s="5"/>
      <c r="JU706" s="5"/>
      <c r="JV706" s="5"/>
      <c r="JW706" s="5"/>
      <c r="JX706" s="5"/>
      <c r="JY706" s="5"/>
      <c r="JZ706" s="5"/>
      <c r="KA706" s="5"/>
      <c r="KB706" s="5"/>
      <c r="KC706" s="5"/>
      <c r="KD706" s="5"/>
      <c r="KE706" s="5"/>
      <c r="KF706" s="5"/>
      <c r="KG706" s="5"/>
      <c r="KH706" s="5"/>
      <c r="KI706" s="5"/>
      <c r="KJ706" s="5"/>
      <c r="KK706" s="5"/>
      <c r="KL706" s="5"/>
      <c r="KM706" s="5"/>
      <c r="KN706" s="5"/>
      <c r="KO706" s="5"/>
      <c r="KP706" s="5"/>
      <c r="KQ706" s="5"/>
      <c r="KR706" s="5"/>
      <c r="KS706" s="5"/>
      <c r="KT706" s="5"/>
      <c r="KU706" s="5"/>
      <c r="KV706" s="5"/>
      <c r="KW706" s="5"/>
      <c r="KX706" s="5"/>
      <c r="KY706" s="5"/>
      <c r="KZ706" s="5"/>
      <c r="LA706" s="5"/>
      <c r="LB706" s="5"/>
      <c r="LC706" s="5"/>
      <c r="LD706" s="5"/>
      <c r="LE706" s="5"/>
      <c r="LF706" s="5"/>
      <c r="LG706" s="5"/>
      <c r="LH706" s="5"/>
      <c r="LI706" s="5"/>
      <c r="LJ706" s="5"/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r="MY706" s="5"/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</row>
    <row r="707" spans="1:432" ht="14.2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  <c r="IW707" s="5"/>
      <c r="IX707" s="5"/>
      <c r="IY707" s="5"/>
      <c r="IZ707" s="5"/>
      <c r="JA707" s="5"/>
      <c r="JB707" s="5"/>
      <c r="JC707" s="5"/>
      <c r="JD707" s="5"/>
      <c r="JE707" s="5"/>
      <c r="JF707" s="5"/>
      <c r="JG707" s="5"/>
      <c r="JH707" s="5"/>
      <c r="JI707" s="5"/>
      <c r="JJ707" s="5"/>
      <c r="JK707" s="5"/>
      <c r="JL707" s="5"/>
      <c r="JM707" s="5"/>
      <c r="JN707" s="5"/>
      <c r="JO707" s="5"/>
      <c r="JP707" s="5"/>
      <c r="JQ707" s="5"/>
      <c r="JR707" s="5"/>
      <c r="JS707" s="5"/>
      <c r="JT707" s="5"/>
      <c r="JU707" s="5"/>
      <c r="JV707" s="5"/>
      <c r="JW707" s="5"/>
      <c r="JX707" s="5"/>
      <c r="JY707" s="5"/>
      <c r="JZ707" s="5"/>
      <c r="KA707" s="5"/>
      <c r="KB707" s="5"/>
      <c r="KC707" s="5"/>
      <c r="KD707" s="5"/>
      <c r="KE707" s="5"/>
      <c r="KF707" s="5"/>
      <c r="KG707" s="5"/>
      <c r="KH707" s="5"/>
      <c r="KI707" s="5"/>
      <c r="KJ707" s="5"/>
      <c r="KK707" s="5"/>
      <c r="KL707" s="5"/>
      <c r="KM707" s="5"/>
      <c r="KN707" s="5"/>
      <c r="KO707" s="5"/>
      <c r="KP707" s="5"/>
      <c r="KQ707" s="5"/>
      <c r="KR707" s="5"/>
      <c r="KS707" s="5"/>
      <c r="KT707" s="5"/>
      <c r="KU707" s="5"/>
      <c r="KV707" s="5"/>
      <c r="KW707" s="5"/>
      <c r="KX707" s="5"/>
      <c r="KY707" s="5"/>
      <c r="KZ707" s="5"/>
      <c r="LA707" s="5"/>
      <c r="LB707" s="5"/>
      <c r="LC707" s="5"/>
      <c r="LD707" s="5"/>
      <c r="LE707" s="5"/>
      <c r="LF707" s="5"/>
      <c r="LG707" s="5"/>
      <c r="LH707" s="5"/>
      <c r="LI707" s="5"/>
      <c r="LJ707" s="5"/>
      <c r="LK707" s="5"/>
      <c r="LL707" s="5"/>
      <c r="LM707" s="5"/>
      <c r="LN707" s="5"/>
      <c r="LO707" s="5"/>
      <c r="LP707" s="5"/>
      <c r="LQ707" s="5"/>
      <c r="LR707" s="5"/>
      <c r="LS707" s="5"/>
      <c r="LT707" s="5"/>
      <c r="LU707" s="5"/>
      <c r="LV707" s="5"/>
      <c r="LW707" s="5"/>
      <c r="LX707" s="5"/>
      <c r="LY707" s="5"/>
      <c r="LZ707" s="5"/>
      <c r="MA707" s="5"/>
      <c r="MB707" s="5"/>
      <c r="MC707" s="5"/>
      <c r="MD707" s="5"/>
      <c r="ME707" s="5"/>
      <c r="MF707" s="5"/>
      <c r="MG707" s="5"/>
      <c r="MH707" s="5"/>
      <c r="MI707" s="5"/>
      <c r="MJ707" s="5"/>
      <c r="MK707" s="5"/>
      <c r="ML707" s="5"/>
      <c r="MM707" s="5"/>
      <c r="MN707" s="5"/>
      <c r="MO707" s="5"/>
      <c r="MP707" s="5"/>
      <c r="MQ707" s="5"/>
      <c r="MR707" s="5"/>
      <c r="MS707" s="5"/>
      <c r="MT707" s="5"/>
      <c r="MU707" s="5"/>
      <c r="MV707" s="5"/>
      <c r="MW707" s="5"/>
      <c r="MX707" s="5"/>
      <c r="MY707" s="5"/>
      <c r="MZ707" s="5"/>
      <c r="NA707" s="5"/>
      <c r="NB707" s="5"/>
      <c r="NC707" s="5"/>
      <c r="ND707" s="5"/>
      <c r="NE707" s="5"/>
      <c r="NF707" s="5"/>
      <c r="NG707" s="5"/>
      <c r="NH707" s="5"/>
      <c r="NI707" s="5"/>
      <c r="NJ707" s="5"/>
      <c r="NK707" s="5"/>
      <c r="NL707" s="5"/>
      <c r="NM707" s="5"/>
      <c r="NN707" s="5"/>
      <c r="NO707" s="5"/>
      <c r="NP707" s="5"/>
      <c r="NQ707" s="5"/>
      <c r="NR707" s="5"/>
      <c r="NS707" s="5"/>
      <c r="NT707" s="5"/>
      <c r="NU707" s="5"/>
      <c r="NV707" s="5"/>
      <c r="NW707" s="5"/>
      <c r="NX707" s="5"/>
      <c r="NY707" s="5"/>
      <c r="NZ707" s="5"/>
      <c r="OA707" s="5"/>
      <c r="OB707" s="5"/>
      <c r="OC707" s="5"/>
      <c r="OD707" s="5"/>
      <c r="OE707" s="5"/>
      <c r="OF707" s="5"/>
      <c r="OG707" s="5"/>
      <c r="OH707" s="5"/>
      <c r="OI707" s="5"/>
      <c r="OJ707" s="5"/>
      <c r="OK707" s="5"/>
      <c r="OL707" s="5"/>
      <c r="OM707" s="5"/>
      <c r="ON707" s="5"/>
      <c r="OO707" s="5"/>
      <c r="OP707" s="5"/>
      <c r="OQ707" s="5"/>
      <c r="OR707" s="5"/>
      <c r="OS707" s="5"/>
      <c r="OT707" s="5"/>
      <c r="OU707" s="5"/>
      <c r="OV707" s="5"/>
      <c r="OW707" s="5"/>
      <c r="OX707" s="5"/>
      <c r="OY707" s="5"/>
      <c r="OZ707" s="5"/>
      <c r="PA707" s="5"/>
      <c r="PB707" s="5"/>
      <c r="PC707" s="5"/>
      <c r="PD707" s="5"/>
      <c r="PE707" s="5"/>
      <c r="PF707" s="5"/>
      <c r="PG707" s="5"/>
      <c r="PH707" s="5"/>
      <c r="PI707" s="5"/>
      <c r="PJ707" s="5"/>
      <c r="PK707" s="5"/>
      <c r="PL707" s="5"/>
      <c r="PM707" s="5"/>
      <c r="PN707" s="5"/>
      <c r="PO707" s="5"/>
      <c r="PP707" s="5"/>
    </row>
    <row r="708" spans="1:432" ht="14.2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  <c r="IW708" s="5"/>
      <c r="IX708" s="5"/>
      <c r="IY708" s="5"/>
      <c r="IZ708" s="5"/>
      <c r="JA708" s="5"/>
      <c r="JB708" s="5"/>
      <c r="JC708" s="5"/>
      <c r="JD708" s="5"/>
      <c r="JE708" s="5"/>
      <c r="JF708" s="5"/>
      <c r="JG708" s="5"/>
      <c r="JH708" s="5"/>
      <c r="JI708" s="5"/>
      <c r="JJ708" s="5"/>
      <c r="JK708" s="5"/>
      <c r="JL708" s="5"/>
      <c r="JM708" s="5"/>
      <c r="JN708" s="5"/>
      <c r="JO708" s="5"/>
      <c r="JP708" s="5"/>
      <c r="JQ708" s="5"/>
      <c r="JR708" s="5"/>
      <c r="JS708" s="5"/>
      <c r="JT708" s="5"/>
      <c r="JU708" s="5"/>
      <c r="JV708" s="5"/>
      <c r="JW708" s="5"/>
      <c r="JX708" s="5"/>
      <c r="JY708" s="5"/>
      <c r="JZ708" s="5"/>
      <c r="KA708" s="5"/>
      <c r="KB708" s="5"/>
      <c r="KC708" s="5"/>
      <c r="KD708" s="5"/>
      <c r="KE708" s="5"/>
      <c r="KF708" s="5"/>
      <c r="KG708" s="5"/>
      <c r="KH708" s="5"/>
      <c r="KI708" s="5"/>
      <c r="KJ708" s="5"/>
      <c r="KK708" s="5"/>
      <c r="KL708" s="5"/>
      <c r="KM708" s="5"/>
      <c r="KN708" s="5"/>
      <c r="KO708" s="5"/>
      <c r="KP708" s="5"/>
      <c r="KQ708" s="5"/>
      <c r="KR708" s="5"/>
      <c r="KS708" s="5"/>
      <c r="KT708" s="5"/>
      <c r="KU708" s="5"/>
      <c r="KV708" s="5"/>
      <c r="KW708" s="5"/>
      <c r="KX708" s="5"/>
      <c r="KY708" s="5"/>
      <c r="KZ708" s="5"/>
      <c r="LA708" s="5"/>
      <c r="LB708" s="5"/>
      <c r="LC708" s="5"/>
      <c r="LD708" s="5"/>
      <c r="LE708" s="5"/>
      <c r="LF708" s="5"/>
      <c r="LG708" s="5"/>
      <c r="LH708" s="5"/>
      <c r="LI708" s="5"/>
      <c r="LJ708" s="5"/>
      <c r="LK708" s="5"/>
      <c r="LL708" s="5"/>
      <c r="LM708" s="5"/>
      <c r="LN708" s="5"/>
      <c r="LO708" s="5"/>
      <c r="LP708" s="5"/>
      <c r="LQ708" s="5"/>
      <c r="LR708" s="5"/>
      <c r="LS708" s="5"/>
      <c r="LT708" s="5"/>
      <c r="LU708" s="5"/>
      <c r="LV708" s="5"/>
      <c r="LW708" s="5"/>
      <c r="LX708" s="5"/>
      <c r="LY708" s="5"/>
      <c r="LZ708" s="5"/>
      <c r="MA708" s="5"/>
      <c r="MB708" s="5"/>
      <c r="MC708" s="5"/>
      <c r="MD708" s="5"/>
      <c r="ME708" s="5"/>
      <c r="MF708" s="5"/>
      <c r="MG708" s="5"/>
      <c r="MH708" s="5"/>
      <c r="MI708" s="5"/>
      <c r="MJ708" s="5"/>
      <c r="MK708" s="5"/>
      <c r="ML708" s="5"/>
      <c r="MM708" s="5"/>
      <c r="MN708" s="5"/>
      <c r="MO708" s="5"/>
      <c r="MP708" s="5"/>
      <c r="MQ708" s="5"/>
      <c r="MR708" s="5"/>
      <c r="MS708" s="5"/>
      <c r="MT708" s="5"/>
      <c r="MU708" s="5"/>
      <c r="MV708" s="5"/>
      <c r="MW708" s="5"/>
      <c r="MX708" s="5"/>
      <c r="MY708" s="5"/>
      <c r="MZ708" s="5"/>
      <c r="NA708" s="5"/>
      <c r="NB708" s="5"/>
      <c r="NC708" s="5"/>
      <c r="ND708" s="5"/>
      <c r="NE708" s="5"/>
      <c r="NF708" s="5"/>
      <c r="NG708" s="5"/>
      <c r="NH708" s="5"/>
      <c r="NI708" s="5"/>
      <c r="NJ708" s="5"/>
      <c r="NK708" s="5"/>
      <c r="NL708" s="5"/>
      <c r="NM708" s="5"/>
      <c r="NN708" s="5"/>
      <c r="NO708" s="5"/>
      <c r="NP708" s="5"/>
      <c r="NQ708" s="5"/>
      <c r="NR708" s="5"/>
      <c r="NS708" s="5"/>
      <c r="NT708" s="5"/>
      <c r="NU708" s="5"/>
      <c r="NV708" s="5"/>
      <c r="NW708" s="5"/>
      <c r="NX708" s="5"/>
      <c r="NY708" s="5"/>
      <c r="NZ708" s="5"/>
      <c r="OA708" s="5"/>
      <c r="OB708" s="5"/>
      <c r="OC708" s="5"/>
      <c r="OD708" s="5"/>
      <c r="OE708" s="5"/>
      <c r="OF708" s="5"/>
      <c r="OG708" s="5"/>
      <c r="OH708" s="5"/>
      <c r="OI708" s="5"/>
      <c r="OJ708" s="5"/>
      <c r="OK708" s="5"/>
      <c r="OL708" s="5"/>
      <c r="OM708" s="5"/>
      <c r="ON708" s="5"/>
      <c r="OO708" s="5"/>
      <c r="OP708" s="5"/>
      <c r="OQ708" s="5"/>
      <c r="OR708" s="5"/>
      <c r="OS708" s="5"/>
      <c r="OT708" s="5"/>
      <c r="OU708" s="5"/>
      <c r="OV708" s="5"/>
      <c r="OW708" s="5"/>
      <c r="OX708" s="5"/>
      <c r="OY708" s="5"/>
      <c r="OZ708" s="5"/>
      <c r="PA708" s="5"/>
      <c r="PB708" s="5"/>
      <c r="PC708" s="5"/>
      <c r="PD708" s="5"/>
      <c r="PE708" s="5"/>
      <c r="PF708" s="5"/>
      <c r="PG708" s="5"/>
      <c r="PH708" s="5"/>
      <c r="PI708" s="5"/>
      <c r="PJ708" s="5"/>
      <c r="PK708" s="5"/>
      <c r="PL708" s="5"/>
      <c r="PM708" s="5"/>
      <c r="PN708" s="5"/>
      <c r="PO708" s="5"/>
      <c r="PP708" s="5"/>
    </row>
    <row r="709" spans="1:432" ht="14.2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  <c r="IW709" s="5"/>
      <c r="IX709" s="5"/>
      <c r="IY709" s="5"/>
      <c r="IZ709" s="5"/>
      <c r="JA709" s="5"/>
      <c r="JB709" s="5"/>
      <c r="JC709" s="5"/>
      <c r="JD709" s="5"/>
      <c r="JE709" s="5"/>
      <c r="JF709" s="5"/>
      <c r="JG709" s="5"/>
      <c r="JH709" s="5"/>
      <c r="JI709" s="5"/>
      <c r="JJ709" s="5"/>
      <c r="JK709" s="5"/>
      <c r="JL709" s="5"/>
      <c r="JM709" s="5"/>
      <c r="JN709" s="5"/>
      <c r="JO709" s="5"/>
      <c r="JP709" s="5"/>
      <c r="JQ709" s="5"/>
      <c r="JR709" s="5"/>
      <c r="JS709" s="5"/>
      <c r="JT709" s="5"/>
      <c r="JU709" s="5"/>
      <c r="JV709" s="5"/>
      <c r="JW709" s="5"/>
      <c r="JX709" s="5"/>
      <c r="JY709" s="5"/>
      <c r="JZ709" s="5"/>
      <c r="KA709" s="5"/>
      <c r="KB709" s="5"/>
      <c r="KC709" s="5"/>
      <c r="KD709" s="5"/>
      <c r="KE709" s="5"/>
      <c r="KF709" s="5"/>
      <c r="KG709" s="5"/>
      <c r="KH709" s="5"/>
      <c r="KI709" s="5"/>
      <c r="KJ709" s="5"/>
      <c r="KK709" s="5"/>
      <c r="KL709" s="5"/>
      <c r="KM709" s="5"/>
      <c r="KN709" s="5"/>
      <c r="KO709" s="5"/>
      <c r="KP709" s="5"/>
      <c r="KQ709" s="5"/>
      <c r="KR709" s="5"/>
      <c r="KS709" s="5"/>
      <c r="KT709" s="5"/>
      <c r="KU709" s="5"/>
      <c r="KV709" s="5"/>
      <c r="KW709" s="5"/>
      <c r="KX709" s="5"/>
      <c r="KY709" s="5"/>
      <c r="KZ709" s="5"/>
      <c r="LA709" s="5"/>
      <c r="LB709" s="5"/>
      <c r="LC709" s="5"/>
      <c r="LD709" s="5"/>
      <c r="LE709" s="5"/>
      <c r="LF709" s="5"/>
      <c r="LG709" s="5"/>
      <c r="LH709" s="5"/>
      <c r="LI709" s="5"/>
      <c r="LJ709" s="5"/>
      <c r="LK709" s="5"/>
      <c r="LL709" s="5"/>
      <c r="LM709" s="5"/>
      <c r="LN709" s="5"/>
      <c r="LO709" s="5"/>
      <c r="LP709" s="5"/>
      <c r="LQ709" s="5"/>
      <c r="LR709" s="5"/>
      <c r="LS709" s="5"/>
      <c r="LT709" s="5"/>
      <c r="LU709" s="5"/>
      <c r="LV709" s="5"/>
      <c r="LW709" s="5"/>
      <c r="LX709" s="5"/>
      <c r="LY709" s="5"/>
      <c r="LZ709" s="5"/>
      <c r="MA709" s="5"/>
      <c r="MB709" s="5"/>
      <c r="MC709" s="5"/>
      <c r="MD709" s="5"/>
      <c r="ME709" s="5"/>
      <c r="MF709" s="5"/>
      <c r="MG709" s="5"/>
      <c r="MH709" s="5"/>
      <c r="MI709" s="5"/>
      <c r="MJ709" s="5"/>
      <c r="MK709" s="5"/>
      <c r="ML709" s="5"/>
      <c r="MM709" s="5"/>
      <c r="MN709" s="5"/>
      <c r="MO709" s="5"/>
      <c r="MP709" s="5"/>
      <c r="MQ709" s="5"/>
      <c r="MR709" s="5"/>
      <c r="MS709" s="5"/>
      <c r="MT709" s="5"/>
      <c r="MU709" s="5"/>
      <c r="MV709" s="5"/>
      <c r="MW709" s="5"/>
      <c r="MX709" s="5"/>
      <c r="MY709" s="5"/>
      <c r="MZ709" s="5"/>
      <c r="NA709" s="5"/>
      <c r="NB709" s="5"/>
      <c r="NC709" s="5"/>
      <c r="ND709" s="5"/>
      <c r="NE709" s="5"/>
      <c r="NF709" s="5"/>
      <c r="NG709" s="5"/>
      <c r="NH709" s="5"/>
      <c r="NI709" s="5"/>
      <c r="NJ709" s="5"/>
      <c r="NK709" s="5"/>
      <c r="NL709" s="5"/>
      <c r="NM709" s="5"/>
      <c r="NN709" s="5"/>
      <c r="NO709" s="5"/>
      <c r="NP709" s="5"/>
      <c r="NQ709" s="5"/>
      <c r="NR709" s="5"/>
      <c r="NS709" s="5"/>
      <c r="NT709" s="5"/>
      <c r="NU709" s="5"/>
      <c r="NV709" s="5"/>
      <c r="NW709" s="5"/>
      <c r="NX709" s="5"/>
      <c r="NY709" s="5"/>
      <c r="NZ709" s="5"/>
      <c r="OA709" s="5"/>
      <c r="OB709" s="5"/>
      <c r="OC709" s="5"/>
      <c r="OD709" s="5"/>
      <c r="OE709" s="5"/>
      <c r="OF709" s="5"/>
      <c r="OG709" s="5"/>
      <c r="OH709" s="5"/>
      <c r="OI709" s="5"/>
      <c r="OJ709" s="5"/>
      <c r="OK709" s="5"/>
      <c r="OL709" s="5"/>
      <c r="OM709" s="5"/>
      <c r="ON709" s="5"/>
      <c r="OO709" s="5"/>
      <c r="OP709" s="5"/>
      <c r="OQ709" s="5"/>
      <c r="OR709" s="5"/>
      <c r="OS709" s="5"/>
      <c r="OT709" s="5"/>
      <c r="OU709" s="5"/>
      <c r="OV709" s="5"/>
      <c r="OW709" s="5"/>
      <c r="OX709" s="5"/>
      <c r="OY709" s="5"/>
      <c r="OZ709" s="5"/>
      <c r="PA709" s="5"/>
      <c r="PB709" s="5"/>
      <c r="PC709" s="5"/>
      <c r="PD709" s="5"/>
      <c r="PE709" s="5"/>
      <c r="PF709" s="5"/>
      <c r="PG709" s="5"/>
      <c r="PH709" s="5"/>
      <c r="PI709" s="5"/>
      <c r="PJ709" s="5"/>
      <c r="PK709" s="5"/>
      <c r="PL709" s="5"/>
      <c r="PM709" s="5"/>
      <c r="PN709" s="5"/>
      <c r="PO709" s="5"/>
      <c r="PP709" s="5"/>
    </row>
    <row r="710" spans="1:432" ht="14.2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  <c r="IW710" s="5"/>
      <c r="IX710" s="5"/>
      <c r="IY710" s="5"/>
      <c r="IZ710" s="5"/>
      <c r="JA710" s="5"/>
      <c r="JB710" s="5"/>
      <c r="JC710" s="5"/>
      <c r="JD710" s="5"/>
      <c r="JE710" s="5"/>
      <c r="JF710" s="5"/>
      <c r="JG710" s="5"/>
      <c r="JH710" s="5"/>
      <c r="JI710" s="5"/>
      <c r="JJ710" s="5"/>
      <c r="JK710" s="5"/>
      <c r="JL710" s="5"/>
      <c r="JM710" s="5"/>
      <c r="JN710" s="5"/>
      <c r="JO710" s="5"/>
      <c r="JP710" s="5"/>
      <c r="JQ710" s="5"/>
      <c r="JR710" s="5"/>
      <c r="JS710" s="5"/>
      <c r="JT710" s="5"/>
      <c r="JU710" s="5"/>
      <c r="JV710" s="5"/>
      <c r="JW710" s="5"/>
      <c r="JX710" s="5"/>
      <c r="JY710" s="5"/>
      <c r="JZ710" s="5"/>
      <c r="KA710" s="5"/>
      <c r="KB710" s="5"/>
      <c r="KC710" s="5"/>
      <c r="KD710" s="5"/>
      <c r="KE710" s="5"/>
      <c r="KF710" s="5"/>
      <c r="KG710" s="5"/>
      <c r="KH710" s="5"/>
      <c r="KI710" s="5"/>
      <c r="KJ710" s="5"/>
      <c r="KK710" s="5"/>
      <c r="KL710" s="5"/>
      <c r="KM710" s="5"/>
      <c r="KN710" s="5"/>
      <c r="KO710" s="5"/>
      <c r="KP710" s="5"/>
      <c r="KQ710" s="5"/>
      <c r="KR710" s="5"/>
      <c r="KS710" s="5"/>
      <c r="KT710" s="5"/>
      <c r="KU710" s="5"/>
      <c r="KV710" s="5"/>
      <c r="KW710" s="5"/>
      <c r="KX710" s="5"/>
      <c r="KY710" s="5"/>
      <c r="KZ710" s="5"/>
      <c r="LA710" s="5"/>
      <c r="LB710" s="5"/>
      <c r="LC710" s="5"/>
      <c r="LD710" s="5"/>
      <c r="LE710" s="5"/>
      <c r="LF710" s="5"/>
      <c r="LG710" s="5"/>
      <c r="LH710" s="5"/>
      <c r="LI710" s="5"/>
      <c r="LJ710" s="5"/>
      <c r="LK710" s="5"/>
      <c r="LL710" s="5"/>
      <c r="LM710" s="5"/>
      <c r="LN710" s="5"/>
      <c r="LO710" s="5"/>
      <c r="LP710" s="5"/>
      <c r="LQ710" s="5"/>
      <c r="LR710" s="5"/>
      <c r="LS710" s="5"/>
      <c r="LT710" s="5"/>
      <c r="LU710" s="5"/>
      <c r="LV710" s="5"/>
      <c r="LW710" s="5"/>
      <c r="LX710" s="5"/>
      <c r="LY710" s="5"/>
      <c r="LZ710" s="5"/>
      <c r="MA710" s="5"/>
      <c r="MB710" s="5"/>
      <c r="MC710" s="5"/>
      <c r="MD710" s="5"/>
      <c r="ME710" s="5"/>
      <c r="MF710" s="5"/>
      <c r="MG710" s="5"/>
      <c r="MH710" s="5"/>
      <c r="MI710" s="5"/>
      <c r="MJ710" s="5"/>
      <c r="MK710" s="5"/>
      <c r="ML710" s="5"/>
      <c r="MM710" s="5"/>
      <c r="MN710" s="5"/>
      <c r="MO710" s="5"/>
      <c r="MP710" s="5"/>
      <c r="MQ710" s="5"/>
      <c r="MR710" s="5"/>
      <c r="MS710" s="5"/>
      <c r="MT710" s="5"/>
      <c r="MU710" s="5"/>
      <c r="MV710" s="5"/>
      <c r="MW710" s="5"/>
      <c r="MX710" s="5"/>
      <c r="MY710" s="5"/>
      <c r="MZ710" s="5"/>
      <c r="NA710" s="5"/>
      <c r="NB710" s="5"/>
      <c r="NC710" s="5"/>
      <c r="ND710" s="5"/>
      <c r="NE710" s="5"/>
      <c r="NF710" s="5"/>
      <c r="NG710" s="5"/>
      <c r="NH710" s="5"/>
      <c r="NI710" s="5"/>
      <c r="NJ710" s="5"/>
      <c r="NK710" s="5"/>
      <c r="NL710" s="5"/>
      <c r="NM710" s="5"/>
      <c r="NN710" s="5"/>
      <c r="NO710" s="5"/>
      <c r="NP710" s="5"/>
      <c r="NQ710" s="5"/>
      <c r="NR710" s="5"/>
      <c r="NS710" s="5"/>
      <c r="NT710" s="5"/>
      <c r="NU710" s="5"/>
      <c r="NV710" s="5"/>
      <c r="NW710" s="5"/>
      <c r="NX710" s="5"/>
      <c r="NY710" s="5"/>
      <c r="NZ710" s="5"/>
      <c r="OA710" s="5"/>
      <c r="OB710" s="5"/>
      <c r="OC710" s="5"/>
      <c r="OD710" s="5"/>
      <c r="OE710" s="5"/>
      <c r="OF710" s="5"/>
      <c r="OG710" s="5"/>
      <c r="OH710" s="5"/>
      <c r="OI710" s="5"/>
      <c r="OJ710" s="5"/>
      <c r="OK710" s="5"/>
      <c r="OL710" s="5"/>
      <c r="OM710" s="5"/>
      <c r="ON710" s="5"/>
      <c r="OO710" s="5"/>
      <c r="OP710" s="5"/>
      <c r="OQ710" s="5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</row>
    <row r="711" spans="1:432" ht="14.2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  <c r="IW711" s="5"/>
      <c r="IX711" s="5"/>
      <c r="IY711" s="5"/>
      <c r="IZ711" s="5"/>
      <c r="JA711" s="5"/>
      <c r="JB711" s="5"/>
      <c r="JC711" s="5"/>
      <c r="JD711" s="5"/>
      <c r="JE711" s="5"/>
      <c r="JF711" s="5"/>
      <c r="JG711" s="5"/>
      <c r="JH711" s="5"/>
      <c r="JI711" s="5"/>
      <c r="JJ711" s="5"/>
      <c r="JK711" s="5"/>
      <c r="JL711" s="5"/>
      <c r="JM711" s="5"/>
      <c r="JN711" s="5"/>
      <c r="JO711" s="5"/>
      <c r="JP711" s="5"/>
      <c r="JQ711" s="5"/>
      <c r="JR711" s="5"/>
      <c r="JS711" s="5"/>
      <c r="JT711" s="5"/>
      <c r="JU711" s="5"/>
      <c r="JV711" s="5"/>
      <c r="JW711" s="5"/>
      <c r="JX711" s="5"/>
      <c r="JY711" s="5"/>
      <c r="JZ711" s="5"/>
      <c r="KA711" s="5"/>
      <c r="KB711" s="5"/>
      <c r="KC711" s="5"/>
      <c r="KD711" s="5"/>
      <c r="KE711" s="5"/>
      <c r="KF711" s="5"/>
      <c r="KG711" s="5"/>
      <c r="KH711" s="5"/>
      <c r="KI711" s="5"/>
      <c r="KJ711" s="5"/>
      <c r="KK711" s="5"/>
      <c r="KL711" s="5"/>
      <c r="KM711" s="5"/>
      <c r="KN711" s="5"/>
      <c r="KO711" s="5"/>
      <c r="KP711" s="5"/>
      <c r="KQ711" s="5"/>
      <c r="KR711" s="5"/>
      <c r="KS711" s="5"/>
      <c r="KT711" s="5"/>
      <c r="KU711" s="5"/>
      <c r="KV711" s="5"/>
      <c r="KW711" s="5"/>
      <c r="KX711" s="5"/>
      <c r="KY711" s="5"/>
      <c r="KZ711" s="5"/>
      <c r="LA711" s="5"/>
      <c r="LB711" s="5"/>
      <c r="LC711" s="5"/>
      <c r="LD711" s="5"/>
      <c r="LE711" s="5"/>
      <c r="LF711" s="5"/>
      <c r="LG711" s="5"/>
      <c r="LH711" s="5"/>
      <c r="LI711" s="5"/>
      <c r="LJ711" s="5"/>
      <c r="LK711" s="5"/>
      <c r="LL711" s="5"/>
      <c r="LM711" s="5"/>
      <c r="LN711" s="5"/>
      <c r="LO711" s="5"/>
      <c r="LP711" s="5"/>
      <c r="LQ711" s="5"/>
      <c r="LR711" s="5"/>
      <c r="LS711" s="5"/>
      <c r="LT711" s="5"/>
      <c r="LU711" s="5"/>
      <c r="LV711" s="5"/>
      <c r="LW711" s="5"/>
      <c r="LX711" s="5"/>
      <c r="LY711" s="5"/>
      <c r="LZ711" s="5"/>
      <c r="MA711" s="5"/>
      <c r="MB711" s="5"/>
      <c r="MC711" s="5"/>
      <c r="MD711" s="5"/>
      <c r="ME711" s="5"/>
      <c r="MF711" s="5"/>
      <c r="MG711" s="5"/>
      <c r="MH711" s="5"/>
      <c r="MI711" s="5"/>
      <c r="MJ711" s="5"/>
      <c r="MK711" s="5"/>
      <c r="ML711" s="5"/>
      <c r="MM711" s="5"/>
      <c r="MN711" s="5"/>
      <c r="MO711" s="5"/>
      <c r="MP711" s="5"/>
      <c r="MQ711" s="5"/>
      <c r="MR711" s="5"/>
      <c r="MS711" s="5"/>
      <c r="MT711" s="5"/>
      <c r="MU711" s="5"/>
      <c r="MV711" s="5"/>
      <c r="MW711" s="5"/>
      <c r="MX711" s="5"/>
      <c r="MY711" s="5"/>
      <c r="MZ711" s="5"/>
      <c r="NA711" s="5"/>
      <c r="NB711" s="5"/>
      <c r="NC711" s="5"/>
      <c r="ND711" s="5"/>
      <c r="NE711" s="5"/>
      <c r="NF711" s="5"/>
      <c r="NG711" s="5"/>
      <c r="NH711" s="5"/>
      <c r="NI711" s="5"/>
      <c r="NJ711" s="5"/>
      <c r="NK711" s="5"/>
      <c r="NL711" s="5"/>
      <c r="NM711" s="5"/>
      <c r="NN711" s="5"/>
      <c r="NO711" s="5"/>
      <c r="NP711" s="5"/>
      <c r="NQ711" s="5"/>
      <c r="NR711" s="5"/>
      <c r="NS711" s="5"/>
      <c r="NT711" s="5"/>
      <c r="NU711" s="5"/>
      <c r="NV711" s="5"/>
      <c r="NW711" s="5"/>
      <c r="NX711" s="5"/>
      <c r="NY711" s="5"/>
      <c r="NZ711" s="5"/>
      <c r="OA711" s="5"/>
      <c r="OB711" s="5"/>
      <c r="OC711" s="5"/>
      <c r="OD711" s="5"/>
      <c r="OE711" s="5"/>
      <c r="OF711" s="5"/>
      <c r="OG711" s="5"/>
      <c r="OH711" s="5"/>
      <c r="OI711" s="5"/>
      <c r="OJ711" s="5"/>
      <c r="OK711" s="5"/>
      <c r="OL711" s="5"/>
      <c r="OM711" s="5"/>
      <c r="ON711" s="5"/>
      <c r="OO711" s="5"/>
      <c r="OP711" s="5"/>
      <c r="OQ711" s="5"/>
      <c r="OR711" s="5"/>
      <c r="OS711" s="5"/>
      <c r="OT711" s="5"/>
      <c r="OU711" s="5"/>
      <c r="OV711" s="5"/>
      <c r="OW711" s="5"/>
      <c r="OX711" s="5"/>
      <c r="OY711" s="5"/>
      <c r="OZ711" s="5"/>
      <c r="PA711" s="5"/>
      <c r="PB711" s="5"/>
      <c r="PC711" s="5"/>
      <c r="PD711" s="5"/>
      <c r="PE711" s="5"/>
      <c r="PF711" s="5"/>
      <c r="PG711" s="5"/>
      <c r="PH711" s="5"/>
      <c r="PI711" s="5"/>
      <c r="PJ711" s="5"/>
      <c r="PK711" s="5"/>
      <c r="PL711" s="5"/>
      <c r="PM711" s="5"/>
      <c r="PN711" s="5"/>
      <c r="PO711" s="5"/>
      <c r="PP711" s="5"/>
    </row>
    <row r="712" spans="1:432" ht="14.2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  <c r="IW712" s="5"/>
      <c r="IX712" s="5"/>
      <c r="IY712" s="5"/>
      <c r="IZ712" s="5"/>
      <c r="JA712" s="5"/>
      <c r="JB712" s="5"/>
      <c r="JC712" s="5"/>
      <c r="JD712" s="5"/>
      <c r="JE712" s="5"/>
      <c r="JF712" s="5"/>
      <c r="JG712" s="5"/>
      <c r="JH712" s="5"/>
      <c r="JI712" s="5"/>
      <c r="JJ712" s="5"/>
      <c r="JK712" s="5"/>
      <c r="JL712" s="5"/>
      <c r="JM712" s="5"/>
      <c r="JN712" s="5"/>
      <c r="JO712" s="5"/>
      <c r="JP712" s="5"/>
      <c r="JQ712" s="5"/>
      <c r="JR712" s="5"/>
      <c r="JS712" s="5"/>
      <c r="JT712" s="5"/>
      <c r="JU712" s="5"/>
      <c r="JV712" s="5"/>
      <c r="JW712" s="5"/>
      <c r="JX712" s="5"/>
      <c r="JY712" s="5"/>
      <c r="JZ712" s="5"/>
      <c r="KA712" s="5"/>
      <c r="KB712" s="5"/>
      <c r="KC712" s="5"/>
      <c r="KD712" s="5"/>
      <c r="KE712" s="5"/>
      <c r="KF712" s="5"/>
      <c r="KG712" s="5"/>
      <c r="KH712" s="5"/>
      <c r="KI712" s="5"/>
      <c r="KJ712" s="5"/>
      <c r="KK712" s="5"/>
      <c r="KL712" s="5"/>
      <c r="KM712" s="5"/>
      <c r="KN712" s="5"/>
      <c r="KO712" s="5"/>
      <c r="KP712" s="5"/>
      <c r="KQ712" s="5"/>
      <c r="KR712" s="5"/>
      <c r="KS712" s="5"/>
      <c r="KT712" s="5"/>
      <c r="KU712" s="5"/>
      <c r="KV712" s="5"/>
      <c r="KW712" s="5"/>
      <c r="KX712" s="5"/>
      <c r="KY712" s="5"/>
      <c r="KZ712" s="5"/>
      <c r="LA712" s="5"/>
      <c r="LB712" s="5"/>
      <c r="LC712" s="5"/>
      <c r="LD712" s="5"/>
      <c r="LE712" s="5"/>
      <c r="LF712" s="5"/>
      <c r="LG712" s="5"/>
      <c r="LH712" s="5"/>
      <c r="LI712" s="5"/>
      <c r="LJ712" s="5"/>
      <c r="LK712" s="5"/>
      <c r="LL712" s="5"/>
      <c r="LM712" s="5"/>
      <c r="LN712" s="5"/>
      <c r="LO712" s="5"/>
      <c r="LP712" s="5"/>
      <c r="LQ712" s="5"/>
      <c r="LR712" s="5"/>
      <c r="LS712" s="5"/>
      <c r="LT712" s="5"/>
      <c r="LU712" s="5"/>
      <c r="LV712" s="5"/>
      <c r="LW712" s="5"/>
      <c r="LX712" s="5"/>
      <c r="LY712" s="5"/>
      <c r="LZ712" s="5"/>
      <c r="MA712" s="5"/>
      <c r="MB712" s="5"/>
      <c r="MC712" s="5"/>
      <c r="MD712" s="5"/>
      <c r="ME712" s="5"/>
      <c r="MF712" s="5"/>
      <c r="MG712" s="5"/>
      <c r="MH712" s="5"/>
      <c r="MI712" s="5"/>
      <c r="MJ712" s="5"/>
      <c r="MK712" s="5"/>
      <c r="ML712" s="5"/>
      <c r="MM712" s="5"/>
      <c r="MN712" s="5"/>
      <c r="MO712" s="5"/>
      <c r="MP712" s="5"/>
      <c r="MQ712" s="5"/>
      <c r="MR712" s="5"/>
      <c r="MS712" s="5"/>
      <c r="MT712" s="5"/>
      <c r="MU712" s="5"/>
      <c r="MV712" s="5"/>
      <c r="MW712" s="5"/>
      <c r="MX712" s="5"/>
      <c r="MY712" s="5"/>
      <c r="MZ712" s="5"/>
      <c r="NA712" s="5"/>
      <c r="NB712" s="5"/>
      <c r="NC712" s="5"/>
      <c r="ND712" s="5"/>
      <c r="NE712" s="5"/>
      <c r="NF712" s="5"/>
      <c r="NG712" s="5"/>
      <c r="NH712" s="5"/>
      <c r="NI712" s="5"/>
      <c r="NJ712" s="5"/>
      <c r="NK712" s="5"/>
      <c r="NL712" s="5"/>
      <c r="NM712" s="5"/>
      <c r="NN712" s="5"/>
      <c r="NO712" s="5"/>
      <c r="NP712" s="5"/>
      <c r="NQ712" s="5"/>
      <c r="NR712" s="5"/>
      <c r="NS712" s="5"/>
      <c r="NT712" s="5"/>
      <c r="NU712" s="5"/>
      <c r="NV712" s="5"/>
      <c r="NW712" s="5"/>
      <c r="NX712" s="5"/>
      <c r="NY712" s="5"/>
      <c r="NZ712" s="5"/>
      <c r="OA712" s="5"/>
      <c r="OB712" s="5"/>
      <c r="OC712" s="5"/>
      <c r="OD712" s="5"/>
      <c r="OE712" s="5"/>
      <c r="OF712" s="5"/>
      <c r="OG712" s="5"/>
      <c r="OH712" s="5"/>
      <c r="OI712" s="5"/>
      <c r="OJ712" s="5"/>
      <c r="OK712" s="5"/>
      <c r="OL712" s="5"/>
      <c r="OM712" s="5"/>
      <c r="ON712" s="5"/>
      <c r="OO712" s="5"/>
      <c r="OP712" s="5"/>
      <c r="OQ712" s="5"/>
      <c r="OR712" s="5"/>
      <c r="OS712" s="5"/>
      <c r="OT712" s="5"/>
      <c r="OU712" s="5"/>
      <c r="OV712" s="5"/>
      <c r="OW712" s="5"/>
      <c r="OX712" s="5"/>
      <c r="OY712" s="5"/>
      <c r="OZ712" s="5"/>
      <c r="PA712" s="5"/>
      <c r="PB712" s="5"/>
      <c r="PC712" s="5"/>
      <c r="PD712" s="5"/>
      <c r="PE712" s="5"/>
      <c r="PF712" s="5"/>
      <c r="PG712" s="5"/>
      <c r="PH712" s="5"/>
      <c r="PI712" s="5"/>
      <c r="PJ712" s="5"/>
      <c r="PK712" s="5"/>
      <c r="PL712" s="5"/>
      <c r="PM712" s="5"/>
      <c r="PN712" s="5"/>
      <c r="PO712" s="5"/>
      <c r="PP712" s="5"/>
    </row>
    <row r="713" spans="1:432" ht="14.2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  <c r="IW713" s="5"/>
      <c r="IX713" s="5"/>
      <c r="IY713" s="5"/>
      <c r="IZ713" s="5"/>
      <c r="JA713" s="5"/>
      <c r="JB713" s="5"/>
      <c r="JC713" s="5"/>
      <c r="JD713" s="5"/>
      <c r="JE713" s="5"/>
      <c r="JF713" s="5"/>
      <c r="JG713" s="5"/>
      <c r="JH713" s="5"/>
      <c r="JI713" s="5"/>
      <c r="JJ713" s="5"/>
      <c r="JK713" s="5"/>
      <c r="JL713" s="5"/>
      <c r="JM713" s="5"/>
      <c r="JN713" s="5"/>
      <c r="JO713" s="5"/>
      <c r="JP713" s="5"/>
      <c r="JQ713" s="5"/>
      <c r="JR713" s="5"/>
      <c r="JS713" s="5"/>
      <c r="JT713" s="5"/>
      <c r="JU713" s="5"/>
      <c r="JV713" s="5"/>
      <c r="JW713" s="5"/>
      <c r="JX713" s="5"/>
      <c r="JY713" s="5"/>
      <c r="JZ713" s="5"/>
      <c r="KA713" s="5"/>
      <c r="KB713" s="5"/>
      <c r="KC713" s="5"/>
      <c r="KD713" s="5"/>
      <c r="KE713" s="5"/>
      <c r="KF713" s="5"/>
      <c r="KG713" s="5"/>
      <c r="KH713" s="5"/>
      <c r="KI713" s="5"/>
      <c r="KJ713" s="5"/>
      <c r="KK713" s="5"/>
      <c r="KL713" s="5"/>
      <c r="KM713" s="5"/>
      <c r="KN713" s="5"/>
      <c r="KO713" s="5"/>
      <c r="KP713" s="5"/>
      <c r="KQ713" s="5"/>
      <c r="KR713" s="5"/>
      <c r="KS713" s="5"/>
      <c r="KT713" s="5"/>
      <c r="KU713" s="5"/>
      <c r="KV713" s="5"/>
      <c r="KW713" s="5"/>
      <c r="KX713" s="5"/>
      <c r="KY713" s="5"/>
      <c r="KZ713" s="5"/>
      <c r="LA713" s="5"/>
      <c r="LB713" s="5"/>
      <c r="LC713" s="5"/>
      <c r="LD713" s="5"/>
      <c r="LE713" s="5"/>
      <c r="LF713" s="5"/>
      <c r="LG713" s="5"/>
      <c r="LH713" s="5"/>
      <c r="LI713" s="5"/>
      <c r="LJ713" s="5"/>
      <c r="LK713" s="5"/>
      <c r="LL713" s="5"/>
      <c r="LM713" s="5"/>
      <c r="LN713" s="5"/>
      <c r="LO713" s="5"/>
      <c r="LP713" s="5"/>
      <c r="LQ713" s="5"/>
      <c r="LR713" s="5"/>
      <c r="LS713" s="5"/>
      <c r="LT713" s="5"/>
      <c r="LU713" s="5"/>
      <c r="LV713" s="5"/>
      <c r="LW713" s="5"/>
      <c r="LX713" s="5"/>
      <c r="LY713" s="5"/>
      <c r="LZ713" s="5"/>
      <c r="MA713" s="5"/>
      <c r="MB713" s="5"/>
      <c r="MC713" s="5"/>
      <c r="MD713" s="5"/>
      <c r="ME713" s="5"/>
      <c r="MF713" s="5"/>
      <c r="MG713" s="5"/>
      <c r="MH713" s="5"/>
      <c r="MI713" s="5"/>
      <c r="MJ713" s="5"/>
      <c r="MK713" s="5"/>
      <c r="ML713" s="5"/>
      <c r="MM713" s="5"/>
      <c r="MN713" s="5"/>
      <c r="MO713" s="5"/>
      <c r="MP713" s="5"/>
      <c r="MQ713" s="5"/>
      <c r="MR713" s="5"/>
      <c r="MS713" s="5"/>
      <c r="MT713" s="5"/>
      <c r="MU713" s="5"/>
      <c r="MV713" s="5"/>
      <c r="MW713" s="5"/>
      <c r="MX713" s="5"/>
      <c r="MY713" s="5"/>
      <c r="MZ713" s="5"/>
      <c r="NA713" s="5"/>
      <c r="NB713" s="5"/>
      <c r="NC713" s="5"/>
      <c r="ND713" s="5"/>
      <c r="NE713" s="5"/>
      <c r="NF713" s="5"/>
      <c r="NG713" s="5"/>
      <c r="NH713" s="5"/>
      <c r="NI713" s="5"/>
      <c r="NJ713" s="5"/>
      <c r="NK713" s="5"/>
      <c r="NL713" s="5"/>
      <c r="NM713" s="5"/>
      <c r="NN713" s="5"/>
      <c r="NO713" s="5"/>
      <c r="NP713" s="5"/>
      <c r="NQ713" s="5"/>
      <c r="NR713" s="5"/>
      <c r="NS713" s="5"/>
      <c r="NT713" s="5"/>
      <c r="NU713" s="5"/>
      <c r="NV713" s="5"/>
      <c r="NW713" s="5"/>
      <c r="NX713" s="5"/>
      <c r="NY713" s="5"/>
      <c r="NZ713" s="5"/>
      <c r="OA713" s="5"/>
      <c r="OB713" s="5"/>
      <c r="OC713" s="5"/>
      <c r="OD713" s="5"/>
      <c r="OE713" s="5"/>
      <c r="OF713" s="5"/>
      <c r="OG713" s="5"/>
      <c r="OH713" s="5"/>
      <c r="OI713" s="5"/>
      <c r="OJ713" s="5"/>
      <c r="OK713" s="5"/>
      <c r="OL713" s="5"/>
      <c r="OM713" s="5"/>
      <c r="ON713" s="5"/>
      <c r="OO713" s="5"/>
      <c r="OP713" s="5"/>
      <c r="OQ713" s="5"/>
      <c r="OR713" s="5"/>
      <c r="OS713" s="5"/>
      <c r="OT713" s="5"/>
      <c r="OU713" s="5"/>
      <c r="OV713" s="5"/>
      <c r="OW713" s="5"/>
      <c r="OX713" s="5"/>
      <c r="OY713" s="5"/>
      <c r="OZ713" s="5"/>
      <c r="PA713" s="5"/>
      <c r="PB713" s="5"/>
      <c r="PC713" s="5"/>
      <c r="PD713" s="5"/>
      <c r="PE713" s="5"/>
      <c r="PF713" s="5"/>
      <c r="PG713" s="5"/>
      <c r="PH713" s="5"/>
      <c r="PI713" s="5"/>
      <c r="PJ713" s="5"/>
      <c r="PK713" s="5"/>
      <c r="PL713" s="5"/>
      <c r="PM713" s="5"/>
      <c r="PN713" s="5"/>
      <c r="PO713" s="5"/>
      <c r="PP713" s="5"/>
    </row>
    <row r="714" spans="1:432" ht="14.2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  <c r="IW714" s="5"/>
      <c r="IX714" s="5"/>
      <c r="IY714" s="5"/>
      <c r="IZ714" s="5"/>
      <c r="JA714" s="5"/>
      <c r="JB714" s="5"/>
      <c r="JC714" s="5"/>
      <c r="JD714" s="5"/>
      <c r="JE714" s="5"/>
      <c r="JF714" s="5"/>
      <c r="JG714" s="5"/>
      <c r="JH714" s="5"/>
      <c r="JI714" s="5"/>
      <c r="JJ714" s="5"/>
      <c r="JK714" s="5"/>
      <c r="JL714" s="5"/>
      <c r="JM714" s="5"/>
      <c r="JN714" s="5"/>
      <c r="JO714" s="5"/>
      <c r="JP714" s="5"/>
      <c r="JQ714" s="5"/>
      <c r="JR714" s="5"/>
      <c r="JS714" s="5"/>
      <c r="JT714" s="5"/>
      <c r="JU714" s="5"/>
      <c r="JV714" s="5"/>
      <c r="JW714" s="5"/>
      <c r="JX714" s="5"/>
      <c r="JY714" s="5"/>
      <c r="JZ714" s="5"/>
      <c r="KA714" s="5"/>
      <c r="KB714" s="5"/>
      <c r="KC714" s="5"/>
      <c r="KD714" s="5"/>
      <c r="KE714" s="5"/>
      <c r="KF714" s="5"/>
      <c r="KG714" s="5"/>
      <c r="KH714" s="5"/>
      <c r="KI714" s="5"/>
      <c r="KJ714" s="5"/>
      <c r="KK714" s="5"/>
      <c r="KL714" s="5"/>
      <c r="KM714" s="5"/>
      <c r="KN714" s="5"/>
      <c r="KO714" s="5"/>
      <c r="KP714" s="5"/>
      <c r="KQ714" s="5"/>
      <c r="KR714" s="5"/>
      <c r="KS714" s="5"/>
      <c r="KT714" s="5"/>
      <c r="KU714" s="5"/>
      <c r="KV714" s="5"/>
      <c r="KW714" s="5"/>
      <c r="KX714" s="5"/>
      <c r="KY714" s="5"/>
      <c r="KZ714" s="5"/>
      <c r="LA714" s="5"/>
      <c r="LB714" s="5"/>
      <c r="LC714" s="5"/>
      <c r="LD714" s="5"/>
      <c r="LE714" s="5"/>
      <c r="LF714" s="5"/>
      <c r="LG714" s="5"/>
      <c r="LH714" s="5"/>
      <c r="LI714" s="5"/>
      <c r="LJ714" s="5"/>
      <c r="LK714" s="5"/>
      <c r="LL714" s="5"/>
      <c r="LM714" s="5"/>
      <c r="LN714" s="5"/>
      <c r="LO714" s="5"/>
      <c r="LP714" s="5"/>
      <c r="LQ714" s="5"/>
      <c r="LR714" s="5"/>
      <c r="LS714" s="5"/>
      <c r="LT714" s="5"/>
      <c r="LU714" s="5"/>
      <c r="LV714" s="5"/>
      <c r="LW714" s="5"/>
      <c r="LX714" s="5"/>
      <c r="LY714" s="5"/>
      <c r="LZ714" s="5"/>
      <c r="MA714" s="5"/>
      <c r="MB714" s="5"/>
      <c r="MC714" s="5"/>
      <c r="MD714" s="5"/>
      <c r="ME714" s="5"/>
      <c r="MF714" s="5"/>
      <c r="MG714" s="5"/>
      <c r="MH714" s="5"/>
      <c r="MI714" s="5"/>
      <c r="MJ714" s="5"/>
      <c r="MK714" s="5"/>
      <c r="ML714" s="5"/>
      <c r="MM714" s="5"/>
      <c r="MN714" s="5"/>
      <c r="MO714" s="5"/>
      <c r="MP714" s="5"/>
      <c r="MQ714" s="5"/>
      <c r="MR714" s="5"/>
      <c r="MS714" s="5"/>
      <c r="MT714" s="5"/>
      <c r="MU714" s="5"/>
      <c r="MV714" s="5"/>
      <c r="MW714" s="5"/>
      <c r="MX714" s="5"/>
      <c r="MY714" s="5"/>
      <c r="MZ714" s="5"/>
      <c r="NA714" s="5"/>
      <c r="NB714" s="5"/>
      <c r="NC714" s="5"/>
      <c r="ND714" s="5"/>
      <c r="NE714" s="5"/>
      <c r="NF714" s="5"/>
      <c r="NG714" s="5"/>
      <c r="NH714" s="5"/>
      <c r="NI714" s="5"/>
      <c r="NJ714" s="5"/>
      <c r="NK714" s="5"/>
      <c r="NL714" s="5"/>
      <c r="NM714" s="5"/>
      <c r="NN714" s="5"/>
      <c r="NO714" s="5"/>
      <c r="NP714" s="5"/>
      <c r="NQ714" s="5"/>
      <c r="NR714" s="5"/>
      <c r="NS714" s="5"/>
      <c r="NT714" s="5"/>
      <c r="NU714" s="5"/>
      <c r="NV714" s="5"/>
      <c r="NW714" s="5"/>
      <c r="NX714" s="5"/>
      <c r="NY714" s="5"/>
      <c r="NZ714" s="5"/>
      <c r="OA714" s="5"/>
      <c r="OB714" s="5"/>
      <c r="OC714" s="5"/>
      <c r="OD714" s="5"/>
      <c r="OE714" s="5"/>
      <c r="OF714" s="5"/>
      <c r="OG714" s="5"/>
      <c r="OH714" s="5"/>
      <c r="OI714" s="5"/>
      <c r="OJ714" s="5"/>
      <c r="OK714" s="5"/>
      <c r="OL714" s="5"/>
      <c r="OM714" s="5"/>
      <c r="ON714" s="5"/>
      <c r="OO714" s="5"/>
      <c r="OP714" s="5"/>
      <c r="OQ714" s="5"/>
      <c r="OR714" s="5"/>
      <c r="OS714" s="5"/>
      <c r="OT714" s="5"/>
      <c r="OU714" s="5"/>
      <c r="OV714" s="5"/>
      <c r="OW714" s="5"/>
      <c r="OX714" s="5"/>
      <c r="OY714" s="5"/>
      <c r="OZ714" s="5"/>
      <c r="PA714" s="5"/>
      <c r="PB714" s="5"/>
      <c r="PC714" s="5"/>
      <c r="PD714" s="5"/>
      <c r="PE714" s="5"/>
      <c r="PF714" s="5"/>
      <c r="PG714" s="5"/>
      <c r="PH714" s="5"/>
      <c r="PI714" s="5"/>
      <c r="PJ714" s="5"/>
      <c r="PK714" s="5"/>
      <c r="PL714" s="5"/>
      <c r="PM714" s="5"/>
      <c r="PN714" s="5"/>
      <c r="PO714" s="5"/>
      <c r="PP714" s="5"/>
    </row>
    <row r="715" spans="1:432" ht="14.2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  <c r="IW715" s="5"/>
      <c r="IX715" s="5"/>
      <c r="IY715" s="5"/>
      <c r="IZ715" s="5"/>
      <c r="JA715" s="5"/>
      <c r="JB715" s="5"/>
      <c r="JC715" s="5"/>
      <c r="JD715" s="5"/>
      <c r="JE715" s="5"/>
      <c r="JF715" s="5"/>
      <c r="JG715" s="5"/>
      <c r="JH715" s="5"/>
      <c r="JI715" s="5"/>
      <c r="JJ715" s="5"/>
      <c r="JK715" s="5"/>
      <c r="JL715" s="5"/>
      <c r="JM715" s="5"/>
      <c r="JN715" s="5"/>
      <c r="JO715" s="5"/>
      <c r="JP715" s="5"/>
      <c r="JQ715" s="5"/>
      <c r="JR715" s="5"/>
      <c r="JS715" s="5"/>
      <c r="JT715" s="5"/>
      <c r="JU715" s="5"/>
      <c r="JV715" s="5"/>
      <c r="JW715" s="5"/>
      <c r="JX715" s="5"/>
      <c r="JY715" s="5"/>
      <c r="JZ715" s="5"/>
      <c r="KA715" s="5"/>
      <c r="KB715" s="5"/>
      <c r="KC715" s="5"/>
      <c r="KD715" s="5"/>
      <c r="KE715" s="5"/>
      <c r="KF715" s="5"/>
      <c r="KG715" s="5"/>
      <c r="KH715" s="5"/>
      <c r="KI715" s="5"/>
      <c r="KJ715" s="5"/>
      <c r="KK715" s="5"/>
      <c r="KL715" s="5"/>
      <c r="KM715" s="5"/>
      <c r="KN715" s="5"/>
      <c r="KO715" s="5"/>
      <c r="KP715" s="5"/>
      <c r="KQ715" s="5"/>
      <c r="KR715" s="5"/>
      <c r="KS715" s="5"/>
      <c r="KT715" s="5"/>
      <c r="KU715" s="5"/>
      <c r="KV715" s="5"/>
      <c r="KW715" s="5"/>
      <c r="KX715" s="5"/>
      <c r="KY715" s="5"/>
      <c r="KZ715" s="5"/>
      <c r="LA715" s="5"/>
      <c r="LB715" s="5"/>
      <c r="LC715" s="5"/>
      <c r="LD715" s="5"/>
      <c r="LE715" s="5"/>
      <c r="LF715" s="5"/>
      <c r="LG715" s="5"/>
      <c r="LH715" s="5"/>
      <c r="LI715" s="5"/>
      <c r="LJ715" s="5"/>
      <c r="LK715" s="5"/>
      <c r="LL715" s="5"/>
      <c r="LM715" s="5"/>
      <c r="LN715" s="5"/>
      <c r="LO715" s="5"/>
      <c r="LP715" s="5"/>
      <c r="LQ715" s="5"/>
      <c r="LR715" s="5"/>
      <c r="LS715" s="5"/>
      <c r="LT715" s="5"/>
      <c r="LU715" s="5"/>
      <c r="LV715" s="5"/>
      <c r="LW715" s="5"/>
      <c r="LX715" s="5"/>
      <c r="LY715" s="5"/>
      <c r="LZ715" s="5"/>
      <c r="MA715" s="5"/>
      <c r="MB715" s="5"/>
      <c r="MC715" s="5"/>
      <c r="MD715" s="5"/>
      <c r="ME715" s="5"/>
      <c r="MF715" s="5"/>
      <c r="MG715" s="5"/>
      <c r="MH715" s="5"/>
      <c r="MI715" s="5"/>
      <c r="MJ715" s="5"/>
      <c r="MK715" s="5"/>
      <c r="ML715" s="5"/>
      <c r="MM715" s="5"/>
      <c r="MN715" s="5"/>
      <c r="MO715" s="5"/>
      <c r="MP715" s="5"/>
      <c r="MQ715" s="5"/>
      <c r="MR715" s="5"/>
      <c r="MS715" s="5"/>
      <c r="MT715" s="5"/>
      <c r="MU715" s="5"/>
      <c r="MV715" s="5"/>
      <c r="MW715" s="5"/>
      <c r="MX715" s="5"/>
      <c r="MY715" s="5"/>
      <c r="MZ715" s="5"/>
      <c r="NA715" s="5"/>
      <c r="NB715" s="5"/>
      <c r="NC715" s="5"/>
      <c r="ND715" s="5"/>
      <c r="NE715" s="5"/>
      <c r="NF715" s="5"/>
      <c r="NG715" s="5"/>
      <c r="NH715" s="5"/>
      <c r="NI715" s="5"/>
      <c r="NJ715" s="5"/>
      <c r="NK715" s="5"/>
      <c r="NL715" s="5"/>
      <c r="NM715" s="5"/>
      <c r="NN715" s="5"/>
      <c r="NO715" s="5"/>
      <c r="NP715" s="5"/>
      <c r="NQ715" s="5"/>
      <c r="NR715" s="5"/>
      <c r="NS715" s="5"/>
      <c r="NT715" s="5"/>
      <c r="NU715" s="5"/>
      <c r="NV715" s="5"/>
      <c r="NW715" s="5"/>
      <c r="NX715" s="5"/>
      <c r="NY715" s="5"/>
      <c r="NZ715" s="5"/>
      <c r="OA715" s="5"/>
      <c r="OB715" s="5"/>
      <c r="OC715" s="5"/>
      <c r="OD715" s="5"/>
      <c r="OE715" s="5"/>
      <c r="OF715" s="5"/>
      <c r="OG715" s="5"/>
      <c r="OH715" s="5"/>
      <c r="OI715" s="5"/>
      <c r="OJ715" s="5"/>
      <c r="OK715" s="5"/>
      <c r="OL715" s="5"/>
      <c r="OM715" s="5"/>
      <c r="ON715" s="5"/>
      <c r="OO715" s="5"/>
      <c r="OP715" s="5"/>
      <c r="OQ715" s="5"/>
      <c r="OR715" s="5"/>
      <c r="OS715" s="5"/>
      <c r="OT715" s="5"/>
      <c r="OU715" s="5"/>
      <c r="OV715" s="5"/>
      <c r="OW715" s="5"/>
      <c r="OX715" s="5"/>
      <c r="OY715" s="5"/>
      <c r="OZ715" s="5"/>
      <c r="PA715" s="5"/>
      <c r="PB715" s="5"/>
      <c r="PC715" s="5"/>
      <c r="PD715" s="5"/>
      <c r="PE715" s="5"/>
      <c r="PF715" s="5"/>
      <c r="PG715" s="5"/>
      <c r="PH715" s="5"/>
      <c r="PI715" s="5"/>
      <c r="PJ715" s="5"/>
      <c r="PK715" s="5"/>
      <c r="PL715" s="5"/>
      <c r="PM715" s="5"/>
      <c r="PN715" s="5"/>
      <c r="PO715" s="5"/>
      <c r="PP715" s="5"/>
    </row>
    <row r="716" spans="1:432" ht="14.2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  <c r="IW716" s="5"/>
      <c r="IX716" s="5"/>
      <c r="IY716" s="5"/>
      <c r="IZ716" s="5"/>
      <c r="JA716" s="5"/>
      <c r="JB716" s="5"/>
      <c r="JC716" s="5"/>
      <c r="JD716" s="5"/>
      <c r="JE716" s="5"/>
      <c r="JF716" s="5"/>
      <c r="JG716" s="5"/>
      <c r="JH716" s="5"/>
      <c r="JI716" s="5"/>
      <c r="JJ716" s="5"/>
      <c r="JK716" s="5"/>
      <c r="JL716" s="5"/>
      <c r="JM716" s="5"/>
      <c r="JN716" s="5"/>
      <c r="JO716" s="5"/>
      <c r="JP716" s="5"/>
      <c r="JQ716" s="5"/>
      <c r="JR716" s="5"/>
      <c r="JS716" s="5"/>
      <c r="JT716" s="5"/>
      <c r="JU716" s="5"/>
      <c r="JV716" s="5"/>
      <c r="JW716" s="5"/>
      <c r="JX716" s="5"/>
      <c r="JY716" s="5"/>
      <c r="JZ716" s="5"/>
      <c r="KA716" s="5"/>
      <c r="KB716" s="5"/>
      <c r="KC716" s="5"/>
      <c r="KD716" s="5"/>
      <c r="KE716" s="5"/>
      <c r="KF716" s="5"/>
      <c r="KG716" s="5"/>
      <c r="KH716" s="5"/>
      <c r="KI716" s="5"/>
      <c r="KJ716" s="5"/>
      <c r="KK716" s="5"/>
      <c r="KL716" s="5"/>
      <c r="KM716" s="5"/>
      <c r="KN716" s="5"/>
      <c r="KO716" s="5"/>
      <c r="KP716" s="5"/>
      <c r="KQ716" s="5"/>
      <c r="KR716" s="5"/>
      <c r="KS716" s="5"/>
      <c r="KT716" s="5"/>
      <c r="KU716" s="5"/>
      <c r="KV716" s="5"/>
      <c r="KW716" s="5"/>
      <c r="KX716" s="5"/>
      <c r="KY716" s="5"/>
      <c r="KZ716" s="5"/>
      <c r="LA716" s="5"/>
      <c r="LB716" s="5"/>
      <c r="LC716" s="5"/>
      <c r="LD716" s="5"/>
      <c r="LE716" s="5"/>
      <c r="LF716" s="5"/>
      <c r="LG716" s="5"/>
      <c r="LH716" s="5"/>
      <c r="LI716" s="5"/>
      <c r="LJ716" s="5"/>
      <c r="LK716" s="5"/>
      <c r="LL716" s="5"/>
      <c r="LM716" s="5"/>
      <c r="LN716" s="5"/>
      <c r="LO716" s="5"/>
      <c r="LP716" s="5"/>
      <c r="LQ716" s="5"/>
      <c r="LR716" s="5"/>
      <c r="LS716" s="5"/>
      <c r="LT716" s="5"/>
      <c r="LU716" s="5"/>
      <c r="LV716" s="5"/>
      <c r="LW716" s="5"/>
      <c r="LX716" s="5"/>
      <c r="LY716" s="5"/>
      <c r="LZ716" s="5"/>
      <c r="MA716" s="5"/>
      <c r="MB716" s="5"/>
      <c r="MC716" s="5"/>
      <c r="MD716" s="5"/>
      <c r="ME716" s="5"/>
      <c r="MF716" s="5"/>
      <c r="MG716" s="5"/>
      <c r="MH716" s="5"/>
      <c r="MI716" s="5"/>
      <c r="MJ716" s="5"/>
      <c r="MK716" s="5"/>
      <c r="ML716" s="5"/>
      <c r="MM716" s="5"/>
      <c r="MN716" s="5"/>
      <c r="MO716" s="5"/>
      <c r="MP716" s="5"/>
      <c r="MQ716" s="5"/>
      <c r="MR716" s="5"/>
      <c r="MS716" s="5"/>
      <c r="MT716" s="5"/>
      <c r="MU716" s="5"/>
      <c r="MV716" s="5"/>
      <c r="MW716" s="5"/>
      <c r="MX716" s="5"/>
      <c r="MY716" s="5"/>
      <c r="MZ716" s="5"/>
      <c r="NA716" s="5"/>
      <c r="NB716" s="5"/>
      <c r="NC716" s="5"/>
      <c r="ND716" s="5"/>
      <c r="NE716" s="5"/>
      <c r="NF716" s="5"/>
      <c r="NG716" s="5"/>
      <c r="NH716" s="5"/>
      <c r="NI716" s="5"/>
      <c r="NJ716" s="5"/>
      <c r="NK716" s="5"/>
      <c r="NL716" s="5"/>
      <c r="NM716" s="5"/>
      <c r="NN716" s="5"/>
      <c r="NO716" s="5"/>
      <c r="NP716" s="5"/>
      <c r="NQ716" s="5"/>
      <c r="NR716" s="5"/>
      <c r="NS716" s="5"/>
      <c r="NT716" s="5"/>
      <c r="NU716" s="5"/>
      <c r="NV716" s="5"/>
      <c r="NW716" s="5"/>
      <c r="NX716" s="5"/>
      <c r="NY716" s="5"/>
      <c r="NZ716" s="5"/>
      <c r="OA716" s="5"/>
      <c r="OB716" s="5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</row>
    <row r="717" spans="1:432" ht="14.2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  <c r="IW717" s="5"/>
      <c r="IX717" s="5"/>
      <c r="IY717" s="5"/>
      <c r="IZ717" s="5"/>
      <c r="JA717" s="5"/>
      <c r="JB717" s="5"/>
      <c r="JC717" s="5"/>
      <c r="JD717" s="5"/>
      <c r="JE717" s="5"/>
      <c r="JF717" s="5"/>
      <c r="JG717" s="5"/>
      <c r="JH717" s="5"/>
      <c r="JI717" s="5"/>
      <c r="JJ717" s="5"/>
      <c r="JK717" s="5"/>
      <c r="JL717" s="5"/>
      <c r="JM717" s="5"/>
      <c r="JN717" s="5"/>
      <c r="JO717" s="5"/>
      <c r="JP717" s="5"/>
      <c r="JQ717" s="5"/>
      <c r="JR717" s="5"/>
      <c r="JS717" s="5"/>
      <c r="JT717" s="5"/>
      <c r="JU717" s="5"/>
      <c r="JV717" s="5"/>
      <c r="JW717" s="5"/>
      <c r="JX717" s="5"/>
      <c r="JY717" s="5"/>
      <c r="JZ717" s="5"/>
      <c r="KA717" s="5"/>
      <c r="KB717" s="5"/>
      <c r="KC717" s="5"/>
      <c r="KD717" s="5"/>
      <c r="KE717" s="5"/>
      <c r="KF717" s="5"/>
      <c r="KG717" s="5"/>
      <c r="KH717" s="5"/>
      <c r="KI717" s="5"/>
      <c r="KJ717" s="5"/>
      <c r="KK717" s="5"/>
      <c r="KL717" s="5"/>
      <c r="KM717" s="5"/>
      <c r="KN717" s="5"/>
      <c r="KO717" s="5"/>
      <c r="KP717" s="5"/>
      <c r="KQ717" s="5"/>
      <c r="KR717" s="5"/>
      <c r="KS717" s="5"/>
      <c r="KT717" s="5"/>
      <c r="KU717" s="5"/>
      <c r="KV717" s="5"/>
      <c r="KW717" s="5"/>
      <c r="KX717" s="5"/>
      <c r="KY717" s="5"/>
      <c r="KZ717" s="5"/>
      <c r="LA717" s="5"/>
      <c r="LB717" s="5"/>
      <c r="LC717" s="5"/>
      <c r="LD717" s="5"/>
      <c r="LE717" s="5"/>
      <c r="LF717" s="5"/>
      <c r="LG717" s="5"/>
      <c r="LH717" s="5"/>
      <c r="LI717" s="5"/>
      <c r="LJ717" s="5"/>
      <c r="LK717" s="5"/>
      <c r="LL717" s="5"/>
      <c r="LM717" s="5"/>
      <c r="LN717" s="5"/>
      <c r="LO717" s="5"/>
      <c r="LP717" s="5"/>
      <c r="LQ717" s="5"/>
      <c r="LR717" s="5"/>
      <c r="LS717" s="5"/>
      <c r="LT717" s="5"/>
      <c r="LU717" s="5"/>
      <c r="LV717" s="5"/>
      <c r="LW717" s="5"/>
      <c r="LX717" s="5"/>
      <c r="LY717" s="5"/>
      <c r="LZ717" s="5"/>
      <c r="MA717" s="5"/>
      <c r="MB717" s="5"/>
      <c r="MC717" s="5"/>
      <c r="MD717" s="5"/>
      <c r="ME717" s="5"/>
      <c r="MF717" s="5"/>
      <c r="MG717" s="5"/>
      <c r="MH717" s="5"/>
      <c r="MI717" s="5"/>
      <c r="MJ717" s="5"/>
      <c r="MK717" s="5"/>
      <c r="ML717" s="5"/>
      <c r="MM717" s="5"/>
      <c r="MN717" s="5"/>
      <c r="MO717" s="5"/>
      <c r="MP717" s="5"/>
      <c r="MQ717" s="5"/>
      <c r="MR717" s="5"/>
      <c r="MS717" s="5"/>
      <c r="MT717" s="5"/>
      <c r="MU717" s="5"/>
      <c r="MV717" s="5"/>
      <c r="MW717" s="5"/>
      <c r="MX717" s="5"/>
      <c r="MY717" s="5"/>
      <c r="MZ717" s="5"/>
      <c r="NA717" s="5"/>
      <c r="NB717" s="5"/>
      <c r="NC717" s="5"/>
      <c r="ND717" s="5"/>
      <c r="NE717" s="5"/>
      <c r="NF717" s="5"/>
      <c r="NG717" s="5"/>
      <c r="NH717" s="5"/>
      <c r="NI717" s="5"/>
      <c r="NJ717" s="5"/>
      <c r="NK717" s="5"/>
      <c r="NL717" s="5"/>
      <c r="NM717" s="5"/>
      <c r="NN717" s="5"/>
      <c r="NO717" s="5"/>
      <c r="NP717" s="5"/>
      <c r="NQ717" s="5"/>
      <c r="NR717" s="5"/>
      <c r="NS717" s="5"/>
      <c r="NT717" s="5"/>
      <c r="NU717" s="5"/>
      <c r="NV717" s="5"/>
      <c r="NW717" s="5"/>
      <c r="NX717" s="5"/>
      <c r="NY717" s="5"/>
      <c r="NZ717" s="5"/>
      <c r="OA717" s="5"/>
      <c r="OB717" s="5"/>
      <c r="OC717" s="5"/>
      <c r="OD717" s="5"/>
      <c r="OE717" s="5"/>
      <c r="OF717" s="5"/>
      <c r="OG717" s="5"/>
      <c r="OH717" s="5"/>
      <c r="OI717" s="5"/>
      <c r="OJ717" s="5"/>
      <c r="OK717" s="5"/>
      <c r="OL717" s="5"/>
      <c r="OM717" s="5"/>
      <c r="ON717" s="5"/>
      <c r="OO717" s="5"/>
      <c r="OP717" s="5"/>
      <c r="OQ717" s="5"/>
      <c r="OR717" s="5"/>
      <c r="OS717" s="5"/>
      <c r="OT717" s="5"/>
      <c r="OU717" s="5"/>
      <c r="OV717" s="5"/>
      <c r="OW717" s="5"/>
      <c r="OX717" s="5"/>
      <c r="OY717" s="5"/>
      <c r="OZ717" s="5"/>
      <c r="PA717" s="5"/>
      <c r="PB717" s="5"/>
      <c r="PC717" s="5"/>
      <c r="PD717" s="5"/>
      <c r="PE717" s="5"/>
      <c r="PF717" s="5"/>
      <c r="PG717" s="5"/>
      <c r="PH717" s="5"/>
      <c r="PI717" s="5"/>
      <c r="PJ717" s="5"/>
      <c r="PK717" s="5"/>
      <c r="PL717" s="5"/>
      <c r="PM717" s="5"/>
      <c r="PN717" s="5"/>
      <c r="PO717" s="5"/>
      <c r="PP717" s="5"/>
    </row>
    <row r="718" spans="1:432" ht="14.2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  <c r="IW718" s="5"/>
      <c r="IX718" s="5"/>
      <c r="IY718" s="5"/>
      <c r="IZ718" s="5"/>
      <c r="JA718" s="5"/>
      <c r="JB718" s="5"/>
      <c r="JC718" s="5"/>
      <c r="JD718" s="5"/>
      <c r="JE718" s="5"/>
      <c r="JF718" s="5"/>
      <c r="JG718" s="5"/>
      <c r="JH718" s="5"/>
      <c r="JI718" s="5"/>
      <c r="JJ718" s="5"/>
      <c r="JK718" s="5"/>
      <c r="JL718" s="5"/>
      <c r="JM718" s="5"/>
      <c r="JN718" s="5"/>
      <c r="JO718" s="5"/>
      <c r="JP718" s="5"/>
      <c r="JQ718" s="5"/>
      <c r="JR718" s="5"/>
      <c r="JS718" s="5"/>
      <c r="JT718" s="5"/>
      <c r="JU718" s="5"/>
      <c r="JV718" s="5"/>
      <c r="JW718" s="5"/>
      <c r="JX718" s="5"/>
      <c r="JY718" s="5"/>
      <c r="JZ718" s="5"/>
      <c r="KA718" s="5"/>
      <c r="KB718" s="5"/>
      <c r="KC718" s="5"/>
      <c r="KD718" s="5"/>
      <c r="KE718" s="5"/>
      <c r="KF718" s="5"/>
      <c r="KG718" s="5"/>
      <c r="KH718" s="5"/>
      <c r="KI718" s="5"/>
      <c r="KJ718" s="5"/>
      <c r="KK718" s="5"/>
      <c r="KL718" s="5"/>
      <c r="KM718" s="5"/>
      <c r="KN718" s="5"/>
      <c r="KO718" s="5"/>
      <c r="KP718" s="5"/>
      <c r="KQ718" s="5"/>
      <c r="KR718" s="5"/>
      <c r="KS718" s="5"/>
      <c r="KT718" s="5"/>
      <c r="KU718" s="5"/>
      <c r="KV718" s="5"/>
      <c r="KW718" s="5"/>
      <c r="KX718" s="5"/>
      <c r="KY718" s="5"/>
      <c r="KZ718" s="5"/>
      <c r="LA718" s="5"/>
      <c r="LB718" s="5"/>
      <c r="LC718" s="5"/>
      <c r="LD718" s="5"/>
      <c r="LE718" s="5"/>
      <c r="LF718" s="5"/>
      <c r="LG718" s="5"/>
      <c r="LH718" s="5"/>
      <c r="LI718" s="5"/>
      <c r="LJ718" s="5"/>
      <c r="LK718" s="5"/>
      <c r="LL718" s="5"/>
      <c r="LM718" s="5"/>
      <c r="LN718" s="5"/>
      <c r="LO718" s="5"/>
      <c r="LP718" s="5"/>
      <c r="LQ718" s="5"/>
      <c r="LR718" s="5"/>
      <c r="LS718" s="5"/>
      <c r="LT718" s="5"/>
      <c r="LU718" s="5"/>
      <c r="LV718" s="5"/>
      <c r="LW718" s="5"/>
      <c r="LX718" s="5"/>
      <c r="LY718" s="5"/>
      <c r="LZ718" s="5"/>
      <c r="MA718" s="5"/>
      <c r="MB718" s="5"/>
      <c r="MC718" s="5"/>
      <c r="MD718" s="5"/>
      <c r="ME718" s="5"/>
      <c r="MF718" s="5"/>
      <c r="MG718" s="5"/>
      <c r="MH718" s="5"/>
      <c r="MI718" s="5"/>
      <c r="MJ718" s="5"/>
      <c r="MK718" s="5"/>
      <c r="ML718" s="5"/>
      <c r="MM718" s="5"/>
      <c r="MN718" s="5"/>
      <c r="MO718" s="5"/>
      <c r="MP718" s="5"/>
      <c r="MQ718" s="5"/>
      <c r="MR718" s="5"/>
      <c r="MS718" s="5"/>
      <c r="MT718" s="5"/>
      <c r="MU718" s="5"/>
      <c r="MV718" s="5"/>
      <c r="MW718" s="5"/>
      <c r="MX718" s="5"/>
      <c r="MY718" s="5"/>
      <c r="MZ718" s="5"/>
      <c r="NA718" s="5"/>
      <c r="NB718" s="5"/>
      <c r="NC718" s="5"/>
      <c r="ND718" s="5"/>
      <c r="NE718" s="5"/>
      <c r="NF718" s="5"/>
      <c r="NG718" s="5"/>
      <c r="NH718" s="5"/>
      <c r="NI718" s="5"/>
      <c r="NJ718" s="5"/>
      <c r="NK718" s="5"/>
      <c r="NL718" s="5"/>
      <c r="NM718" s="5"/>
      <c r="NN718" s="5"/>
      <c r="NO718" s="5"/>
      <c r="NP718" s="5"/>
      <c r="NQ718" s="5"/>
      <c r="NR718" s="5"/>
      <c r="NS718" s="5"/>
      <c r="NT718" s="5"/>
      <c r="NU718" s="5"/>
      <c r="NV718" s="5"/>
      <c r="NW718" s="5"/>
      <c r="NX718" s="5"/>
      <c r="NY718" s="5"/>
      <c r="NZ718" s="5"/>
      <c r="OA718" s="5"/>
      <c r="OB718" s="5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</row>
    <row r="719" spans="1:432" ht="14.2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  <c r="IW719" s="5"/>
      <c r="IX719" s="5"/>
      <c r="IY719" s="5"/>
      <c r="IZ719" s="5"/>
      <c r="JA719" s="5"/>
      <c r="JB719" s="5"/>
      <c r="JC719" s="5"/>
      <c r="JD719" s="5"/>
      <c r="JE719" s="5"/>
      <c r="JF719" s="5"/>
      <c r="JG719" s="5"/>
      <c r="JH719" s="5"/>
      <c r="JI719" s="5"/>
      <c r="JJ719" s="5"/>
      <c r="JK719" s="5"/>
      <c r="JL719" s="5"/>
      <c r="JM719" s="5"/>
      <c r="JN719" s="5"/>
      <c r="JO719" s="5"/>
      <c r="JP719" s="5"/>
      <c r="JQ719" s="5"/>
      <c r="JR719" s="5"/>
      <c r="JS719" s="5"/>
      <c r="JT719" s="5"/>
      <c r="JU719" s="5"/>
      <c r="JV719" s="5"/>
      <c r="JW719" s="5"/>
      <c r="JX719" s="5"/>
      <c r="JY719" s="5"/>
      <c r="JZ719" s="5"/>
      <c r="KA719" s="5"/>
      <c r="KB719" s="5"/>
      <c r="KC719" s="5"/>
      <c r="KD719" s="5"/>
      <c r="KE719" s="5"/>
      <c r="KF719" s="5"/>
      <c r="KG719" s="5"/>
      <c r="KH719" s="5"/>
      <c r="KI719" s="5"/>
      <c r="KJ719" s="5"/>
      <c r="KK719" s="5"/>
      <c r="KL719" s="5"/>
      <c r="KM719" s="5"/>
      <c r="KN719" s="5"/>
      <c r="KO719" s="5"/>
      <c r="KP719" s="5"/>
      <c r="KQ719" s="5"/>
      <c r="KR719" s="5"/>
      <c r="KS719" s="5"/>
      <c r="KT719" s="5"/>
      <c r="KU719" s="5"/>
      <c r="KV719" s="5"/>
      <c r="KW719" s="5"/>
      <c r="KX719" s="5"/>
      <c r="KY719" s="5"/>
      <c r="KZ719" s="5"/>
      <c r="LA719" s="5"/>
      <c r="LB719" s="5"/>
      <c r="LC719" s="5"/>
      <c r="LD719" s="5"/>
      <c r="LE719" s="5"/>
      <c r="LF719" s="5"/>
      <c r="LG719" s="5"/>
      <c r="LH719" s="5"/>
      <c r="LI719" s="5"/>
      <c r="LJ719" s="5"/>
      <c r="LK719" s="5"/>
      <c r="LL719" s="5"/>
      <c r="LM719" s="5"/>
      <c r="LN719" s="5"/>
      <c r="LO719" s="5"/>
      <c r="LP719" s="5"/>
      <c r="LQ719" s="5"/>
      <c r="LR719" s="5"/>
      <c r="LS719" s="5"/>
      <c r="LT719" s="5"/>
      <c r="LU719" s="5"/>
      <c r="LV719" s="5"/>
      <c r="LW719" s="5"/>
      <c r="LX719" s="5"/>
      <c r="LY719" s="5"/>
      <c r="LZ719" s="5"/>
      <c r="MA719" s="5"/>
      <c r="MB719" s="5"/>
      <c r="MC719" s="5"/>
      <c r="MD719" s="5"/>
      <c r="ME719" s="5"/>
      <c r="MF719" s="5"/>
      <c r="MG719" s="5"/>
      <c r="MH719" s="5"/>
      <c r="MI719" s="5"/>
      <c r="MJ719" s="5"/>
      <c r="MK719" s="5"/>
      <c r="ML719" s="5"/>
      <c r="MM719" s="5"/>
      <c r="MN719" s="5"/>
      <c r="MO719" s="5"/>
      <c r="MP719" s="5"/>
      <c r="MQ719" s="5"/>
      <c r="MR719" s="5"/>
      <c r="MS719" s="5"/>
      <c r="MT719" s="5"/>
      <c r="MU719" s="5"/>
      <c r="MV719" s="5"/>
      <c r="MW719" s="5"/>
      <c r="MX719" s="5"/>
      <c r="MY719" s="5"/>
      <c r="MZ719" s="5"/>
      <c r="NA719" s="5"/>
      <c r="NB719" s="5"/>
      <c r="NC719" s="5"/>
      <c r="ND719" s="5"/>
      <c r="NE719" s="5"/>
      <c r="NF719" s="5"/>
      <c r="NG719" s="5"/>
      <c r="NH719" s="5"/>
      <c r="NI719" s="5"/>
      <c r="NJ719" s="5"/>
      <c r="NK719" s="5"/>
      <c r="NL719" s="5"/>
      <c r="NM719" s="5"/>
      <c r="NN719" s="5"/>
      <c r="NO719" s="5"/>
      <c r="NP719" s="5"/>
      <c r="NQ719" s="5"/>
      <c r="NR719" s="5"/>
      <c r="NS719" s="5"/>
      <c r="NT719" s="5"/>
      <c r="NU719" s="5"/>
      <c r="NV719" s="5"/>
      <c r="NW719" s="5"/>
      <c r="NX719" s="5"/>
      <c r="NY719" s="5"/>
      <c r="NZ719" s="5"/>
      <c r="OA719" s="5"/>
      <c r="OB719" s="5"/>
      <c r="OC719" s="5"/>
      <c r="OD719" s="5"/>
      <c r="OE719" s="5"/>
      <c r="OF719" s="5"/>
      <c r="OG719" s="5"/>
      <c r="OH719" s="5"/>
      <c r="OI719" s="5"/>
      <c r="OJ719" s="5"/>
      <c r="OK719" s="5"/>
      <c r="OL719" s="5"/>
      <c r="OM719" s="5"/>
      <c r="ON719" s="5"/>
      <c r="OO719" s="5"/>
      <c r="OP719" s="5"/>
      <c r="OQ719" s="5"/>
      <c r="OR719" s="5"/>
      <c r="OS719" s="5"/>
      <c r="OT719" s="5"/>
      <c r="OU719" s="5"/>
      <c r="OV719" s="5"/>
      <c r="OW719" s="5"/>
      <c r="OX719" s="5"/>
      <c r="OY719" s="5"/>
      <c r="OZ719" s="5"/>
      <c r="PA719" s="5"/>
      <c r="PB719" s="5"/>
      <c r="PC719" s="5"/>
      <c r="PD719" s="5"/>
      <c r="PE719" s="5"/>
      <c r="PF719" s="5"/>
      <c r="PG719" s="5"/>
      <c r="PH719" s="5"/>
      <c r="PI719" s="5"/>
      <c r="PJ719" s="5"/>
      <c r="PK719" s="5"/>
      <c r="PL719" s="5"/>
      <c r="PM719" s="5"/>
      <c r="PN719" s="5"/>
      <c r="PO719" s="5"/>
      <c r="PP719" s="5"/>
    </row>
    <row r="720" spans="1:432" ht="14.2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  <c r="IW720" s="5"/>
      <c r="IX720" s="5"/>
      <c r="IY720" s="5"/>
      <c r="IZ720" s="5"/>
      <c r="JA720" s="5"/>
      <c r="JB720" s="5"/>
      <c r="JC720" s="5"/>
      <c r="JD720" s="5"/>
      <c r="JE720" s="5"/>
      <c r="JF720" s="5"/>
      <c r="JG720" s="5"/>
      <c r="JH720" s="5"/>
      <c r="JI720" s="5"/>
      <c r="JJ720" s="5"/>
      <c r="JK720" s="5"/>
      <c r="JL720" s="5"/>
      <c r="JM720" s="5"/>
      <c r="JN720" s="5"/>
      <c r="JO720" s="5"/>
      <c r="JP720" s="5"/>
      <c r="JQ720" s="5"/>
      <c r="JR720" s="5"/>
      <c r="JS720" s="5"/>
      <c r="JT720" s="5"/>
      <c r="JU720" s="5"/>
      <c r="JV720" s="5"/>
      <c r="JW720" s="5"/>
      <c r="JX720" s="5"/>
      <c r="JY720" s="5"/>
      <c r="JZ720" s="5"/>
      <c r="KA720" s="5"/>
      <c r="KB720" s="5"/>
      <c r="KC720" s="5"/>
      <c r="KD720" s="5"/>
      <c r="KE720" s="5"/>
      <c r="KF720" s="5"/>
      <c r="KG720" s="5"/>
      <c r="KH720" s="5"/>
      <c r="KI720" s="5"/>
      <c r="KJ720" s="5"/>
      <c r="KK720" s="5"/>
      <c r="KL720" s="5"/>
      <c r="KM720" s="5"/>
      <c r="KN720" s="5"/>
      <c r="KO720" s="5"/>
      <c r="KP720" s="5"/>
      <c r="KQ720" s="5"/>
      <c r="KR720" s="5"/>
      <c r="KS720" s="5"/>
      <c r="KT720" s="5"/>
      <c r="KU720" s="5"/>
      <c r="KV720" s="5"/>
      <c r="KW720" s="5"/>
      <c r="KX720" s="5"/>
      <c r="KY720" s="5"/>
      <c r="KZ720" s="5"/>
      <c r="LA720" s="5"/>
      <c r="LB720" s="5"/>
      <c r="LC720" s="5"/>
      <c r="LD720" s="5"/>
      <c r="LE720" s="5"/>
      <c r="LF720" s="5"/>
      <c r="LG720" s="5"/>
      <c r="LH720" s="5"/>
      <c r="LI720" s="5"/>
      <c r="LJ720" s="5"/>
      <c r="LK720" s="5"/>
      <c r="LL720" s="5"/>
      <c r="LM720" s="5"/>
      <c r="LN720" s="5"/>
      <c r="LO720" s="5"/>
      <c r="LP720" s="5"/>
      <c r="LQ720" s="5"/>
      <c r="LR720" s="5"/>
      <c r="LS720" s="5"/>
      <c r="LT720" s="5"/>
      <c r="LU720" s="5"/>
      <c r="LV720" s="5"/>
      <c r="LW720" s="5"/>
      <c r="LX720" s="5"/>
      <c r="LY720" s="5"/>
      <c r="LZ720" s="5"/>
      <c r="MA720" s="5"/>
      <c r="MB720" s="5"/>
      <c r="MC720" s="5"/>
      <c r="MD720" s="5"/>
      <c r="ME720" s="5"/>
      <c r="MF720" s="5"/>
      <c r="MG720" s="5"/>
      <c r="MH720" s="5"/>
      <c r="MI720" s="5"/>
      <c r="MJ720" s="5"/>
      <c r="MK720" s="5"/>
      <c r="ML720" s="5"/>
      <c r="MM720" s="5"/>
      <c r="MN720" s="5"/>
      <c r="MO720" s="5"/>
      <c r="MP720" s="5"/>
      <c r="MQ720" s="5"/>
      <c r="MR720" s="5"/>
      <c r="MS720" s="5"/>
      <c r="MT720" s="5"/>
      <c r="MU720" s="5"/>
      <c r="MV720" s="5"/>
      <c r="MW720" s="5"/>
      <c r="MX720" s="5"/>
      <c r="MY720" s="5"/>
      <c r="MZ720" s="5"/>
      <c r="NA720" s="5"/>
      <c r="NB720" s="5"/>
      <c r="NC720" s="5"/>
      <c r="ND720" s="5"/>
      <c r="NE720" s="5"/>
      <c r="NF720" s="5"/>
      <c r="NG720" s="5"/>
      <c r="NH720" s="5"/>
      <c r="NI720" s="5"/>
      <c r="NJ720" s="5"/>
      <c r="NK720" s="5"/>
      <c r="NL720" s="5"/>
      <c r="NM720" s="5"/>
      <c r="NN720" s="5"/>
      <c r="NO720" s="5"/>
      <c r="NP720" s="5"/>
      <c r="NQ720" s="5"/>
      <c r="NR720" s="5"/>
      <c r="NS720" s="5"/>
      <c r="NT720" s="5"/>
      <c r="NU720" s="5"/>
      <c r="NV720" s="5"/>
      <c r="NW720" s="5"/>
      <c r="NX720" s="5"/>
      <c r="NY720" s="5"/>
      <c r="NZ720" s="5"/>
      <c r="OA720" s="5"/>
      <c r="OB720" s="5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</row>
    <row r="721" spans="1:432" ht="14.2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  <c r="IW721" s="5"/>
      <c r="IX721" s="5"/>
      <c r="IY721" s="5"/>
      <c r="IZ721" s="5"/>
      <c r="JA721" s="5"/>
      <c r="JB721" s="5"/>
      <c r="JC721" s="5"/>
      <c r="JD721" s="5"/>
      <c r="JE721" s="5"/>
      <c r="JF721" s="5"/>
      <c r="JG721" s="5"/>
      <c r="JH721" s="5"/>
      <c r="JI721" s="5"/>
      <c r="JJ721" s="5"/>
      <c r="JK721" s="5"/>
      <c r="JL721" s="5"/>
      <c r="JM721" s="5"/>
      <c r="JN721" s="5"/>
      <c r="JO721" s="5"/>
      <c r="JP721" s="5"/>
      <c r="JQ721" s="5"/>
      <c r="JR721" s="5"/>
      <c r="JS721" s="5"/>
      <c r="JT721" s="5"/>
      <c r="JU721" s="5"/>
      <c r="JV721" s="5"/>
      <c r="JW721" s="5"/>
      <c r="JX721" s="5"/>
      <c r="JY721" s="5"/>
      <c r="JZ721" s="5"/>
      <c r="KA721" s="5"/>
      <c r="KB721" s="5"/>
      <c r="KC721" s="5"/>
      <c r="KD721" s="5"/>
      <c r="KE721" s="5"/>
      <c r="KF721" s="5"/>
      <c r="KG721" s="5"/>
      <c r="KH721" s="5"/>
      <c r="KI721" s="5"/>
      <c r="KJ721" s="5"/>
      <c r="KK721" s="5"/>
      <c r="KL721" s="5"/>
      <c r="KM721" s="5"/>
      <c r="KN721" s="5"/>
      <c r="KO721" s="5"/>
      <c r="KP721" s="5"/>
      <c r="KQ721" s="5"/>
      <c r="KR721" s="5"/>
      <c r="KS721" s="5"/>
      <c r="KT721" s="5"/>
      <c r="KU721" s="5"/>
      <c r="KV721" s="5"/>
      <c r="KW721" s="5"/>
      <c r="KX721" s="5"/>
      <c r="KY721" s="5"/>
      <c r="KZ721" s="5"/>
      <c r="LA721" s="5"/>
      <c r="LB721" s="5"/>
      <c r="LC721" s="5"/>
      <c r="LD721" s="5"/>
      <c r="LE721" s="5"/>
      <c r="LF721" s="5"/>
      <c r="LG721" s="5"/>
      <c r="LH721" s="5"/>
      <c r="LI721" s="5"/>
      <c r="LJ721" s="5"/>
      <c r="LK721" s="5"/>
      <c r="LL721" s="5"/>
      <c r="LM721" s="5"/>
      <c r="LN721" s="5"/>
      <c r="LO721" s="5"/>
      <c r="LP721" s="5"/>
      <c r="LQ721" s="5"/>
      <c r="LR721" s="5"/>
      <c r="LS721" s="5"/>
      <c r="LT721" s="5"/>
      <c r="LU721" s="5"/>
      <c r="LV721" s="5"/>
      <c r="LW721" s="5"/>
      <c r="LX721" s="5"/>
      <c r="LY721" s="5"/>
      <c r="LZ721" s="5"/>
      <c r="MA721" s="5"/>
      <c r="MB721" s="5"/>
      <c r="MC721" s="5"/>
      <c r="MD721" s="5"/>
      <c r="ME721" s="5"/>
      <c r="MF721" s="5"/>
      <c r="MG721" s="5"/>
      <c r="MH721" s="5"/>
      <c r="MI721" s="5"/>
      <c r="MJ721" s="5"/>
      <c r="MK721" s="5"/>
      <c r="ML721" s="5"/>
      <c r="MM721" s="5"/>
      <c r="MN721" s="5"/>
      <c r="MO721" s="5"/>
      <c r="MP721" s="5"/>
      <c r="MQ721" s="5"/>
      <c r="MR721" s="5"/>
      <c r="MS721" s="5"/>
      <c r="MT721" s="5"/>
      <c r="MU721" s="5"/>
      <c r="MV721" s="5"/>
      <c r="MW721" s="5"/>
      <c r="MX721" s="5"/>
      <c r="MY721" s="5"/>
      <c r="MZ721" s="5"/>
      <c r="NA721" s="5"/>
      <c r="NB721" s="5"/>
      <c r="NC721" s="5"/>
      <c r="ND721" s="5"/>
      <c r="NE721" s="5"/>
      <c r="NF721" s="5"/>
      <c r="NG721" s="5"/>
      <c r="NH721" s="5"/>
      <c r="NI721" s="5"/>
      <c r="NJ721" s="5"/>
      <c r="NK721" s="5"/>
      <c r="NL721" s="5"/>
      <c r="NM721" s="5"/>
      <c r="NN721" s="5"/>
      <c r="NO721" s="5"/>
      <c r="NP721" s="5"/>
      <c r="NQ721" s="5"/>
      <c r="NR721" s="5"/>
      <c r="NS721" s="5"/>
      <c r="NT721" s="5"/>
      <c r="NU721" s="5"/>
      <c r="NV721" s="5"/>
      <c r="NW721" s="5"/>
      <c r="NX721" s="5"/>
      <c r="NY721" s="5"/>
      <c r="NZ721" s="5"/>
      <c r="OA721" s="5"/>
      <c r="OB721" s="5"/>
      <c r="OC721" s="5"/>
      <c r="OD721" s="5"/>
      <c r="OE721" s="5"/>
      <c r="OF721" s="5"/>
      <c r="OG721" s="5"/>
      <c r="OH721" s="5"/>
      <c r="OI721" s="5"/>
      <c r="OJ721" s="5"/>
      <c r="OK721" s="5"/>
      <c r="OL721" s="5"/>
      <c r="OM721" s="5"/>
      <c r="ON721" s="5"/>
      <c r="OO721" s="5"/>
      <c r="OP721" s="5"/>
      <c r="OQ721" s="5"/>
      <c r="OR721" s="5"/>
      <c r="OS721" s="5"/>
      <c r="OT721" s="5"/>
      <c r="OU721" s="5"/>
      <c r="OV721" s="5"/>
      <c r="OW721" s="5"/>
      <c r="OX721" s="5"/>
      <c r="OY721" s="5"/>
      <c r="OZ721" s="5"/>
      <c r="PA721" s="5"/>
      <c r="PB721" s="5"/>
      <c r="PC721" s="5"/>
      <c r="PD721" s="5"/>
      <c r="PE721" s="5"/>
      <c r="PF721" s="5"/>
      <c r="PG721" s="5"/>
      <c r="PH721" s="5"/>
      <c r="PI721" s="5"/>
      <c r="PJ721" s="5"/>
      <c r="PK721" s="5"/>
      <c r="PL721" s="5"/>
      <c r="PM721" s="5"/>
      <c r="PN721" s="5"/>
      <c r="PO721" s="5"/>
      <c r="PP721" s="5"/>
    </row>
    <row r="722" spans="1:432" ht="14.2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  <c r="IW722" s="5"/>
      <c r="IX722" s="5"/>
      <c r="IY722" s="5"/>
      <c r="IZ722" s="5"/>
      <c r="JA722" s="5"/>
      <c r="JB722" s="5"/>
      <c r="JC722" s="5"/>
      <c r="JD722" s="5"/>
      <c r="JE722" s="5"/>
      <c r="JF722" s="5"/>
      <c r="JG722" s="5"/>
      <c r="JH722" s="5"/>
      <c r="JI722" s="5"/>
      <c r="JJ722" s="5"/>
      <c r="JK722" s="5"/>
      <c r="JL722" s="5"/>
      <c r="JM722" s="5"/>
      <c r="JN722" s="5"/>
      <c r="JO722" s="5"/>
      <c r="JP722" s="5"/>
      <c r="JQ722" s="5"/>
      <c r="JR722" s="5"/>
      <c r="JS722" s="5"/>
      <c r="JT722" s="5"/>
      <c r="JU722" s="5"/>
      <c r="JV722" s="5"/>
      <c r="JW722" s="5"/>
      <c r="JX722" s="5"/>
      <c r="JY722" s="5"/>
      <c r="JZ722" s="5"/>
      <c r="KA722" s="5"/>
      <c r="KB722" s="5"/>
      <c r="KC722" s="5"/>
      <c r="KD722" s="5"/>
      <c r="KE722" s="5"/>
      <c r="KF722" s="5"/>
      <c r="KG722" s="5"/>
      <c r="KH722" s="5"/>
      <c r="KI722" s="5"/>
      <c r="KJ722" s="5"/>
      <c r="KK722" s="5"/>
      <c r="KL722" s="5"/>
      <c r="KM722" s="5"/>
      <c r="KN722" s="5"/>
      <c r="KO722" s="5"/>
      <c r="KP722" s="5"/>
      <c r="KQ722" s="5"/>
      <c r="KR722" s="5"/>
      <c r="KS722" s="5"/>
      <c r="KT722" s="5"/>
      <c r="KU722" s="5"/>
      <c r="KV722" s="5"/>
      <c r="KW722" s="5"/>
      <c r="KX722" s="5"/>
      <c r="KY722" s="5"/>
      <c r="KZ722" s="5"/>
      <c r="LA722" s="5"/>
      <c r="LB722" s="5"/>
      <c r="LC722" s="5"/>
      <c r="LD722" s="5"/>
      <c r="LE722" s="5"/>
      <c r="LF722" s="5"/>
      <c r="LG722" s="5"/>
      <c r="LH722" s="5"/>
      <c r="LI722" s="5"/>
      <c r="LJ722" s="5"/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r="MY722" s="5"/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</row>
    <row r="723" spans="1:432" ht="14.2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  <c r="IW723" s="5"/>
      <c r="IX723" s="5"/>
      <c r="IY723" s="5"/>
      <c r="IZ723" s="5"/>
      <c r="JA723" s="5"/>
      <c r="JB723" s="5"/>
      <c r="JC723" s="5"/>
      <c r="JD723" s="5"/>
      <c r="JE723" s="5"/>
      <c r="JF723" s="5"/>
      <c r="JG723" s="5"/>
      <c r="JH723" s="5"/>
      <c r="JI723" s="5"/>
      <c r="JJ723" s="5"/>
      <c r="JK723" s="5"/>
      <c r="JL723" s="5"/>
      <c r="JM723" s="5"/>
      <c r="JN723" s="5"/>
      <c r="JO723" s="5"/>
      <c r="JP723" s="5"/>
      <c r="JQ723" s="5"/>
      <c r="JR723" s="5"/>
      <c r="JS723" s="5"/>
      <c r="JT723" s="5"/>
      <c r="JU723" s="5"/>
      <c r="JV723" s="5"/>
      <c r="JW723" s="5"/>
      <c r="JX723" s="5"/>
      <c r="JY723" s="5"/>
      <c r="JZ723" s="5"/>
      <c r="KA723" s="5"/>
      <c r="KB723" s="5"/>
      <c r="KC723" s="5"/>
      <c r="KD723" s="5"/>
      <c r="KE723" s="5"/>
      <c r="KF723" s="5"/>
      <c r="KG723" s="5"/>
      <c r="KH723" s="5"/>
      <c r="KI723" s="5"/>
      <c r="KJ723" s="5"/>
      <c r="KK723" s="5"/>
      <c r="KL723" s="5"/>
      <c r="KM723" s="5"/>
      <c r="KN723" s="5"/>
      <c r="KO723" s="5"/>
      <c r="KP723" s="5"/>
      <c r="KQ723" s="5"/>
      <c r="KR723" s="5"/>
      <c r="KS723" s="5"/>
      <c r="KT723" s="5"/>
      <c r="KU723" s="5"/>
      <c r="KV723" s="5"/>
      <c r="KW723" s="5"/>
      <c r="KX723" s="5"/>
      <c r="KY723" s="5"/>
      <c r="KZ723" s="5"/>
      <c r="LA723" s="5"/>
      <c r="LB723" s="5"/>
      <c r="LC723" s="5"/>
      <c r="LD723" s="5"/>
      <c r="LE723" s="5"/>
      <c r="LF723" s="5"/>
      <c r="LG723" s="5"/>
      <c r="LH723" s="5"/>
      <c r="LI723" s="5"/>
      <c r="LJ723" s="5"/>
      <c r="LK723" s="5"/>
      <c r="LL723" s="5"/>
      <c r="LM723" s="5"/>
      <c r="LN723" s="5"/>
      <c r="LO723" s="5"/>
      <c r="LP723" s="5"/>
      <c r="LQ723" s="5"/>
      <c r="LR723" s="5"/>
      <c r="LS723" s="5"/>
      <c r="LT723" s="5"/>
      <c r="LU723" s="5"/>
      <c r="LV723" s="5"/>
      <c r="LW723" s="5"/>
      <c r="LX723" s="5"/>
      <c r="LY723" s="5"/>
      <c r="LZ723" s="5"/>
      <c r="MA723" s="5"/>
      <c r="MB723" s="5"/>
      <c r="MC723" s="5"/>
      <c r="MD723" s="5"/>
      <c r="ME723" s="5"/>
      <c r="MF723" s="5"/>
      <c r="MG723" s="5"/>
      <c r="MH723" s="5"/>
      <c r="MI723" s="5"/>
      <c r="MJ723" s="5"/>
      <c r="MK723" s="5"/>
      <c r="ML723" s="5"/>
      <c r="MM723" s="5"/>
      <c r="MN723" s="5"/>
      <c r="MO723" s="5"/>
      <c r="MP723" s="5"/>
      <c r="MQ723" s="5"/>
      <c r="MR723" s="5"/>
      <c r="MS723" s="5"/>
      <c r="MT723" s="5"/>
      <c r="MU723" s="5"/>
      <c r="MV723" s="5"/>
      <c r="MW723" s="5"/>
      <c r="MX723" s="5"/>
      <c r="MY723" s="5"/>
      <c r="MZ723" s="5"/>
      <c r="NA723" s="5"/>
      <c r="NB723" s="5"/>
      <c r="NC723" s="5"/>
      <c r="ND723" s="5"/>
      <c r="NE723" s="5"/>
      <c r="NF723" s="5"/>
      <c r="NG723" s="5"/>
      <c r="NH723" s="5"/>
      <c r="NI723" s="5"/>
      <c r="NJ723" s="5"/>
      <c r="NK723" s="5"/>
      <c r="NL723" s="5"/>
      <c r="NM723" s="5"/>
      <c r="NN723" s="5"/>
      <c r="NO723" s="5"/>
      <c r="NP723" s="5"/>
      <c r="NQ723" s="5"/>
      <c r="NR723" s="5"/>
      <c r="NS723" s="5"/>
      <c r="NT723" s="5"/>
      <c r="NU723" s="5"/>
      <c r="NV723" s="5"/>
      <c r="NW723" s="5"/>
      <c r="NX723" s="5"/>
      <c r="NY723" s="5"/>
      <c r="NZ723" s="5"/>
      <c r="OA723" s="5"/>
      <c r="OB723" s="5"/>
      <c r="OC723" s="5"/>
      <c r="OD723" s="5"/>
      <c r="OE723" s="5"/>
      <c r="OF723" s="5"/>
      <c r="OG723" s="5"/>
      <c r="OH723" s="5"/>
      <c r="OI723" s="5"/>
      <c r="OJ723" s="5"/>
      <c r="OK723" s="5"/>
      <c r="OL723" s="5"/>
      <c r="OM723" s="5"/>
      <c r="ON723" s="5"/>
      <c r="OO723" s="5"/>
      <c r="OP723" s="5"/>
      <c r="OQ723" s="5"/>
      <c r="OR723" s="5"/>
      <c r="OS723" s="5"/>
      <c r="OT723" s="5"/>
      <c r="OU723" s="5"/>
      <c r="OV723" s="5"/>
      <c r="OW723" s="5"/>
      <c r="OX723" s="5"/>
      <c r="OY723" s="5"/>
      <c r="OZ723" s="5"/>
      <c r="PA723" s="5"/>
      <c r="PB723" s="5"/>
      <c r="PC723" s="5"/>
      <c r="PD723" s="5"/>
      <c r="PE723" s="5"/>
      <c r="PF723" s="5"/>
      <c r="PG723" s="5"/>
      <c r="PH723" s="5"/>
      <c r="PI723" s="5"/>
      <c r="PJ723" s="5"/>
      <c r="PK723" s="5"/>
      <c r="PL723" s="5"/>
      <c r="PM723" s="5"/>
      <c r="PN723" s="5"/>
      <c r="PO723" s="5"/>
      <c r="PP723" s="5"/>
    </row>
    <row r="724" spans="1:432" ht="14.2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  <c r="IW724" s="5"/>
      <c r="IX724" s="5"/>
      <c r="IY724" s="5"/>
      <c r="IZ724" s="5"/>
      <c r="JA724" s="5"/>
      <c r="JB724" s="5"/>
      <c r="JC724" s="5"/>
      <c r="JD724" s="5"/>
      <c r="JE724" s="5"/>
      <c r="JF724" s="5"/>
      <c r="JG724" s="5"/>
      <c r="JH724" s="5"/>
      <c r="JI724" s="5"/>
      <c r="JJ724" s="5"/>
      <c r="JK724" s="5"/>
      <c r="JL724" s="5"/>
      <c r="JM724" s="5"/>
      <c r="JN724" s="5"/>
      <c r="JO724" s="5"/>
      <c r="JP724" s="5"/>
      <c r="JQ724" s="5"/>
      <c r="JR724" s="5"/>
      <c r="JS724" s="5"/>
      <c r="JT724" s="5"/>
      <c r="JU724" s="5"/>
      <c r="JV724" s="5"/>
      <c r="JW724" s="5"/>
      <c r="JX724" s="5"/>
      <c r="JY724" s="5"/>
      <c r="JZ724" s="5"/>
      <c r="KA724" s="5"/>
      <c r="KB724" s="5"/>
      <c r="KC724" s="5"/>
      <c r="KD724" s="5"/>
      <c r="KE724" s="5"/>
      <c r="KF724" s="5"/>
      <c r="KG724" s="5"/>
      <c r="KH724" s="5"/>
      <c r="KI724" s="5"/>
      <c r="KJ724" s="5"/>
      <c r="KK724" s="5"/>
      <c r="KL724" s="5"/>
      <c r="KM724" s="5"/>
      <c r="KN724" s="5"/>
      <c r="KO724" s="5"/>
      <c r="KP724" s="5"/>
      <c r="KQ724" s="5"/>
      <c r="KR724" s="5"/>
      <c r="KS724" s="5"/>
      <c r="KT724" s="5"/>
      <c r="KU724" s="5"/>
      <c r="KV724" s="5"/>
      <c r="KW724" s="5"/>
      <c r="KX724" s="5"/>
      <c r="KY724" s="5"/>
      <c r="KZ724" s="5"/>
      <c r="LA724" s="5"/>
      <c r="LB724" s="5"/>
      <c r="LC724" s="5"/>
      <c r="LD724" s="5"/>
      <c r="LE724" s="5"/>
      <c r="LF724" s="5"/>
      <c r="LG724" s="5"/>
      <c r="LH724" s="5"/>
      <c r="LI724" s="5"/>
      <c r="LJ724" s="5"/>
      <c r="LK724" s="5"/>
      <c r="LL724" s="5"/>
      <c r="LM724" s="5"/>
      <c r="LN724" s="5"/>
      <c r="LO724" s="5"/>
      <c r="LP724" s="5"/>
      <c r="LQ724" s="5"/>
      <c r="LR724" s="5"/>
      <c r="LS724" s="5"/>
      <c r="LT724" s="5"/>
      <c r="LU724" s="5"/>
      <c r="LV724" s="5"/>
      <c r="LW724" s="5"/>
      <c r="LX724" s="5"/>
      <c r="LY724" s="5"/>
      <c r="LZ724" s="5"/>
      <c r="MA724" s="5"/>
      <c r="MB724" s="5"/>
      <c r="MC724" s="5"/>
      <c r="MD724" s="5"/>
      <c r="ME724" s="5"/>
      <c r="MF724" s="5"/>
      <c r="MG724" s="5"/>
      <c r="MH724" s="5"/>
      <c r="MI724" s="5"/>
      <c r="MJ724" s="5"/>
      <c r="MK724" s="5"/>
      <c r="ML724" s="5"/>
      <c r="MM724" s="5"/>
      <c r="MN724" s="5"/>
      <c r="MO724" s="5"/>
      <c r="MP724" s="5"/>
      <c r="MQ724" s="5"/>
      <c r="MR724" s="5"/>
      <c r="MS724" s="5"/>
      <c r="MT724" s="5"/>
      <c r="MU724" s="5"/>
      <c r="MV724" s="5"/>
      <c r="MW724" s="5"/>
      <c r="MX724" s="5"/>
      <c r="MY724" s="5"/>
      <c r="MZ724" s="5"/>
      <c r="NA724" s="5"/>
      <c r="NB724" s="5"/>
      <c r="NC724" s="5"/>
      <c r="ND724" s="5"/>
      <c r="NE724" s="5"/>
      <c r="NF724" s="5"/>
      <c r="NG724" s="5"/>
      <c r="NH724" s="5"/>
      <c r="NI724" s="5"/>
      <c r="NJ724" s="5"/>
      <c r="NK724" s="5"/>
      <c r="NL724" s="5"/>
      <c r="NM724" s="5"/>
      <c r="NN724" s="5"/>
      <c r="NO724" s="5"/>
      <c r="NP724" s="5"/>
      <c r="NQ724" s="5"/>
      <c r="NR724" s="5"/>
      <c r="NS724" s="5"/>
      <c r="NT724" s="5"/>
      <c r="NU724" s="5"/>
      <c r="NV724" s="5"/>
      <c r="NW724" s="5"/>
      <c r="NX724" s="5"/>
      <c r="NY724" s="5"/>
      <c r="NZ724" s="5"/>
      <c r="OA724" s="5"/>
      <c r="OB724" s="5"/>
      <c r="OC724" s="5"/>
      <c r="OD724" s="5"/>
      <c r="OE724" s="5"/>
      <c r="OF724" s="5"/>
      <c r="OG724" s="5"/>
      <c r="OH724" s="5"/>
      <c r="OI724" s="5"/>
      <c r="OJ724" s="5"/>
      <c r="OK724" s="5"/>
      <c r="OL724" s="5"/>
      <c r="OM724" s="5"/>
      <c r="ON724" s="5"/>
      <c r="OO724" s="5"/>
      <c r="OP724" s="5"/>
      <c r="OQ724" s="5"/>
      <c r="OR724" s="5"/>
      <c r="OS724" s="5"/>
      <c r="OT724" s="5"/>
      <c r="OU724" s="5"/>
      <c r="OV724" s="5"/>
      <c r="OW724" s="5"/>
      <c r="OX724" s="5"/>
      <c r="OY724" s="5"/>
      <c r="OZ724" s="5"/>
      <c r="PA724" s="5"/>
      <c r="PB724" s="5"/>
      <c r="PC724" s="5"/>
      <c r="PD724" s="5"/>
      <c r="PE724" s="5"/>
      <c r="PF724" s="5"/>
      <c r="PG724" s="5"/>
      <c r="PH724" s="5"/>
      <c r="PI724" s="5"/>
      <c r="PJ724" s="5"/>
      <c r="PK724" s="5"/>
      <c r="PL724" s="5"/>
      <c r="PM724" s="5"/>
      <c r="PN724" s="5"/>
      <c r="PO724" s="5"/>
      <c r="PP724" s="5"/>
    </row>
    <row r="725" spans="1:432" ht="14.2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  <c r="IW725" s="5"/>
      <c r="IX725" s="5"/>
      <c r="IY725" s="5"/>
      <c r="IZ725" s="5"/>
      <c r="JA725" s="5"/>
      <c r="JB725" s="5"/>
      <c r="JC725" s="5"/>
      <c r="JD725" s="5"/>
      <c r="JE725" s="5"/>
      <c r="JF725" s="5"/>
      <c r="JG725" s="5"/>
      <c r="JH725" s="5"/>
      <c r="JI725" s="5"/>
      <c r="JJ725" s="5"/>
      <c r="JK725" s="5"/>
      <c r="JL725" s="5"/>
      <c r="JM725" s="5"/>
      <c r="JN725" s="5"/>
      <c r="JO725" s="5"/>
      <c r="JP725" s="5"/>
      <c r="JQ725" s="5"/>
      <c r="JR725" s="5"/>
      <c r="JS725" s="5"/>
      <c r="JT725" s="5"/>
      <c r="JU725" s="5"/>
      <c r="JV725" s="5"/>
      <c r="JW725" s="5"/>
      <c r="JX725" s="5"/>
      <c r="JY725" s="5"/>
      <c r="JZ725" s="5"/>
      <c r="KA725" s="5"/>
      <c r="KB725" s="5"/>
      <c r="KC725" s="5"/>
      <c r="KD725" s="5"/>
      <c r="KE725" s="5"/>
      <c r="KF725" s="5"/>
      <c r="KG725" s="5"/>
      <c r="KH725" s="5"/>
      <c r="KI725" s="5"/>
      <c r="KJ725" s="5"/>
      <c r="KK725" s="5"/>
      <c r="KL725" s="5"/>
      <c r="KM725" s="5"/>
      <c r="KN725" s="5"/>
      <c r="KO725" s="5"/>
      <c r="KP725" s="5"/>
      <c r="KQ725" s="5"/>
      <c r="KR725" s="5"/>
      <c r="KS725" s="5"/>
      <c r="KT725" s="5"/>
      <c r="KU725" s="5"/>
      <c r="KV725" s="5"/>
      <c r="KW725" s="5"/>
      <c r="KX725" s="5"/>
      <c r="KY725" s="5"/>
      <c r="KZ725" s="5"/>
      <c r="LA725" s="5"/>
      <c r="LB725" s="5"/>
      <c r="LC725" s="5"/>
      <c r="LD725" s="5"/>
      <c r="LE725" s="5"/>
      <c r="LF725" s="5"/>
      <c r="LG725" s="5"/>
      <c r="LH725" s="5"/>
      <c r="LI725" s="5"/>
      <c r="LJ725" s="5"/>
      <c r="LK725" s="5"/>
      <c r="LL725" s="5"/>
      <c r="LM725" s="5"/>
      <c r="LN725" s="5"/>
      <c r="LO725" s="5"/>
      <c r="LP725" s="5"/>
      <c r="LQ725" s="5"/>
      <c r="LR725" s="5"/>
      <c r="LS725" s="5"/>
      <c r="LT725" s="5"/>
      <c r="LU725" s="5"/>
      <c r="LV725" s="5"/>
      <c r="LW725" s="5"/>
      <c r="LX725" s="5"/>
      <c r="LY725" s="5"/>
      <c r="LZ725" s="5"/>
      <c r="MA725" s="5"/>
      <c r="MB725" s="5"/>
      <c r="MC725" s="5"/>
      <c r="MD725" s="5"/>
      <c r="ME725" s="5"/>
      <c r="MF725" s="5"/>
      <c r="MG725" s="5"/>
      <c r="MH725" s="5"/>
      <c r="MI725" s="5"/>
      <c r="MJ725" s="5"/>
      <c r="MK725" s="5"/>
      <c r="ML725" s="5"/>
      <c r="MM725" s="5"/>
      <c r="MN725" s="5"/>
      <c r="MO725" s="5"/>
      <c r="MP725" s="5"/>
      <c r="MQ725" s="5"/>
      <c r="MR725" s="5"/>
      <c r="MS725" s="5"/>
      <c r="MT725" s="5"/>
      <c r="MU725" s="5"/>
      <c r="MV725" s="5"/>
      <c r="MW725" s="5"/>
      <c r="MX725" s="5"/>
      <c r="MY725" s="5"/>
      <c r="MZ725" s="5"/>
      <c r="NA725" s="5"/>
      <c r="NB725" s="5"/>
      <c r="NC725" s="5"/>
      <c r="ND725" s="5"/>
      <c r="NE725" s="5"/>
      <c r="NF725" s="5"/>
      <c r="NG725" s="5"/>
      <c r="NH725" s="5"/>
      <c r="NI725" s="5"/>
      <c r="NJ725" s="5"/>
      <c r="NK725" s="5"/>
      <c r="NL725" s="5"/>
      <c r="NM725" s="5"/>
      <c r="NN725" s="5"/>
      <c r="NO725" s="5"/>
      <c r="NP725" s="5"/>
      <c r="NQ725" s="5"/>
      <c r="NR725" s="5"/>
      <c r="NS725" s="5"/>
      <c r="NT725" s="5"/>
      <c r="NU725" s="5"/>
      <c r="NV725" s="5"/>
      <c r="NW725" s="5"/>
      <c r="NX725" s="5"/>
      <c r="NY725" s="5"/>
      <c r="NZ725" s="5"/>
      <c r="OA725" s="5"/>
      <c r="OB725" s="5"/>
      <c r="OC725" s="5"/>
      <c r="OD725" s="5"/>
      <c r="OE725" s="5"/>
      <c r="OF725" s="5"/>
      <c r="OG725" s="5"/>
      <c r="OH725" s="5"/>
      <c r="OI725" s="5"/>
      <c r="OJ725" s="5"/>
      <c r="OK725" s="5"/>
      <c r="OL725" s="5"/>
      <c r="OM725" s="5"/>
      <c r="ON725" s="5"/>
      <c r="OO725" s="5"/>
      <c r="OP725" s="5"/>
      <c r="OQ725" s="5"/>
      <c r="OR725" s="5"/>
      <c r="OS725" s="5"/>
      <c r="OT725" s="5"/>
      <c r="OU725" s="5"/>
      <c r="OV725" s="5"/>
      <c r="OW725" s="5"/>
      <c r="OX725" s="5"/>
      <c r="OY725" s="5"/>
      <c r="OZ725" s="5"/>
      <c r="PA725" s="5"/>
      <c r="PB725" s="5"/>
      <c r="PC725" s="5"/>
      <c r="PD725" s="5"/>
      <c r="PE725" s="5"/>
      <c r="PF725" s="5"/>
      <c r="PG725" s="5"/>
      <c r="PH725" s="5"/>
      <c r="PI725" s="5"/>
      <c r="PJ725" s="5"/>
      <c r="PK725" s="5"/>
      <c r="PL725" s="5"/>
      <c r="PM725" s="5"/>
      <c r="PN725" s="5"/>
      <c r="PO725" s="5"/>
      <c r="PP725" s="5"/>
    </row>
    <row r="726" spans="1:432" ht="14.2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  <c r="IW726" s="5"/>
      <c r="IX726" s="5"/>
      <c r="IY726" s="5"/>
      <c r="IZ726" s="5"/>
      <c r="JA726" s="5"/>
      <c r="JB726" s="5"/>
      <c r="JC726" s="5"/>
      <c r="JD726" s="5"/>
      <c r="JE726" s="5"/>
      <c r="JF726" s="5"/>
      <c r="JG726" s="5"/>
      <c r="JH726" s="5"/>
      <c r="JI726" s="5"/>
      <c r="JJ726" s="5"/>
      <c r="JK726" s="5"/>
      <c r="JL726" s="5"/>
      <c r="JM726" s="5"/>
      <c r="JN726" s="5"/>
      <c r="JO726" s="5"/>
      <c r="JP726" s="5"/>
      <c r="JQ726" s="5"/>
      <c r="JR726" s="5"/>
      <c r="JS726" s="5"/>
      <c r="JT726" s="5"/>
      <c r="JU726" s="5"/>
      <c r="JV726" s="5"/>
      <c r="JW726" s="5"/>
      <c r="JX726" s="5"/>
      <c r="JY726" s="5"/>
      <c r="JZ726" s="5"/>
      <c r="KA726" s="5"/>
      <c r="KB726" s="5"/>
      <c r="KC726" s="5"/>
      <c r="KD726" s="5"/>
      <c r="KE726" s="5"/>
      <c r="KF726" s="5"/>
      <c r="KG726" s="5"/>
      <c r="KH726" s="5"/>
      <c r="KI726" s="5"/>
      <c r="KJ726" s="5"/>
      <c r="KK726" s="5"/>
      <c r="KL726" s="5"/>
      <c r="KM726" s="5"/>
      <c r="KN726" s="5"/>
      <c r="KO726" s="5"/>
      <c r="KP726" s="5"/>
      <c r="KQ726" s="5"/>
      <c r="KR726" s="5"/>
      <c r="KS726" s="5"/>
      <c r="KT726" s="5"/>
      <c r="KU726" s="5"/>
      <c r="KV726" s="5"/>
      <c r="KW726" s="5"/>
      <c r="KX726" s="5"/>
      <c r="KY726" s="5"/>
      <c r="KZ726" s="5"/>
      <c r="LA726" s="5"/>
      <c r="LB726" s="5"/>
      <c r="LC726" s="5"/>
      <c r="LD726" s="5"/>
      <c r="LE726" s="5"/>
      <c r="LF726" s="5"/>
      <c r="LG726" s="5"/>
      <c r="LH726" s="5"/>
      <c r="LI726" s="5"/>
      <c r="LJ726" s="5"/>
      <c r="LK726" s="5"/>
      <c r="LL726" s="5"/>
      <c r="LM726" s="5"/>
      <c r="LN726" s="5"/>
      <c r="LO726" s="5"/>
      <c r="LP726" s="5"/>
      <c r="LQ726" s="5"/>
      <c r="LR726" s="5"/>
      <c r="LS726" s="5"/>
      <c r="LT726" s="5"/>
      <c r="LU726" s="5"/>
      <c r="LV726" s="5"/>
      <c r="LW726" s="5"/>
      <c r="LX726" s="5"/>
      <c r="LY726" s="5"/>
      <c r="LZ726" s="5"/>
      <c r="MA726" s="5"/>
      <c r="MB726" s="5"/>
      <c r="MC726" s="5"/>
      <c r="MD726" s="5"/>
      <c r="ME726" s="5"/>
      <c r="MF726" s="5"/>
      <c r="MG726" s="5"/>
      <c r="MH726" s="5"/>
      <c r="MI726" s="5"/>
      <c r="MJ726" s="5"/>
      <c r="MK726" s="5"/>
      <c r="ML726" s="5"/>
      <c r="MM726" s="5"/>
      <c r="MN726" s="5"/>
      <c r="MO726" s="5"/>
      <c r="MP726" s="5"/>
      <c r="MQ726" s="5"/>
      <c r="MR726" s="5"/>
      <c r="MS726" s="5"/>
      <c r="MT726" s="5"/>
      <c r="MU726" s="5"/>
      <c r="MV726" s="5"/>
      <c r="MW726" s="5"/>
      <c r="MX726" s="5"/>
      <c r="MY726" s="5"/>
      <c r="MZ726" s="5"/>
      <c r="NA726" s="5"/>
      <c r="NB726" s="5"/>
      <c r="NC726" s="5"/>
      <c r="ND726" s="5"/>
      <c r="NE726" s="5"/>
      <c r="NF726" s="5"/>
      <c r="NG726" s="5"/>
      <c r="NH726" s="5"/>
      <c r="NI726" s="5"/>
      <c r="NJ726" s="5"/>
      <c r="NK726" s="5"/>
      <c r="NL726" s="5"/>
      <c r="NM726" s="5"/>
      <c r="NN726" s="5"/>
      <c r="NO726" s="5"/>
      <c r="NP726" s="5"/>
      <c r="NQ726" s="5"/>
      <c r="NR726" s="5"/>
      <c r="NS726" s="5"/>
      <c r="NT726" s="5"/>
      <c r="NU726" s="5"/>
      <c r="NV726" s="5"/>
      <c r="NW726" s="5"/>
      <c r="NX726" s="5"/>
      <c r="NY726" s="5"/>
      <c r="NZ726" s="5"/>
      <c r="OA726" s="5"/>
      <c r="OB726" s="5"/>
      <c r="OC726" s="5"/>
      <c r="OD726" s="5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</row>
    <row r="727" spans="1:432" ht="14.2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  <c r="IW727" s="5"/>
      <c r="IX727" s="5"/>
      <c r="IY727" s="5"/>
      <c r="IZ727" s="5"/>
      <c r="JA727" s="5"/>
      <c r="JB727" s="5"/>
      <c r="JC727" s="5"/>
      <c r="JD727" s="5"/>
      <c r="JE727" s="5"/>
      <c r="JF727" s="5"/>
      <c r="JG727" s="5"/>
      <c r="JH727" s="5"/>
      <c r="JI727" s="5"/>
      <c r="JJ727" s="5"/>
      <c r="JK727" s="5"/>
      <c r="JL727" s="5"/>
      <c r="JM727" s="5"/>
      <c r="JN727" s="5"/>
      <c r="JO727" s="5"/>
      <c r="JP727" s="5"/>
      <c r="JQ727" s="5"/>
      <c r="JR727" s="5"/>
      <c r="JS727" s="5"/>
      <c r="JT727" s="5"/>
      <c r="JU727" s="5"/>
      <c r="JV727" s="5"/>
      <c r="JW727" s="5"/>
      <c r="JX727" s="5"/>
      <c r="JY727" s="5"/>
      <c r="JZ727" s="5"/>
      <c r="KA727" s="5"/>
      <c r="KB727" s="5"/>
      <c r="KC727" s="5"/>
      <c r="KD727" s="5"/>
      <c r="KE727" s="5"/>
      <c r="KF727" s="5"/>
      <c r="KG727" s="5"/>
      <c r="KH727" s="5"/>
      <c r="KI727" s="5"/>
      <c r="KJ727" s="5"/>
      <c r="KK727" s="5"/>
      <c r="KL727" s="5"/>
      <c r="KM727" s="5"/>
      <c r="KN727" s="5"/>
      <c r="KO727" s="5"/>
      <c r="KP727" s="5"/>
      <c r="KQ727" s="5"/>
      <c r="KR727" s="5"/>
      <c r="KS727" s="5"/>
      <c r="KT727" s="5"/>
      <c r="KU727" s="5"/>
      <c r="KV727" s="5"/>
      <c r="KW727" s="5"/>
      <c r="KX727" s="5"/>
      <c r="KY727" s="5"/>
      <c r="KZ727" s="5"/>
      <c r="LA727" s="5"/>
      <c r="LB727" s="5"/>
      <c r="LC727" s="5"/>
      <c r="LD727" s="5"/>
      <c r="LE727" s="5"/>
      <c r="LF727" s="5"/>
      <c r="LG727" s="5"/>
      <c r="LH727" s="5"/>
      <c r="LI727" s="5"/>
      <c r="LJ727" s="5"/>
      <c r="LK727" s="5"/>
      <c r="LL727" s="5"/>
      <c r="LM727" s="5"/>
      <c r="LN727" s="5"/>
      <c r="LO727" s="5"/>
      <c r="LP727" s="5"/>
      <c r="LQ727" s="5"/>
      <c r="LR727" s="5"/>
      <c r="LS727" s="5"/>
      <c r="LT727" s="5"/>
      <c r="LU727" s="5"/>
      <c r="LV727" s="5"/>
      <c r="LW727" s="5"/>
      <c r="LX727" s="5"/>
      <c r="LY727" s="5"/>
      <c r="LZ727" s="5"/>
      <c r="MA727" s="5"/>
      <c r="MB727" s="5"/>
      <c r="MC727" s="5"/>
      <c r="MD727" s="5"/>
      <c r="ME727" s="5"/>
      <c r="MF727" s="5"/>
      <c r="MG727" s="5"/>
      <c r="MH727" s="5"/>
      <c r="MI727" s="5"/>
      <c r="MJ727" s="5"/>
      <c r="MK727" s="5"/>
      <c r="ML727" s="5"/>
      <c r="MM727" s="5"/>
      <c r="MN727" s="5"/>
      <c r="MO727" s="5"/>
      <c r="MP727" s="5"/>
      <c r="MQ727" s="5"/>
      <c r="MR727" s="5"/>
      <c r="MS727" s="5"/>
      <c r="MT727" s="5"/>
      <c r="MU727" s="5"/>
      <c r="MV727" s="5"/>
      <c r="MW727" s="5"/>
      <c r="MX727" s="5"/>
      <c r="MY727" s="5"/>
      <c r="MZ727" s="5"/>
      <c r="NA727" s="5"/>
      <c r="NB727" s="5"/>
      <c r="NC727" s="5"/>
      <c r="ND727" s="5"/>
      <c r="NE727" s="5"/>
      <c r="NF727" s="5"/>
      <c r="NG727" s="5"/>
      <c r="NH727" s="5"/>
      <c r="NI727" s="5"/>
      <c r="NJ727" s="5"/>
      <c r="NK727" s="5"/>
      <c r="NL727" s="5"/>
      <c r="NM727" s="5"/>
      <c r="NN727" s="5"/>
      <c r="NO727" s="5"/>
      <c r="NP727" s="5"/>
      <c r="NQ727" s="5"/>
      <c r="NR727" s="5"/>
      <c r="NS727" s="5"/>
      <c r="NT727" s="5"/>
      <c r="NU727" s="5"/>
      <c r="NV727" s="5"/>
      <c r="NW727" s="5"/>
      <c r="NX727" s="5"/>
      <c r="NY727" s="5"/>
      <c r="NZ727" s="5"/>
      <c r="OA727" s="5"/>
      <c r="OB727" s="5"/>
      <c r="OC727" s="5"/>
      <c r="OD727" s="5"/>
      <c r="OE727" s="5"/>
      <c r="OF727" s="5"/>
      <c r="OG727" s="5"/>
      <c r="OH727" s="5"/>
      <c r="OI727" s="5"/>
      <c r="OJ727" s="5"/>
      <c r="OK727" s="5"/>
      <c r="OL727" s="5"/>
      <c r="OM727" s="5"/>
      <c r="ON727" s="5"/>
      <c r="OO727" s="5"/>
      <c r="OP727" s="5"/>
      <c r="OQ727" s="5"/>
      <c r="OR727" s="5"/>
      <c r="OS727" s="5"/>
      <c r="OT727" s="5"/>
      <c r="OU727" s="5"/>
      <c r="OV727" s="5"/>
      <c r="OW727" s="5"/>
      <c r="OX727" s="5"/>
      <c r="OY727" s="5"/>
      <c r="OZ727" s="5"/>
      <c r="PA727" s="5"/>
      <c r="PB727" s="5"/>
      <c r="PC727" s="5"/>
      <c r="PD727" s="5"/>
      <c r="PE727" s="5"/>
      <c r="PF727" s="5"/>
      <c r="PG727" s="5"/>
      <c r="PH727" s="5"/>
      <c r="PI727" s="5"/>
      <c r="PJ727" s="5"/>
      <c r="PK727" s="5"/>
      <c r="PL727" s="5"/>
      <c r="PM727" s="5"/>
      <c r="PN727" s="5"/>
      <c r="PO727" s="5"/>
      <c r="PP727" s="5"/>
    </row>
    <row r="728" spans="1:432" ht="14.2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  <c r="IW728" s="5"/>
      <c r="IX728" s="5"/>
      <c r="IY728" s="5"/>
      <c r="IZ728" s="5"/>
      <c r="JA728" s="5"/>
      <c r="JB728" s="5"/>
      <c r="JC728" s="5"/>
      <c r="JD728" s="5"/>
      <c r="JE728" s="5"/>
      <c r="JF728" s="5"/>
      <c r="JG728" s="5"/>
      <c r="JH728" s="5"/>
      <c r="JI728" s="5"/>
      <c r="JJ728" s="5"/>
      <c r="JK728" s="5"/>
      <c r="JL728" s="5"/>
      <c r="JM728" s="5"/>
      <c r="JN728" s="5"/>
      <c r="JO728" s="5"/>
      <c r="JP728" s="5"/>
      <c r="JQ728" s="5"/>
      <c r="JR728" s="5"/>
      <c r="JS728" s="5"/>
      <c r="JT728" s="5"/>
      <c r="JU728" s="5"/>
      <c r="JV728" s="5"/>
      <c r="JW728" s="5"/>
      <c r="JX728" s="5"/>
      <c r="JY728" s="5"/>
      <c r="JZ728" s="5"/>
      <c r="KA728" s="5"/>
      <c r="KB728" s="5"/>
      <c r="KC728" s="5"/>
      <c r="KD728" s="5"/>
      <c r="KE728" s="5"/>
      <c r="KF728" s="5"/>
      <c r="KG728" s="5"/>
      <c r="KH728" s="5"/>
      <c r="KI728" s="5"/>
      <c r="KJ728" s="5"/>
      <c r="KK728" s="5"/>
      <c r="KL728" s="5"/>
      <c r="KM728" s="5"/>
      <c r="KN728" s="5"/>
      <c r="KO728" s="5"/>
      <c r="KP728" s="5"/>
      <c r="KQ728" s="5"/>
      <c r="KR728" s="5"/>
      <c r="KS728" s="5"/>
      <c r="KT728" s="5"/>
      <c r="KU728" s="5"/>
      <c r="KV728" s="5"/>
      <c r="KW728" s="5"/>
      <c r="KX728" s="5"/>
      <c r="KY728" s="5"/>
      <c r="KZ728" s="5"/>
      <c r="LA728" s="5"/>
      <c r="LB728" s="5"/>
      <c r="LC728" s="5"/>
      <c r="LD728" s="5"/>
      <c r="LE728" s="5"/>
      <c r="LF728" s="5"/>
      <c r="LG728" s="5"/>
      <c r="LH728" s="5"/>
      <c r="LI728" s="5"/>
      <c r="LJ728" s="5"/>
      <c r="LK728" s="5"/>
      <c r="LL728" s="5"/>
      <c r="LM728" s="5"/>
      <c r="LN728" s="5"/>
      <c r="LO728" s="5"/>
      <c r="LP728" s="5"/>
      <c r="LQ728" s="5"/>
      <c r="LR728" s="5"/>
      <c r="LS728" s="5"/>
      <c r="LT728" s="5"/>
      <c r="LU728" s="5"/>
      <c r="LV728" s="5"/>
      <c r="LW728" s="5"/>
      <c r="LX728" s="5"/>
      <c r="LY728" s="5"/>
      <c r="LZ728" s="5"/>
      <c r="MA728" s="5"/>
      <c r="MB728" s="5"/>
      <c r="MC728" s="5"/>
      <c r="MD728" s="5"/>
      <c r="ME728" s="5"/>
      <c r="MF728" s="5"/>
      <c r="MG728" s="5"/>
      <c r="MH728" s="5"/>
      <c r="MI728" s="5"/>
      <c r="MJ728" s="5"/>
      <c r="MK728" s="5"/>
      <c r="ML728" s="5"/>
      <c r="MM728" s="5"/>
      <c r="MN728" s="5"/>
      <c r="MO728" s="5"/>
      <c r="MP728" s="5"/>
      <c r="MQ728" s="5"/>
      <c r="MR728" s="5"/>
      <c r="MS728" s="5"/>
      <c r="MT728" s="5"/>
      <c r="MU728" s="5"/>
      <c r="MV728" s="5"/>
      <c r="MW728" s="5"/>
      <c r="MX728" s="5"/>
      <c r="MY728" s="5"/>
      <c r="MZ728" s="5"/>
      <c r="NA728" s="5"/>
      <c r="NB728" s="5"/>
      <c r="NC728" s="5"/>
      <c r="ND728" s="5"/>
      <c r="NE728" s="5"/>
      <c r="NF728" s="5"/>
      <c r="NG728" s="5"/>
      <c r="NH728" s="5"/>
      <c r="NI728" s="5"/>
      <c r="NJ728" s="5"/>
      <c r="NK728" s="5"/>
      <c r="NL728" s="5"/>
      <c r="NM728" s="5"/>
      <c r="NN728" s="5"/>
      <c r="NO728" s="5"/>
      <c r="NP728" s="5"/>
      <c r="NQ728" s="5"/>
      <c r="NR728" s="5"/>
      <c r="NS728" s="5"/>
      <c r="NT728" s="5"/>
      <c r="NU728" s="5"/>
      <c r="NV728" s="5"/>
      <c r="NW728" s="5"/>
      <c r="NX728" s="5"/>
      <c r="NY728" s="5"/>
      <c r="NZ728" s="5"/>
      <c r="OA728" s="5"/>
      <c r="OB728" s="5"/>
      <c r="OC728" s="5"/>
      <c r="OD728" s="5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</row>
    <row r="729" spans="1:432" ht="14.2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  <c r="IW729" s="5"/>
      <c r="IX729" s="5"/>
      <c r="IY729" s="5"/>
      <c r="IZ729" s="5"/>
      <c r="JA729" s="5"/>
      <c r="JB729" s="5"/>
      <c r="JC729" s="5"/>
      <c r="JD729" s="5"/>
      <c r="JE729" s="5"/>
      <c r="JF729" s="5"/>
      <c r="JG729" s="5"/>
      <c r="JH729" s="5"/>
      <c r="JI729" s="5"/>
      <c r="JJ729" s="5"/>
      <c r="JK729" s="5"/>
      <c r="JL729" s="5"/>
      <c r="JM729" s="5"/>
      <c r="JN729" s="5"/>
      <c r="JO729" s="5"/>
      <c r="JP729" s="5"/>
      <c r="JQ729" s="5"/>
      <c r="JR729" s="5"/>
      <c r="JS729" s="5"/>
      <c r="JT729" s="5"/>
      <c r="JU729" s="5"/>
      <c r="JV729" s="5"/>
      <c r="JW729" s="5"/>
      <c r="JX729" s="5"/>
      <c r="JY729" s="5"/>
      <c r="JZ729" s="5"/>
      <c r="KA729" s="5"/>
      <c r="KB729" s="5"/>
      <c r="KC729" s="5"/>
      <c r="KD729" s="5"/>
      <c r="KE729" s="5"/>
      <c r="KF729" s="5"/>
      <c r="KG729" s="5"/>
      <c r="KH729" s="5"/>
      <c r="KI729" s="5"/>
      <c r="KJ729" s="5"/>
      <c r="KK729" s="5"/>
      <c r="KL729" s="5"/>
      <c r="KM729" s="5"/>
      <c r="KN729" s="5"/>
      <c r="KO729" s="5"/>
      <c r="KP729" s="5"/>
      <c r="KQ729" s="5"/>
      <c r="KR729" s="5"/>
      <c r="KS729" s="5"/>
      <c r="KT729" s="5"/>
      <c r="KU729" s="5"/>
      <c r="KV729" s="5"/>
      <c r="KW729" s="5"/>
      <c r="KX729" s="5"/>
      <c r="KY729" s="5"/>
      <c r="KZ729" s="5"/>
      <c r="LA729" s="5"/>
      <c r="LB729" s="5"/>
      <c r="LC729" s="5"/>
      <c r="LD729" s="5"/>
      <c r="LE729" s="5"/>
      <c r="LF729" s="5"/>
      <c r="LG729" s="5"/>
      <c r="LH729" s="5"/>
      <c r="LI729" s="5"/>
      <c r="LJ729" s="5"/>
      <c r="LK729" s="5"/>
      <c r="LL729" s="5"/>
      <c r="LM729" s="5"/>
      <c r="LN729" s="5"/>
      <c r="LO729" s="5"/>
      <c r="LP729" s="5"/>
      <c r="LQ729" s="5"/>
      <c r="LR729" s="5"/>
      <c r="LS729" s="5"/>
      <c r="LT729" s="5"/>
      <c r="LU729" s="5"/>
      <c r="LV729" s="5"/>
      <c r="LW729" s="5"/>
      <c r="LX729" s="5"/>
      <c r="LY729" s="5"/>
      <c r="LZ729" s="5"/>
      <c r="MA729" s="5"/>
      <c r="MB729" s="5"/>
      <c r="MC729" s="5"/>
      <c r="MD729" s="5"/>
      <c r="ME729" s="5"/>
      <c r="MF729" s="5"/>
      <c r="MG729" s="5"/>
      <c r="MH729" s="5"/>
      <c r="MI729" s="5"/>
      <c r="MJ729" s="5"/>
      <c r="MK729" s="5"/>
      <c r="ML729" s="5"/>
      <c r="MM729" s="5"/>
      <c r="MN729" s="5"/>
      <c r="MO729" s="5"/>
      <c r="MP729" s="5"/>
      <c r="MQ729" s="5"/>
      <c r="MR729" s="5"/>
      <c r="MS729" s="5"/>
      <c r="MT729" s="5"/>
      <c r="MU729" s="5"/>
      <c r="MV729" s="5"/>
      <c r="MW729" s="5"/>
      <c r="MX729" s="5"/>
      <c r="MY729" s="5"/>
      <c r="MZ729" s="5"/>
      <c r="NA729" s="5"/>
      <c r="NB729" s="5"/>
      <c r="NC729" s="5"/>
      <c r="ND729" s="5"/>
      <c r="NE729" s="5"/>
      <c r="NF729" s="5"/>
      <c r="NG729" s="5"/>
      <c r="NH729" s="5"/>
      <c r="NI729" s="5"/>
      <c r="NJ729" s="5"/>
      <c r="NK729" s="5"/>
      <c r="NL729" s="5"/>
      <c r="NM729" s="5"/>
      <c r="NN729" s="5"/>
      <c r="NO729" s="5"/>
      <c r="NP729" s="5"/>
      <c r="NQ729" s="5"/>
      <c r="NR729" s="5"/>
      <c r="NS729" s="5"/>
      <c r="NT729" s="5"/>
      <c r="NU729" s="5"/>
      <c r="NV729" s="5"/>
      <c r="NW729" s="5"/>
      <c r="NX729" s="5"/>
      <c r="NY729" s="5"/>
      <c r="NZ729" s="5"/>
      <c r="OA729" s="5"/>
      <c r="OB729" s="5"/>
      <c r="OC729" s="5"/>
      <c r="OD729" s="5"/>
      <c r="OE729" s="5"/>
      <c r="OF729" s="5"/>
      <c r="OG729" s="5"/>
      <c r="OH729" s="5"/>
      <c r="OI729" s="5"/>
      <c r="OJ729" s="5"/>
      <c r="OK729" s="5"/>
      <c r="OL729" s="5"/>
      <c r="OM729" s="5"/>
      <c r="ON729" s="5"/>
      <c r="OO729" s="5"/>
      <c r="OP729" s="5"/>
      <c r="OQ729" s="5"/>
      <c r="OR729" s="5"/>
      <c r="OS729" s="5"/>
      <c r="OT729" s="5"/>
      <c r="OU729" s="5"/>
      <c r="OV729" s="5"/>
      <c r="OW729" s="5"/>
      <c r="OX729" s="5"/>
      <c r="OY729" s="5"/>
      <c r="OZ729" s="5"/>
      <c r="PA729" s="5"/>
      <c r="PB729" s="5"/>
      <c r="PC729" s="5"/>
      <c r="PD729" s="5"/>
      <c r="PE729" s="5"/>
      <c r="PF729" s="5"/>
      <c r="PG729" s="5"/>
      <c r="PH729" s="5"/>
      <c r="PI729" s="5"/>
      <c r="PJ729" s="5"/>
      <c r="PK729" s="5"/>
      <c r="PL729" s="5"/>
      <c r="PM729" s="5"/>
      <c r="PN729" s="5"/>
      <c r="PO729" s="5"/>
      <c r="PP729" s="5"/>
    </row>
    <row r="730" spans="1:432" ht="14.2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  <c r="IW730" s="5"/>
      <c r="IX730" s="5"/>
      <c r="IY730" s="5"/>
      <c r="IZ730" s="5"/>
      <c r="JA730" s="5"/>
      <c r="JB730" s="5"/>
      <c r="JC730" s="5"/>
      <c r="JD730" s="5"/>
      <c r="JE730" s="5"/>
      <c r="JF730" s="5"/>
      <c r="JG730" s="5"/>
      <c r="JH730" s="5"/>
      <c r="JI730" s="5"/>
      <c r="JJ730" s="5"/>
      <c r="JK730" s="5"/>
      <c r="JL730" s="5"/>
      <c r="JM730" s="5"/>
      <c r="JN730" s="5"/>
      <c r="JO730" s="5"/>
      <c r="JP730" s="5"/>
      <c r="JQ730" s="5"/>
      <c r="JR730" s="5"/>
      <c r="JS730" s="5"/>
      <c r="JT730" s="5"/>
      <c r="JU730" s="5"/>
      <c r="JV730" s="5"/>
      <c r="JW730" s="5"/>
      <c r="JX730" s="5"/>
      <c r="JY730" s="5"/>
      <c r="JZ730" s="5"/>
      <c r="KA730" s="5"/>
      <c r="KB730" s="5"/>
      <c r="KC730" s="5"/>
      <c r="KD730" s="5"/>
      <c r="KE730" s="5"/>
      <c r="KF730" s="5"/>
      <c r="KG730" s="5"/>
      <c r="KH730" s="5"/>
      <c r="KI730" s="5"/>
      <c r="KJ730" s="5"/>
      <c r="KK730" s="5"/>
      <c r="KL730" s="5"/>
      <c r="KM730" s="5"/>
      <c r="KN730" s="5"/>
      <c r="KO730" s="5"/>
      <c r="KP730" s="5"/>
      <c r="KQ730" s="5"/>
      <c r="KR730" s="5"/>
      <c r="KS730" s="5"/>
      <c r="KT730" s="5"/>
      <c r="KU730" s="5"/>
      <c r="KV730" s="5"/>
      <c r="KW730" s="5"/>
      <c r="KX730" s="5"/>
      <c r="KY730" s="5"/>
      <c r="KZ730" s="5"/>
      <c r="LA730" s="5"/>
      <c r="LB730" s="5"/>
      <c r="LC730" s="5"/>
      <c r="LD730" s="5"/>
      <c r="LE730" s="5"/>
      <c r="LF730" s="5"/>
      <c r="LG730" s="5"/>
      <c r="LH730" s="5"/>
      <c r="LI730" s="5"/>
      <c r="LJ730" s="5"/>
      <c r="LK730" s="5"/>
      <c r="LL730" s="5"/>
      <c r="LM730" s="5"/>
      <c r="LN730" s="5"/>
      <c r="LO730" s="5"/>
      <c r="LP730" s="5"/>
      <c r="LQ730" s="5"/>
      <c r="LR730" s="5"/>
      <c r="LS730" s="5"/>
      <c r="LT730" s="5"/>
      <c r="LU730" s="5"/>
      <c r="LV730" s="5"/>
      <c r="LW730" s="5"/>
      <c r="LX730" s="5"/>
      <c r="LY730" s="5"/>
      <c r="LZ730" s="5"/>
      <c r="MA730" s="5"/>
      <c r="MB730" s="5"/>
      <c r="MC730" s="5"/>
      <c r="MD730" s="5"/>
      <c r="ME730" s="5"/>
      <c r="MF730" s="5"/>
      <c r="MG730" s="5"/>
      <c r="MH730" s="5"/>
      <c r="MI730" s="5"/>
      <c r="MJ730" s="5"/>
      <c r="MK730" s="5"/>
      <c r="ML730" s="5"/>
      <c r="MM730" s="5"/>
      <c r="MN730" s="5"/>
      <c r="MO730" s="5"/>
      <c r="MP730" s="5"/>
      <c r="MQ730" s="5"/>
      <c r="MR730" s="5"/>
      <c r="MS730" s="5"/>
      <c r="MT730" s="5"/>
      <c r="MU730" s="5"/>
      <c r="MV730" s="5"/>
      <c r="MW730" s="5"/>
      <c r="MX730" s="5"/>
      <c r="MY730" s="5"/>
      <c r="MZ730" s="5"/>
      <c r="NA730" s="5"/>
      <c r="NB730" s="5"/>
      <c r="NC730" s="5"/>
      <c r="ND730" s="5"/>
      <c r="NE730" s="5"/>
      <c r="NF730" s="5"/>
      <c r="NG730" s="5"/>
      <c r="NH730" s="5"/>
      <c r="NI730" s="5"/>
      <c r="NJ730" s="5"/>
      <c r="NK730" s="5"/>
      <c r="NL730" s="5"/>
      <c r="NM730" s="5"/>
      <c r="NN730" s="5"/>
      <c r="NO730" s="5"/>
      <c r="NP730" s="5"/>
      <c r="NQ730" s="5"/>
      <c r="NR730" s="5"/>
      <c r="NS730" s="5"/>
      <c r="NT730" s="5"/>
      <c r="NU730" s="5"/>
      <c r="NV730" s="5"/>
      <c r="NW730" s="5"/>
      <c r="NX730" s="5"/>
      <c r="NY730" s="5"/>
      <c r="NZ730" s="5"/>
      <c r="OA730" s="5"/>
      <c r="OB730" s="5"/>
      <c r="OC730" s="5"/>
      <c r="OD730" s="5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</row>
    <row r="731" spans="1:432" ht="14.2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  <c r="IW731" s="5"/>
      <c r="IX731" s="5"/>
      <c r="IY731" s="5"/>
      <c r="IZ731" s="5"/>
      <c r="JA731" s="5"/>
      <c r="JB731" s="5"/>
      <c r="JC731" s="5"/>
      <c r="JD731" s="5"/>
      <c r="JE731" s="5"/>
      <c r="JF731" s="5"/>
      <c r="JG731" s="5"/>
      <c r="JH731" s="5"/>
      <c r="JI731" s="5"/>
      <c r="JJ731" s="5"/>
      <c r="JK731" s="5"/>
      <c r="JL731" s="5"/>
      <c r="JM731" s="5"/>
      <c r="JN731" s="5"/>
      <c r="JO731" s="5"/>
      <c r="JP731" s="5"/>
      <c r="JQ731" s="5"/>
      <c r="JR731" s="5"/>
      <c r="JS731" s="5"/>
      <c r="JT731" s="5"/>
      <c r="JU731" s="5"/>
      <c r="JV731" s="5"/>
      <c r="JW731" s="5"/>
      <c r="JX731" s="5"/>
      <c r="JY731" s="5"/>
      <c r="JZ731" s="5"/>
      <c r="KA731" s="5"/>
      <c r="KB731" s="5"/>
      <c r="KC731" s="5"/>
      <c r="KD731" s="5"/>
      <c r="KE731" s="5"/>
      <c r="KF731" s="5"/>
      <c r="KG731" s="5"/>
      <c r="KH731" s="5"/>
      <c r="KI731" s="5"/>
      <c r="KJ731" s="5"/>
      <c r="KK731" s="5"/>
      <c r="KL731" s="5"/>
      <c r="KM731" s="5"/>
      <c r="KN731" s="5"/>
      <c r="KO731" s="5"/>
      <c r="KP731" s="5"/>
      <c r="KQ731" s="5"/>
      <c r="KR731" s="5"/>
      <c r="KS731" s="5"/>
      <c r="KT731" s="5"/>
      <c r="KU731" s="5"/>
      <c r="KV731" s="5"/>
      <c r="KW731" s="5"/>
      <c r="KX731" s="5"/>
      <c r="KY731" s="5"/>
      <c r="KZ731" s="5"/>
      <c r="LA731" s="5"/>
      <c r="LB731" s="5"/>
      <c r="LC731" s="5"/>
      <c r="LD731" s="5"/>
      <c r="LE731" s="5"/>
      <c r="LF731" s="5"/>
      <c r="LG731" s="5"/>
      <c r="LH731" s="5"/>
      <c r="LI731" s="5"/>
      <c r="LJ731" s="5"/>
      <c r="LK731" s="5"/>
      <c r="LL731" s="5"/>
      <c r="LM731" s="5"/>
      <c r="LN731" s="5"/>
      <c r="LO731" s="5"/>
      <c r="LP731" s="5"/>
      <c r="LQ731" s="5"/>
      <c r="LR731" s="5"/>
      <c r="LS731" s="5"/>
      <c r="LT731" s="5"/>
      <c r="LU731" s="5"/>
      <c r="LV731" s="5"/>
      <c r="LW731" s="5"/>
      <c r="LX731" s="5"/>
      <c r="LY731" s="5"/>
      <c r="LZ731" s="5"/>
      <c r="MA731" s="5"/>
      <c r="MB731" s="5"/>
      <c r="MC731" s="5"/>
      <c r="MD731" s="5"/>
      <c r="ME731" s="5"/>
      <c r="MF731" s="5"/>
      <c r="MG731" s="5"/>
      <c r="MH731" s="5"/>
      <c r="MI731" s="5"/>
      <c r="MJ731" s="5"/>
      <c r="MK731" s="5"/>
      <c r="ML731" s="5"/>
      <c r="MM731" s="5"/>
      <c r="MN731" s="5"/>
      <c r="MO731" s="5"/>
      <c r="MP731" s="5"/>
      <c r="MQ731" s="5"/>
      <c r="MR731" s="5"/>
      <c r="MS731" s="5"/>
      <c r="MT731" s="5"/>
      <c r="MU731" s="5"/>
      <c r="MV731" s="5"/>
      <c r="MW731" s="5"/>
      <c r="MX731" s="5"/>
      <c r="MY731" s="5"/>
      <c r="MZ731" s="5"/>
      <c r="NA731" s="5"/>
      <c r="NB731" s="5"/>
      <c r="NC731" s="5"/>
      <c r="ND731" s="5"/>
      <c r="NE731" s="5"/>
      <c r="NF731" s="5"/>
      <c r="NG731" s="5"/>
      <c r="NH731" s="5"/>
      <c r="NI731" s="5"/>
      <c r="NJ731" s="5"/>
      <c r="NK731" s="5"/>
      <c r="NL731" s="5"/>
      <c r="NM731" s="5"/>
      <c r="NN731" s="5"/>
      <c r="NO731" s="5"/>
      <c r="NP731" s="5"/>
      <c r="NQ731" s="5"/>
      <c r="NR731" s="5"/>
      <c r="NS731" s="5"/>
      <c r="NT731" s="5"/>
      <c r="NU731" s="5"/>
      <c r="NV731" s="5"/>
      <c r="NW731" s="5"/>
      <c r="NX731" s="5"/>
      <c r="NY731" s="5"/>
      <c r="NZ731" s="5"/>
      <c r="OA731" s="5"/>
      <c r="OB731" s="5"/>
      <c r="OC731" s="5"/>
      <c r="OD731" s="5"/>
      <c r="OE731" s="5"/>
      <c r="OF731" s="5"/>
      <c r="OG731" s="5"/>
      <c r="OH731" s="5"/>
      <c r="OI731" s="5"/>
      <c r="OJ731" s="5"/>
      <c r="OK731" s="5"/>
      <c r="OL731" s="5"/>
      <c r="OM731" s="5"/>
      <c r="ON731" s="5"/>
      <c r="OO731" s="5"/>
      <c r="OP731" s="5"/>
      <c r="OQ731" s="5"/>
      <c r="OR731" s="5"/>
      <c r="OS731" s="5"/>
      <c r="OT731" s="5"/>
      <c r="OU731" s="5"/>
      <c r="OV731" s="5"/>
      <c r="OW731" s="5"/>
      <c r="OX731" s="5"/>
      <c r="OY731" s="5"/>
      <c r="OZ731" s="5"/>
      <c r="PA731" s="5"/>
      <c r="PB731" s="5"/>
      <c r="PC731" s="5"/>
      <c r="PD731" s="5"/>
      <c r="PE731" s="5"/>
      <c r="PF731" s="5"/>
      <c r="PG731" s="5"/>
      <c r="PH731" s="5"/>
      <c r="PI731" s="5"/>
      <c r="PJ731" s="5"/>
      <c r="PK731" s="5"/>
      <c r="PL731" s="5"/>
      <c r="PM731" s="5"/>
      <c r="PN731" s="5"/>
      <c r="PO731" s="5"/>
      <c r="PP731" s="5"/>
    </row>
    <row r="732" spans="1:432" ht="14.2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  <c r="IW732" s="5"/>
      <c r="IX732" s="5"/>
      <c r="IY732" s="5"/>
      <c r="IZ732" s="5"/>
      <c r="JA732" s="5"/>
      <c r="JB732" s="5"/>
      <c r="JC732" s="5"/>
      <c r="JD732" s="5"/>
      <c r="JE732" s="5"/>
      <c r="JF732" s="5"/>
      <c r="JG732" s="5"/>
      <c r="JH732" s="5"/>
      <c r="JI732" s="5"/>
      <c r="JJ732" s="5"/>
      <c r="JK732" s="5"/>
      <c r="JL732" s="5"/>
      <c r="JM732" s="5"/>
      <c r="JN732" s="5"/>
      <c r="JO732" s="5"/>
      <c r="JP732" s="5"/>
      <c r="JQ732" s="5"/>
      <c r="JR732" s="5"/>
      <c r="JS732" s="5"/>
      <c r="JT732" s="5"/>
      <c r="JU732" s="5"/>
      <c r="JV732" s="5"/>
      <c r="JW732" s="5"/>
      <c r="JX732" s="5"/>
      <c r="JY732" s="5"/>
      <c r="JZ732" s="5"/>
      <c r="KA732" s="5"/>
      <c r="KB732" s="5"/>
      <c r="KC732" s="5"/>
      <c r="KD732" s="5"/>
      <c r="KE732" s="5"/>
      <c r="KF732" s="5"/>
      <c r="KG732" s="5"/>
      <c r="KH732" s="5"/>
      <c r="KI732" s="5"/>
      <c r="KJ732" s="5"/>
      <c r="KK732" s="5"/>
      <c r="KL732" s="5"/>
      <c r="KM732" s="5"/>
      <c r="KN732" s="5"/>
      <c r="KO732" s="5"/>
      <c r="KP732" s="5"/>
      <c r="KQ732" s="5"/>
      <c r="KR732" s="5"/>
      <c r="KS732" s="5"/>
      <c r="KT732" s="5"/>
      <c r="KU732" s="5"/>
      <c r="KV732" s="5"/>
      <c r="KW732" s="5"/>
      <c r="KX732" s="5"/>
      <c r="KY732" s="5"/>
      <c r="KZ732" s="5"/>
      <c r="LA732" s="5"/>
      <c r="LB732" s="5"/>
      <c r="LC732" s="5"/>
      <c r="LD732" s="5"/>
      <c r="LE732" s="5"/>
      <c r="LF732" s="5"/>
      <c r="LG732" s="5"/>
      <c r="LH732" s="5"/>
      <c r="LI732" s="5"/>
      <c r="LJ732" s="5"/>
      <c r="LK732" s="5"/>
      <c r="LL732" s="5"/>
      <c r="LM732" s="5"/>
      <c r="LN732" s="5"/>
      <c r="LO732" s="5"/>
      <c r="LP732" s="5"/>
      <c r="LQ732" s="5"/>
      <c r="LR732" s="5"/>
      <c r="LS732" s="5"/>
      <c r="LT732" s="5"/>
      <c r="LU732" s="5"/>
      <c r="LV732" s="5"/>
      <c r="LW732" s="5"/>
      <c r="LX732" s="5"/>
      <c r="LY732" s="5"/>
      <c r="LZ732" s="5"/>
      <c r="MA732" s="5"/>
      <c r="MB732" s="5"/>
      <c r="MC732" s="5"/>
      <c r="MD732" s="5"/>
      <c r="ME732" s="5"/>
      <c r="MF732" s="5"/>
      <c r="MG732" s="5"/>
      <c r="MH732" s="5"/>
      <c r="MI732" s="5"/>
      <c r="MJ732" s="5"/>
      <c r="MK732" s="5"/>
      <c r="ML732" s="5"/>
      <c r="MM732" s="5"/>
      <c r="MN732" s="5"/>
      <c r="MO732" s="5"/>
      <c r="MP732" s="5"/>
      <c r="MQ732" s="5"/>
      <c r="MR732" s="5"/>
      <c r="MS732" s="5"/>
      <c r="MT732" s="5"/>
      <c r="MU732" s="5"/>
      <c r="MV732" s="5"/>
      <c r="MW732" s="5"/>
      <c r="MX732" s="5"/>
      <c r="MY732" s="5"/>
      <c r="MZ732" s="5"/>
      <c r="NA732" s="5"/>
      <c r="NB732" s="5"/>
      <c r="NC732" s="5"/>
      <c r="ND732" s="5"/>
      <c r="NE732" s="5"/>
      <c r="NF732" s="5"/>
      <c r="NG732" s="5"/>
      <c r="NH732" s="5"/>
      <c r="NI732" s="5"/>
      <c r="NJ732" s="5"/>
      <c r="NK732" s="5"/>
      <c r="NL732" s="5"/>
      <c r="NM732" s="5"/>
      <c r="NN732" s="5"/>
      <c r="NO732" s="5"/>
      <c r="NP732" s="5"/>
      <c r="NQ732" s="5"/>
      <c r="NR732" s="5"/>
      <c r="NS732" s="5"/>
      <c r="NT732" s="5"/>
      <c r="NU732" s="5"/>
      <c r="NV732" s="5"/>
      <c r="NW732" s="5"/>
      <c r="NX732" s="5"/>
      <c r="NY732" s="5"/>
      <c r="NZ732" s="5"/>
      <c r="OA732" s="5"/>
      <c r="OB732" s="5"/>
      <c r="OC732" s="5"/>
      <c r="OD732" s="5"/>
      <c r="OE732" s="5"/>
      <c r="OF732" s="5"/>
      <c r="OG732" s="5"/>
      <c r="OH732" s="5"/>
      <c r="OI732" s="5"/>
      <c r="OJ732" s="5"/>
      <c r="OK732" s="5"/>
      <c r="OL732" s="5"/>
      <c r="OM732" s="5"/>
      <c r="ON732" s="5"/>
      <c r="OO732" s="5"/>
      <c r="OP732" s="5"/>
      <c r="OQ732" s="5"/>
      <c r="OR732" s="5"/>
      <c r="OS732" s="5"/>
      <c r="OT732" s="5"/>
      <c r="OU732" s="5"/>
      <c r="OV732" s="5"/>
      <c r="OW732" s="5"/>
      <c r="OX732" s="5"/>
      <c r="OY732" s="5"/>
      <c r="OZ732" s="5"/>
      <c r="PA732" s="5"/>
      <c r="PB732" s="5"/>
      <c r="PC732" s="5"/>
      <c r="PD732" s="5"/>
      <c r="PE732" s="5"/>
      <c r="PF732" s="5"/>
      <c r="PG732" s="5"/>
      <c r="PH732" s="5"/>
      <c r="PI732" s="5"/>
      <c r="PJ732" s="5"/>
      <c r="PK732" s="5"/>
      <c r="PL732" s="5"/>
      <c r="PM732" s="5"/>
      <c r="PN732" s="5"/>
      <c r="PO732" s="5"/>
      <c r="PP732" s="5"/>
    </row>
    <row r="733" spans="1:432" ht="14.2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  <c r="IW733" s="5"/>
      <c r="IX733" s="5"/>
      <c r="IY733" s="5"/>
      <c r="IZ733" s="5"/>
      <c r="JA733" s="5"/>
      <c r="JB733" s="5"/>
      <c r="JC733" s="5"/>
      <c r="JD733" s="5"/>
      <c r="JE733" s="5"/>
      <c r="JF733" s="5"/>
      <c r="JG733" s="5"/>
      <c r="JH733" s="5"/>
      <c r="JI733" s="5"/>
      <c r="JJ733" s="5"/>
      <c r="JK733" s="5"/>
      <c r="JL733" s="5"/>
      <c r="JM733" s="5"/>
      <c r="JN733" s="5"/>
      <c r="JO733" s="5"/>
      <c r="JP733" s="5"/>
      <c r="JQ733" s="5"/>
      <c r="JR733" s="5"/>
      <c r="JS733" s="5"/>
      <c r="JT733" s="5"/>
      <c r="JU733" s="5"/>
      <c r="JV733" s="5"/>
      <c r="JW733" s="5"/>
      <c r="JX733" s="5"/>
      <c r="JY733" s="5"/>
      <c r="JZ733" s="5"/>
      <c r="KA733" s="5"/>
      <c r="KB733" s="5"/>
      <c r="KC733" s="5"/>
      <c r="KD733" s="5"/>
      <c r="KE733" s="5"/>
      <c r="KF733" s="5"/>
      <c r="KG733" s="5"/>
      <c r="KH733" s="5"/>
      <c r="KI733" s="5"/>
      <c r="KJ733" s="5"/>
      <c r="KK733" s="5"/>
      <c r="KL733" s="5"/>
      <c r="KM733" s="5"/>
      <c r="KN733" s="5"/>
      <c r="KO733" s="5"/>
      <c r="KP733" s="5"/>
      <c r="KQ733" s="5"/>
      <c r="KR733" s="5"/>
      <c r="KS733" s="5"/>
      <c r="KT733" s="5"/>
      <c r="KU733" s="5"/>
      <c r="KV733" s="5"/>
      <c r="KW733" s="5"/>
      <c r="KX733" s="5"/>
      <c r="KY733" s="5"/>
      <c r="KZ733" s="5"/>
      <c r="LA733" s="5"/>
      <c r="LB733" s="5"/>
      <c r="LC733" s="5"/>
      <c r="LD733" s="5"/>
      <c r="LE733" s="5"/>
      <c r="LF733" s="5"/>
      <c r="LG733" s="5"/>
      <c r="LH733" s="5"/>
      <c r="LI733" s="5"/>
      <c r="LJ733" s="5"/>
      <c r="LK733" s="5"/>
      <c r="LL733" s="5"/>
      <c r="LM733" s="5"/>
      <c r="LN733" s="5"/>
      <c r="LO733" s="5"/>
      <c r="LP733" s="5"/>
      <c r="LQ733" s="5"/>
      <c r="LR733" s="5"/>
      <c r="LS733" s="5"/>
      <c r="LT733" s="5"/>
      <c r="LU733" s="5"/>
      <c r="LV733" s="5"/>
      <c r="LW733" s="5"/>
      <c r="LX733" s="5"/>
      <c r="LY733" s="5"/>
      <c r="LZ733" s="5"/>
      <c r="MA733" s="5"/>
      <c r="MB733" s="5"/>
      <c r="MC733" s="5"/>
      <c r="MD733" s="5"/>
      <c r="ME733" s="5"/>
      <c r="MF733" s="5"/>
      <c r="MG733" s="5"/>
      <c r="MH733" s="5"/>
      <c r="MI733" s="5"/>
      <c r="MJ733" s="5"/>
      <c r="MK733" s="5"/>
      <c r="ML733" s="5"/>
      <c r="MM733" s="5"/>
      <c r="MN733" s="5"/>
      <c r="MO733" s="5"/>
      <c r="MP733" s="5"/>
      <c r="MQ733" s="5"/>
      <c r="MR733" s="5"/>
      <c r="MS733" s="5"/>
      <c r="MT733" s="5"/>
      <c r="MU733" s="5"/>
      <c r="MV733" s="5"/>
      <c r="MW733" s="5"/>
      <c r="MX733" s="5"/>
      <c r="MY733" s="5"/>
      <c r="MZ733" s="5"/>
      <c r="NA733" s="5"/>
      <c r="NB733" s="5"/>
      <c r="NC733" s="5"/>
      <c r="ND733" s="5"/>
      <c r="NE733" s="5"/>
      <c r="NF733" s="5"/>
      <c r="NG733" s="5"/>
      <c r="NH733" s="5"/>
      <c r="NI733" s="5"/>
      <c r="NJ733" s="5"/>
      <c r="NK733" s="5"/>
      <c r="NL733" s="5"/>
      <c r="NM733" s="5"/>
      <c r="NN733" s="5"/>
      <c r="NO733" s="5"/>
      <c r="NP733" s="5"/>
      <c r="NQ733" s="5"/>
      <c r="NR733" s="5"/>
      <c r="NS733" s="5"/>
      <c r="NT733" s="5"/>
      <c r="NU733" s="5"/>
      <c r="NV733" s="5"/>
      <c r="NW733" s="5"/>
      <c r="NX733" s="5"/>
      <c r="NY733" s="5"/>
      <c r="NZ733" s="5"/>
      <c r="OA733" s="5"/>
      <c r="OB733" s="5"/>
      <c r="OC733" s="5"/>
      <c r="OD733" s="5"/>
      <c r="OE733" s="5"/>
      <c r="OF733" s="5"/>
      <c r="OG733" s="5"/>
      <c r="OH733" s="5"/>
      <c r="OI733" s="5"/>
      <c r="OJ733" s="5"/>
      <c r="OK733" s="5"/>
      <c r="OL733" s="5"/>
      <c r="OM733" s="5"/>
      <c r="ON733" s="5"/>
      <c r="OO733" s="5"/>
      <c r="OP733" s="5"/>
      <c r="OQ733" s="5"/>
      <c r="OR733" s="5"/>
      <c r="OS733" s="5"/>
      <c r="OT733" s="5"/>
      <c r="OU733" s="5"/>
      <c r="OV733" s="5"/>
      <c r="OW733" s="5"/>
      <c r="OX733" s="5"/>
      <c r="OY733" s="5"/>
      <c r="OZ733" s="5"/>
      <c r="PA733" s="5"/>
      <c r="PB733" s="5"/>
      <c r="PC733" s="5"/>
      <c r="PD733" s="5"/>
      <c r="PE733" s="5"/>
      <c r="PF733" s="5"/>
      <c r="PG733" s="5"/>
      <c r="PH733" s="5"/>
      <c r="PI733" s="5"/>
      <c r="PJ733" s="5"/>
      <c r="PK733" s="5"/>
      <c r="PL733" s="5"/>
      <c r="PM733" s="5"/>
      <c r="PN733" s="5"/>
      <c r="PO733" s="5"/>
      <c r="PP733" s="5"/>
    </row>
    <row r="734" spans="1:432" ht="14.2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  <c r="IW734" s="5"/>
      <c r="IX734" s="5"/>
      <c r="IY734" s="5"/>
      <c r="IZ734" s="5"/>
      <c r="JA734" s="5"/>
      <c r="JB734" s="5"/>
      <c r="JC734" s="5"/>
      <c r="JD734" s="5"/>
      <c r="JE734" s="5"/>
      <c r="JF734" s="5"/>
      <c r="JG734" s="5"/>
      <c r="JH734" s="5"/>
      <c r="JI734" s="5"/>
      <c r="JJ734" s="5"/>
      <c r="JK734" s="5"/>
      <c r="JL734" s="5"/>
      <c r="JM734" s="5"/>
      <c r="JN734" s="5"/>
      <c r="JO734" s="5"/>
      <c r="JP734" s="5"/>
      <c r="JQ734" s="5"/>
      <c r="JR734" s="5"/>
      <c r="JS734" s="5"/>
      <c r="JT734" s="5"/>
      <c r="JU734" s="5"/>
      <c r="JV734" s="5"/>
      <c r="JW734" s="5"/>
      <c r="JX734" s="5"/>
      <c r="JY734" s="5"/>
      <c r="JZ734" s="5"/>
      <c r="KA734" s="5"/>
      <c r="KB734" s="5"/>
      <c r="KC734" s="5"/>
      <c r="KD734" s="5"/>
      <c r="KE734" s="5"/>
      <c r="KF734" s="5"/>
      <c r="KG734" s="5"/>
      <c r="KH734" s="5"/>
      <c r="KI734" s="5"/>
      <c r="KJ734" s="5"/>
      <c r="KK734" s="5"/>
      <c r="KL734" s="5"/>
      <c r="KM734" s="5"/>
      <c r="KN734" s="5"/>
      <c r="KO734" s="5"/>
      <c r="KP734" s="5"/>
      <c r="KQ734" s="5"/>
      <c r="KR734" s="5"/>
      <c r="KS734" s="5"/>
      <c r="KT734" s="5"/>
      <c r="KU734" s="5"/>
      <c r="KV734" s="5"/>
      <c r="KW734" s="5"/>
      <c r="KX734" s="5"/>
      <c r="KY734" s="5"/>
      <c r="KZ734" s="5"/>
      <c r="LA734" s="5"/>
      <c r="LB734" s="5"/>
      <c r="LC734" s="5"/>
      <c r="LD734" s="5"/>
      <c r="LE734" s="5"/>
      <c r="LF734" s="5"/>
      <c r="LG734" s="5"/>
      <c r="LH734" s="5"/>
      <c r="LI734" s="5"/>
      <c r="LJ734" s="5"/>
      <c r="LK734" s="5"/>
      <c r="LL734" s="5"/>
      <c r="LM734" s="5"/>
      <c r="LN734" s="5"/>
      <c r="LO734" s="5"/>
      <c r="LP734" s="5"/>
      <c r="LQ734" s="5"/>
      <c r="LR734" s="5"/>
      <c r="LS734" s="5"/>
      <c r="LT734" s="5"/>
      <c r="LU734" s="5"/>
      <c r="LV734" s="5"/>
      <c r="LW734" s="5"/>
      <c r="LX734" s="5"/>
      <c r="LY734" s="5"/>
      <c r="LZ734" s="5"/>
      <c r="MA734" s="5"/>
      <c r="MB734" s="5"/>
      <c r="MC734" s="5"/>
      <c r="MD734" s="5"/>
      <c r="ME734" s="5"/>
      <c r="MF734" s="5"/>
      <c r="MG734" s="5"/>
      <c r="MH734" s="5"/>
      <c r="MI734" s="5"/>
      <c r="MJ734" s="5"/>
      <c r="MK734" s="5"/>
      <c r="ML734" s="5"/>
      <c r="MM734" s="5"/>
      <c r="MN734" s="5"/>
      <c r="MO734" s="5"/>
      <c r="MP734" s="5"/>
      <c r="MQ734" s="5"/>
      <c r="MR734" s="5"/>
      <c r="MS734" s="5"/>
      <c r="MT734" s="5"/>
      <c r="MU734" s="5"/>
      <c r="MV734" s="5"/>
      <c r="MW734" s="5"/>
      <c r="MX734" s="5"/>
      <c r="MY734" s="5"/>
      <c r="MZ734" s="5"/>
      <c r="NA734" s="5"/>
      <c r="NB734" s="5"/>
      <c r="NC734" s="5"/>
      <c r="ND734" s="5"/>
      <c r="NE734" s="5"/>
      <c r="NF734" s="5"/>
      <c r="NG734" s="5"/>
      <c r="NH734" s="5"/>
      <c r="NI734" s="5"/>
      <c r="NJ734" s="5"/>
      <c r="NK734" s="5"/>
      <c r="NL734" s="5"/>
      <c r="NM734" s="5"/>
      <c r="NN734" s="5"/>
      <c r="NO734" s="5"/>
      <c r="NP734" s="5"/>
      <c r="NQ734" s="5"/>
      <c r="NR734" s="5"/>
      <c r="NS734" s="5"/>
      <c r="NT734" s="5"/>
      <c r="NU734" s="5"/>
      <c r="NV734" s="5"/>
      <c r="NW734" s="5"/>
      <c r="NX734" s="5"/>
      <c r="NY734" s="5"/>
      <c r="NZ734" s="5"/>
      <c r="OA734" s="5"/>
      <c r="OB734" s="5"/>
      <c r="OC734" s="5"/>
      <c r="OD734" s="5"/>
      <c r="OE734" s="5"/>
      <c r="OF734" s="5"/>
      <c r="OG734" s="5"/>
      <c r="OH734" s="5"/>
      <c r="OI734" s="5"/>
      <c r="OJ734" s="5"/>
      <c r="OK734" s="5"/>
      <c r="OL734" s="5"/>
      <c r="OM734" s="5"/>
      <c r="ON734" s="5"/>
      <c r="OO734" s="5"/>
      <c r="OP734" s="5"/>
      <c r="OQ734" s="5"/>
      <c r="OR734" s="5"/>
      <c r="OS734" s="5"/>
      <c r="OT734" s="5"/>
      <c r="OU734" s="5"/>
      <c r="OV734" s="5"/>
      <c r="OW734" s="5"/>
      <c r="OX734" s="5"/>
      <c r="OY734" s="5"/>
      <c r="OZ734" s="5"/>
      <c r="PA734" s="5"/>
      <c r="PB734" s="5"/>
      <c r="PC734" s="5"/>
      <c r="PD734" s="5"/>
      <c r="PE734" s="5"/>
      <c r="PF734" s="5"/>
      <c r="PG734" s="5"/>
      <c r="PH734" s="5"/>
      <c r="PI734" s="5"/>
      <c r="PJ734" s="5"/>
      <c r="PK734" s="5"/>
      <c r="PL734" s="5"/>
      <c r="PM734" s="5"/>
      <c r="PN734" s="5"/>
      <c r="PO734" s="5"/>
      <c r="PP734" s="5"/>
    </row>
    <row r="735" spans="1:432" ht="14.2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  <c r="IW735" s="5"/>
      <c r="IX735" s="5"/>
      <c r="IY735" s="5"/>
      <c r="IZ735" s="5"/>
      <c r="JA735" s="5"/>
      <c r="JB735" s="5"/>
      <c r="JC735" s="5"/>
      <c r="JD735" s="5"/>
      <c r="JE735" s="5"/>
      <c r="JF735" s="5"/>
      <c r="JG735" s="5"/>
      <c r="JH735" s="5"/>
      <c r="JI735" s="5"/>
      <c r="JJ735" s="5"/>
      <c r="JK735" s="5"/>
      <c r="JL735" s="5"/>
      <c r="JM735" s="5"/>
      <c r="JN735" s="5"/>
      <c r="JO735" s="5"/>
      <c r="JP735" s="5"/>
      <c r="JQ735" s="5"/>
      <c r="JR735" s="5"/>
      <c r="JS735" s="5"/>
      <c r="JT735" s="5"/>
      <c r="JU735" s="5"/>
      <c r="JV735" s="5"/>
      <c r="JW735" s="5"/>
      <c r="JX735" s="5"/>
      <c r="JY735" s="5"/>
      <c r="JZ735" s="5"/>
      <c r="KA735" s="5"/>
      <c r="KB735" s="5"/>
      <c r="KC735" s="5"/>
      <c r="KD735" s="5"/>
      <c r="KE735" s="5"/>
      <c r="KF735" s="5"/>
      <c r="KG735" s="5"/>
      <c r="KH735" s="5"/>
      <c r="KI735" s="5"/>
      <c r="KJ735" s="5"/>
      <c r="KK735" s="5"/>
      <c r="KL735" s="5"/>
      <c r="KM735" s="5"/>
      <c r="KN735" s="5"/>
      <c r="KO735" s="5"/>
      <c r="KP735" s="5"/>
      <c r="KQ735" s="5"/>
      <c r="KR735" s="5"/>
      <c r="KS735" s="5"/>
      <c r="KT735" s="5"/>
      <c r="KU735" s="5"/>
      <c r="KV735" s="5"/>
      <c r="KW735" s="5"/>
      <c r="KX735" s="5"/>
      <c r="KY735" s="5"/>
      <c r="KZ735" s="5"/>
      <c r="LA735" s="5"/>
      <c r="LB735" s="5"/>
      <c r="LC735" s="5"/>
      <c r="LD735" s="5"/>
      <c r="LE735" s="5"/>
      <c r="LF735" s="5"/>
      <c r="LG735" s="5"/>
      <c r="LH735" s="5"/>
      <c r="LI735" s="5"/>
      <c r="LJ735" s="5"/>
      <c r="LK735" s="5"/>
      <c r="LL735" s="5"/>
      <c r="LM735" s="5"/>
      <c r="LN735" s="5"/>
      <c r="LO735" s="5"/>
      <c r="LP735" s="5"/>
      <c r="LQ735" s="5"/>
      <c r="LR735" s="5"/>
      <c r="LS735" s="5"/>
      <c r="LT735" s="5"/>
      <c r="LU735" s="5"/>
      <c r="LV735" s="5"/>
      <c r="LW735" s="5"/>
      <c r="LX735" s="5"/>
      <c r="LY735" s="5"/>
      <c r="LZ735" s="5"/>
      <c r="MA735" s="5"/>
      <c r="MB735" s="5"/>
      <c r="MC735" s="5"/>
      <c r="MD735" s="5"/>
      <c r="ME735" s="5"/>
      <c r="MF735" s="5"/>
      <c r="MG735" s="5"/>
      <c r="MH735" s="5"/>
      <c r="MI735" s="5"/>
      <c r="MJ735" s="5"/>
      <c r="MK735" s="5"/>
      <c r="ML735" s="5"/>
      <c r="MM735" s="5"/>
      <c r="MN735" s="5"/>
      <c r="MO735" s="5"/>
      <c r="MP735" s="5"/>
      <c r="MQ735" s="5"/>
      <c r="MR735" s="5"/>
      <c r="MS735" s="5"/>
      <c r="MT735" s="5"/>
      <c r="MU735" s="5"/>
      <c r="MV735" s="5"/>
      <c r="MW735" s="5"/>
      <c r="MX735" s="5"/>
      <c r="MY735" s="5"/>
      <c r="MZ735" s="5"/>
      <c r="NA735" s="5"/>
      <c r="NB735" s="5"/>
      <c r="NC735" s="5"/>
      <c r="ND735" s="5"/>
      <c r="NE735" s="5"/>
      <c r="NF735" s="5"/>
      <c r="NG735" s="5"/>
      <c r="NH735" s="5"/>
      <c r="NI735" s="5"/>
      <c r="NJ735" s="5"/>
      <c r="NK735" s="5"/>
      <c r="NL735" s="5"/>
      <c r="NM735" s="5"/>
      <c r="NN735" s="5"/>
      <c r="NO735" s="5"/>
      <c r="NP735" s="5"/>
      <c r="NQ735" s="5"/>
      <c r="NR735" s="5"/>
      <c r="NS735" s="5"/>
      <c r="NT735" s="5"/>
      <c r="NU735" s="5"/>
      <c r="NV735" s="5"/>
      <c r="NW735" s="5"/>
      <c r="NX735" s="5"/>
      <c r="NY735" s="5"/>
      <c r="NZ735" s="5"/>
      <c r="OA735" s="5"/>
      <c r="OB735" s="5"/>
      <c r="OC735" s="5"/>
      <c r="OD735" s="5"/>
      <c r="OE735" s="5"/>
      <c r="OF735" s="5"/>
      <c r="OG735" s="5"/>
      <c r="OH735" s="5"/>
      <c r="OI735" s="5"/>
      <c r="OJ735" s="5"/>
      <c r="OK735" s="5"/>
      <c r="OL735" s="5"/>
      <c r="OM735" s="5"/>
      <c r="ON735" s="5"/>
      <c r="OO735" s="5"/>
      <c r="OP735" s="5"/>
      <c r="OQ735" s="5"/>
      <c r="OR735" s="5"/>
      <c r="OS735" s="5"/>
      <c r="OT735" s="5"/>
      <c r="OU735" s="5"/>
      <c r="OV735" s="5"/>
      <c r="OW735" s="5"/>
      <c r="OX735" s="5"/>
      <c r="OY735" s="5"/>
      <c r="OZ735" s="5"/>
      <c r="PA735" s="5"/>
      <c r="PB735" s="5"/>
      <c r="PC735" s="5"/>
      <c r="PD735" s="5"/>
      <c r="PE735" s="5"/>
      <c r="PF735" s="5"/>
      <c r="PG735" s="5"/>
      <c r="PH735" s="5"/>
      <c r="PI735" s="5"/>
      <c r="PJ735" s="5"/>
      <c r="PK735" s="5"/>
      <c r="PL735" s="5"/>
      <c r="PM735" s="5"/>
      <c r="PN735" s="5"/>
      <c r="PO735" s="5"/>
      <c r="PP735" s="5"/>
    </row>
    <row r="736" spans="1:432" ht="14.2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  <c r="IW736" s="5"/>
      <c r="IX736" s="5"/>
      <c r="IY736" s="5"/>
      <c r="IZ736" s="5"/>
      <c r="JA736" s="5"/>
      <c r="JB736" s="5"/>
      <c r="JC736" s="5"/>
      <c r="JD736" s="5"/>
      <c r="JE736" s="5"/>
      <c r="JF736" s="5"/>
      <c r="JG736" s="5"/>
      <c r="JH736" s="5"/>
      <c r="JI736" s="5"/>
      <c r="JJ736" s="5"/>
      <c r="JK736" s="5"/>
      <c r="JL736" s="5"/>
      <c r="JM736" s="5"/>
      <c r="JN736" s="5"/>
      <c r="JO736" s="5"/>
      <c r="JP736" s="5"/>
      <c r="JQ736" s="5"/>
      <c r="JR736" s="5"/>
      <c r="JS736" s="5"/>
      <c r="JT736" s="5"/>
      <c r="JU736" s="5"/>
      <c r="JV736" s="5"/>
      <c r="JW736" s="5"/>
      <c r="JX736" s="5"/>
      <c r="JY736" s="5"/>
      <c r="JZ736" s="5"/>
      <c r="KA736" s="5"/>
      <c r="KB736" s="5"/>
      <c r="KC736" s="5"/>
      <c r="KD736" s="5"/>
      <c r="KE736" s="5"/>
      <c r="KF736" s="5"/>
      <c r="KG736" s="5"/>
      <c r="KH736" s="5"/>
      <c r="KI736" s="5"/>
      <c r="KJ736" s="5"/>
      <c r="KK736" s="5"/>
      <c r="KL736" s="5"/>
      <c r="KM736" s="5"/>
      <c r="KN736" s="5"/>
      <c r="KO736" s="5"/>
      <c r="KP736" s="5"/>
      <c r="KQ736" s="5"/>
      <c r="KR736" s="5"/>
      <c r="KS736" s="5"/>
      <c r="KT736" s="5"/>
      <c r="KU736" s="5"/>
      <c r="KV736" s="5"/>
      <c r="KW736" s="5"/>
      <c r="KX736" s="5"/>
      <c r="KY736" s="5"/>
      <c r="KZ736" s="5"/>
      <c r="LA736" s="5"/>
      <c r="LB736" s="5"/>
      <c r="LC736" s="5"/>
      <c r="LD736" s="5"/>
      <c r="LE736" s="5"/>
      <c r="LF736" s="5"/>
      <c r="LG736" s="5"/>
      <c r="LH736" s="5"/>
      <c r="LI736" s="5"/>
      <c r="LJ736" s="5"/>
      <c r="LK736" s="5"/>
      <c r="LL736" s="5"/>
      <c r="LM736" s="5"/>
      <c r="LN736" s="5"/>
      <c r="LO736" s="5"/>
      <c r="LP736" s="5"/>
      <c r="LQ736" s="5"/>
      <c r="LR736" s="5"/>
      <c r="LS736" s="5"/>
      <c r="LT736" s="5"/>
      <c r="LU736" s="5"/>
      <c r="LV736" s="5"/>
      <c r="LW736" s="5"/>
      <c r="LX736" s="5"/>
      <c r="LY736" s="5"/>
      <c r="LZ736" s="5"/>
      <c r="MA736" s="5"/>
      <c r="MB736" s="5"/>
      <c r="MC736" s="5"/>
      <c r="MD736" s="5"/>
      <c r="ME736" s="5"/>
      <c r="MF736" s="5"/>
      <c r="MG736" s="5"/>
      <c r="MH736" s="5"/>
      <c r="MI736" s="5"/>
      <c r="MJ736" s="5"/>
      <c r="MK736" s="5"/>
      <c r="ML736" s="5"/>
      <c r="MM736" s="5"/>
      <c r="MN736" s="5"/>
      <c r="MO736" s="5"/>
      <c r="MP736" s="5"/>
      <c r="MQ736" s="5"/>
      <c r="MR736" s="5"/>
      <c r="MS736" s="5"/>
      <c r="MT736" s="5"/>
      <c r="MU736" s="5"/>
      <c r="MV736" s="5"/>
      <c r="MW736" s="5"/>
      <c r="MX736" s="5"/>
      <c r="MY736" s="5"/>
      <c r="MZ736" s="5"/>
      <c r="NA736" s="5"/>
      <c r="NB736" s="5"/>
      <c r="NC736" s="5"/>
      <c r="ND736" s="5"/>
      <c r="NE736" s="5"/>
      <c r="NF736" s="5"/>
      <c r="NG736" s="5"/>
      <c r="NH736" s="5"/>
      <c r="NI736" s="5"/>
      <c r="NJ736" s="5"/>
      <c r="NK736" s="5"/>
      <c r="NL736" s="5"/>
      <c r="NM736" s="5"/>
      <c r="NN736" s="5"/>
      <c r="NO736" s="5"/>
      <c r="NP736" s="5"/>
      <c r="NQ736" s="5"/>
      <c r="NR736" s="5"/>
      <c r="NS736" s="5"/>
      <c r="NT736" s="5"/>
      <c r="NU736" s="5"/>
      <c r="NV736" s="5"/>
      <c r="NW736" s="5"/>
      <c r="NX736" s="5"/>
      <c r="NY736" s="5"/>
      <c r="NZ736" s="5"/>
      <c r="OA736" s="5"/>
      <c r="OB736" s="5"/>
      <c r="OC736" s="5"/>
      <c r="OD736" s="5"/>
      <c r="OE736" s="5"/>
      <c r="OF736" s="5"/>
      <c r="OG736" s="5"/>
      <c r="OH736" s="5"/>
      <c r="OI736" s="5"/>
      <c r="OJ736" s="5"/>
      <c r="OK736" s="5"/>
      <c r="OL736" s="5"/>
      <c r="OM736" s="5"/>
      <c r="ON736" s="5"/>
      <c r="OO736" s="5"/>
      <c r="OP736" s="5"/>
      <c r="OQ736" s="5"/>
      <c r="OR736" s="5"/>
      <c r="OS736" s="5"/>
      <c r="OT736" s="5"/>
      <c r="OU736" s="5"/>
      <c r="OV736" s="5"/>
      <c r="OW736" s="5"/>
      <c r="OX736" s="5"/>
      <c r="OY736" s="5"/>
      <c r="OZ736" s="5"/>
      <c r="PA736" s="5"/>
      <c r="PB736" s="5"/>
      <c r="PC736" s="5"/>
      <c r="PD736" s="5"/>
      <c r="PE736" s="5"/>
      <c r="PF736" s="5"/>
      <c r="PG736" s="5"/>
      <c r="PH736" s="5"/>
      <c r="PI736" s="5"/>
      <c r="PJ736" s="5"/>
      <c r="PK736" s="5"/>
      <c r="PL736" s="5"/>
      <c r="PM736" s="5"/>
      <c r="PN736" s="5"/>
      <c r="PO736" s="5"/>
      <c r="PP736" s="5"/>
    </row>
    <row r="737" spans="1:432" ht="14.2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  <c r="IW737" s="5"/>
      <c r="IX737" s="5"/>
      <c r="IY737" s="5"/>
      <c r="IZ737" s="5"/>
      <c r="JA737" s="5"/>
      <c r="JB737" s="5"/>
      <c r="JC737" s="5"/>
      <c r="JD737" s="5"/>
      <c r="JE737" s="5"/>
      <c r="JF737" s="5"/>
      <c r="JG737" s="5"/>
      <c r="JH737" s="5"/>
      <c r="JI737" s="5"/>
      <c r="JJ737" s="5"/>
      <c r="JK737" s="5"/>
      <c r="JL737" s="5"/>
      <c r="JM737" s="5"/>
      <c r="JN737" s="5"/>
      <c r="JO737" s="5"/>
      <c r="JP737" s="5"/>
      <c r="JQ737" s="5"/>
      <c r="JR737" s="5"/>
      <c r="JS737" s="5"/>
      <c r="JT737" s="5"/>
      <c r="JU737" s="5"/>
      <c r="JV737" s="5"/>
      <c r="JW737" s="5"/>
      <c r="JX737" s="5"/>
      <c r="JY737" s="5"/>
      <c r="JZ737" s="5"/>
      <c r="KA737" s="5"/>
      <c r="KB737" s="5"/>
      <c r="KC737" s="5"/>
      <c r="KD737" s="5"/>
      <c r="KE737" s="5"/>
      <c r="KF737" s="5"/>
      <c r="KG737" s="5"/>
      <c r="KH737" s="5"/>
      <c r="KI737" s="5"/>
      <c r="KJ737" s="5"/>
      <c r="KK737" s="5"/>
      <c r="KL737" s="5"/>
      <c r="KM737" s="5"/>
      <c r="KN737" s="5"/>
      <c r="KO737" s="5"/>
      <c r="KP737" s="5"/>
      <c r="KQ737" s="5"/>
      <c r="KR737" s="5"/>
      <c r="KS737" s="5"/>
      <c r="KT737" s="5"/>
      <c r="KU737" s="5"/>
      <c r="KV737" s="5"/>
      <c r="KW737" s="5"/>
      <c r="KX737" s="5"/>
      <c r="KY737" s="5"/>
      <c r="KZ737" s="5"/>
      <c r="LA737" s="5"/>
      <c r="LB737" s="5"/>
      <c r="LC737" s="5"/>
      <c r="LD737" s="5"/>
      <c r="LE737" s="5"/>
      <c r="LF737" s="5"/>
      <c r="LG737" s="5"/>
      <c r="LH737" s="5"/>
      <c r="LI737" s="5"/>
      <c r="LJ737" s="5"/>
      <c r="LK737" s="5"/>
      <c r="LL737" s="5"/>
      <c r="LM737" s="5"/>
      <c r="LN737" s="5"/>
      <c r="LO737" s="5"/>
      <c r="LP737" s="5"/>
      <c r="LQ737" s="5"/>
      <c r="LR737" s="5"/>
      <c r="LS737" s="5"/>
      <c r="LT737" s="5"/>
      <c r="LU737" s="5"/>
      <c r="LV737" s="5"/>
      <c r="LW737" s="5"/>
      <c r="LX737" s="5"/>
      <c r="LY737" s="5"/>
      <c r="LZ737" s="5"/>
      <c r="MA737" s="5"/>
      <c r="MB737" s="5"/>
      <c r="MC737" s="5"/>
      <c r="MD737" s="5"/>
      <c r="ME737" s="5"/>
      <c r="MF737" s="5"/>
      <c r="MG737" s="5"/>
      <c r="MH737" s="5"/>
      <c r="MI737" s="5"/>
      <c r="MJ737" s="5"/>
      <c r="MK737" s="5"/>
      <c r="ML737" s="5"/>
      <c r="MM737" s="5"/>
      <c r="MN737" s="5"/>
      <c r="MO737" s="5"/>
      <c r="MP737" s="5"/>
      <c r="MQ737" s="5"/>
      <c r="MR737" s="5"/>
      <c r="MS737" s="5"/>
      <c r="MT737" s="5"/>
      <c r="MU737" s="5"/>
      <c r="MV737" s="5"/>
      <c r="MW737" s="5"/>
      <c r="MX737" s="5"/>
      <c r="MY737" s="5"/>
      <c r="MZ737" s="5"/>
      <c r="NA737" s="5"/>
      <c r="NB737" s="5"/>
      <c r="NC737" s="5"/>
      <c r="ND737" s="5"/>
      <c r="NE737" s="5"/>
      <c r="NF737" s="5"/>
      <c r="NG737" s="5"/>
      <c r="NH737" s="5"/>
      <c r="NI737" s="5"/>
      <c r="NJ737" s="5"/>
      <c r="NK737" s="5"/>
      <c r="NL737" s="5"/>
      <c r="NM737" s="5"/>
      <c r="NN737" s="5"/>
      <c r="NO737" s="5"/>
      <c r="NP737" s="5"/>
      <c r="NQ737" s="5"/>
      <c r="NR737" s="5"/>
      <c r="NS737" s="5"/>
      <c r="NT737" s="5"/>
      <c r="NU737" s="5"/>
      <c r="NV737" s="5"/>
      <c r="NW737" s="5"/>
      <c r="NX737" s="5"/>
      <c r="NY737" s="5"/>
      <c r="NZ737" s="5"/>
      <c r="OA737" s="5"/>
      <c r="OB737" s="5"/>
      <c r="OC737" s="5"/>
      <c r="OD737" s="5"/>
      <c r="OE737" s="5"/>
      <c r="OF737" s="5"/>
      <c r="OG737" s="5"/>
      <c r="OH737" s="5"/>
      <c r="OI737" s="5"/>
      <c r="OJ737" s="5"/>
      <c r="OK737" s="5"/>
      <c r="OL737" s="5"/>
      <c r="OM737" s="5"/>
      <c r="ON737" s="5"/>
      <c r="OO737" s="5"/>
      <c r="OP737" s="5"/>
      <c r="OQ737" s="5"/>
      <c r="OR737" s="5"/>
      <c r="OS737" s="5"/>
      <c r="OT737" s="5"/>
      <c r="OU737" s="5"/>
      <c r="OV737" s="5"/>
      <c r="OW737" s="5"/>
      <c r="OX737" s="5"/>
      <c r="OY737" s="5"/>
      <c r="OZ737" s="5"/>
      <c r="PA737" s="5"/>
      <c r="PB737" s="5"/>
      <c r="PC737" s="5"/>
      <c r="PD737" s="5"/>
      <c r="PE737" s="5"/>
      <c r="PF737" s="5"/>
      <c r="PG737" s="5"/>
      <c r="PH737" s="5"/>
      <c r="PI737" s="5"/>
      <c r="PJ737" s="5"/>
      <c r="PK737" s="5"/>
      <c r="PL737" s="5"/>
      <c r="PM737" s="5"/>
      <c r="PN737" s="5"/>
      <c r="PO737" s="5"/>
      <c r="PP737" s="5"/>
    </row>
    <row r="738" spans="1:432" ht="14.2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  <c r="IW738" s="5"/>
      <c r="IX738" s="5"/>
      <c r="IY738" s="5"/>
      <c r="IZ738" s="5"/>
      <c r="JA738" s="5"/>
      <c r="JB738" s="5"/>
      <c r="JC738" s="5"/>
      <c r="JD738" s="5"/>
      <c r="JE738" s="5"/>
      <c r="JF738" s="5"/>
      <c r="JG738" s="5"/>
      <c r="JH738" s="5"/>
      <c r="JI738" s="5"/>
      <c r="JJ738" s="5"/>
      <c r="JK738" s="5"/>
      <c r="JL738" s="5"/>
      <c r="JM738" s="5"/>
      <c r="JN738" s="5"/>
      <c r="JO738" s="5"/>
      <c r="JP738" s="5"/>
      <c r="JQ738" s="5"/>
      <c r="JR738" s="5"/>
      <c r="JS738" s="5"/>
      <c r="JT738" s="5"/>
      <c r="JU738" s="5"/>
      <c r="JV738" s="5"/>
      <c r="JW738" s="5"/>
      <c r="JX738" s="5"/>
      <c r="JY738" s="5"/>
      <c r="JZ738" s="5"/>
      <c r="KA738" s="5"/>
      <c r="KB738" s="5"/>
      <c r="KC738" s="5"/>
      <c r="KD738" s="5"/>
      <c r="KE738" s="5"/>
      <c r="KF738" s="5"/>
      <c r="KG738" s="5"/>
      <c r="KH738" s="5"/>
      <c r="KI738" s="5"/>
      <c r="KJ738" s="5"/>
      <c r="KK738" s="5"/>
      <c r="KL738" s="5"/>
      <c r="KM738" s="5"/>
      <c r="KN738" s="5"/>
      <c r="KO738" s="5"/>
      <c r="KP738" s="5"/>
      <c r="KQ738" s="5"/>
      <c r="KR738" s="5"/>
      <c r="KS738" s="5"/>
      <c r="KT738" s="5"/>
      <c r="KU738" s="5"/>
      <c r="KV738" s="5"/>
      <c r="KW738" s="5"/>
      <c r="KX738" s="5"/>
      <c r="KY738" s="5"/>
      <c r="KZ738" s="5"/>
      <c r="LA738" s="5"/>
      <c r="LB738" s="5"/>
      <c r="LC738" s="5"/>
      <c r="LD738" s="5"/>
      <c r="LE738" s="5"/>
      <c r="LF738" s="5"/>
      <c r="LG738" s="5"/>
      <c r="LH738" s="5"/>
      <c r="LI738" s="5"/>
      <c r="LJ738" s="5"/>
      <c r="LK738" s="5"/>
      <c r="LL738" s="5"/>
      <c r="LM738" s="5"/>
      <c r="LN738" s="5"/>
      <c r="LO738" s="5"/>
      <c r="LP738" s="5"/>
      <c r="LQ738" s="5"/>
      <c r="LR738" s="5"/>
      <c r="LS738" s="5"/>
      <c r="LT738" s="5"/>
      <c r="LU738" s="5"/>
      <c r="LV738" s="5"/>
      <c r="LW738" s="5"/>
      <c r="LX738" s="5"/>
      <c r="LY738" s="5"/>
      <c r="LZ738" s="5"/>
      <c r="MA738" s="5"/>
      <c r="MB738" s="5"/>
      <c r="MC738" s="5"/>
      <c r="MD738" s="5"/>
      <c r="ME738" s="5"/>
      <c r="MF738" s="5"/>
      <c r="MG738" s="5"/>
      <c r="MH738" s="5"/>
      <c r="MI738" s="5"/>
      <c r="MJ738" s="5"/>
      <c r="MK738" s="5"/>
      <c r="ML738" s="5"/>
      <c r="MM738" s="5"/>
      <c r="MN738" s="5"/>
      <c r="MO738" s="5"/>
      <c r="MP738" s="5"/>
      <c r="MQ738" s="5"/>
      <c r="MR738" s="5"/>
      <c r="MS738" s="5"/>
      <c r="MT738" s="5"/>
      <c r="MU738" s="5"/>
      <c r="MV738" s="5"/>
      <c r="MW738" s="5"/>
      <c r="MX738" s="5"/>
      <c r="MY738" s="5"/>
      <c r="MZ738" s="5"/>
      <c r="NA738" s="5"/>
      <c r="NB738" s="5"/>
      <c r="NC738" s="5"/>
      <c r="ND738" s="5"/>
      <c r="NE738" s="5"/>
      <c r="NF738" s="5"/>
      <c r="NG738" s="5"/>
      <c r="NH738" s="5"/>
      <c r="NI738" s="5"/>
      <c r="NJ738" s="5"/>
      <c r="NK738" s="5"/>
      <c r="NL738" s="5"/>
      <c r="NM738" s="5"/>
      <c r="NN738" s="5"/>
      <c r="NO738" s="5"/>
      <c r="NP738" s="5"/>
      <c r="NQ738" s="5"/>
      <c r="NR738" s="5"/>
      <c r="NS738" s="5"/>
      <c r="NT738" s="5"/>
      <c r="NU738" s="5"/>
      <c r="NV738" s="5"/>
      <c r="NW738" s="5"/>
      <c r="NX738" s="5"/>
      <c r="NY738" s="5"/>
      <c r="NZ738" s="5"/>
      <c r="OA738" s="5"/>
      <c r="OB738" s="5"/>
      <c r="OC738" s="5"/>
      <c r="OD738" s="5"/>
      <c r="OE738" s="5"/>
      <c r="OF738" s="5"/>
      <c r="OG738" s="5"/>
      <c r="OH738" s="5"/>
      <c r="OI738" s="5"/>
      <c r="OJ738" s="5"/>
      <c r="OK738" s="5"/>
      <c r="OL738" s="5"/>
      <c r="OM738" s="5"/>
      <c r="ON738" s="5"/>
      <c r="OO738" s="5"/>
      <c r="OP738" s="5"/>
      <c r="OQ738" s="5"/>
      <c r="OR738" s="5"/>
      <c r="OS738" s="5"/>
      <c r="OT738" s="5"/>
      <c r="OU738" s="5"/>
      <c r="OV738" s="5"/>
      <c r="OW738" s="5"/>
      <c r="OX738" s="5"/>
      <c r="OY738" s="5"/>
      <c r="OZ738" s="5"/>
      <c r="PA738" s="5"/>
      <c r="PB738" s="5"/>
      <c r="PC738" s="5"/>
      <c r="PD738" s="5"/>
      <c r="PE738" s="5"/>
      <c r="PF738" s="5"/>
      <c r="PG738" s="5"/>
      <c r="PH738" s="5"/>
      <c r="PI738" s="5"/>
      <c r="PJ738" s="5"/>
      <c r="PK738" s="5"/>
      <c r="PL738" s="5"/>
      <c r="PM738" s="5"/>
      <c r="PN738" s="5"/>
      <c r="PO738" s="5"/>
      <c r="PP738" s="5"/>
    </row>
    <row r="739" spans="1:432" ht="14.2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  <c r="IW739" s="5"/>
      <c r="IX739" s="5"/>
      <c r="IY739" s="5"/>
      <c r="IZ739" s="5"/>
      <c r="JA739" s="5"/>
      <c r="JB739" s="5"/>
      <c r="JC739" s="5"/>
      <c r="JD739" s="5"/>
      <c r="JE739" s="5"/>
      <c r="JF739" s="5"/>
      <c r="JG739" s="5"/>
      <c r="JH739" s="5"/>
      <c r="JI739" s="5"/>
      <c r="JJ739" s="5"/>
      <c r="JK739" s="5"/>
      <c r="JL739" s="5"/>
      <c r="JM739" s="5"/>
      <c r="JN739" s="5"/>
      <c r="JO739" s="5"/>
      <c r="JP739" s="5"/>
      <c r="JQ739" s="5"/>
      <c r="JR739" s="5"/>
      <c r="JS739" s="5"/>
      <c r="JT739" s="5"/>
      <c r="JU739" s="5"/>
      <c r="JV739" s="5"/>
      <c r="JW739" s="5"/>
      <c r="JX739" s="5"/>
      <c r="JY739" s="5"/>
      <c r="JZ739" s="5"/>
      <c r="KA739" s="5"/>
      <c r="KB739" s="5"/>
      <c r="KC739" s="5"/>
      <c r="KD739" s="5"/>
      <c r="KE739" s="5"/>
      <c r="KF739" s="5"/>
      <c r="KG739" s="5"/>
      <c r="KH739" s="5"/>
      <c r="KI739" s="5"/>
      <c r="KJ739" s="5"/>
      <c r="KK739" s="5"/>
      <c r="KL739" s="5"/>
      <c r="KM739" s="5"/>
      <c r="KN739" s="5"/>
      <c r="KO739" s="5"/>
      <c r="KP739" s="5"/>
      <c r="KQ739" s="5"/>
      <c r="KR739" s="5"/>
      <c r="KS739" s="5"/>
      <c r="KT739" s="5"/>
      <c r="KU739" s="5"/>
      <c r="KV739" s="5"/>
      <c r="KW739" s="5"/>
      <c r="KX739" s="5"/>
      <c r="KY739" s="5"/>
      <c r="KZ739" s="5"/>
      <c r="LA739" s="5"/>
      <c r="LB739" s="5"/>
      <c r="LC739" s="5"/>
      <c r="LD739" s="5"/>
      <c r="LE739" s="5"/>
      <c r="LF739" s="5"/>
      <c r="LG739" s="5"/>
      <c r="LH739" s="5"/>
      <c r="LI739" s="5"/>
      <c r="LJ739" s="5"/>
      <c r="LK739" s="5"/>
      <c r="LL739" s="5"/>
      <c r="LM739" s="5"/>
      <c r="LN739" s="5"/>
      <c r="LO739" s="5"/>
      <c r="LP739" s="5"/>
      <c r="LQ739" s="5"/>
      <c r="LR739" s="5"/>
      <c r="LS739" s="5"/>
      <c r="LT739" s="5"/>
      <c r="LU739" s="5"/>
      <c r="LV739" s="5"/>
      <c r="LW739" s="5"/>
      <c r="LX739" s="5"/>
      <c r="LY739" s="5"/>
      <c r="LZ739" s="5"/>
      <c r="MA739" s="5"/>
      <c r="MB739" s="5"/>
      <c r="MC739" s="5"/>
      <c r="MD739" s="5"/>
      <c r="ME739" s="5"/>
      <c r="MF739" s="5"/>
      <c r="MG739" s="5"/>
      <c r="MH739" s="5"/>
      <c r="MI739" s="5"/>
      <c r="MJ739" s="5"/>
      <c r="MK739" s="5"/>
      <c r="ML739" s="5"/>
      <c r="MM739" s="5"/>
      <c r="MN739" s="5"/>
      <c r="MO739" s="5"/>
      <c r="MP739" s="5"/>
      <c r="MQ739" s="5"/>
      <c r="MR739" s="5"/>
      <c r="MS739" s="5"/>
      <c r="MT739" s="5"/>
      <c r="MU739" s="5"/>
      <c r="MV739" s="5"/>
      <c r="MW739" s="5"/>
      <c r="MX739" s="5"/>
      <c r="MY739" s="5"/>
      <c r="MZ739" s="5"/>
      <c r="NA739" s="5"/>
      <c r="NB739" s="5"/>
      <c r="NC739" s="5"/>
      <c r="ND739" s="5"/>
      <c r="NE739" s="5"/>
      <c r="NF739" s="5"/>
      <c r="NG739" s="5"/>
      <c r="NH739" s="5"/>
      <c r="NI739" s="5"/>
      <c r="NJ739" s="5"/>
      <c r="NK739" s="5"/>
      <c r="NL739" s="5"/>
      <c r="NM739" s="5"/>
      <c r="NN739" s="5"/>
      <c r="NO739" s="5"/>
      <c r="NP739" s="5"/>
      <c r="NQ739" s="5"/>
      <c r="NR739" s="5"/>
      <c r="NS739" s="5"/>
      <c r="NT739" s="5"/>
      <c r="NU739" s="5"/>
      <c r="NV739" s="5"/>
      <c r="NW739" s="5"/>
      <c r="NX739" s="5"/>
      <c r="NY739" s="5"/>
      <c r="NZ739" s="5"/>
      <c r="OA739" s="5"/>
      <c r="OB739" s="5"/>
      <c r="OC739" s="5"/>
      <c r="OD739" s="5"/>
      <c r="OE739" s="5"/>
      <c r="OF739" s="5"/>
      <c r="OG739" s="5"/>
      <c r="OH739" s="5"/>
      <c r="OI739" s="5"/>
      <c r="OJ739" s="5"/>
      <c r="OK739" s="5"/>
      <c r="OL739" s="5"/>
      <c r="OM739" s="5"/>
      <c r="ON739" s="5"/>
      <c r="OO739" s="5"/>
      <c r="OP739" s="5"/>
      <c r="OQ739" s="5"/>
      <c r="OR739" s="5"/>
      <c r="OS739" s="5"/>
      <c r="OT739" s="5"/>
      <c r="OU739" s="5"/>
      <c r="OV739" s="5"/>
      <c r="OW739" s="5"/>
      <c r="OX739" s="5"/>
      <c r="OY739" s="5"/>
      <c r="OZ739" s="5"/>
      <c r="PA739" s="5"/>
      <c r="PB739" s="5"/>
      <c r="PC739" s="5"/>
      <c r="PD739" s="5"/>
      <c r="PE739" s="5"/>
      <c r="PF739" s="5"/>
      <c r="PG739" s="5"/>
      <c r="PH739" s="5"/>
      <c r="PI739" s="5"/>
      <c r="PJ739" s="5"/>
      <c r="PK739" s="5"/>
      <c r="PL739" s="5"/>
      <c r="PM739" s="5"/>
      <c r="PN739" s="5"/>
      <c r="PO739" s="5"/>
      <c r="PP739" s="5"/>
    </row>
    <row r="740" spans="1:432" ht="14.2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  <c r="IW740" s="5"/>
      <c r="IX740" s="5"/>
      <c r="IY740" s="5"/>
      <c r="IZ740" s="5"/>
      <c r="JA740" s="5"/>
      <c r="JB740" s="5"/>
      <c r="JC740" s="5"/>
      <c r="JD740" s="5"/>
      <c r="JE740" s="5"/>
      <c r="JF740" s="5"/>
      <c r="JG740" s="5"/>
      <c r="JH740" s="5"/>
      <c r="JI740" s="5"/>
      <c r="JJ740" s="5"/>
      <c r="JK740" s="5"/>
      <c r="JL740" s="5"/>
      <c r="JM740" s="5"/>
      <c r="JN740" s="5"/>
      <c r="JO740" s="5"/>
      <c r="JP740" s="5"/>
      <c r="JQ740" s="5"/>
      <c r="JR740" s="5"/>
      <c r="JS740" s="5"/>
      <c r="JT740" s="5"/>
      <c r="JU740" s="5"/>
      <c r="JV740" s="5"/>
      <c r="JW740" s="5"/>
      <c r="JX740" s="5"/>
      <c r="JY740" s="5"/>
      <c r="JZ740" s="5"/>
      <c r="KA740" s="5"/>
      <c r="KB740" s="5"/>
      <c r="KC740" s="5"/>
      <c r="KD740" s="5"/>
      <c r="KE740" s="5"/>
      <c r="KF740" s="5"/>
      <c r="KG740" s="5"/>
      <c r="KH740" s="5"/>
      <c r="KI740" s="5"/>
      <c r="KJ740" s="5"/>
      <c r="KK740" s="5"/>
      <c r="KL740" s="5"/>
      <c r="KM740" s="5"/>
      <c r="KN740" s="5"/>
      <c r="KO740" s="5"/>
      <c r="KP740" s="5"/>
      <c r="KQ740" s="5"/>
      <c r="KR740" s="5"/>
      <c r="KS740" s="5"/>
      <c r="KT740" s="5"/>
      <c r="KU740" s="5"/>
      <c r="KV740" s="5"/>
      <c r="KW740" s="5"/>
      <c r="KX740" s="5"/>
      <c r="KY740" s="5"/>
      <c r="KZ740" s="5"/>
      <c r="LA740" s="5"/>
      <c r="LB740" s="5"/>
      <c r="LC740" s="5"/>
      <c r="LD740" s="5"/>
      <c r="LE740" s="5"/>
      <c r="LF740" s="5"/>
      <c r="LG740" s="5"/>
      <c r="LH740" s="5"/>
      <c r="LI740" s="5"/>
      <c r="LJ740" s="5"/>
      <c r="LK740" s="5"/>
      <c r="LL740" s="5"/>
      <c r="LM740" s="5"/>
      <c r="LN740" s="5"/>
      <c r="LO740" s="5"/>
      <c r="LP740" s="5"/>
      <c r="LQ740" s="5"/>
      <c r="LR740" s="5"/>
      <c r="LS740" s="5"/>
      <c r="LT740" s="5"/>
      <c r="LU740" s="5"/>
      <c r="LV740" s="5"/>
      <c r="LW740" s="5"/>
      <c r="LX740" s="5"/>
      <c r="LY740" s="5"/>
      <c r="LZ740" s="5"/>
      <c r="MA740" s="5"/>
      <c r="MB740" s="5"/>
      <c r="MC740" s="5"/>
      <c r="MD740" s="5"/>
      <c r="ME740" s="5"/>
      <c r="MF740" s="5"/>
      <c r="MG740" s="5"/>
      <c r="MH740" s="5"/>
      <c r="MI740" s="5"/>
      <c r="MJ740" s="5"/>
      <c r="MK740" s="5"/>
      <c r="ML740" s="5"/>
      <c r="MM740" s="5"/>
      <c r="MN740" s="5"/>
      <c r="MO740" s="5"/>
      <c r="MP740" s="5"/>
      <c r="MQ740" s="5"/>
      <c r="MR740" s="5"/>
      <c r="MS740" s="5"/>
      <c r="MT740" s="5"/>
      <c r="MU740" s="5"/>
      <c r="MV740" s="5"/>
      <c r="MW740" s="5"/>
      <c r="MX740" s="5"/>
      <c r="MY740" s="5"/>
      <c r="MZ740" s="5"/>
      <c r="NA740" s="5"/>
      <c r="NB740" s="5"/>
      <c r="NC740" s="5"/>
      <c r="ND740" s="5"/>
      <c r="NE740" s="5"/>
      <c r="NF740" s="5"/>
      <c r="NG740" s="5"/>
      <c r="NH740" s="5"/>
      <c r="NI740" s="5"/>
      <c r="NJ740" s="5"/>
      <c r="NK740" s="5"/>
      <c r="NL740" s="5"/>
      <c r="NM740" s="5"/>
      <c r="NN740" s="5"/>
      <c r="NO740" s="5"/>
      <c r="NP740" s="5"/>
      <c r="NQ740" s="5"/>
      <c r="NR740" s="5"/>
      <c r="NS740" s="5"/>
      <c r="NT740" s="5"/>
      <c r="NU740" s="5"/>
      <c r="NV740" s="5"/>
      <c r="NW740" s="5"/>
      <c r="NX740" s="5"/>
      <c r="NY740" s="5"/>
      <c r="NZ740" s="5"/>
      <c r="OA740" s="5"/>
      <c r="OB740" s="5"/>
      <c r="OC740" s="5"/>
      <c r="OD740" s="5"/>
      <c r="OE740" s="5"/>
      <c r="OF740" s="5"/>
      <c r="OG740" s="5"/>
      <c r="OH740" s="5"/>
      <c r="OI740" s="5"/>
      <c r="OJ740" s="5"/>
      <c r="OK740" s="5"/>
      <c r="OL740" s="5"/>
      <c r="OM740" s="5"/>
      <c r="ON740" s="5"/>
      <c r="OO740" s="5"/>
      <c r="OP740" s="5"/>
      <c r="OQ740" s="5"/>
      <c r="OR740" s="5"/>
      <c r="OS740" s="5"/>
      <c r="OT740" s="5"/>
      <c r="OU740" s="5"/>
      <c r="OV740" s="5"/>
      <c r="OW740" s="5"/>
      <c r="OX740" s="5"/>
      <c r="OY740" s="5"/>
      <c r="OZ740" s="5"/>
      <c r="PA740" s="5"/>
      <c r="PB740" s="5"/>
      <c r="PC740" s="5"/>
      <c r="PD740" s="5"/>
      <c r="PE740" s="5"/>
      <c r="PF740" s="5"/>
      <c r="PG740" s="5"/>
      <c r="PH740" s="5"/>
      <c r="PI740" s="5"/>
      <c r="PJ740" s="5"/>
      <c r="PK740" s="5"/>
      <c r="PL740" s="5"/>
      <c r="PM740" s="5"/>
      <c r="PN740" s="5"/>
      <c r="PO740" s="5"/>
      <c r="PP740" s="5"/>
    </row>
    <row r="741" spans="1:432" ht="14.2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  <c r="IW741" s="5"/>
      <c r="IX741" s="5"/>
      <c r="IY741" s="5"/>
      <c r="IZ741" s="5"/>
      <c r="JA741" s="5"/>
      <c r="JB741" s="5"/>
      <c r="JC741" s="5"/>
      <c r="JD741" s="5"/>
      <c r="JE741" s="5"/>
      <c r="JF741" s="5"/>
      <c r="JG741" s="5"/>
      <c r="JH741" s="5"/>
      <c r="JI741" s="5"/>
      <c r="JJ741" s="5"/>
      <c r="JK741" s="5"/>
      <c r="JL741" s="5"/>
      <c r="JM741" s="5"/>
      <c r="JN741" s="5"/>
      <c r="JO741" s="5"/>
      <c r="JP741" s="5"/>
      <c r="JQ741" s="5"/>
      <c r="JR741" s="5"/>
      <c r="JS741" s="5"/>
      <c r="JT741" s="5"/>
      <c r="JU741" s="5"/>
      <c r="JV741" s="5"/>
      <c r="JW741" s="5"/>
      <c r="JX741" s="5"/>
      <c r="JY741" s="5"/>
      <c r="JZ741" s="5"/>
      <c r="KA741" s="5"/>
      <c r="KB741" s="5"/>
      <c r="KC741" s="5"/>
      <c r="KD741" s="5"/>
      <c r="KE741" s="5"/>
      <c r="KF741" s="5"/>
      <c r="KG741" s="5"/>
      <c r="KH741" s="5"/>
      <c r="KI741" s="5"/>
      <c r="KJ741" s="5"/>
      <c r="KK741" s="5"/>
      <c r="KL741" s="5"/>
      <c r="KM741" s="5"/>
      <c r="KN741" s="5"/>
      <c r="KO741" s="5"/>
      <c r="KP741" s="5"/>
      <c r="KQ741" s="5"/>
      <c r="KR741" s="5"/>
      <c r="KS741" s="5"/>
      <c r="KT741" s="5"/>
      <c r="KU741" s="5"/>
      <c r="KV741" s="5"/>
      <c r="KW741" s="5"/>
      <c r="KX741" s="5"/>
      <c r="KY741" s="5"/>
      <c r="KZ741" s="5"/>
      <c r="LA741" s="5"/>
      <c r="LB741" s="5"/>
      <c r="LC741" s="5"/>
      <c r="LD741" s="5"/>
      <c r="LE741" s="5"/>
      <c r="LF741" s="5"/>
      <c r="LG741" s="5"/>
      <c r="LH741" s="5"/>
      <c r="LI741" s="5"/>
      <c r="LJ741" s="5"/>
      <c r="LK741" s="5"/>
      <c r="LL741" s="5"/>
      <c r="LM741" s="5"/>
      <c r="LN741" s="5"/>
      <c r="LO741" s="5"/>
      <c r="LP741" s="5"/>
      <c r="LQ741" s="5"/>
      <c r="LR741" s="5"/>
      <c r="LS741" s="5"/>
      <c r="LT741" s="5"/>
      <c r="LU741" s="5"/>
      <c r="LV741" s="5"/>
      <c r="LW741" s="5"/>
      <c r="LX741" s="5"/>
      <c r="LY741" s="5"/>
      <c r="LZ741" s="5"/>
      <c r="MA741" s="5"/>
      <c r="MB741" s="5"/>
      <c r="MC741" s="5"/>
      <c r="MD741" s="5"/>
      <c r="ME741" s="5"/>
      <c r="MF741" s="5"/>
      <c r="MG741" s="5"/>
      <c r="MH741" s="5"/>
      <c r="MI741" s="5"/>
      <c r="MJ741" s="5"/>
      <c r="MK741" s="5"/>
      <c r="ML741" s="5"/>
      <c r="MM741" s="5"/>
      <c r="MN741" s="5"/>
      <c r="MO741" s="5"/>
      <c r="MP741" s="5"/>
      <c r="MQ741" s="5"/>
      <c r="MR741" s="5"/>
      <c r="MS741" s="5"/>
      <c r="MT741" s="5"/>
      <c r="MU741" s="5"/>
      <c r="MV741" s="5"/>
      <c r="MW741" s="5"/>
      <c r="MX741" s="5"/>
      <c r="MY741" s="5"/>
      <c r="MZ741" s="5"/>
      <c r="NA741" s="5"/>
      <c r="NB741" s="5"/>
      <c r="NC741" s="5"/>
      <c r="ND741" s="5"/>
      <c r="NE741" s="5"/>
      <c r="NF741" s="5"/>
      <c r="NG741" s="5"/>
      <c r="NH741" s="5"/>
      <c r="NI741" s="5"/>
      <c r="NJ741" s="5"/>
      <c r="NK741" s="5"/>
      <c r="NL741" s="5"/>
      <c r="NM741" s="5"/>
      <c r="NN741" s="5"/>
      <c r="NO741" s="5"/>
      <c r="NP741" s="5"/>
      <c r="NQ741" s="5"/>
      <c r="NR741" s="5"/>
      <c r="NS741" s="5"/>
      <c r="NT741" s="5"/>
      <c r="NU741" s="5"/>
      <c r="NV741" s="5"/>
      <c r="NW741" s="5"/>
      <c r="NX741" s="5"/>
      <c r="NY741" s="5"/>
      <c r="NZ741" s="5"/>
      <c r="OA741" s="5"/>
      <c r="OB741" s="5"/>
      <c r="OC741" s="5"/>
      <c r="OD741" s="5"/>
      <c r="OE741" s="5"/>
      <c r="OF741" s="5"/>
      <c r="OG741" s="5"/>
      <c r="OH741" s="5"/>
      <c r="OI741" s="5"/>
      <c r="OJ741" s="5"/>
      <c r="OK741" s="5"/>
      <c r="OL741" s="5"/>
      <c r="OM741" s="5"/>
      <c r="ON741" s="5"/>
      <c r="OO741" s="5"/>
      <c r="OP741" s="5"/>
      <c r="OQ741" s="5"/>
      <c r="OR741" s="5"/>
      <c r="OS741" s="5"/>
      <c r="OT741" s="5"/>
      <c r="OU741" s="5"/>
      <c r="OV741" s="5"/>
      <c r="OW741" s="5"/>
      <c r="OX741" s="5"/>
      <c r="OY741" s="5"/>
      <c r="OZ741" s="5"/>
      <c r="PA741" s="5"/>
      <c r="PB741" s="5"/>
      <c r="PC741" s="5"/>
      <c r="PD741" s="5"/>
      <c r="PE741" s="5"/>
      <c r="PF741" s="5"/>
      <c r="PG741" s="5"/>
      <c r="PH741" s="5"/>
      <c r="PI741" s="5"/>
      <c r="PJ741" s="5"/>
      <c r="PK741" s="5"/>
      <c r="PL741" s="5"/>
      <c r="PM741" s="5"/>
      <c r="PN741" s="5"/>
      <c r="PO741" s="5"/>
      <c r="PP741" s="5"/>
    </row>
    <row r="742" spans="1:432" ht="14.2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  <c r="IW742" s="5"/>
      <c r="IX742" s="5"/>
      <c r="IY742" s="5"/>
      <c r="IZ742" s="5"/>
      <c r="JA742" s="5"/>
      <c r="JB742" s="5"/>
      <c r="JC742" s="5"/>
      <c r="JD742" s="5"/>
      <c r="JE742" s="5"/>
      <c r="JF742" s="5"/>
      <c r="JG742" s="5"/>
      <c r="JH742" s="5"/>
      <c r="JI742" s="5"/>
      <c r="JJ742" s="5"/>
      <c r="JK742" s="5"/>
      <c r="JL742" s="5"/>
      <c r="JM742" s="5"/>
      <c r="JN742" s="5"/>
      <c r="JO742" s="5"/>
      <c r="JP742" s="5"/>
      <c r="JQ742" s="5"/>
      <c r="JR742" s="5"/>
      <c r="JS742" s="5"/>
      <c r="JT742" s="5"/>
      <c r="JU742" s="5"/>
      <c r="JV742" s="5"/>
      <c r="JW742" s="5"/>
      <c r="JX742" s="5"/>
      <c r="JY742" s="5"/>
      <c r="JZ742" s="5"/>
      <c r="KA742" s="5"/>
      <c r="KB742" s="5"/>
      <c r="KC742" s="5"/>
      <c r="KD742" s="5"/>
      <c r="KE742" s="5"/>
      <c r="KF742" s="5"/>
      <c r="KG742" s="5"/>
      <c r="KH742" s="5"/>
      <c r="KI742" s="5"/>
      <c r="KJ742" s="5"/>
      <c r="KK742" s="5"/>
      <c r="KL742" s="5"/>
      <c r="KM742" s="5"/>
      <c r="KN742" s="5"/>
      <c r="KO742" s="5"/>
      <c r="KP742" s="5"/>
      <c r="KQ742" s="5"/>
      <c r="KR742" s="5"/>
      <c r="KS742" s="5"/>
      <c r="KT742" s="5"/>
      <c r="KU742" s="5"/>
      <c r="KV742" s="5"/>
      <c r="KW742" s="5"/>
      <c r="KX742" s="5"/>
      <c r="KY742" s="5"/>
      <c r="KZ742" s="5"/>
      <c r="LA742" s="5"/>
      <c r="LB742" s="5"/>
      <c r="LC742" s="5"/>
      <c r="LD742" s="5"/>
      <c r="LE742" s="5"/>
      <c r="LF742" s="5"/>
      <c r="LG742" s="5"/>
      <c r="LH742" s="5"/>
      <c r="LI742" s="5"/>
      <c r="LJ742" s="5"/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r="MY742" s="5"/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</row>
    <row r="743" spans="1:432" ht="14.2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  <c r="IW743" s="5"/>
      <c r="IX743" s="5"/>
      <c r="IY743" s="5"/>
      <c r="IZ743" s="5"/>
      <c r="JA743" s="5"/>
      <c r="JB743" s="5"/>
      <c r="JC743" s="5"/>
      <c r="JD743" s="5"/>
      <c r="JE743" s="5"/>
      <c r="JF743" s="5"/>
      <c r="JG743" s="5"/>
      <c r="JH743" s="5"/>
      <c r="JI743" s="5"/>
      <c r="JJ743" s="5"/>
      <c r="JK743" s="5"/>
      <c r="JL743" s="5"/>
      <c r="JM743" s="5"/>
      <c r="JN743" s="5"/>
      <c r="JO743" s="5"/>
      <c r="JP743" s="5"/>
      <c r="JQ743" s="5"/>
      <c r="JR743" s="5"/>
      <c r="JS743" s="5"/>
      <c r="JT743" s="5"/>
      <c r="JU743" s="5"/>
      <c r="JV743" s="5"/>
      <c r="JW743" s="5"/>
      <c r="JX743" s="5"/>
      <c r="JY743" s="5"/>
      <c r="JZ743" s="5"/>
      <c r="KA743" s="5"/>
      <c r="KB743" s="5"/>
      <c r="KC743" s="5"/>
      <c r="KD743" s="5"/>
      <c r="KE743" s="5"/>
      <c r="KF743" s="5"/>
      <c r="KG743" s="5"/>
      <c r="KH743" s="5"/>
      <c r="KI743" s="5"/>
      <c r="KJ743" s="5"/>
      <c r="KK743" s="5"/>
      <c r="KL743" s="5"/>
      <c r="KM743" s="5"/>
      <c r="KN743" s="5"/>
      <c r="KO743" s="5"/>
      <c r="KP743" s="5"/>
      <c r="KQ743" s="5"/>
      <c r="KR743" s="5"/>
      <c r="KS743" s="5"/>
      <c r="KT743" s="5"/>
      <c r="KU743" s="5"/>
      <c r="KV743" s="5"/>
      <c r="KW743" s="5"/>
      <c r="KX743" s="5"/>
      <c r="KY743" s="5"/>
      <c r="KZ743" s="5"/>
      <c r="LA743" s="5"/>
      <c r="LB743" s="5"/>
      <c r="LC743" s="5"/>
      <c r="LD743" s="5"/>
      <c r="LE743" s="5"/>
      <c r="LF743" s="5"/>
      <c r="LG743" s="5"/>
      <c r="LH743" s="5"/>
      <c r="LI743" s="5"/>
      <c r="LJ743" s="5"/>
      <c r="LK743" s="5"/>
      <c r="LL743" s="5"/>
      <c r="LM743" s="5"/>
      <c r="LN743" s="5"/>
      <c r="LO743" s="5"/>
      <c r="LP743" s="5"/>
      <c r="LQ743" s="5"/>
      <c r="LR743" s="5"/>
      <c r="LS743" s="5"/>
      <c r="LT743" s="5"/>
      <c r="LU743" s="5"/>
      <c r="LV743" s="5"/>
      <c r="LW743" s="5"/>
      <c r="LX743" s="5"/>
      <c r="LY743" s="5"/>
      <c r="LZ743" s="5"/>
      <c r="MA743" s="5"/>
      <c r="MB743" s="5"/>
      <c r="MC743" s="5"/>
      <c r="MD743" s="5"/>
      <c r="ME743" s="5"/>
      <c r="MF743" s="5"/>
      <c r="MG743" s="5"/>
      <c r="MH743" s="5"/>
      <c r="MI743" s="5"/>
      <c r="MJ743" s="5"/>
      <c r="MK743" s="5"/>
      <c r="ML743" s="5"/>
      <c r="MM743" s="5"/>
      <c r="MN743" s="5"/>
      <c r="MO743" s="5"/>
      <c r="MP743" s="5"/>
      <c r="MQ743" s="5"/>
      <c r="MR743" s="5"/>
      <c r="MS743" s="5"/>
      <c r="MT743" s="5"/>
      <c r="MU743" s="5"/>
      <c r="MV743" s="5"/>
      <c r="MW743" s="5"/>
      <c r="MX743" s="5"/>
      <c r="MY743" s="5"/>
      <c r="MZ743" s="5"/>
      <c r="NA743" s="5"/>
      <c r="NB743" s="5"/>
      <c r="NC743" s="5"/>
      <c r="ND743" s="5"/>
      <c r="NE743" s="5"/>
      <c r="NF743" s="5"/>
      <c r="NG743" s="5"/>
      <c r="NH743" s="5"/>
      <c r="NI743" s="5"/>
      <c r="NJ743" s="5"/>
      <c r="NK743" s="5"/>
      <c r="NL743" s="5"/>
      <c r="NM743" s="5"/>
      <c r="NN743" s="5"/>
      <c r="NO743" s="5"/>
      <c r="NP743" s="5"/>
      <c r="NQ743" s="5"/>
      <c r="NR743" s="5"/>
      <c r="NS743" s="5"/>
      <c r="NT743" s="5"/>
      <c r="NU743" s="5"/>
      <c r="NV743" s="5"/>
      <c r="NW743" s="5"/>
      <c r="NX743" s="5"/>
      <c r="NY743" s="5"/>
      <c r="NZ743" s="5"/>
      <c r="OA743" s="5"/>
      <c r="OB743" s="5"/>
      <c r="OC743" s="5"/>
      <c r="OD743" s="5"/>
      <c r="OE743" s="5"/>
      <c r="OF743" s="5"/>
      <c r="OG743" s="5"/>
      <c r="OH743" s="5"/>
      <c r="OI743" s="5"/>
      <c r="OJ743" s="5"/>
      <c r="OK743" s="5"/>
      <c r="OL743" s="5"/>
      <c r="OM743" s="5"/>
      <c r="ON743" s="5"/>
      <c r="OO743" s="5"/>
      <c r="OP743" s="5"/>
      <c r="OQ743" s="5"/>
      <c r="OR743" s="5"/>
      <c r="OS743" s="5"/>
      <c r="OT743" s="5"/>
      <c r="OU743" s="5"/>
      <c r="OV743" s="5"/>
      <c r="OW743" s="5"/>
      <c r="OX743" s="5"/>
      <c r="OY743" s="5"/>
      <c r="OZ743" s="5"/>
      <c r="PA743" s="5"/>
      <c r="PB743" s="5"/>
      <c r="PC743" s="5"/>
      <c r="PD743" s="5"/>
      <c r="PE743" s="5"/>
      <c r="PF743" s="5"/>
      <c r="PG743" s="5"/>
      <c r="PH743" s="5"/>
      <c r="PI743" s="5"/>
      <c r="PJ743" s="5"/>
      <c r="PK743" s="5"/>
      <c r="PL743" s="5"/>
      <c r="PM743" s="5"/>
      <c r="PN743" s="5"/>
      <c r="PO743" s="5"/>
      <c r="PP743" s="5"/>
    </row>
    <row r="744" spans="1:432" ht="14.2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  <c r="IW744" s="5"/>
      <c r="IX744" s="5"/>
      <c r="IY744" s="5"/>
      <c r="IZ744" s="5"/>
      <c r="JA744" s="5"/>
      <c r="JB744" s="5"/>
      <c r="JC744" s="5"/>
      <c r="JD744" s="5"/>
      <c r="JE744" s="5"/>
      <c r="JF744" s="5"/>
      <c r="JG744" s="5"/>
      <c r="JH744" s="5"/>
      <c r="JI744" s="5"/>
      <c r="JJ744" s="5"/>
      <c r="JK744" s="5"/>
      <c r="JL744" s="5"/>
      <c r="JM744" s="5"/>
      <c r="JN744" s="5"/>
      <c r="JO744" s="5"/>
      <c r="JP744" s="5"/>
      <c r="JQ744" s="5"/>
      <c r="JR744" s="5"/>
      <c r="JS744" s="5"/>
      <c r="JT744" s="5"/>
      <c r="JU744" s="5"/>
      <c r="JV744" s="5"/>
      <c r="JW744" s="5"/>
      <c r="JX744" s="5"/>
      <c r="JY744" s="5"/>
      <c r="JZ744" s="5"/>
      <c r="KA744" s="5"/>
      <c r="KB744" s="5"/>
      <c r="KC744" s="5"/>
      <c r="KD744" s="5"/>
      <c r="KE744" s="5"/>
      <c r="KF744" s="5"/>
      <c r="KG744" s="5"/>
      <c r="KH744" s="5"/>
      <c r="KI744" s="5"/>
      <c r="KJ744" s="5"/>
      <c r="KK744" s="5"/>
      <c r="KL744" s="5"/>
      <c r="KM744" s="5"/>
      <c r="KN744" s="5"/>
      <c r="KO744" s="5"/>
      <c r="KP744" s="5"/>
      <c r="KQ744" s="5"/>
      <c r="KR744" s="5"/>
      <c r="KS744" s="5"/>
      <c r="KT744" s="5"/>
      <c r="KU744" s="5"/>
      <c r="KV744" s="5"/>
      <c r="KW744" s="5"/>
      <c r="KX744" s="5"/>
      <c r="KY744" s="5"/>
      <c r="KZ744" s="5"/>
      <c r="LA744" s="5"/>
      <c r="LB744" s="5"/>
      <c r="LC744" s="5"/>
      <c r="LD744" s="5"/>
      <c r="LE744" s="5"/>
      <c r="LF744" s="5"/>
      <c r="LG744" s="5"/>
      <c r="LH744" s="5"/>
      <c r="LI744" s="5"/>
      <c r="LJ744" s="5"/>
      <c r="LK744" s="5"/>
      <c r="LL744" s="5"/>
      <c r="LM744" s="5"/>
      <c r="LN744" s="5"/>
      <c r="LO744" s="5"/>
      <c r="LP744" s="5"/>
      <c r="LQ744" s="5"/>
      <c r="LR744" s="5"/>
      <c r="LS744" s="5"/>
      <c r="LT744" s="5"/>
      <c r="LU744" s="5"/>
      <c r="LV744" s="5"/>
      <c r="LW744" s="5"/>
      <c r="LX744" s="5"/>
      <c r="LY744" s="5"/>
      <c r="LZ744" s="5"/>
      <c r="MA744" s="5"/>
      <c r="MB744" s="5"/>
      <c r="MC744" s="5"/>
      <c r="MD744" s="5"/>
      <c r="ME744" s="5"/>
      <c r="MF744" s="5"/>
      <c r="MG744" s="5"/>
      <c r="MH744" s="5"/>
      <c r="MI744" s="5"/>
      <c r="MJ744" s="5"/>
      <c r="MK744" s="5"/>
      <c r="ML744" s="5"/>
      <c r="MM744" s="5"/>
      <c r="MN744" s="5"/>
      <c r="MO744" s="5"/>
      <c r="MP744" s="5"/>
      <c r="MQ744" s="5"/>
      <c r="MR744" s="5"/>
      <c r="MS744" s="5"/>
      <c r="MT744" s="5"/>
      <c r="MU744" s="5"/>
      <c r="MV744" s="5"/>
      <c r="MW744" s="5"/>
      <c r="MX744" s="5"/>
      <c r="MY744" s="5"/>
      <c r="MZ744" s="5"/>
      <c r="NA744" s="5"/>
      <c r="NB744" s="5"/>
      <c r="NC744" s="5"/>
      <c r="ND744" s="5"/>
      <c r="NE744" s="5"/>
      <c r="NF744" s="5"/>
      <c r="NG744" s="5"/>
      <c r="NH744" s="5"/>
      <c r="NI744" s="5"/>
      <c r="NJ744" s="5"/>
      <c r="NK744" s="5"/>
      <c r="NL744" s="5"/>
      <c r="NM744" s="5"/>
      <c r="NN744" s="5"/>
      <c r="NO744" s="5"/>
      <c r="NP744" s="5"/>
      <c r="NQ744" s="5"/>
      <c r="NR744" s="5"/>
      <c r="NS744" s="5"/>
      <c r="NT744" s="5"/>
      <c r="NU744" s="5"/>
      <c r="NV744" s="5"/>
      <c r="NW744" s="5"/>
      <c r="NX744" s="5"/>
      <c r="NY744" s="5"/>
      <c r="NZ744" s="5"/>
      <c r="OA744" s="5"/>
      <c r="OB744" s="5"/>
      <c r="OC744" s="5"/>
      <c r="OD744" s="5"/>
      <c r="OE744" s="5"/>
      <c r="OF744" s="5"/>
      <c r="OG744" s="5"/>
      <c r="OH744" s="5"/>
      <c r="OI744" s="5"/>
      <c r="OJ744" s="5"/>
      <c r="OK744" s="5"/>
      <c r="OL744" s="5"/>
      <c r="OM744" s="5"/>
      <c r="ON744" s="5"/>
      <c r="OO744" s="5"/>
      <c r="OP744" s="5"/>
      <c r="OQ744" s="5"/>
      <c r="OR744" s="5"/>
      <c r="OS744" s="5"/>
      <c r="OT744" s="5"/>
      <c r="OU744" s="5"/>
      <c r="OV744" s="5"/>
      <c r="OW744" s="5"/>
      <c r="OX744" s="5"/>
      <c r="OY744" s="5"/>
      <c r="OZ744" s="5"/>
      <c r="PA744" s="5"/>
      <c r="PB744" s="5"/>
      <c r="PC744" s="5"/>
      <c r="PD744" s="5"/>
      <c r="PE744" s="5"/>
      <c r="PF744" s="5"/>
      <c r="PG744" s="5"/>
      <c r="PH744" s="5"/>
      <c r="PI744" s="5"/>
      <c r="PJ744" s="5"/>
      <c r="PK744" s="5"/>
      <c r="PL744" s="5"/>
      <c r="PM744" s="5"/>
      <c r="PN744" s="5"/>
      <c r="PO744" s="5"/>
      <c r="PP744" s="5"/>
    </row>
    <row r="745" spans="1:432" ht="14.2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  <c r="IW745" s="5"/>
      <c r="IX745" s="5"/>
      <c r="IY745" s="5"/>
      <c r="IZ745" s="5"/>
      <c r="JA745" s="5"/>
      <c r="JB745" s="5"/>
      <c r="JC745" s="5"/>
      <c r="JD745" s="5"/>
      <c r="JE745" s="5"/>
      <c r="JF745" s="5"/>
      <c r="JG745" s="5"/>
      <c r="JH745" s="5"/>
      <c r="JI745" s="5"/>
      <c r="JJ745" s="5"/>
      <c r="JK745" s="5"/>
      <c r="JL745" s="5"/>
      <c r="JM745" s="5"/>
      <c r="JN745" s="5"/>
      <c r="JO745" s="5"/>
      <c r="JP745" s="5"/>
      <c r="JQ745" s="5"/>
      <c r="JR745" s="5"/>
      <c r="JS745" s="5"/>
      <c r="JT745" s="5"/>
      <c r="JU745" s="5"/>
      <c r="JV745" s="5"/>
      <c r="JW745" s="5"/>
      <c r="JX745" s="5"/>
      <c r="JY745" s="5"/>
      <c r="JZ745" s="5"/>
      <c r="KA745" s="5"/>
      <c r="KB745" s="5"/>
      <c r="KC745" s="5"/>
      <c r="KD745" s="5"/>
      <c r="KE745" s="5"/>
      <c r="KF745" s="5"/>
      <c r="KG745" s="5"/>
      <c r="KH745" s="5"/>
      <c r="KI745" s="5"/>
      <c r="KJ745" s="5"/>
      <c r="KK745" s="5"/>
      <c r="KL745" s="5"/>
      <c r="KM745" s="5"/>
      <c r="KN745" s="5"/>
      <c r="KO745" s="5"/>
      <c r="KP745" s="5"/>
      <c r="KQ745" s="5"/>
      <c r="KR745" s="5"/>
      <c r="KS745" s="5"/>
      <c r="KT745" s="5"/>
      <c r="KU745" s="5"/>
      <c r="KV745" s="5"/>
      <c r="KW745" s="5"/>
      <c r="KX745" s="5"/>
      <c r="KY745" s="5"/>
      <c r="KZ745" s="5"/>
      <c r="LA745" s="5"/>
      <c r="LB745" s="5"/>
      <c r="LC745" s="5"/>
      <c r="LD745" s="5"/>
      <c r="LE745" s="5"/>
      <c r="LF745" s="5"/>
      <c r="LG745" s="5"/>
      <c r="LH745" s="5"/>
      <c r="LI745" s="5"/>
      <c r="LJ745" s="5"/>
      <c r="LK745" s="5"/>
      <c r="LL745" s="5"/>
      <c r="LM745" s="5"/>
      <c r="LN745" s="5"/>
      <c r="LO745" s="5"/>
      <c r="LP745" s="5"/>
      <c r="LQ745" s="5"/>
      <c r="LR745" s="5"/>
      <c r="LS745" s="5"/>
      <c r="LT745" s="5"/>
      <c r="LU745" s="5"/>
      <c r="LV745" s="5"/>
      <c r="LW745" s="5"/>
      <c r="LX745" s="5"/>
      <c r="LY745" s="5"/>
      <c r="LZ745" s="5"/>
      <c r="MA745" s="5"/>
      <c r="MB745" s="5"/>
      <c r="MC745" s="5"/>
      <c r="MD745" s="5"/>
      <c r="ME745" s="5"/>
      <c r="MF745" s="5"/>
      <c r="MG745" s="5"/>
      <c r="MH745" s="5"/>
      <c r="MI745" s="5"/>
      <c r="MJ745" s="5"/>
      <c r="MK745" s="5"/>
      <c r="ML745" s="5"/>
      <c r="MM745" s="5"/>
      <c r="MN745" s="5"/>
      <c r="MO745" s="5"/>
      <c r="MP745" s="5"/>
      <c r="MQ745" s="5"/>
      <c r="MR745" s="5"/>
      <c r="MS745" s="5"/>
      <c r="MT745" s="5"/>
      <c r="MU745" s="5"/>
      <c r="MV745" s="5"/>
      <c r="MW745" s="5"/>
      <c r="MX745" s="5"/>
      <c r="MY745" s="5"/>
      <c r="MZ745" s="5"/>
      <c r="NA745" s="5"/>
      <c r="NB745" s="5"/>
      <c r="NC745" s="5"/>
      <c r="ND745" s="5"/>
      <c r="NE745" s="5"/>
      <c r="NF745" s="5"/>
      <c r="NG745" s="5"/>
      <c r="NH745" s="5"/>
      <c r="NI745" s="5"/>
      <c r="NJ745" s="5"/>
      <c r="NK745" s="5"/>
      <c r="NL745" s="5"/>
      <c r="NM745" s="5"/>
      <c r="NN745" s="5"/>
      <c r="NO745" s="5"/>
      <c r="NP745" s="5"/>
      <c r="NQ745" s="5"/>
      <c r="NR745" s="5"/>
      <c r="NS745" s="5"/>
      <c r="NT745" s="5"/>
      <c r="NU745" s="5"/>
      <c r="NV745" s="5"/>
      <c r="NW745" s="5"/>
      <c r="NX745" s="5"/>
      <c r="NY745" s="5"/>
      <c r="NZ745" s="5"/>
      <c r="OA745" s="5"/>
      <c r="OB745" s="5"/>
      <c r="OC745" s="5"/>
      <c r="OD745" s="5"/>
      <c r="OE745" s="5"/>
      <c r="OF745" s="5"/>
      <c r="OG745" s="5"/>
      <c r="OH745" s="5"/>
      <c r="OI745" s="5"/>
      <c r="OJ745" s="5"/>
      <c r="OK745" s="5"/>
      <c r="OL745" s="5"/>
      <c r="OM745" s="5"/>
      <c r="ON745" s="5"/>
      <c r="OO745" s="5"/>
      <c r="OP745" s="5"/>
      <c r="OQ745" s="5"/>
      <c r="OR745" s="5"/>
      <c r="OS745" s="5"/>
      <c r="OT745" s="5"/>
      <c r="OU745" s="5"/>
      <c r="OV745" s="5"/>
      <c r="OW745" s="5"/>
      <c r="OX745" s="5"/>
      <c r="OY745" s="5"/>
      <c r="OZ745" s="5"/>
      <c r="PA745" s="5"/>
      <c r="PB745" s="5"/>
      <c r="PC745" s="5"/>
      <c r="PD745" s="5"/>
      <c r="PE745" s="5"/>
      <c r="PF745" s="5"/>
      <c r="PG745" s="5"/>
      <c r="PH745" s="5"/>
      <c r="PI745" s="5"/>
      <c r="PJ745" s="5"/>
      <c r="PK745" s="5"/>
      <c r="PL745" s="5"/>
      <c r="PM745" s="5"/>
      <c r="PN745" s="5"/>
      <c r="PO745" s="5"/>
      <c r="PP745" s="5"/>
    </row>
    <row r="746" spans="1:432" ht="14.2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  <c r="IW746" s="5"/>
      <c r="IX746" s="5"/>
      <c r="IY746" s="5"/>
      <c r="IZ746" s="5"/>
      <c r="JA746" s="5"/>
      <c r="JB746" s="5"/>
      <c r="JC746" s="5"/>
      <c r="JD746" s="5"/>
      <c r="JE746" s="5"/>
      <c r="JF746" s="5"/>
      <c r="JG746" s="5"/>
      <c r="JH746" s="5"/>
      <c r="JI746" s="5"/>
      <c r="JJ746" s="5"/>
      <c r="JK746" s="5"/>
      <c r="JL746" s="5"/>
      <c r="JM746" s="5"/>
      <c r="JN746" s="5"/>
      <c r="JO746" s="5"/>
      <c r="JP746" s="5"/>
      <c r="JQ746" s="5"/>
      <c r="JR746" s="5"/>
      <c r="JS746" s="5"/>
      <c r="JT746" s="5"/>
      <c r="JU746" s="5"/>
      <c r="JV746" s="5"/>
      <c r="JW746" s="5"/>
      <c r="JX746" s="5"/>
      <c r="JY746" s="5"/>
      <c r="JZ746" s="5"/>
      <c r="KA746" s="5"/>
      <c r="KB746" s="5"/>
      <c r="KC746" s="5"/>
      <c r="KD746" s="5"/>
      <c r="KE746" s="5"/>
      <c r="KF746" s="5"/>
      <c r="KG746" s="5"/>
      <c r="KH746" s="5"/>
      <c r="KI746" s="5"/>
      <c r="KJ746" s="5"/>
      <c r="KK746" s="5"/>
      <c r="KL746" s="5"/>
      <c r="KM746" s="5"/>
      <c r="KN746" s="5"/>
      <c r="KO746" s="5"/>
      <c r="KP746" s="5"/>
      <c r="KQ746" s="5"/>
      <c r="KR746" s="5"/>
      <c r="KS746" s="5"/>
      <c r="KT746" s="5"/>
      <c r="KU746" s="5"/>
      <c r="KV746" s="5"/>
      <c r="KW746" s="5"/>
      <c r="KX746" s="5"/>
      <c r="KY746" s="5"/>
      <c r="KZ746" s="5"/>
      <c r="LA746" s="5"/>
      <c r="LB746" s="5"/>
      <c r="LC746" s="5"/>
      <c r="LD746" s="5"/>
      <c r="LE746" s="5"/>
      <c r="LF746" s="5"/>
      <c r="LG746" s="5"/>
      <c r="LH746" s="5"/>
      <c r="LI746" s="5"/>
      <c r="LJ746" s="5"/>
      <c r="LK746" s="5"/>
      <c r="LL746" s="5"/>
      <c r="LM746" s="5"/>
      <c r="LN746" s="5"/>
      <c r="LO746" s="5"/>
      <c r="LP746" s="5"/>
      <c r="LQ746" s="5"/>
      <c r="LR746" s="5"/>
      <c r="LS746" s="5"/>
      <c r="LT746" s="5"/>
      <c r="LU746" s="5"/>
      <c r="LV746" s="5"/>
      <c r="LW746" s="5"/>
      <c r="LX746" s="5"/>
      <c r="LY746" s="5"/>
      <c r="LZ746" s="5"/>
      <c r="MA746" s="5"/>
      <c r="MB746" s="5"/>
      <c r="MC746" s="5"/>
      <c r="MD746" s="5"/>
      <c r="ME746" s="5"/>
      <c r="MF746" s="5"/>
      <c r="MG746" s="5"/>
      <c r="MH746" s="5"/>
      <c r="MI746" s="5"/>
      <c r="MJ746" s="5"/>
      <c r="MK746" s="5"/>
      <c r="ML746" s="5"/>
      <c r="MM746" s="5"/>
      <c r="MN746" s="5"/>
      <c r="MO746" s="5"/>
      <c r="MP746" s="5"/>
      <c r="MQ746" s="5"/>
      <c r="MR746" s="5"/>
      <c r="MS746" s="5"/>
      <c r="MT746" s="5"/>
      <c r="MU746" s="5"/>
      <c r="MV746" s="5"/>
      <c r="MW746" s="5"/>
      <c r="MX746" s="5"/>
      <c r="MY746" s="5"/>
      <c r="MZ746" s="5"/>
      <c r="NA746" s="5"/>
      <c r="NB746" s="5"/>
      <c r="NC746" s="5"/>
      <c r="ND746" s="5"/>
      <c r="NE746" s="5"/>
      <c r="NF746" s="5"/>
      <c r="NG746" s="5"/>
      <c r="NH746" s="5"/>
      <c r="NI746" s="5"/>
      <c r="NJ746" s="5"/>
      <c r="NK746" s="5"/>
      <c r="NL746" s="5"/>
      <c r="NM746" s="5"/>
      <c r="NN746" s="5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</row>
    <row r="747" spans="1:432" ht="14.2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  <c r="IW747" s="5"/>
      <c r="IX747" s="5"/>
      <c r="IY747" s="5"/>
      <c r="IZ747" s="5"/>
      <c r="JA747" s="5"/>
      <c r="JB747" s="5"/>
      <c r="JC747" s="5"/>
      <c r="JD747" s="5"/>
      <c r="JE747" s="5"/>
      <c r="JF747" s="5"/>
      <c r="JG747" s="5"/>
      <c r="JH747" s="5"/>
      <c r="JI747" s="5"/>
      <c r="JJ747" s="5"/>
      <c r="JK747" s="5"/>
      <c r="JL747" s="5"/>
      <c r="JM747" s="5"/>
      <c r="JN747" s="5"/>
      <c r="JO747" s="5"/>
      <c r="JP747" s="5"/>
      <c r="JQ747" s="5"/>
      <c r="JR747" s="5"/>
      <c r="JS747" s="5"/>
      <c r="JT747" s="5"/>
      <c r="JU747" s="5"/>
      <c r="JV747" s="5"/>
      <c r="JW747" s="5"/>
      <c r="JX747" s="5"/>
      <c r="JY747" s="5"/>
      <c r="JZ747" s="5"/>
      <c r="KA747" s="5"/>
      <c r="KB747" s="5"/>
      <c r="KC747" s="5"/>
      <c r="KD747" s="5"/>
      <c r="KE747" s="5"/>
      <c r="KF747" s="5"/>
      <c r="KG747" s="5"/>
      <c r="KH747" s="5"/>
      <c r="KI747" s="5"/>
      <c r="KJ747" s="5"/>
      <c r="KK747" s="5"/>
      <c r="KL747" s="5"/>
      <c r="KM747" s="5"/>
      <c r="KN747" s="5"/>
      <c r="KO747" s="5"/>
      <c r="KP747" s="5"/>
      <c r="KQ747" s="5"/>
      <c r="KR747" s="5"/>
      <c r="KS747" s="5"/>
      <c r="KT747" s="5"/>
      <c r="KU747" s="5"/>
      <c r="KV747" s="5"/>
      <c r="KW747" s="5"/>
      <c r="KX747" s="5"/>
      <c r="KY747" s="5"/>
      <c r="KZ747" s="5"/>
      <c r="LA747" s="5"/>
      <c r="LB747" s="5"/>
      <c r="LC747" s="5"/>
      <c r="LD747" s="5"/>
      <c r="LE747" s="5"/>
      <c r="LF747" s="5"/>
      <c r="LG747" s="5"/>
      <c r="LH747" s="5"/>
      <c r="LI747" s="5"/>
      <c r="LJ747" s="5"/>
      <c r="LK747" s="5"/>
      <c r="LL747" s="5"/>
      <c r="LM747" s="5"/>
      <c r="LN747" s="5"/>
      <c r="LO747" s="5"/>
      <c r="LP747" s="5"/>
      <c r="LQ747" s="5"/>
      <c r="LR747" s="5"/>
      <c r="LS747" s="5"/>
      <c r="LT747" s="5"/>
      <c r="LU747" s="5"/>
      <c r="LV747" s="5"/>
      <c r="LW747" s="5"/>
      <c r="LX747" s="5"/>
      <c r="LY747" s="5"/>
      <c r="LZ747" s="5"/>
      <c r="MA747" s="5"/>
      <c r="MB747" s="5"/>
      <c r="MC747" s="5"/>
      <c r="MD747" s="5"/>
      <c r="ME747" s="5"/>
      <c r="MF747" s="5"/>
      <c r="MG747" s="5"/>
      <c r="MH747" s="5"/>
      <c r="MI747" s="5"/>
      <c r="MJ747" s="5"/>
      <c r="MK747" s="5"/>
      <c r="ML747" s="5"/>
      <c r="MM747" s="5"/>
      <c r="MN747" s="5"/>
      <c r="MO747" s="5"/>
      <c r="MP747" s="5"/>
      <c r="MQ747" s="5"/>
      <c r="MR747" s="5"/>
      <c r="MS747" s="5"/>
      <c r="MT747" s="5"/>
      <c r="MU747" s="5"/>
      <c r="MV747" s="5"/>
      <c r="MW747" s="5"/>
      <c r="MX747" s="5"/>
      <c r="MY747" s="5"/>
      <c r="MZ747" s="5"/>
      <c r="NA747" s="5"/>
      <c r="NB747" s="5"/>
      <c r="NC747" s="5"/>
      <c r="ND747" s="5"/>
      <c r="NE747" s="5"/>
      <c r="NF747" s="5"/>
      <c r="NG747" s="5"/>
      <c r="NH747" s="5"/>
      <c r="NI747" s="5"/>
      <c r="NJ747" s="5"/>
      <c r="NK747" s="5"/>
      <c r="NL747" s="5"/>
      <c r="NM747" s="5"/>
      <c r="NN747" s="5"/>
      <c r="NO747" s="5"/>
      <c r="NP747" s="5"/>
      <c r="NQ747" s="5"/>
      <c r="NR747" s="5"/>
      <c r="NS747" s="5"/>
      <c r="NT747" s="5"/>
      <c r="NU747" s="5"/>
      <c r="NV747" s="5"/>
      <c r="NW747" s="5"/>
      <c r="NX747" s="5"/>
      <c r="NY747" s="5"/>
      <c r="NZ747" s="5"/>
      <c r="OA747" s="5"/>
      <c r="OB747" s="5"/>
      <c r="OC747" s="5"/>
      <c r="OD747" s="5"/>
      <c r="OE747" s="5"/>
      <c r="OF747" s="5"/>
      <c r="OG747" s="5"/>
      <c r="OH747" s="5"/>
      <c r="OI747" s="5"/>
      <c r="OJ747" s="5"/>
      <c r="OK747" s="5"/>
      <c r="OL747" s="5"/>
      <c r="OM747" s="5"/>
      <c r="ON747" s="5"/>
      <c r="OO747" s="5"/>
      <c r="OP747" s="5"/>
      <c r="OQ747" s="5"/>
      <c r="OR747" s="5"/>
      <c r="OS747" s="5"/>
      <c r="OT747" s="5"/>
      <c r="OU747" s="5"/>
      <c r="OV747" s="5"/>
      <c r="OW747" s="5"/>
      <c r="OX747" s="5"/>
      <c r="OY747" s="5"/>
      <c r="OZ747" s="5"/>
      <c r="PA747" s="5"/>
      <c r="PB747" s="5"/>
      <c r="PC747" s="5"/>
      <c r="PD747" s="5"/>
      <c r="PE747" s="5"/>
      <c r="PF747" s="5"/>
      <c r="PG747" s="5"/>
      <c r="PH747" s="5"/>
      <c r="PI747" s="5"/>
      <c r="PJ747" s="5"/>
      <c r="PK747" s="5"/>
      <c r="PL747" s="5"/>
      <c r="PM747" s="5"/>
      <c r="PN747" s="5"/>
      <c r="PO747" s="5"/>
      <c r="PP747" s="5"/>
    </row>
    <row r="748" spans="1:432" ht="14.2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  <c r="IW748" s="5"/>
      <c r="IX748" s="5"/>
      <c r="IY748" s="5"/>
      <c r="IZ748" s="5"/>
      <c r="JA748" s="5"/>
      <c r="JB748" s="5"/>
      <c r="JC748" s="5"/>
      <c r="JD748" s="5"/>
      <c r="JE748" s="5"/>
      <c r="JF748" s="5"/>
      <c r="JG748" s="5"/>
      <c r="JH748" s="5"/>
      <c r="JI748" s="5"/>
      <c r="JJ748" s="5"/>
      <c r="JK748" s="5"/>
      <c r="JL748" s="5"/>
      <c r="JM748" s="5"/>
      <c r="JN748" s="5"/>
      <c r="JO748" s="5"/>
      <c r="JP748" s="5"/>
      <c r="JQ748" s="5"/>
      <c r="JR748" s="5"/>
      <c r="JS748" s="5"/>
      <c r="JT748" s="5"/>
      <c r="JU748" s="5"/>
      <c r="JV748" s="5"/>
      <c r="JW748" s="5"/>
      <c r="JX748" s="5"/>
      <c r="JY748" s="5"/>
      <c r="JZ748" s="5"/>
      <c r="KA748" s="5"/>
      <c r="KB748" s="5"/>
      <c r="KC748" s="5"/>
      <c r="KD748" s="5"/>
      <c r="KE748" s="5"/>
      <c r="KF748" s="5"/>
      <c r="KG748" s="5"/>
      <c r="KH748" s="5"/>
      <c r="KI748" s="5"/>
      <c r="KJ748" s="5"/>
      <c r="KK748" s="5"/>
      <c r="KL748" s="5"/>
      <c r="KM748" s="5"/>
      <c r="KN748" s="5"/>
      <c r="KO748" s="5"/>
      <c r="KP748" s="5"/>
      <c r="KQ748" s="5"/>
      <c r="KR748" s="5"/>
      <c r="KS748" s="5"/>
      <c r="KT748" s="5"/>
      <c r="KU748" s="5"/>
      <c r="KV748" s="5"/>
      <c r="KW748" s="5"/>
      <c r="KX748" s="5"/>
      <c r="KY748" s="5"/>
      <c r="KZ748" s="5"/>
      <c r="LA748" s="5"/>
      <c r="LB748" s="5"/>
      <c r="LC748" s="5"/>
      <c r="LD748" s="5"/>
      <c r="LE748" s="5"/>
      <c r="LF748" s="5"/>
      <c r="LG748" s="5"/>
      <c r="LH748" s="5"/>
      <c r="LI748" s="5"/>
      <c r="LJ748" s="5"/>
      <c r="LK748" s="5"/>
      <c r="LL748" s="5"/>
      <c r="LM748" s="5"/>
      <c r="LN748" s="5"/>
      <c r="LO748" s="5"/>
      <c r="LP748" s="5"/>
      <c r="LQ748" s="5"/>
      <c r="LR748" s="5"/>
      <c r="LS748" s="5"/>
      <c r="LT748" s="5"/>
      <c r="LU748" s="5"/>
      <c r="LV748" s="5"/>
      <c r="LW748" s="5"/>
      <c r="LX748" s="5"/>
      <c r="LY748" s="5"/>
      <c r="LZ748" s="5"/>
      <c r="MA748" s="5"/>
      <c r="MB748" s="5"/>
      <c r="MC748" s="5"/>
      <c r="MD748" s="5"/>
      <c r="ME748" s="5"/>
      <c r="MF748" s="5"/>
      <c r="MG748" s="5"/>
      <c r="MH748" s="5"/>
      <c r="MI748" s="5"/>
      <c r="MJ748" s="5"/>
      <c r="MK748" s="5"/>
      <c r="ML748" s="5"/>
      <c r="MM748" s="5"/>
      <c r="MN748" s="5"/>
      <c r="MO748" s="5"/>
      <c r="MP748" s="5"/>
      <c r="MQ748" s="5"/>
      <c r="MR748" s="5"/>
      <c r="MS748" s="5"/>
      <c r="MT748" s="5"/>
      <c r="MU748" s="5"/>
      <c r="MV748" s="5"/>
      <c r="MW748" s="5"/>
      <c r="MX748" s="5"/>
      <c r="MY748" s="5"/>
      <c r="MZ748" s="5"/>
      <c r="NA748" s="5"/>
      <c r="NB748" s="5"/>
      <c r="NC748" s="5"/>
      <c r="ND748" s="5"/>
      <c r="NE748" s="5"/>
      <c r="NF748" s="5"/>
      <c r="NG748" s="5"/>
      <c r="NH748" s="5"/>
      <c r="NI748" s="5"/>
      <c r="NJ748" s="5"/>
      <c r="NK748" s="5"/>
      <c r="NL748" s="5"/>
      <c r="NM748" s="5"/>
      <c r="NN748" s="5"/>
      <c r="NO748" s="5"/>
      <c r="NP748" s="5"/>
      <c r="NQ748" s="5"/>
      <c r="NR748" s="5"/>
      <c r="NS748" s="5"/>
      <c r="NT748" s="5"/>
      <c r="NU748" s="5"/>
      <c r="NV748" s="5"/>
      <c r="NW748" s="5"/>
      <c r="NX748" s="5"/>
      <c r="NY748" s="5"/>
      <c r="NZ748" s="5"/>
      <c r="OA748" s="5"/>
      <c r="OB748" s="5"/>
      <c r="OC748" s="5"/>
      <c r="OD748" s="5"/>
      <c r="OE748" s="5"/>
      <c r="OF748" s="5"/>
      <c r="OG748" s="5"/>
      <c r="OH748" s="5"/>
      <c r="OI748" s="5"/>
      <c r="OJ748" s="5"/>
      <c r="OK748" s="5"/>
      <c r="OL748" s="5"/>
      <c r="OM748" s="5"/>
      <c r="ON748" s="5"/>
      <c r="OO748" s="5"/>
      <c r="OP748" s="5"/>
      <c r="OQ748" s="5"/>
      <c r="OR748" s="5"/>
      <c r="OS748" s="5"/>
      <c r="OT748" s="5"/>
      <c r="OU748" s="5"/>
      <c r="OV748" s="5"/>
      <c r="OW748" s="5"/>
      <c r="OX748" s="5"/>
      <c r="OY748" s="5"/>
      <c r="OZ748" s="5"/>
      <c r="PA748" s="5"/>
      <c r="PB748" s="5"/>
      <c r="PC748" s="5"/>
      <c r="PD748" s="5"/>
      <c r="PE748" s="5"/>
      <c r="PF748" s="5"/>
      <c r="PG748" s="5"/>
      <c r="PH748" s="5"/>
      <c r="PI748" s="5"/>
      <c r="PJ748" s="5"/>
      <c r="PK748" s="5"/>
      <c r="PL748" s="5"/>
      <c r="PM748" s="5"/>
      <c r="PN748" s="5"/>
      <c r="PO748" s="5"/>
      <c r="PP748" s="5"/>
    </row>
    <row r="749" spans="1:432" ht="14.2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  <c r="IW749" s="5"/>
      <c r="IX749" s="5"/>
      <c r="IY749" s="5"/>
      <c r="IZ749" s="5"/>
      <c r="JA749" s="5"/>
      <c r="JB749" s="5"/>
      <c r="JC749" s="5"/>
      <c r="JD749" s="5"/>
      <c r="JE749" s="5"/>
      <c r="JF749" s="5"/>
      <c r="JG749" s="5"/>
      <c r="JH749" s="5"/>
      <c r="JI749" s="5"/>
      <c r="JJ749" s="5"/>
      <c r="JK749" s="5"/>
      <c r="JL749" s="5"/>
      <c r="JM749" s="5"/>
      <c r="JN749" s="5"/>
      <c r="JO749" s="5"/>
      <c r="JP749" s="5"/>
      <c r="JQ749" s="5"/>
      <c r="JR749" s="5"/>
      <c r="JS749" s="5"/>
      <c r="JT749" s="5"/>
      <c r="JU749" s="5"/>
      <c r="JV749" s="5"/>
      <c r="JW749" s="5"/>
      <c r="JX749" s="5"/>
      <c r="JY749" s="5"/>
      <c r="JZ749" s="5"/>
      <c r="KA749" s="5"/>
      <c r="KB749" s="5"/>
      <c r="KC749" s="5"/>
      <c r="KD749" s="5"/>
      <c r="KE749" s="5"/>
      <c r="KF749" s="5"/>
      <c r="KG749" s="5"/>
      <c r="KH749" s="5"/>
      <c r="KI749" s="5"/>
      <c r="KJ749" s="5"/>
      <c r="KK749" s="5"/>
      <c r="KL749" s="5"/>
      <c r="KM749" s="5"/>
      <c r="KN749" s="5"/>
      <c r="KO749" s="5"/>
      <c r="KP749" s="5"/>
      <c r="KQ749" s="5"/>
      <c r="KR749" s="5"/>
      <c r="KS749" s="5"/>
      <c r="KT749" s="5"/>
      <c r="KU749" s="5"/>
      <c r="KV749" s="5"/>
      <c r="KW749" s="5"/>
      <c r="KX749" s="5"/>
      <c r="KY749" s="5"/>
      <c r="KZ749" s="5"/>
      <c r="LA749" s="5"/>
      <c r="LB749" s="5"/>
      <c r="LC749" s="5"/>
      <c r="LD749" s="5"/>
      <c r="LE749" s="5"/>
      <c r="LF749" s="5"/>
      <c r="LG749" s="5"/>
      <c r="LH749" s="5"/>
      <c r="LI749" s="5"/>
      <c r="LJ749" s="5"/>
      <c r="LK749" s="5"/>
      <c r="LL749" s="5"/>
      <c r="LM749" s="5"/>
      <c r="LN749" s="5"/>
      <c r="LO749" s="5"/>
      <c r="LP749" s="5"/>
      <c r="LQ749" s="5"/>
      <c r="LR749" s="5"/>
      <c r="LS749" s="5"/>
      <c r="LT749" s="5"/>
      <c r="LU749" s="5"/>
      <c r="LV749" s="5"/>
      <c r="LW749" s="5"/>
      <c r="LX749" s="5"/>
      <c r="LY749" s="5"/>
      <c r="LZ749" s="5"/>
      <c r="MA749" s="5"/>
      <c r="MB749" s="5"/>
      <c r="MC749" s="5"/>
      <c r="MD749" s="5"/>
      <c r="ME749" s="5"/>
      <c r="MF749" s="5"/>
      <c r="MG749" s="5"/>
      <c r="MH749" s="5"/>
      <c r="MI749" s="5"/>
      <c r="MJ749" s="5"/>
      <c r="MK749" s="5"/>
      <c r="ML749" s="5"/>
      <c r="MM749" s="5"/>
      <c r="MN749" s="5"/>
      <c r="MO749" s="5"/>
      <c r="MP749" s="5"/>
      <c r="MQ749" s="5"/>
      <c r="MR749" s="5"/>
      <c r="MS749" s="5"/>
      <c r="MT749" s="5"/>
      <c r="MU749" s="5"/>
      <c r="MV749" s="5"/>
      <c r="MW749" s="5"/>
      <c r="MX749" s="5"/>
      <c r="MY749" s="5"/>
      <c r="MZ749" s="5"/>
      <c r="NA749" s="5"/>
      <c r="NB749" s="5"/>
      <c r="NC749" s="5"/>
      <c r="ND749" s="5"/>
      <c r="NE749" s="5"/>
      <c r="NF749" s="5"/>
      <c r="NG749" s="5"/>
      <c r="NH749" s="5"/>
      <c r="NI749" s="5"/>
      <c r="NJ749" s="5"/>
      <c r="NK749" s="5"/>
      <c r="NL749" s="5"/>
      <c r="NM749" s="5"/>
      <c r="NN749" s="5"/>
      <c r="NO749" s="5"/>
      <c r="NP749" s="5"/>
      <c r="NQ749" s="5"/>
      <c r="NR749" s="5"/>
      <c r="NS749" s="5"/>
      <c r="NT749" s="5"/>
      <c r="NU749" s="5"/>
      <c r="NV749" s="5"/>
      <c r="NW749" s="5"/>
      <c r="NX749" s="5"/>
      <c r="NY749" s="5"/>
      <c r="NZ749" s="5"/>
      <c r="OA749" s="5"/>
      <c r="OB749" s="5"/>
      <c r="OC749" s="5"/>
      <c r="OD749" s="5"/>
      <c r="OE749" s="5"/>
      <c r="OF749" s="5"/>
      <c r="OG749" s="5"/>
      <c r="OH749" s="5"/>
      <c r="OI749" s="5"/>
      <c r="OJ749" s="5"/>
      <c r="OK749" s="5"/>
      <c r="OL749" s="5"/>
      <c r="OM749" s="5"/>
      <c r="ON749" s="5"/>
      <c r="OO749" s="5"/>
      <c r="OP749" s="5"/>
      <c r="OQ749" s="5"/>
      <c r="OR749" s="5"/>
      <c r="OS749" s="5"/>
      <c r="OT749" s="5"/>
      <c r="OU749" s="5"/>
      <c r="OV749" s="5"/>
      <c r="OW749" s="5"/>
      <c r="OX749" s="5"/>
      <c r="OY749" s="5"/>
      <c r="OZ749" s="5"/>
      <c r="PA749" s="5"/>
      <c r="PB749" s="5"/>
      <c r="PC749" s="5"/>
      <c r="PD749" s="5"/>
      <c r="PE749" s="5"/>
      <c r="PF749" s="5"/>
      <c r="PG749" s="5"/>
      <c r="PH749" s="5"/>
      <c r="PI749" s="5"/>
      <c r="PJ749" s="5"/>
      <c r="PK749" s="5"/>
      <c r="PL749" s="5"/>
      <c r="PM749" s="5"/>
      <c r="PN749" s="5"/>
      <c r="PO749" s="5"/>
      <c r="PP749" s="5"/>
    </row>
    <row r="750" spans="1:432" ht="14.2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  <c r="IW750" s="5"/>
      <c r="IX750" s="5"/>
      <c r="IY750" s="5"/>
      <c r="IZ750" s="5"/>
      <c r="JA750" s="5"/>
      <c r="JB750" s="5"/>
      <c r="JC750" s="5"/>
      <c r="JD750" s="5"/>
      <c r="JE750" s="5"/>
      <c r="JF750" s="5"/>
      <c r="JG750" s="5"/>
      <c r="JH750" s="5"/>
      <c r="JI750" s="5"/>
      <c r="JJ750" s="5"/>
      <c r="JK750" s="5"/>
      <c r="JL750" s="5"/>
      <c r="JM750" s="5"/>
      <c r="JN750" s="5"/>
      <c r="JO750" s="5"/>
      <c r="JP750" s="5"/>
      <c r="JQ750" s="5"/>
      <c r="JR750" s="5"/>
      <c r="JS750" s="5"/>
      <c r="JT750" s="5"/>
      <c r="JU750" s="5"/>
      <c r="JV750" s="5"/>
      <c r="JW750" s="5"/>
      <c r="JX750" s="5"/>
      <c r="JY750" s="5"/>
      <c r="JZ750" s="5"/>
      <c r="KA750" s="5"/>
      <c r="KB750" s="5"/>
      <c r="KC750" s="5"/>
      <c r="KD750" s="5"/>
      <c r="KE750" s="5"/>
      <c r="KF750" s="5"/>
      <c r="KG750" s="5"/>
      <c r="KH750" s="5"/>
      <c r="KI750" s="5"/>
      <c r="KJ750" s="5"/>
      <c r="KK750" s="5"/>
      <c r="KL750" s="5"/>
      <c r="KM750" s="5"/>
      <c r="KN750" s="5"/>
      <c r="KO750" s="5"/>
      <c r="KP750" s="5"/>
      <c r="KQ750" s="5"/>
      <c r="KR750" s="5"/>
      <c r="KS750" s="5"/>
      <c r="KT750" s="5"/>
      <c r="KU750" s="5"/>
      <c r="KV750" s="5"/>
      <c r="KW750" s="5"/>
      <c r="KX750" s="5"/>
      <c r="KY750" s="5"/>
      <c r="KZ750" s="5"/>
      <c r="LA750" s="5"/>
      <c r="LB750" s="5"/>
      <c r="LC750" s="5"/>
      <c r="LD750" s="5"/>
      <c r="LE750" s="5"/>
      <c r="LF750" s="5"/>
      <c r="LG750" s="5"/>
      <c r="LH750" s="5"/>
      <c r="LI750" s="5"/>
      <c r="LJ750" s="5"/>
      <c r="LK750" s="5"/>
      <c r="LL750" s="5"/>
      <c r="LM750" s="5"/>
      <c r="LN750" s="5"/>
      <c r="LO750" s="5"/>
      <c r="LP750" s="5"/>
      <c r="LQ750" s="5"/>
      <c r="LR750" s="5"/>
      <c r="LS750" s="5"/>
      <c r="LT750" s="5"/>
      <c r="LU750" s="5"/>
      <c r="LV750" s="5"/>
      <c r="LW750" s="5"/>
      <c r="LX750" s="5"/>
      <c r="LY750" s="5"/>
      <c r="LZ750" s="5"/>
      <c r="MA750" s="5"/>
      <c r="MB750" s="5"/>
      <c r="MC750" s="5"/>
      <c r="MD750" s="5"/>
      <c r="ME750" s="5"/>
      <c r="MF750" s="5"/>
      <c r="MG750" s="5"/>
      <c r="MH750" s="5"/>
      <c r="MI750" s="5"/>
      <c r="MJ750" s="5"/>
      <c r="MK750" s="5"/>
      <c r="ML750" s="5"/>
      <c r="MM750" s="5"/>
      <c r="MN750" s="5"/>
      <c r="MO750" s="5"/>
      <c r="MP750" s="5"/>
      <c r="MQ750" s="5"/>
      <c r="MR750" s="5"/>
      <c r="MS750" s="5"/>
      <c r="MT750" s="5"/>
      <c r="MU750" s="5"/>
      <c r="MV750" s="5"/>
      <c r="MW750" s="5"/>
      <c r="MX750" s="5"/>
      <c r="MY750" s="5"/>
      <c r="MZ750" s="5"/>
      <c r="NA750" s="5"/>
      <c r="NB750" s="5"/>
      <c r="NC750" s="5"/>
      <c r="ND750" s="5"/>
      <c r="NE750" s="5"/>
      <c r="NF750" s="5"/>
      <c r="NG750" s="5"/>
      <c r="NH750" s="5"/>
      <c r="NI750" s="5"/>
      <c r="NJ750" s="5"/>
      <c r="NK750" s="5"/>
      <c r="NL750" s="5"/>
      <c r="NM750" s="5"/>
      <c r="NN750" s="5"/>
      <c r="NO750" s="5"/>
      <c r="NP750" s="5"/>
      <c r="NQ750" s="5"/>
      <c r="NR750" s="5"/>
      <c r="NS750" s="5"/>
      <c r="NT750" s="5"/>
      <c r="NU750" s="5"/>
      <c r="NV750" s="5"/>
      <c r="NW750" s="5"/>
      <c r="NX750" s="5"/>
      <c r="NY750" s="5"/>
      <c r="NZ750" s="5"/>
      <c r="OA750" s="5"/>
      <c r="OB750" s="5"/>
      <c r="OC750" s="5"/>
      <c r="OD750" s="5"/>
      <c r="OE750" s="5"/>
      <c r="OF750" s="5"/>
      <c r="OG750" s="5"/>
      <c r="OH750" s="5"/>
      <c r="OI750" s="5"/>
      <c r="OJ750" s="5"/>
      <c r="OK750" s="5"/>
      <c r="OL750" s="5"/>
      <c r="OM750" s="5"/>
      <c r="ON750" s="5"/>
      <c r="OO750" s="5"/>
      <c r="OP750" s="5"/>
      <c r="OQ750" s="5"/>
      <c r="OR750" s="5"/>
      <c r="OS750" s="5"/>
      <c r="OT750" s="5"/>
      <c r="OU750" s="5"/>
      <c r="OV750" s="5"/>
      <c r="OW750" s="5"/>
      <c r="OX750" s="5"/>
      <c r="OY750" s="5"/>
      <c r="OZ750" s="5"/>
      <c r="PA750" s="5"/>
      <c r="PB750" s="5"/>
      <c r="PC750" s="5"/>
      <c r="PD750" s="5"/>
      <c r="PE750" s="5"/>
      <c r="PF750" s="5"/>
      <c r="PG750" s="5"/>
      <c r="PH750" s="5"/>
      <c r="PI750" s="5"/>
      <c r="PJ750" s="5"/>
      <c r="PK750" s="5"/>
      <c r="PL750" s="5"/>
      <c r="PM750" s="5"/>
      <c r="PN750" s="5"/>
      <c r="PO750" s="5"/>
      <c r="PP750" s="5"/>
    </row>
    <row r="751" spans="1:432" ht="14.2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  <c r="IW751" s="5"/>
      <c r="IX751" s="5"/>
      <c r="IY751" s="5"/>
      <c r="IZ751" s="5"/>
      <c r="JA751" s="5"/>
      <c r="JB751" s="5"/>
      <c r="JC751" s="5"/>
      <c r="JD751" s="5"/>
      <c r="JE751" s="5"/>
      <c r="JF751" s="5"/>
      <c r="JG751" s="5"/>
      <c r="JH751" s="5"/>
      <c r="JI751" s="5"/>
      <c r="JJ751" s="5"/>
      <c r="JK751" s="5"/>
      <c r="JL751" s="5"/>
      <c r="JM751" s="5"/>
      <c r="JN751" s="5"/>
      <c r="JO751" s="5"/>
      <c r="JP751" s="5"/>
      <c r="JQ751" s="5"/>
      <c r="JR751" s="5"/>
      <c r="JS751" s="5"/>
      <c r="JT751" s="5"/>
      <c r="JU751" s="5"/>
      <c r="JV751" s="5"/>
      <c r="JW751" s="5"/>
      <c r="JX751" s="5"/>
      <c r="JY751" s="5"/>
      <c r="JZ751" s="5"/>
      <c r="KA751" s="5"/>
      <c r="KB751" s="5"/>
      <c r="KC751" s="5"/>
      <c r="KD751" s="5"/>
      <c r="KE751" s="5"/>
      <c r="KF751" s="5"/>
      <c r="KG751" s="5"/>
      <c r="KH751" s="5"/>
      <c r="KI751" s="5"/>
      <c r="KJ751" s="5"/>
      <c r="KK751" s="5"/>
      <c r="KL751" s="5"/>
      <c r="KM751" s="5"/>
      <c r="KN751" s="5"/>
      <c r="KO751" s="5"/>
      <c r="KP751" s="5"/>
      <c r="KQ751" s="5"/>
      <c r="KR751" s="5"/>
      <c r="KS751" s="5"/>
      <c r="KT751" s="5"/>
      <c r="KU751" s="5"/>
      <c r="KV751" s="5"/>
      <c r="KW751" s="5"/>
      <c r="KX751" s="5"/>
      <c r="KY751" s="5"/>
      <c r="KZ751" s="5"/>
      <c r="LA751" s="5"/>
      <c r="LB751" s="5"/>
      <c r="LC751" s="5"/>
      <c r="LD751" s="5"/>
      <c r="LE751" s="5"/>
      <c r="LF751" s="5"/>
      <c r="LG751" s="5"/>
      <c r="LH751" s="5"/>
      <c r="LI751" s="5"/>
      <c r="LJ751" s="5"/>
      <c r="LK751" s="5"/>
      <c r="LL751" s="5"/>
      <c r="LM751" s="5"/>
      <c r="LN751" s="5"/>
      <c r="LO751" s="5"/>
      <c r="LP751" s="5"/>
      <c r="LQ751" s="5"/>
      <c r="LR751" s="5"/>
      <c r="LS751" s="5"/>
      <c r="LT751" s="5"/>
      <c r="LU751" s="5"/>
      <c r="LV751" s="5"/>
      <c r="LW751" s="5"/>
      <c r="LX751" s="5"/>
      <c r="LY751" s="5"/>
      <c r="LZ751" s="5"/>
      <c r="MA751" s="5"/>
      <c r="MB751" s="5"/>
      <c r="MC751" s="5"/>
      <c r="MD751" s="5"/>
      <c r="ME751" s="5"/>
      <c r="MF751" s="5"/>
      <c r="MG751" s="5"/>
      <c r="MH751" s="5"/>
      <c r="MI751" s="5"/>
      <c r="MJ751" s="5"/>
      <c r="MK751" s="5"/>
      <c r="ML751" s="5"/>
      <c r="MM751" s="5"/>
      <c r="MN751" s="5"/>
      <c r="MO751" s="5"/>
      <c r="MP751" s="5"/>
      <c r="MQ751" s="5"/>
      <c r="MR751" s="5"/>
      <c r="MS751" s="5"/>
      <c r="MT751" s="5"/>
      <c r="MU751" s="5"/>
      <c r="MV751" s="5"/>
      <c r="MW751" s="5"/>
      <c r="MX751" s="5"/>
      <c r="MY751" s="5"/>
      <c r="MZ751" s="5"/>
      <c r="NA751" s="5"/>
      <c r="NB751" s="5"/>
      <c r="NC751" s="5"/>
      <c r="ND751" s="5"/>
      <c r="NE751" s="5"/>
      <c r="NF751" s="5"/>
      <c r="NG751" s="5"/>
      <c r="NH751" s="5"/>
      <c r="NI751" s="5"/>
      <c r="NJ751" s="5"/>
      <c r="NK751" s="5"/>
      <c r="NL751" s="5"/>
      <c r="NM751" s="5"/>
      <c r="NN751" s="5"/>
      <c r="NO751" s="5"/>
      <c r="NP751" s="5"/>
      <c r="NQ751" s="5"/>
      <c r="NR751" s="5"/>
      <c r="NS751" s="5"/>
      <c r="NT751" s="5"/>
      <c r="NU751" s="5"/>
      <c r="NV751" s="5"/>
      <c r="NW751" s="5"/>
      <c r="NX751" s="5"/>
      <c r="NY751" s="5"/>
      <c r="NZ751" s="5"/>
      <c r="OA751" s="5"/>
      <c r="OB751" s="5"/>
      <c r="OC751" s="5"/>
      <c r="OD751" s="5"/>
      <c r="OE751" s="5"/>
      <c r="OF751" s="5"/>
      <c r="OG751" s="5"/>
      <c r="OH751" s="5"/>
      <c r="OI751" s="5"/>
      <c r="OJ751" s="5"/>
      <c r="OK751" s="5"/>
      <c r="OL751" s="5"/>
      <c r="OM751" s="5"/>
      <c r="ON751" s="5"/>
      <c r="OO751" s="5"/>
      <c r="OP751" s="5"/>
      <c r="OQ751" s="5"/>
      <c r="OR751" s="5"/>
      <c r="OS751" s="5"/>
      <c r="OT751" s="5"/>
      <c r="OU751" s="5"/>
      <c r="OV751" s="5"/>
      <c r="OW751" s="5"/>
      <c r="OX751" s="5"/>
      <c r="OY751" s="5"/>
      <c r="OZ751" s="5"/>
      <c r="PA751" s="5"/>
      <c r="PB751" s="5"/>
      <c r="PC751" s="5"/>
      <c r="PD751" s="5"/>
      <c r="PE751" s="5"/>
      <c r="PF751" s="5"/>
      <c r="PG751" s="5"/>
      <c r="PH751" s="5"/>
      <c r="PI751" s="5"/>
      <c r="PJ751" s="5"/>
      <c r="PK751" s="5"/>
      <c r="PL751" s="5"/>
      <c r="PM751" s="5"/>
      <c r="PN751" s="5"/>
      <c r="PO751" s="5"/>
      <c r="PP751" s="5"/>
    </row>
    <row r="752" spans="1:432" ht="14.2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  <c r="IW752" s="5"/>
      <c r="IX752" s="5"/>
      <c r="IY752" s="5"/>
      <c r="IZ752" s="5"/>
      <c r="JA752" s="5"/>
      <c r="JB752" s="5"/>
      <c r="JC752" s="5"/>
      <c r="JD752" s="5"/>
      <c r="JE752" s="5"/>
      <c r="JF752" s="5"/>
      <c r="JG752" s="5"/>
      <c r="JH752" s="5"/>
      <c r="JI752" s="5"/>
      <c r="JJ752" s="5"/>
      <c r="JK752" s="5"/>
      <c r="JL752" s="5"/>
      <c r="JM752" s="5"/>
      <c r="JN752" s="5"/>
      <c r="JO752" s="5"/>
      <c r="JP752" s="5"/>
      <c r="JQ752" s="5"/>
      <c r="JR752" s="5"/>
      <c r="JS752" s="5"/>
      <c r="JT752" s="5"/>
      <c r="JU752" s="5"/>
      <c r="JV752" s="5"/>
      <c r="JW752" s="5"/>
      <c r="JX752" s="5"/>
      <c r="JY752" s="5"/>
      <c r="JZ752" s="5"/>
      <c r="KA752" s="5"/>
      <c r="KB752" s="5"/>
      <c r="KC752" s="5"/>
      <c r="KD752" s="5"/>
      <c r="KE752" s="5"/>
      <c r="KF752" s="5"/>
      <c r="KG752" s="5"/>
      <c r="KH752" s="5"/>
      <c r="KI752" s="5"/>
      <c r="KJ752" s="5"/>
      <c r="KK752" s="5"/>
      <c r="KL752" s="5"/>
      <c r="KM752" s="5"/>
      <c r="KN752" s="5"/>
      <c r="KO752" s="5"/>
      <c r="KP752" s="5"/>
      <c r="KQ752" s="5"/>
      <c r="KR752" s="5"/>
      <c r="KS752" s="5"/>
      <c r="KT752" s="5"/>
      <c r="KU752" s="5"/>
      <c r="KV752" s="5"/>
      <c r="KW752" s="5"/>
      <c r="KX752" s="5"/>
      <c r="KY752" s="5"/>
      <c r="KZ752" s="5"/>
      <c r="LA752" s="5"/>
      <c r="LB752" s="5"/>
      <c r="LC752" s="5"/>
      <c r="LD752" s="5"/>
      <c r="LE752" s="5"/>
      <c r="LF752" s="5"/>
      <c r="LG752" s="5"/>
      <c r="LH752" s="5"/>
      <c r="LI752" s="5"/>
      <c r="LJ752" s="5"/>
      <c r="LK752" s="5"/>
      <c r="LL752" s="5"/>
      <c r="LM752" s="5"/>
      <c r="LN752" s="5"/>
      <c r="LO752" s="5"/>
      <c r="LP752" s="5"/>
      <c r="LQ752" s="5"/>
      <c r="LR752" s="5"/>
      <c r="LS752" s="5"/>
      <c r="LT752" s="5"/>
      <c r="LU752" s="5"/>
      <c r="LV752" s="5"/>
      <c r="LW752" s="5"/>
      <c r="LX752" s="5"/>
      <c r="LY752" s="5"/>
      <c r="LZ752" s="5"/>
      <c r="MA752" s="5"/>
      <c r="MB752" s="5"/>
      <c r="MC752" s="5"/>
      <c r="MD752" s="5"/>
      <c r="ME752" s="5"/>
      <c r="MF752" s="5"/>
      <c r="MG752" s="5"/>
      <c r="MH752" s="5"/>
      <c r="MI752" s="5"/>
      <c r="MJ752" s="5"/>
      <c r="MK752" s="5"/>
      <c r="ML752" s="5"/>
      <c r="MM752" s="5"/>
      <c r="MN752" s="5"/>
      <c r="MO752" s="5"/>
      <c r="MP752" s="5"/>
      <c r="MQ752" s="5"/>
      <c r="MR752" s="5"/>
      <c r="MS752" s="5"/>
      <c r="MT752" s="5"/>
      <c r="MU752" s="5"/>
      <c r="MV752" s="5"/>
      <c r="MW752" s="5"/>
      <c r="MX752" s="5"/>
      <c r="MY752" s="5"/>
      <c r="MZ752" s="5"/>
      <c r="NA752" s="5"/>
      <c r="NB752" s="5"/>
      <c r="NC752" s="5"/>
      <c r="ND752" s="5"/>
      <c r="NE752" s="5"/>
      <c r="NF752" s="5"/>
      <c r="NG752" s="5"/>
      <c r="NH752" s="5"/>
      <c r="NI752" s="5"/>
      <c r="NJ752" s="5"/>
      <c r="NK752" s="5"/>
      <c r="NL752" s="5"/>
      <c r="NM752" s="5"/>
      <c r="NN752" s="5"/>
      <c r="NO752" s="5"/>
      <c r="NP752" s="5"/>
      <c r="NQ752" s="5"/>
      <c r="NR752" s="5"/>
      <c r="NS752" s="5"/>
      <c r="NT752" s="5"/>
      <c r="NU752" s="5"/>
      <c r="NV752" s="5"/>
      <c r="NW752" s="5"/>
      <c r="NX752" s="5"/>
      <c r="NY752" s="5"/>
      <c r="NZ752" s="5"/>
      <c r="OA752" s="5"/>
      <c r="OB752" s="5"/>
      <c r="OC752" s="5"/>
      <c r="OD752" s="5"/>
      <c r="OE752" s="5"/>
      <c r="OF752" s="5"/>
      <c r="OG752" s="5"/>
      <c r="OH752" s="5"/>
      <c r="OI752" s="5"/>
      <c r="OJ752" s="5"/>
      <c r="OK752" s="5"/>
      <c r="OL752" s="5"/>
      <c r="OM752" s="5"/>
      <c r="ON752" s="5"/>
      <c r="OO752" s="5"/>
      <c r="OP752" s="5"/>
      <c r="OQ752" s="5"/>
      <c r="OR752" s="5"/>
      <c r="OS752" s="5"/>
      <c r="OT752" s="5"/>
      <c r="OU752" s="5"/>
      <c r="OV752" s="5"/>
      <c r="OW752" s="5"/>
      <c r="OX752" s="5"/>
      <c r="OY752" s="5"/>
      <c r="OZ752" s="5"/>
      <c r="PA752" s="5"/>
      <c r="PB752" s="5"/>
      <c r="PC752" s="5"/>
      <c r="PD752" s="5"/>
      <c r="PE752" s="5"/>
      <c r="PF752" s="5"/>
      <c r="PG752" s="5"/>
      <c r="PH752" s="5"/>
      <c r="PI752" s="5"/>
      <c r="PJ752" s="5"/>
      <c r="PK752" s="5"/>
      <c r="PL752" s="5"/>
      <c r="PM752" s="5"/>
      <c r="PN752" s="5"/>
      <c r="PO752" s="5"/>
      <c r="PP752" s="5"/>
    </row>
    <row r="753" spans="1:432" ht="14.2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  <c r="IW753" s="5"/>
      <c r="IX753" s="5"/>
      <c r="IY753" s="5"/>
      <c r="IZ753" s="5"/>
      <c r="JA753" s="5"/>
      <c r="JB753" s="5"/>
      <c r="JC753" s="5"/>
      <c r="JD753" s="5"/>
      <c r="JE753" s="5"/>
      <c r="JF753" s="5"/>
      <c r="JG753" s="5"/>
      <c r="JH753" s="5"/>
      <c r="JI753" s="5"/>
      <c r="JJ753" s="5"/>
      <c r="JK753" s="5"/>
      <c r="JL753" s="5"/>
      <c r="JM753" s="5"/>
      <c r="JN753" s="5"/>
      <c r="JO753" s="5"/>
      <c r="JP753" s="5"/>
      <c r="JQ753" s="5"/>
      <c r="JR753" s="5"/>
      <c r="JS753" s="5"/>
      <c r="JT753" s="5"/>
      <c r="JU753" s="5"/>
      <c r="JV753" s="5"/>
      <c r="JW753" s="5"/>
      <c r="JX753" s="5"/>
      <c r="JY753" s="5"/>
      <c r="JZ753" s="5"/>
      <c r="KA753" s="5"/>
      <c r="KB753" s="5"/>
      <c r="KC753" s="5"/>
      <c r="KD753" s="5"/>
      <c r="KE753" s="5"/>
      <c r="KF753" s="5"/>
      <c r="KG753" s="5"/>
      <c r="KH753" s="5"/>
      <c r="KI753" s="5"/>
      <c r="KJ753" s="5"/>
      <c r="KK753" s="5"/>
      <c r="KL753" s="5"/>
      <c r="KM753" s="5"/>
      <c r="KN753" s="5"/>
      <c r="KO753" s="5"/>
      <c r="KP753" s="5"/>
      <c r="KQ753" s="5"/>
      <c r="KR753" s="5"/>
      <c r="KS753" s="5"/>
      <c r="KT753" s="5"/>
      <c r="KU753" s="5"/>
      <c r="KV753" s="5"/>
      <c r="KW753" s="5"/>
      <c r="KX753" s="5"/>
      <c r="KY753" s="5"/>
      <c r="KZ753" s="5"/>
      <c r="LA753" s="5"/>
      <c r="LB753" s="5"/>
      <c r="LC753" s="5"/>
      <c r="LD753" s="5"/>
      <c r="LE753" s="5"/>
      <c r="LF753" s="5"/>
      <c r="LG753" s="5"/>
      <c r="LH753" s="5"/>
      <c r="LI753" s="5"/>
      <c r="LJ753" s="5"/>
      <c r="LK753" s="5"/>
      <c r="LL753" s="5"/>
      <c r="LM753" s="5"/>
      <c r="LN753" s="5"/>
      <c r="LO753" s="5"/>
      <c r="LP753" s="5"/>
      <c r="LQ753" s="5"/>
      <c r="LR753" s="5"/>
      <c r="LS753" s="5"/>
      <c r="LT753" s="5"/>
      <c r="LU753" s="5"/>
      <c r="LV753" s="5"/>
      <c r="LW753" s="5"/>
      <c r="LX753" s="5"/>
      <c r="LY753" s="5"/>
      <c r="LZ753" s="5"/>
      <c r="MA753" s="5"/>
      <c r="MB753" s="5"/>
      <c r="MC753" s="5"/>
      <c r="MD753" s="5"/>
      <c r="ME753" s="5"/>
      <c r="MF753" s="5"/>
      <c r="MG753" s="5"/>
      <c r="MH753" s="5"/>
      <c r="MI753" s="5"/>
      <c r="MJ753" s="5"/>
      <c r="MK753" s="5"/>
      <c r="ML753" s="5"/>
      <c r="MM753" s="5"/>
      <c r="MN753" s="5"/>
      <c r="MO753" s="5"/>
      <c r="MP753" s="5"/>
      <c r="MQ753" s="5"/>
      <c r="MR753" s="5"/>
      <c r="MS753" s="5"/>
      <c r="MT753" s="5"/>
      <c r="MU753" s="5"/>
      <c r="MV753" s="5"/>
      <c r="MW753" s="5"/>
      <c r="MX753" s="5"/>
      <c r="MY753" s="5"/>
      <c r="MZ753" s="5"/>
      <c r="NA753" s="5"/>
      <c r="NB753" s="5"/>
      <c r="NC753" s="5"/>
      <c r="ND753" s="5"/>
      <c r="NE753" s="5"/>
      <c r="NF753" s="5"/>
      <c r="NG753" s="5"/>
      <c r="NH753" s="5"/>
      <c r="NI753" s="5"/>
      <c r="NJ753" s="5"/>
      <c r="NK753" s="5"/>
      <c r="NL753" s="5"/>
      <c r="NM753" s="5"/>
      <c r="NN753" s="5"/>
      <c r="NO753" s="5"/>
      <c r="NP753" s="5"/>
      <c r="NQ753" s="5"/>
      <c r="NR753" s="5"/>
      <c r="NS753" s="5"/>
      <c r="NT753" s="5"/>
      <c r="NU753" s="5"/>
      <c r="NV753" s="5"/>
      <c r="NW753" s="5"/>
      <c r="NX753" s="5"/>
      <c r="NY753" s="5"/>
      <c r="NZ753" s="5"/>
      <c r="OA753" s="5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</row>
    <row r="754" spans="1:432" ht="14.2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  <c r="IW754" s="5"/>
      <c r="IX754" s="5"/>
      <c r="IY754" s="5"/>
      <c r="IZ754" s="5"/>
      <c r="JA754" s="5"/>
      <c r="JB754" s="5"/>
      <c r="JC754" s="5"/>
      <c r="JD754" s="5"/>
      <c r="JE754" s="5"/>
      <c r="JF754" s="5"/>
      <c r="JG754" s="5"/>
      <c r="JH754" s="5"/>
      <c r="JI754" s="5"/>
      <c r="JJ754" s="5"/>
      <c r="JK754" s="5"/>
      <c r="JL754" s="5"/>
      <c r="JM754" s="5"/>
      <c r="JN754" s="5"/>
      <c r="JO754" s="5"/>
      <c r="JP754" s="5"/>
      <c r="JQ754" s="5"/>
      <c r="JR754" s="5"/>
      <c r="JS754" s="5"/>
      <c r="JT754" s="5"/>
      <c r="JU754" s="5"/>
      <c r="JV754" s="5"/>
      <c r="JW754" s="5"/>
      <c r="JX754" s="5"/>
      <c r="JY754" s="5"/>
      <c r="JZ754" s="5"/>
      <c r="KA754" s="5"/>
      <c r="KB754" s="5"/>
      <c r="KC754" s="5"/>
      <c r="KD754" s="5"/>
      <c r="KE754" s="5"/>
      <c r="KF754" s="5"/>
      <c r="KG754" s="5"/>
      <c r="KH754" s="5"/>
      <c r="KI754" s="5"/>
      <c r="KJ754" s="5"/>
      <c r="KK754" s="5"/>
      <c r="KL754" s="5"/>
      <c r="KM754" s="5"/>
      <c r="KN754" s="5"/>
      <c r="KO754" s="5"/>
      <c r="KP754" s="5"/>
      <c r="KQ754" s="5"/>
      <c r="KR754" s="5"/>
      <c r="KS754" s="5"/>
      <c r="KT754" s="5"/>
      <c r="KU754" s="5"/>
      <c r="KV754" s="5"/>
      <c r="KW754" s="5"/>
      <c r="KX754" s="5"/>
      <c r="KY754" s="5"/>
      <c r="KZ754" s="5"/>
      <c r="LA754" s="5"/>
      <c r="LB754" s="5"/>
      <c r="LC754" s="5"/>
      <c r="LD754" s="5"/>
      <c r="LE754" s="5"/>
      <c r="LF754" s="5"/>
      <c r="LG754" s="5"/>
      <c r="LH754" s="5"/>
      <c r="LI754" s="5"/>
      <c r="LJ754" s="5"/>
      <c r="LK754" s="5"/>
      <c r="LL754" s="5"/>
      <c r="LM754" s="5"/>
      <c r="LN754" s="5"/>
      <c r="LO754" s="5"/>
      <c r="LP754" s="5"/>
      <c r="LQ754" s="5"/>
      <c r="LR754" s="5"/>
      <c r="LS754" s="5"/>
      <c r="LT754" s="5"/>
      <c r="LU754" s="5"/>
      <c r="LV754" s="5"/>
      <c r="LW754" s="5"/>
      <c r="LX754" s="5"/>
      <c r="LY754" s="5"/>
      <c r="LZ754" s="5"/>
      <c r="MA754" s="5"/>
      <c r="MB754" s="5"/>
      <c r="MC754" s="5"/>
      <c r="MD754" s="5"/>
      <c r="ME754" s="5"/>
      <c r="MF754" s="5"/>
      <c r="MG754" s="5"/>
      <c r="MH754" s="5"/>
      <c r="MI754" s="5"/>
      <c r="MJ754" s="5"/>
      <c r="MK754" s="5"/>
      <c r="ML754" s="5"/>
      <c r="MM754" s="5"/>
      <c r="MN754" s="5"/>
      <c r="MO754" s="5"/>
      <c r="MP754" s="5"/>
      <c r="MQ754" s="5"/>
      <c r="MR754" s="5"/>
      <c r="MS754" s="5"/>
      <c r="MT754" s="5"/>
      <c r="MU754" s="5"/>
      <c r="MV754" s="5"/>
      <c r="MW754" s="5"/>
      <c r="MX754" s="5"/>
      <c r="MY754" s="5"/>
      <c r="MZ754" s="5"/>
      <c r="NA754" s="5"/>
      <c r="NB754" s="5"/>
      <c r="NC754" s="5"/>
      <c r="ND754" s="5"/>
      <c r="NE754" s="5"/>
      <c r="NF754" s="5"/>
      <c r="NG754" s="5"/>
      <c r="NH754" s="5"/>
      <c r="NI754" s="5"/>
      <c r="NJ754" s="5"/>
      <c r="NK754" s="5"/>
      <c r="NL754" s="5"/>
      <c r="NM754" s="5"/>
      <c r="NN754" s="5"/>
      <c r="NO754" s="5"/>
      <c r="NP754" s="5"/>
      <c r="NQ754" s="5"/>
      <c r="NR754" s="5"/>
      <c r="NS754" s="5"/>
      <c r="NT754" s="5"/>
      <c r="NU754" s="5"/>
      <c r="NV754" s="5"/>
      <c r="NW754" s="5"/>
      <c r="NX754" s="5"/>
      <c r="NY754" s="5"/>
      <c r="NZ754" s="5"/>
      <c r="OA754" s="5"/>
      <c r="OB754" s="5"/>
      <c r="OC754" s="5"/>
      <c r="OD754" s="5"/>
      <c r="OE754" s="5"/>
      <c r="OF754" s="5"/>
      <c r="OG754" s="5"/>
      <c r="OH754" s="5"/>
      <c r="OI754" s="5"/>
      <c r="OJ754" s="5"/>
      <c r="OK754" s="5"/>
      <c r="OL754" s="5"/>
      <c r="OM754" s="5"/>
      <c r="ON754" s="5"/>
      <c r="OO754" s="5"/>
      <c r="OP754" s="5"/>
      <c r="OQ754" s="5"/>
      <c r="OR754" s="5"/>
      <c r="OS754" s="5"/>
      <c r="OT754" s="5"/>
      <c r="OU754" s="5"/>
      <c r="OV754" s="5"/>
      <c r="OW754" s="5"/>
      <c r="OX754" s="5"/>
      <c r="OY754" s="5"/>
      <c r="OZ754" s="5"/>
      <c r="PA754" s="5"/>
      <c r="PB754" s="5"/>
      <c r="PC754" s="5"/>
      <c r="PD754" s="5"/>
      <c r="PE754" s="5"/>
      <c r="PF754" s="5"/>
      <c r="PG754" s="5"/>
      <c r="PH754" s="5"/>
      <c r="PI754" s="5"/>
      <c r="PJ754" s="5"/>
      <c r="PK754" s="5"/>
      <c r="PL754" s="5"/>
      <c r="PM754" s="5"/>
      <c r="PN754" s="5"/>
      <c r="PO754" s="5"/>
      <c r="PP754" s="5"/>
    </row>
    <row r="755" spans="1:432" ht="14.2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  <c r="IW755" s="5"/>
      <c r="IX755" s="5"/>
      <c r="IY755" s="5"/>
      <c r="IZ755" s="5"/>
      <c r="JA755" s="5"/>
      <c r="JB755" s="5"/>
      <c r="JC755" s="5"/>
      <c r="JD755" s="5"/>
      <c r="JE755" s="5"/>
      <c r="JF755" s="5"/>
      <c r="JG755" s="5"/>
      <c r="JH755" s="5"/>
      <c r="JI755" s="5"/>
      <c r="JJ755" s="5"/>
      <c r="JK755" s="5"/>
      <c r="JL755" s="5"/>
      <c r="JM755" s="5"/>
      <c r="JN755" s="5"/>
      <c r="JO755" s="5"/>
      <c r="JP755" s="5"/>
      <c r="JQ755" s="5"/>
      <c r="JR755" s="5"/>
      <c r="JS755" s="5"/>
      <c r="JT755" s="5"/>
      <c r="JU755" s="5"/>
      <c r="JV755" s="5"/>
      <c r="JW755" s="5"/>
      <c r="JX755" s="5"/>
      <c r="JY755" s="5"/>
      <c r="JZ755" s="5"/>
      <c r="KA755" s="5"/>
      <c r="KB755" s="5"/>
      <c r="KC755" s="5"/>
      <c r="KD755" s="5"/>
      <c r="KE755" s="5"/>
      <c r="KF755" s="5"/>
      <c r="KG755" s="5"/>
      <c r="KH755" s="5"/>
      <c r="KI755" s="5"/>
      <c r="KJ755" s="5"/>
      <c r="KK755" s="5"/>
      <c r="KL755" s="5"/>
      <c r="KM755" s="5"/>
      <c r="KN755" s="5"/>
      <c r="KO755" s="5"/>
      <c r="KP755" s="5"/>
      <c r="KQ755" s="5"/>
      <c r="KR755" s="5"/>
      <c r="KS755" s="5"/>
      <c r="KT755" s="5"/>
      <c r="KU755" s="5"/>
      <c r="KV755" s="5"/>
      <c r="KW755" s="5"/>
      <c r="KX755" s="5"/>
      <c r="KY755" s="5"/>
      <c r="KZ755" s="5"/>
      <c r="LA755" s="5"/>
      <c r="LB755" s="5"/>
      <c r="LC755" s="5"/>
      <c r="LD755" s="5"/>
      <c r="LE755" s="5"/>
      <c r="LF755" s="5"/>
      <c r="LG755" s="5"/>
      <c r="LH755" s="5"/>
      <c r="LI755" s="5"/>
      <c r="LJ755" s="5"/>
      <c r="LK755" s="5"/>
      <c r="LL755" s="5"/>
      <c r="LM755" s="5"/>
      <c r="LN755" s="5"/>
      <c r="LO755" s="5"/>
      <c r="LP755" s="5"/>
      <c r="LQ755" s="5"/>
      <c r="LR755" s="5"/>
      <c r="LS755" s="5"/>
      <c r="LT755" s="5"/>
      <c r="LU755" s="5"/>
      <c r="LV755" s="5"/>
      <c r="LW755" s="5"/>
      <c r="LX755" s="5"/>
      <c r="LY755" s="5"/>
      <c r="LZ755" s="5"/>
      <c r="MA755" s="5"/>
      <c r="MB755" s="5"/>
      <c r="MC755" s="5"/>
      <c r="MD755" s="5"/>
      <c r="ME755" s="5"/>
      <c r="MF755" s="5"/>
      <c r="MG755" s="5"/>
      <c r="MH755" s="5"/>
      <c r="MI755" s="5"/>
      <c r="MJ755" s="5"/>
      <c r="MK755" s="5"/>
      <c r="ML755" s="5"/>
      <c r="MM755" s="5"/>
      <c r="MN755" s="5"/>
      <c r="MO755" s="5"/>
      <c r="MP755" s="5"/>
      <c r="MQ755" s="5"/>
      <c r="MR755" s="5"/>
      <c r="MS755" s="5"/>
      <c r="MT755" s="5"/>
      <c r="MU755" s="5"/>
      <c r="MV755" s="5"/>
      <c r="MW755" s="5"/>
      <c r="MX755" s="5"/>
      <c r="MY755" s="5"/>
      <c r="MZ755" s="5"/>
      <c r="NA755" s="5"/>
      <c r="NB755" s="5"/>
      <c r="NC755" s="5"/>
      <c r="ND755" s="5"/>
      <c r="NE755" s="5"/>
      <c r="NF755" s="5"/>
      <c r="NG755" s="5"/>
      <c r="NH755" s="5"/>
      <c r="NI755" s="5"/>
      <c r="NJ755" s="5"/>
      <c r="NK755" s="5"/>
      <c r="NL755" s="5"/>
      <c r="NM755" s="5"/>
      <c r="NN755" s="5"/>
      <c r="NO755" s="5"/>
      <c r="NP755" s="5"/>
      <c r="NQ755" s="5"/>
      <c r="NR755" s="5"/>
      <c r="NS755" s="5"/>
      <c r="NT755" s="5"/>
      <c r="NU755" s="5"/>
      <c r="NV755" s="5"/>
      <c r="NW755" s="5"/>
      <c r="NX755" s="5"/>
      <c r="NY755" s="5"/>
      <c r="NZ755" s="5"/>
      <c r="OA755" s="5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</row>
    <row r="756" spans="1:432" ht="14.2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  <c r="IW756" s="5"/>
      <c r="IX756" s="5"/>
      <c r="IY756" s="5"/>
      <c r="IZ756" s="5"/>
      <c r="JA756" s="5"/>
      <c r="JB756" s="5"/>
      <c r="JC756" s="5"/>
      <c r="JD756" s="5"/>
      <c r="JE756" s="5"/>
      <c r="JF756" s="5"/>
      <c r="JG756" s="5"/>
      <c r="JH756" s="5"/>
      <c r="JI756" s="5"/>
      <c r="JJ756" s="5"/>
      <c r="JK756" s="5"/>
      <c r="JL756" s="5"/>
      <c r="JM756" s="5"/>
      <c r="JN756" s="5"/>
      <c r="JO756" s="5"/>
      <c r="JP756" s="5"/>
      <c r="JQ756" s="5"/>
      <c r="JR756" s="5"/>
      <c r="JS756" s="5"/>
      <c r="JT756" s="5"/>
      <c r="JU756" s="5"/>
      <c r="JV756" s="5"/>
      <c r="JW756" s="5"/>
      <c r="JX756" s="5"/>
      <c r="JY756" s="5"/>
      <c r="JZ756" s="5"/>
      <c r="KA756" s="5"/>
      <c r="KB756" s="5"/>
      <c r="KC756" s="5"/>
      <c r="KD756" s="5"/>
      <c r="KE756" s="5"/>
      <c r="KF756" s="5"/>
      <c r="KG756" s="5"/>
      <c r="KH756" s="5"/>
      <c r="KI756" s="5"/>
      <c r="KJ756" s="5"/>
      <c r="KK756" s="5"/>
      <c r="KL756" s="5"/>
      <c r="KM756" s="5"/>
      <c r="KN756" s="5"/>
      <c r="KO756" s="5"/>
      <c r="KP756" s="5"/>
      <c r="KQ756" s="5"/>
      <c r="KR756" s="5"/>
      <c r="KS756" s="5"/>
      <c r="KT756" s="5"/>
      <c r="KU756" s="5"/>
      <c r="KV756" s="5"/>
      <c r="KW756" s="5"/>
      <c r="KX756" s="5"/>
      <c r="KY756" s="5"/>
      <c r="KZ756" s="5"/>
      <c r="LA756" s="5"/>
      <c r="LB756" s="5"/>
      <c r="LC756" s="5"/>
      <c r="LD756" s="5"/>
      <c r="LE756" s="5"/>
      <c r="LF756" s="5"/>
      <c r="LG756" s="5"/>
      <c r="LH756" s="5"/>
      <c r="LI756" s="5"/>
      <c r="LJ756" s="5"/>
      <c r="LK756" s="5"/>
      <c r="LL756" s="5"/>
      <c r="LM756" s="5"/>
      <c r="LN756" s="5"/>
      <c r="LO756" s="5"/>
      <c r="LP756" s="5"/>
      <c r="LQ756" s="5"/>
      <c r="LR756" s="5"/>
      <c r="LS756" s="5"/>
      <c r="LT756" s="5"/>
      <c r="LU756" s="5"/>
      <c r="LV756" s="5"/>
      <c r="LW756" s="5"/>
      <c r="LX756" s="5"/>
      <c r="LY756" s="5"/>
      <c r="LZ756" s="5"/>
      <c r="MA756" s="5"/>
      <c r="MB756" s="5"/>
      <c r="MC756" s="5"/>
      <c r="MD756" s="5"/>
      <c r="ME756" s="5"/>
      <c r="MF756" s="5"/>
      <c r="MG756" s="5"/>
      <c r="MH756" s="5"/>
      <c r="MI756" s="5"/>
      <c r="MJ756" s="5"/>
      <c r="MK756" s="5"/>
      <c r="ML756" s="5"/>
      <c r="MM756" s="5"/>
      <c r="MN756" s="5"/>
      <c r="MO756" s="5"/>
      <c r="MP756" s="5"/>
      <c r="MQ756" s="5"/>
      <c r="MR756" s="5"/>
      <c r="MS756" s="5"/>
      <c r="MT756" s="5"/>
      <c r="MU756" s="5"/>
      <c r="MV756" s="5"/>
      <c r="MW756" s="5"/>
      <c r="MX756" s="5"/>
      <c r="MY756" s="5"/>
      <c r="MZ756" s="5"/>
      <c r="NA756" s="5"/>
      <c r="NB756" s="5"/>
      <c r="NC756" s="5"/>
      <c r="ND756" s="5"/>
      <c r="NE756" s="5"/>
      <c r="NF756" s="5"/>
      <c r="NG756" s="5"/>
      <c r="NH756" s="5"/>
      <c r="NI756" s="5"/>
      <c r="NJ756" s="5"/>
      <c r="NK756" s="5"/>
      <c r="NL756" s="5"/>
      <c r="NM756" s="5"/>
      <c r="NN756" s="5"/>
      <c r="NO756" s="5"/>
      <c r="NP756" s="5"/>
      <c r="NQ756" s="5"/>
      <c r="NR756" s="5"/>
      <c r="NS756" s="5"/>
      <c r="NT756" s="5"/>
      <c r="NU756" s="5"/>
      <c r="NV756" s="5"/>
      <c r="NW756" s="5"/>
      <c r="NX756" s="5"/>
      <c r="NY756" s="5"/>
      <c r="NZ756" s="5"/>
      <c r="OA756" s="5"/>
      <c r="OB756" s="5"/>
      <c r="OC756" s="5"/>
      <c r="OD756" s="5"/>
      <c r="OE756" s="5"/>
      <c r="OF756" s="5"/>
      <c r="OG756" s="5"/>
      <c r="OH756" s="5"/>
      <c r="OI756" s="5"/>
      <c r="OJ756" s="5"/>
      <c r="OK756" s="5"/>
      <c r="OL756" s="5"/>
      <c r="OM756" s="5"/>
      <c r="ON756" s="5"/>
      <c r="OO756" s="5"/>
      <c r="OP756" s="5"/>
      <c r="OQ756" s="5"/>
      <c r="OR756" s="5"/>
      <c r="OS756" s="5"/>
      <c r="OT756" s="5"/>
      <c r="OU756" s="5"/>
      <c r="OV756" s="5"/>
      <c r="OW756" s="5"/>
      <c r="OX756" s="5"/>
      <c r="OY756" s="5"/>
      <c r="OZ756" s="5"/>
      <c r="PA756" s="5"/>
      <c r="PB756" s="5"/>
      <c r="PC756" s="5"/>
      <c r="PD756" s="5"/>
      <c r="PE756" s="5"/>
      <c r="PF756" s="5"/>
      <c r="PG756" s="5"/>
      <c r="PH756" s="5"/>
      <c r="PI756" s="5"/>
      <c r="PJ756" s="5"/>
      <c r="PK756" s="5"/>
      <c r="PL756" s="5"/>
      <c r="PM756" s="5"/>
      <c r="PN756" s="5"/>
      <c r="PO756" s="5"/>
      <c r="PP756" s="5"/>
    </row>
    <row r="757" spans="1:432" ht="14.2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  <c r="IW757" s="5"/>
      <c r="IX757" s="5"/>
      <c r="IY757" s="5"/>
      <c r="IZ757" s="5"/>
      <c r="JA757" s="5"/>
      <c r="JB757" s="5"/>
      <c r="JC757" s="5"/>
      <c r="JD757" s="5"/>
      <c r="JE757" s="5"/>
      <c r="JF757" s="5"/>
      <c r="JG757" s="5"/>
      <c r="JH757" s="5"/>
      <c r="JI757" s="5"/>
      <c r="JJ757" s="5"/>
      <c r="JK757" s="5"/>
      <c r="JL757" s="5"/>
      <c r="JM757" s="5"/>
      <c r="JN757" s="5"/>
      <c r="JO757" s="5"/>
      <c r="JP757" s="5"/>
      <c r="JQ757" s="5"/>
      <c r="JR757" s="5"/>
      <c r="JS757" s="5"/>
      <c r="JT757" s="5"/>
      <c r="JU757" s="5"/>
      <c r="JV757" s="5"/>
      <c r="JW757" s="5"/>
      <c r="JX757" s="5"/>
      <c r="JY757" s="5"/>
      <c r="JZ757" s="5"/>
      <c r="KA757" s="5"/>
      <c r="KB757" s="5"/>
      <c r="KC757" s="5"/>
      <c r="KD757" s="5"/>
      <c r="KE757" s="5"/>
      <c r="KF757" s="5"/>
      <c r="KG757" s="5"/>
      <c r="KH757" s="5"/>
      <c r="KI757" s="5"/>
      <c r="KJ757" s="5"/>
      <c r="KK757" s="5"/>
      <c r="KL757" s="5"/>
      <c r="KM757" s="5"/>
      <c r="KN757" s="5"/>
      <c r="KO757" s="5"/>
      <c r="KP757" s="5"/>
      <c r="KQ757" s="5"/>
      <c r="KR757" s="5"/>
      <c r="KS757" s="5"/>
      <c r="KT757" s="5"/>
      <c r="KU757" s="5"/>
      <c r="KV757" s="5"/>
      <c r="KW757" s="5"/>
      <c r="KX757" s="5"/>
      <c r="KY757" s="5"/>
      <c r="KZ757" s="5"/>
      <c r="LA757" s="5"/>
      <c r="LB757" s="5"/>
      <c r="LC757" s="5"/>
      <c r="LD757" s="5"/>
      <c r="LE757" s="5"/>
      <c r="LF757" s="5"/>
      <c r="LG757" s="5"/>
      <c r="LH757" s="5"/>
      <c r="LI757" s="5"/>
      <c r="LJ757" s="5"/>
      <c r="LK757" s="5"/>
      <c r="LL757" s="5"/>
      <c r="LM757" s="5"/>
      <c r="LN757" s="5"/>
      <c r="LO757" s="5"/>
      <c r="LP757" s="5"/>
      <c r="LQ757" s="5"/>
      <c r="LR757" s="5"/>
      <c r="LS757" s="5"/>
      <c r="LT757" s="5"/>
      <c r="LU757" s="5"/>
      <c r="LV757" s="5"/>
      <c r="LW757" s="5"/>
      <c r="LX757" s="5"/>
      <c r="LY757" s="5"/>
      <c r="LZ757" s="5"/>
      <c r="MA757" s="5"/>
      <c r="MB757" s="5"/>
      <c r="MC757" s="5"/>
      <c r="MD757" s="5"/>
      <c r="ME757" s="5"/>
      <c r="MF757" s="5"/>
      <c r="MG757" s="5"/>
      <c r="MH757" s="5"/>
      <c r="MI757" s="5"/>
      <c r="MJ757" s="5"/>
      <c r="MK757" s="5"/>
      <c r="ML757" s="5"/>
      <c r="MM757" s="5"/>
      <c r="MN757" s="5"/>
      <c r="MO757" s="5"/>
      <c r="MP757" s="5"/>
      <c r="MQ757" s="5"/>
      <c r="MR757" s="5"/>
      <c r="MS757" s="5"/>
      <c r="MT757" s="5"/>
      <c r="MU757" s="5"/>
      <c r="MV757" s="5"/>
      <c r="MW757" s="5"/>
      <c r="MX757" s="5"/>
      <c r="MY757" s="5"/>
      <c r="MZ757" s="5"/>
      <c r="NA757" s="5"/>
      <c r="NB757" s="5"/>
      <c r="NC757" s="5"/>
      <c r="ND757" s="5"/>
      <c r="NE757" s="5"/>
      <c r="NF757" s="5"/>
      <c r="NG757" s="5"/>
      <c r="NH757" s="5"/>
      <c r="NI757" s="5"/>
      <c r="NJ757" s="5"/>
      <c r="NK757" s="5"/>
      <c r="NL757" s="5"/>
      <c r="NM757" s="5"/>
      <c r="NN757" s="5"/>
      <c r="NO757" s="5"/>
      <c r="NP757" s="5"/>
      <c r="NQ757" s="5"/>
      <c r="NR757" s="5"/>
      <c r="NS757" s="5"/>
      <c r="NT757" s="5"/>
      <c r="NU757" s="5"/>
      <c r="NV757" s="5"/>
      <c r="NW757" s="5"/>
      <c r="NX757" s="5"/>
      <c r="NY757" s="5"/>
      <c r="NZ757" s="5"/>
      <c r="OA757" s="5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</row>
    <row r="758" spans="1:432" ht="14.2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  <c r="IW758" s="5"/>
      <c r="IX758" s="5"/>
      <c r="IY758" s="5"/>
      <c r="IZ758" s="5"/>
      <c r="JA758" s="5"/>
      <c r="JB758" s="5"/>
      <c r="JC758" s="5"/>
      <c r="JD758" s="5"/>
      <c r="JE758" s="5"/>
      <c r="JF758" s="5"/>
      <c r="JG758" s="5"/>
      <c r="JH758" s="5"/>
      <c r="JI758" s="5"/>
      <c r="JJ758" s="5"/>
      <c r="JK758" s="5"/>
      <c r="JL758" s="5"/>
      <c r="JM758" s="5"/>
      <c r="JN758" s="5"/>
      <c r="JO758" s="5"/>
      <c r="JP758" s="5"/>
      <c r="JQ758" s="5"/>
      <c r="JR758" s="5"/>
      <c r="JS758" s="5"/>
      <c r="JT758" s="5"/>
      <c r="JU758" s="5"/>
      <c r="JV758" s="5"/>
      <c r="JW758" s="5"/>
      <c r="JX758" s="5"/>
      <c r="JY758" s="5"/>
      <c r="JZ758" s="5"/>
      <c r="KA758" s="5"/>
      <c r="KB758" s="5"/>
      <c r="KC758" s="5"/>
      <c r="KD758" s="5"/>
      <c r="KE758" s="5"/>
      <c r="KF758" s="5"/>
      <c r="KG758" s="5"/>
      <c r="KH758" s="5"/>
      <c r="KI758" s="5"/>
      <c r="KJ758" s="5"/>
      <c r="KK758" s="5"/>
      <c r="KL758" s="5"/>
      <c r="KM758" s="5"/>
      <c r="KN758" s="5"/>
      <c r="KO758" s="5"/>
      <c r="KP758" s="5"/>
      <c r="KQ758" s="5"/>
      <c r="KR758" s="5"/>
      <c r="KS758" s="5"/>
      <c r="KT758" s="5"/>
      <c r="KU758" s="5"/>
      <c r="KV758" s="5"/>
      <c r="KW758" s="5"/>
      <c r="KX758" s="5"/>
      <c r="KY758" s="5"/>
      <c r="KZ758" s="5"/>
      <c r="LA758" s="5"/>
      <c r="LB758" s="5"/>
      <c r="LC758" s="5"/>
      <c r="LD758" s="5"/>
      <c r="LE758" s="5"/>
      <c r="LF758" s="5"/>
      <c r="LG758" s="5"/>
      <c r="LH758" s="5"/>
      <c r="LI758" s="5"/>
      <c r="LJ758" s="5"/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r="MY758" s="5"/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</row>
    <row r="759" spans="1:432" ht="14.2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  <c r="IW759" s="5"/>
      <c r="IX759" s="5"/>
      <c r="IY759" s="5"/>
      <c r="IZ759" s="5"/>
      <c r="JA759" s="5"/>
      <c r="JB759" s="5"/>
      <c r="JC759" s="5"/>
      <c r="JD759" s="5"/>
      <c r="JE759" s="5"/>
      <c r="JF759" s="5"/>
      <c r="JG759" s="5"/>
      <c r="JH759" s="5"/>
      <c r="JI759" s="5"/>
      <c r="JJ759" s="5"/>
      <c r="JK759" s="5"/>
      <c r="JL759" s="5"/>
      <c r="JM759" s="5"/>
      <c r="JN759" s="5"/>
      <c r="JO759" s="5"/>
      <c r="JP759" s="5"/>
      <c r="JQ759" s="5"/>
      <c r="JR759" s="5"/>
      <c r="JS759" s="5"/>
      <c r="JT759" s="5"/>
      <c r="JU759" s="5"/>
      <c r="JV759" s="5"/>
      <c r="JW759" s="5"/>
      <c r="JX759" s="5"/>
      <c r="JY759" s="5"/>
      <c r="JZ759" s="5"/>
      <c r="KA759" s="5"/>
      <c r="KB759" s="5"/>
      <c r="KC759" s="5"/>
      <c r="KD759" s="5"/>
      <c r="KE759" s="5"/>
      <c r="KF759" s="5"/>
      <c r="KG759" s="5"/>
      <c r="KH759" s="5"/>
      <c r="KI759" s="5"/>
      <c r="KJ759" s="5"/>
      <c r="KK759" s="5"/>
      <c r="KL759" s="5"/>
      <c r="KM759" s="5"/>
      <c r="KN759" s="5"/>
      <c r="KO759" s="5"/>
      <c r="KP759" s="5"/>
      <c r="KQ759" s="5"/>
      <c r="KR759" s="5"/>
      <c r="KS759" s="5"/>
      <c r="KT759" s="5"/>
      <c r="KU759" s="5"/>
      <c r="KV759" s="5"/>
      <c r="KW759" s="5"/>
      <c r="KX759" s="5"/>
      <c r="KY759" s="5"/>
      <c r="KZ759" s="5"/>
      <c r="LA759" s="5"/>
      <c r="LB759" s="5"/>
      <c r="LC759" s="5"/>
      <c r="LD759" s="5"/>
      <c r="LE759" s="5"/>
      <c r="LF759" s="5"/>
      <c r="LG759" s="5"/>
      <c r="LH759" s="5"/>
      <c r="LI759" s="5"/>
      <c r="LJ759" s="5"/>
      <c r="LK759" s="5"/>
      <c r="LL759" s="5"/>
      <c r="LM759" s="5"/>
      <c r="LN759" s="5"/>
      <c r="LO759" s="5"/>
      <c r="LP759" s="5"/>
      <c r="LQ759" s="5"/>
      <c r="LR759" s="5"/>
      <c r="LS759" s="5"/>
      <c r="LT759" s="5"/>
      <c r="LU759" s="5"/>
      <c r="LV759" s="5"/>
      <c r="LW759" s="5"/>
      <c r="LX759" s="5"/>
      <c r="LY759" s="5"/>
      <c r="LZ759" s="5"/>
      <c r="MA759" s="5"/>
      <c r="MB759" s="5"/>
      <c r="MC759" s="5"/>
      <c r="MD759" s="5"/>
      <c r="ME759" s="5"/>
      <c r="MF759" s="5"/>
      <c r="MG759" s="5"/>
      <c r="MH759" s="5"/>
      <c r="MI759" s="5"/>
      <c r="MJ759" s="5"/>
      <c r="MK759" s="5"/>
      <c r="ML759" s="5"/>
      <c r="MM759" s="5"/>
      <c r="MN759" s="5"/>
      <c r="MO759" s="5"/>
      <c r="MP759" s="5"/>
      <c r="MQ759" s="5"/>
      <c r="MR759" s="5"/>
      <c r="MS759" s="5"/>
      <c r="MT759" s="5"/>
      <c r="MU759" s="5"/>
      <c r="MV759" s="5"/>
      <c r="MW759" s="5"/>
      <c r="MX759" s="5"/>
      <c r="MY759" s="5"/>
      <c r="MZ759" s="5"/>
      <c r="NA759" s="5"/>
      <c r="NB759" s="5"/>
      <c r="NC759" s="5"/>
      <c r="ND759" s="5"/>
      <c r="NE759" s="5"/>
      <c r="NF759" s="5"/>
      <c r="NG759" s="5"/>
      <c r="NH759" s="5"/>
      <c r="NI759" s="5"/>
      <c r="NJ759" s="5"/>
      <c r="NK759" s="5"/>
      <c r="NL759" s="5"/>
      <c r="NM759" s="5"/>
      <c r="NN759" s="5"/>
      <c r="NO759" s="5"/>
      <c r="NP759" s="5"/>
      <c r="NQ759" s="5"/>
      <c r="NR759" s="5"/>
      <c r="NS759" s="5"/>
      <c r="NT759" s="5"/>
      <c r="NU759" s="5"/>
      <c r="NV759" s="5"/>
      <c r="NW759" s="5"/>
      <c r="NX759" s="5"/>
      <c r="NY759" s="5"/>
      <c r="NZ759" s="5"/>
      <c r="OA759" s="5"/>
      <c r="OB759" s="5"/>
      <c r="OC759" s="5"/>
      <c r="OD759" s="5"/>
      <c r="OE759" s="5"/>
      <c r="OF759" s="5"/>
      <c r="OG759" s="5"/>
      <c r="OH759" s="5"/>
      <c r="OI759" s="5"/>
      <c r="OJ759" s="5"/>
      <c r="OK759" s="5"/>
      <c r="OL759" s="5"/>
      <c r="OM759" s="5"/>
      <c r="ON759" s="5"/>
      <c r="OO759" s="5"/>
      <c r="OP759" s="5"/>
      <c r="OQ759" s="5"/>
      <c r="OR759" s="5"/>
      <c r="OS759" s="5"/>
      <c r="OT759" s="5"/>
      <c r="OU759" s="5"/>
      <c r="OV759" s="5"/>
      <c r="OW759" s="5"/>
      <c r="OX759" s="5"/>
      <c r="OY759" s="5"/>
      <c r="OZ759" s="5"/>
      <c r="PA759" s="5"/>
      <c r="PB759" s="5"/>
      <c r="PC759" s="5"/>
      <c r="PD759" s="5"/>
      <c r="PE759" s="5"/>
      <c r="PF759" s="5"/>
      <c r="PG759" s="5"/>
      <c r="PH759" s="5"/>
      <c r="PI759" s="5"/>
      <c r="PJ759" s="5"/>
      <c r="PK759" s="5"/>
      <c r="PL759" s="5"/>
      <c r="PM759" s="5"/>
      <c r="PN759" s="5"/>
      <c r="PO759" s="5"/>
      <c r="PP759" s="5"/>
    </row>
    <row r="760" spans="1:432" ht="14.2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  <c r="IW760" s="5"/>
      <c r="IX760" s="5"/>
      <c r="IY760" s="5"/>
      <c r="IZ760" s="5"/>
      <c r="JA760" s="5"/>
      <c r="JB760" s="5"/>
      <c r="JC760" s="5"/>
      <c r="JD760" s="5"/>
      <c r="JE760" s="5"/>
      <c r="JF760" s="5"/>
      <c r="JG760" s="5"/>
      <c r="JH760" s="5"/>
      <c r="JI760" s="5"/>
      <c r="JJ760" s="5"/>
      <c r="JK760" s="5"/>
      <c r="JL760" s="5"/>
      <c r="JM760" s="5"/>
      <c r="JN760" s="5"/>
      <c r="JO760" s="5"/>
      <c r="JP760" s="5"/>
      <c r="JQ760" s="5"/>
      <c r="JR760" s="5"/>
      <c r="JS760" s="5"/>
      <c r="JT760" s="5"/>
      <c r="JU760" s="5"/>
      <c r="JV760" s="5"/>
      <c r="JW760" s="5"/>
      <c r="JX760" s="5"/>
      <c r="JY760" s="5"/>
      <c r="JZ760" s="5"/>
      <c r="KA760" s="5"/>
      <c r="KB760" s="5"/>
      <c r="KC760" s="5"/>
      <c r="KD760" s="5"/>
      <c r="KE760" s="5"/>
      <c r="KF760" s="5"/>
      <c r="KG760" s="5"/>
      <c r="KH760" s="5"/>
      <c r="KI760" s="5"/>
      <c r="KJ760" s="5"/>
      <c r="KK760" s="5"/>
      <c r="KL760" s="5"/>
      <c r="KM760" s="5"/>
      <c r="KN760" s="5"/>
      <c r="KO760" s="5"/>
      <c r="KP760" s="5"/>
      <c r="KQ760" s="5"/>
      <c r="KR760" s="5"/>
      <c r="KS760" s="5"/>
      <c r="KT760" s="5"/>
      <c r="KU760" s="5"/>
      <c r="KV760" s="5"/>
      <c r="KW760" s="5"/>
      <c r="KX760" s="5"/>
      <c r="KY760" s="5"/>
      <c r="KZ760" s="5"/>
      <c r="LA760" s="5"/>
      <c r="LB760" s="5"/>
      <c r="LC760" s="5"/>
      <c r="LD760" s="5"/>
      <c r="LE760" s="5"/>
      <c r="LF760" s="5"/>
      <c r="LG760" s="5"/>
      <c r="LH760" s="5"/>
      <c r="LI760" s="5"/>
      <c r="LJ760" s="5"/>
      <c r="LK760" s="5"/>
      <c r="LL760" s="5"/>
      <c r="LM760" s="5"/>
      <c r="LN760" s="5"/>
      <c r="LO760" s="5"/>
      <c r="LP760" s="5"/>
      <c r="LQ760" s="5"/>
      <c r="LR760" s="5"/>
      <c r="LS760" s="5"/>
      <c r="LT760" s="5"/>
      <c r="LU760" s="5"/>
      <c r="LV760" s="5"/>
      <c r="LW760" s="5"/>
      <c r="LX760" s="5"/>
      <c r="LY760" s="5"/>
      <c r="LZ760" s="5"/>
      <c r="MA760" s="5"/>
      <c r="MB760" s="5"/>
      <c r="MC760" s="5"/>
      <c r="MD760" s="5"/>
      <c r="ME760" s="5"/>
      <c r="MF760" s="5"/>
      <c r="MG760" s="5"/>
      <c r="MH760" s="5"/>
      <c r="MI760" s="5"/>
      <c r="MJ760" s="5"/>
      <c r="MK760" s="5"/>
      <c r="ML760" s="5"/>
      <c r="MM760" s="5"/>
      <c r="MN760" s="5"/>
      <c r="MO760" s="5"/>
      <c r="MP760" s="5"/>
      <c r="MQ760" s="5"/>
      <c r="MR760" s="5"/>
      <c r="MS760" s="5"/>
      <c r="MT760" s="5"/>
      <c r="MU760" s="5"/>
      <c r="MV760" s="5"/>
      <c r="MW760" s="5"/>
      <c r="MX760" s="5"/>
      <c r="MY760" s="5"/>
      <c r="MZ760" s="5"/>
      <c r="NA760" s="5"/>
      <c r="NB760" s="5"/>
      <c r="NC760" s="5"/>
      <c r="ND760" s="5"/>
      <c r="NE760" s="5"/>
      <c r="NF760" s="5"/>
      <c r="NG760" s="5"/>
      <c r="NH760" s="5"/>
      <c r="NI760" s="5"/>
      <c r="NJ760" s="5"/>
      <c r="NK760" s="5"/>
      <c r="NL760" s="5"/>
      <c r="NM760" s="5"/>
      <c r="NN760" s="5"/>
      <c r="NO760" s="5"/>
      <c r="NP760" s="5"/>
      <c r="NQ760" s="5"/>
      <c r="NR760" s="5"/>
      <c r="NS760" s="5"/>
      <c r="NT760" s="5"/>
      <c r="NU760" s="5"/>
      <c r="NV760" s="5"/>
      <c r="NW760" s="5"/>
      <c r="NX760" s="5"/>
      <c r="NY760" s="5"/>
      <c r="NZ760" s="5"/>
      <c r="OA760" s="5"/>
      <c r="OB760" s="5"/>
      <c r="OC760" s="5"/>
      <c r="OD760" s="5"/>
      <c r="OE760" s="5"/>
      <c r="OF760" s="5"/>
      <c r="OG760" s="5"/>
      <c r="OH760" s="5"/>
      <c r="OI760" s="5"/>
      <c r="OJ760" s="5"/>
      <c r="OK760" s="5"/>
      <c r="OL760" s="5"/>
      <c r="OM760" s="5"/>
      <c r="ON760" s="5"/>
      <c r="OO760" s="5"/>
      <c r="OP760" s="5"/>
      <c r="OQ760" s="5"/>
      <c r="OR760" s="5"/>
      <c r="OS760" s="5"/>
      <c r="OT760" s="5"/>
      <c r="OU760" s="5"/>
      <c r="OV760" s="5"/>
      <c r="OW760" s="5"/>
      <c r="OX760" s="5"/>
      <c r="OY760" s="5"/>
      <c r="OZ760" s="5"/>
      <c r="PA760" s="5"/>
      <c r="PB760" s="5"/>
      <c r="PC760" s="5"/>
      <c r="PD760" s="5"/>
      <c r="PE760" s="5"/>
      <c r="PF760" s="5"/>
      <c r="PG760" s="5"/>
      <c r="PH760" s="5"/>
      <c r="PI760" s="5"/>
      <c r="PJ760" s="5"/>
      <c r="PK760" s="5"/>
      <c r="PL760" s="5"/>
      <c r="PM760" s="5"/>
      <c r="PN760" s="5"/>
      <c r="PO760" s="5"/>
      <c r="PP760" s="5"/>
    </row>
    <row r="761" spans="1:432" ht="14.2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  <c r="IW761" s="5"/>
      <c r="IX761" s="5"/>
      <c r="IY761" s="5"/>
      <c r="IZ761" s="5"/>
      <c r="JA761" s="5"/>
      <c r="JB761" s="5"/>
      <c r="JC761" s="5"/>
      <c r="JD761" s="5"/>
      <c r="JE761" s="5"/>
      <c r="JF761" s="5"/>
      <c r="JG761" s="5"/>
      <c r="JH761" s="5"/>
      <c r="JI761" s="5"/>
      <c r="JJ761" s="5"/>
      <c r="JK761" s="5"/>
      <c r="JL761" s="5"/>
      <c r="JM761" s="5"/>
      <c r="JN761" s="5"/>
      <c r="JO761" s="5"/>
      <c r="JP761" s="5"/>
      <c r="JQ761" s="5"/>
      <c r="JR761" s="5"/>
      <c r="JS761" s="5"/>
      <c r="JT761" s="5"/>
      <c r="JU761" s="5"/>
      <c r="JV761" s="5"/>
      <c r="JW761" s="5"/>
      <c r="JX761" s="5"/>
      <c r="JY761" s="5"/>
      <c r="JZ761" s="5"/>
      <c r="KA761" s="5"/>
      <c r="KB761" s="5"/>
      <c r="KC761" s="5"/>
      <c r="KD761" s="5"/>
      <c r="KE761" s="5"/>
      <c r="KF761" s="5"/>
      <c r="KG761" s="5"/>
      <c r="KH761" s="5"/>
      <c r="KI761" s="5"/>
      <c r="KJ761" s="5"/>
      <c r="KK761" s="5"/>
      <c r="KL761" s="5"/>
      <c r="KM761" s="5"/>
      <c r="KN761" s="5"/>
      <c r="KO761" s="5"/>
      <c r="KP761" s="5"/>
      <c r="KQ761" s="5"/>
      <c r="KR761" s="5"/>
      <c r="KS761" s="5"/>
      <c r="KT761" s="5"/>
      <c r="KU761" s="5"/>
      <c r="KV761" s="5"/>
      <c r="KW761" s="5"/>
      <c r="KX761" s="5"/>
      <c r="KY761" s="5"/>
      <c r="KZ761" s="5"/>
      <c r="LA761" s="5"/>
      <c r="LB761" s="5"/>
      <c r="LC761" s="5"/>
      <c r="LD761" s="5"/>
      <c r="LE761" s="5"/>
      <c r="LF761" s="5"/>
      <c r="LG761" s="5"/>
      <c r="LH761" s="5"/>
      <c r="LI761" s="5"/>
      <c r="LJ761" s="5"/>
      <c r="LK761" s="5"/>
      <c r="LL761" s="5"/>
      <c r="LM761" s="5"/>
      <c r="LN761" s="5"/>
      <c r="LO761" s="5"/>
      <c r="LP761" s="5"/>
      <c r="LQ761" s="5"/>
      <c r="LR761" s="5"/>
      <c r="LS761" s="5"/>
      <c r="LT761" s="5"/>
      <c r="LU761" s="5"/>
      <c r="LV761" s="5"/>
      <c r="LW761" s="5"/>
      <c r="LX761" s="5"/>
      <c r="LY761" s="5"/>
      <c r="LZ761" s="5"/>
      <c r="MA761" s="5"/>
      <c r="MB761" s="5"/>
      <c r="MC761" s="5"/>
      <c r="MD761" s="5"/>
      <c r="ME761" s="5"/>
      <c r="MF761" s="5"/>
      <c r="MG761" s="5"/>
      <c r="MH761" s="5"/>
      <c r="MI761" s="5"/>
      <c r="MJ761" s="5"/>
      <c r="MK761" s="5"/>
      <c r="ML761" s="5"/>
      <c r="MM761" s="5"/>
      <c r="MN761" s="5"/>
      <c r="MO761" s="5"/>
      <c r="MP761" s="5"/>
      <c r="MQ761" s="5"/>
      <c r="MR761" s="5"/>
      <c r="MS761" s="5"/>
      <c r="MT761" s="5"/>
      <c r="MU761" s="5"/>
      <c r="MV761" s="5"/>
      <c r="MW761" s="5"/>
      <c r="MX761" s="5"/>
      <c r="MY761" s="5"/>
      <c r="MZ761" s="5"/>
      <c r="NA761" s="5"/>
      <c r="NB761" s="5"/>
      <c r="NC761" s="5"/>
      <c r="ND761" s="5"/>
      <c r="NE761" s="5"/>
      <c r="NF761" s="5"/>
      <c r="NG761" s="5"/>
      <c r="NH761" s="5"/>
      <c r="NI761" s="5"/>
      <c r="NJ761" s="5"/>
      <c r="NK761" s="5"/>
      <c r="NL761" s="5"/>
      <c r="NM761" s="5"/>
      <c r="NN761" s="5"/>
      <c r="NO761" s="5"/>
      <c r="NP761" s="5"/>
      <c r="NQ761" s="5"/>
      <c r="NR761" s="5"/>
      <c r="NS761" s="5"/>
      <c r="NT761" s="5"/>
      <c r="NU761" s="5"/>
      <c r="NV761" s="5"/>
      <c r="NW761" s="5"/>
      <c r="NX761" s="5"/>
      <c r="NY761" s="5"/>
      <c r="NZ761" s="5"/>
      <c r="OA761" s="5"/>
      <c r="OB761" s="5"/>
      <c r="OC761" s="5"/>
      <c r="OD761" s="5"/>
      <c r="OE761" s="5"/>
      <c r="OF761" s="5"/>
      <c r="OG761" s="5"/>
      <c r="OH761" s="5"/>
      <c r="OI761" s="5"/>
      <c r="OJ761" s="5"/>
      <c r="OK761" s="5"/>
      <c r="OL761" s="5"/>
      <c r="OM761" s="5"/>
      <c r="ON761" s="5"/>
      <c r="OO761" s="5"/>
      <c r="OP761" s="5"/>
      <c r="OQ761" s="5"/>
      <c r="OR761" s="5"/>
      <c r="OS761" s="5"/>
      <c r="OT761" s="5"/>
      <c r="OU761" s="5"/>
      <c r="OV761" s="5"/>
      <c r="OW761" s="5"/>
      <c r="OX761" s="5"/>
      <c r="OY761" s="5"/>
      <c r="OZ761" s="5"/>
      <c r="PA761" s="5"/>
      <c r="PB761" s="5"/>
      <c r="PC761" s="5"/>
      <c r="PD761" s="5"/>
      <c r="PE761" s="5"/>
      <c r="PF761" s="5"/>
      <c r="PG761" s="5"/>
      <c r="PH761" s="5"/>
      <c r="PI761" s="5"/>
      <c r="PJ761" s="5"/>
      <c r="PK761" s="5"/>
      <c r="PL761" s="5"/>
      <c r="PM761" s="5"/>
      <c r="PN761" s="5"/>
      <c r="PO761" s="5"/>
      <c r="PP761" s="5"/>
    </row>
    <row r="762" spans="1:432" ht="14.2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  <c r="IW762" s="5"/>
      <c r="IX762" s="5"/>
      <c r="IY762" s="5"/>
      <c r="IZ762" s="5"/>
      <c r="JA762" s="5"/>
      <c r="JB762" s="5"/>
      <c r="JC762" s="5"/>
      <c r="JD762" s="5"/>
      <c r="JE762" s="5"/>
      <c r="JF762" s="5"/>
      <c r="JG762" s="5"/>
      <c r="JH762" s="5"/>
      <c r="JI762" s="5"/>
      <c r="JJ762" s="5"/>
      <c r="JK762" s="5"/>
      <c r="JL762" s="5"/>
      <c r="JM762" s="5"/>
      <c r="JN762" s="5"/>
      <c r="JO762" s="5"/>
      <c r="JP762" s="5"/>
      <c r="JQ762" s="5"/>
      <c r="JR762" s="5"/>
      <c r="JS762" s="5"/>
      <c r="JT762" s="5"/>
      <c r="JU762" s="5"/>
      <c r="JV762" s="5"/>
      <c r="JW762" s="5"/>
      <c r="JX762" s="5"/>
      <c r="JY762" s="5"/>
      <c r="JZ762" s="5"/>
      <c r="KA762" s="5"/>
      <c r="KB762" s="5"/>
      <c r="KC762" s="5"/>
      <c r="KD762" s="5"/>
      <c r="KE762" s="5"/>
      <c r="KF762" s="5"/>
      <c r="KG762" s="5"/>
      <c r="KH762" s="5"/>
      <c r="KI762" s="5"/>
      <c r="KJ762" s="5"/>
      <c r="KK762" s="5"/>
      <c r="KL762" s="5"/>
      <c r="KM762" s="5"/>
      <c r="KN762" s="5"/>
      <c r="KO762" s="5"/>
      <c r="KP762" s="5"/>
      <c r="KQ762" s="5"/>
      <c r="KR762" s="5"/>
      <c r="KS762" s="5"/>
      <c r="KT762" s="5"/>
      <c r="KU762" s="5"/>
      <c r="KV762" s="5"/>
      <c r="KW762" s="5"/>
      <c r="KX762" s="5"/>
      <c r="KY762" s="5"/>
      <c r="KZ762" s="5"/>
      <c r="LA762" s="5"/>
      <c r="LB762" s="5"/>
      <c r="LC762" s="5"/>
      <c r="LD762" s="5"/>
      <c r="LE762" s="5"/>
      <c r="LF762" s="5"/>
      <c r="LG762" s="5"/>
      <c r="LH762" s="5"/>
      <c r="LI762" s="5"/>
      <c r="LJ762" s="5"/>
      <c r="LK762" s="5"/>
      <c r="LL762" s="5"/>
      <c r="LM762" s="5"/>
      <c r="LN762" s="5"/>
      <c r="LO762" s="5"/>
      <c r="LP762" s="5"/>
      <c r="LQ762" s="5"/>
      <c r="LR762" s="5"/>
      <c r="LS762" s="5"/>
      <c r="LT762" s="5"/>
      <c r="LU762" s="5"/>
      <c r="LV762" s="5"/>
      <c r="LW762" s="5"/>
      <c r="LX762" s="5"/>
      <c r="LY762" s="5"/>
      <c r="LZ762" s="5"/>
      <c r="MA762" s="5"/>
      <c r="MB762" s="5"/>
      <c r="MC762" s="5"/>
      <c r="MD762" s="5"/>
      <c r="ME762" s="5"/>
      <c r="MF762" s="5"/>
      <c r="MG762" s="5"/>
      <c r="MH762" s="5"/>
      <c r="MI762" s="5"/>
      <c r="MJ762" s="5"/>
      <c r="MK762" s="5"/>
      <c r="ML762" s="5"/>
      <c r="MM762" s="5"/>
      <c r="MN762" s="5"/>
      <c r="MO762" s="5"/>
      <c r="MP762" s="5"/>
      <c r="MQ762" s="5"/>
      <c r="MR762" s="5"/>
      <c r="MS762" s="5"/>
      <c r="MT762" s="5"/>
      <c r="MU762" s="5"/>
      <c r="MV762" s="5"/>
      <c r="MW762" s="5"/>
      <c r="MX762" s="5"/>
      <c r="MY762" s="5"/>
      <c r="MZ762" s="5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</row>
    <row r="763" spans="1:432" ht="14.2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  <c r="IW763" s="5"/>
      <c r="IX763" s="5"/>
      <c r="IY763" s="5"/>
      <c r="IZ763" s="5"/>
      <c r="JA763" s="5"/>
      <c r="JB763" s="5"/>
      <c r="JC763" s="5"/>
      <c r="JD763" s="5"/>
      <c r="JE763" s="5"/>
      <c r="JF763" s="5"/>
      <c r="JG763" s="5"/>
      <c r="JH763" s="5"/>
      <c r="JI763" s="5"/>
      <c r="JJ763" s="5"/>
      <c r="JK763" s="5"/>
      <c r="JL763" s="5"/>
      <c r="JM763" s="5"/>
      <c r="JN763" s="5"/>
      <c r="JO763" s="5"/>
      <c r="JP763" s="5"/>
      <c r="JQ763" s="5"/>
      <c r="JR763" s="5"/>
      <c r="JS763" s="5"/>
      <c r="JT763" s="5"/>
      <c r="JU763" s="5"/>
      <c r="JV763" s="5"/>
      <c r="JW763" s="5"/>
      <c r="JX763" s="5"/>
      <c r="JY763" s="5"/>
      <c r="JZ763" s="5"/>
      <c r="KA763" s="5"/>
      <c r="KB763" s="5"/>
      <c r="KC763" s="5"/>
      <c r="KD763" s="5"/>
      <c r="KE763" s="5"/>
      <c r="KF763" s="5"/>
      <c r="KG763" s="5"/>
      <c r="KH763" s="5"/>
      <c r="KI763" s="5"/>
      <c r="KJ763" s="5"/>
      <c r="KK763" s="5"/>
      <c r="KL763" s="5"/>
      <c r="KM763" s="5"/>
      <c r="KN763" s="5"/>
      <c r="KO763" s="5"/>
      <c r="KP763" s="5"/>
      <c r="KQ763" s="5"/>
      <c r="KR763" s="5"/>
      <c r="KS763" s="5"/>
      <c r="KT763" s="5"/>
      <c r="KU763" s="5"/>
      <c r="KV763" s="5"/>
      <c r="KW763" s="5"/>
      <c r="KX763" s="5"/>
      <c r="KY763" s="5"/>
      <c r="KZ763" s="5"/>
      <c r="LA763" s="5"/>
      <c r="LB763" s="5"/>
      <c r="LC763" s="5"/>
      <c r="LD763" s="5"/>
      <c r="LE763" s="5"/>
      <c r="LF763" s="5"/>
      <c r="LG763" s="5"/>
      <c r="LH763" s="5"/>
      <c r="LI763" s="5"/>
      <c r="LJ763" s="5"/>
      <c r="LK763" s="5"/>
      <c r="LL763" s="5"/>
      <c r="LM763" s="5"/>
      <c r="LN763" s="5"/>
      <c r="LO763" s="5"/>
      <c r="LP763" s="5"/>
      <c r="LQ763" s="5"/>
      <c r="LR763" s="5"/>
      <c r="LS763" s="5"/>
      <c r="LT763" s="5"/>
      <c r="LU763" s="5"/>
      <c r="LV763" s="5"/>
      <c r="LW763" s="5"/>
      <c r="LX763" s="5"/>
      <c r="LY763" s="5"/>
      <c r="LZ763" s="5"/>
      <c r="MA763" s="5"/>
      <c r="MB763" s="5"/>
      <c r="MC763" s="5"/>
      <c r="MD763" s="5"/>
      <c r="ME763" s="5"/>
      <c r="MF763" s="5"/>
      <c r="MG763" s="5"/>
      <c r="MH763" s="5"/>
      <c r="MI763" s="5"/>
      <c r="MJ763" s="5"/>
      <c r="MK763" s="5"/>
      <c r="ML763" s="5"/>
      <c r="MM763" s="5"/>
      <c r="MN763" s="5"/>
      <c r="MO763" s="5"/>
      <c r="MP763" s="5"/>
      <c r="MQ763" s="5"/>
      <c r="MR763" s="5"/>
      <c r="MS763" s="5"/>
      <c r="MT763" s="5"/>
      <c r="MU763" s="5"/>
      <c r="MV763" s="5"/>
      <c r="MW763" s="5"/>
      <c r="MX763" s="5"/>
      <c r="MY763" s="5"/>
      <c r="MZ763" s="5"/>
      <c r="NA763" s="5"/>
      <c r="NB763" s="5"/>
      <c r="NC763" s="5"/>
      <c r="ND763" s="5"/>
      <c r="NE763" s="5"/>
      <c r="NF763" s="5"/>
      <c r="NG763" s="5"/>
      <c r="NH763" s="5"/>
      <c r="NI763" s="5"/>
      <c r="NJ763" s="5"/>
      <c r="NK763" s="5"/>
      <c r="NL763" s="5"/>
      <c r="NM763" s="5"/>
      <c r="NN763" s="5"/>
      <c r="NO763" s="5"/>
      <c r="NP763" s="5"/>
      <c r="NQ763" s="5"/>
      <c r="NR763" s="5"/>
      <c r="NS763" s="5"/>
      <c r="NT763" s="5"/>
      <c r="NU763" s="5"/>
      <c r="NV763" s="5"/>
      <c r="NW763" s="5"/>
      <c r="NX763" s="5"/>
      <c r="NY763" s="5"/>
      <c r="NZ763" s="5"/>
      <c r="OA763" s="5"/>
      <c r="OB763" s="5"/>
      <c r="OC763" s="5"/>
      <c r="OD763" s="5"/>
      <c r="OE763" s="5"/>
      <c r="OF763" s="5"/>
      <c r="OG763" s="5"/>
      <c r="OH763" s="5"/>
      <c r="OI763" s="5"/>
      <c r="OJ763" s="5"/>
      <c r="OK763" s="5"/>
      <c r="OL763" s="5"/>
      <c r="OM763" s="5"/>
      <c r="ON763" s="5"/>
      <c r="OO763" s="5"/>
      <c r="OP763" s="5"/>
      <c r="OQ763" s="5"/>
      <c r="OR763" s="5"/>
      <c r="OS763" s="5"/>
      <c r="OT763" s="5"/>
      <c r="OU763" s="5"/>
      <c r="OV763" s="5"/>
      <c r="OW763" s="5"/>
      <c r="OX763" s="5"/>
      <c r="OY763" s="5"/>
      <c r="OZ763" s="5"/>
      <c r="PA763" s="5"/>
      <c r="PB763" s="5"/>
      <c r="PC763" s="5"/>
      <c r="PD763" s="5"/>
      <c r="PE763" s="5"/>
      <c r="PF763" s="5"/>
      <c r="PG763" s="5"/>
      <c r="PH763" s="5"/>
      <c r="PI763" s="5"/>
      <c r="PJ763" s="5"/>
      <c r="PK763" s="5"/>
      <c r="PL763" s="5"/>
      <c r="PM763" s="5"/>
      <c r="PN763" s="5"/>
      <c r="PO763" s="5"/>
      <c r="PP763" s="5"/>
    </row>
    <row r="764" spans="1:432" ht="14.2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  <c r="IW764" s="5"/>
      <c r="IX764" s="5"/>
      <c r="IY764" s="5"/>
      <c r="IZ764" s="5"/>
      <c r="JA764" s="5"/>
      <c r="JB764" s="5"/>
      <c r="JC764" s="5"/>
      <c r="JD764" s="5"/>
      <c r="JE764" s="5"/>
      <c r="JF764" s="5"/>
      <c r="JG764" s="5"/>
      <c r="JH764" s="5"/>
      <c r="JI764" s="5"/>
      <c r="JJ764" s="5"/>
      <c r="JK764" s="5"/>
      <c r="JL764" s="5"/>
      <c r="JM764" s="5"/>
      <c r="JN764" s="5"/>
      <c r="JO764" s="5"/>
      <c r="JP764" s="5"/>
      <c r="JQ764" s="5"/>
      <c r="JR764" s="5"/>
      <c r="JS764" s="5"/>
      <c r="JT764" s="5"/>
      <c r="JU764" s="5"/>
      <c r="JV764" s="5"/>
      <c r="JW764" s="5"/>
      <c r="JX764" s="5"/>
      <c r="JY764" s="5"/>
      <c r="JZ764" s="5"/>
      <c r="KA764" s="5"/>
      <c r="KB764" s="5"/>
      <c r="KC764" s="5"/>
      <c r="KD764" s="5"/>
      <c r="KE764" s="5"/>
      <c r="KF764" s="5"/>
      <c r="KG764" s="5"/>
      <c r="KH764" s="5"/>
      <c r="KI764" s="5"/>
      <c r="KJ764" s="5"/>
      <c r="KK764" s="5"/>
      <c r="KL764" s="5"/>
      <c r="KM764" s="5"/>
      <c r="KN764" s="5"/>
      <c r="KO764" s="5"/>
      <c r="KP764" s="5"/>
      <c r="KQ764" s="5"/>
      <c r="KR764" s="5"/>
      <c r="KS764" s="5"/>
      <c r="KT764" s="5"/>
      <c r="KU764" s="5"/>
      <c r="KV764" s="5"/>
      <c r="KW764" s="5"/>
      <c r="KX764" s="5"/>
      <c r="KY764" s="5"/>
      <c r="KZ764" s="5"/>
      <c r="LA764" s="5"/>
      <c r="LB764" s="5"/>
      <c r="LC764" s="5"/>
      <c r="LD764" s="5"/>
      <c r="LE764" s="5"/>
      <c r="LF764" s="5"/>
      <c r="LG764" s="5"/>
      <c r="LH764" s="5"/>
      <c r="LI764" s="5"/>
      <c r="LJ764" s="5"/>
      <c r="LK764" s="5"/>
      <c r="LL764" s="5"/>
      <c r="LM764" s="5"/>
      <c r="LN764" s="5"/>
      <c r="LO764" s="5"/>
      <c r="LP764" s="5"/>
      <c r="LQ764" s="5"/>
      <c r="LR764" s="5"/>
      <c r="LS764" s="5"/>
      <c r="LT764" s="5"/>
      <c r="LU764" s="5"/>
      <c r="LV764" s="5"/>
      <c r="LW764" s="5"/>
      <c r="LX764" s="5"/>
      <c r="LY764" s="5"/>
      <c r="LZ764" s="5"/>
      <c r="MA764" s="5"/>
      <c r="MB764" s="5"/>
      <c r="MC764" s="5"/>
      <c r="MD764" s="5"/>
      <c r="ME764" s="5"/>
      <c r="MF764" s="5"/>
      <c r="MG764" s="5"/>
      <c r="MH764" s="5"/>
      <c r="MI764" s="5"/>
      <c r="MJ764" s="5"/>
      <c r="MK764" s="5"/>
      <c r="ML764" s="5"/>
      <c r="MM764" s="5"/>
      <c r="MN764" s="5"/>
      <c r="MO764" s="5"/>
      <c r="MP764" s="5"/>
      <c r="MQ764" s="5"/>
      <c r="MR764" s="5"/>
      <c r="MS764" s="5"/>
      <c r="MT764" s="5"/>
      <c r="MU764" s="5"/>
      <c r="MV764" s="5"/>
      <c r="MW764" s="5"/>
      <c r="MX764" s="5"/>
      <c r="MY764" s="5"/>
      <c r="MZ764" s="5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</row>
    <row r="765" spans="1:432" ht="14.2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  <c r="IW765" s="5"/>
      <c r="IX765" s="5"/>
      <c r="IY765" s="5"/>
      <c r="IZ765" s="5"/>
      <c r="JA765" s="5"/>
      <c r="JB765" s="5"/>
      <c r="JC765" s="5"/>
      <c r="JD765" s="5"/>
      <c r="JE765" s="5"/>
      <c r="JF765" s="5"/>
      <c r="JG765" s="5"/>
      <c r="JH765" s="5"/>
      <c r="JI765" s="5"/>
      <c r="JJ765" s="5"/>
      <c r="JK765" s="5"/>
      <c r="JL765" s="5"/>
      <c r="JM765" s="5"/>
      <c r="JN765" s="5"/>
      <c r="JO765" s="5"/>
      <c r="JP765" s="5"/>
      <c r="JQ765" s="5"/>
      <c r="JR765" s="5"/>
      <c r="JS765" s="5"/>
      <c r="JT765" s="5"/>
      <c r="JU765" s="5"/>
      <c r="JV765" s="5"/>
      <c r="JW765" s="5"/>
      <c r="JX765" s="5"/>
      <c r="JY765" s="5"/>
      <c r="JZ765" s="5"/>
      <c r="KA765" s="5"/>
      <c r="KB765" s="5"/>
      <c r="KC765" s="5"/>
      <c r="KD765" s="5"/>
      <c r="KE765" s="5"/>
      <c r="KF765" s="5"/>
      <c r="KG765" s="5"/>
      <c r="KH765" s="5"/>
      <c r="KI765" s="5"/>
      <c r="KJ765" s="5"/>
      <c r="KK765" s="5"/>
      <c r="KL765" s="5"/>
      <c r="KM765" s="5"/>
      <c r="KN765" s="5"/>
      <c r="KO765" s="5"/>
      <c r="KP765" s="5"/>
      <c r="KQ765" s="5"/>
      <c r="KR765" s="5"/>
      <c r="KS765" s="5"/>
      <c r="KT765" s="5"/>
      <c r="KU765" s="5"/>
      <c r="KV765" s="5"/>
      <c r="KW765" s="5"/>
      <c r="KX765" s="5"/>
      <c r="KY765" s="5"/>
      <c r="KZ765" s="5"/>
      <c r="LA765" s="5"/>
      <c r="LB765" s="5"/>
      <c r="LC765" s="5"/>
      <c r="LD765" s="5"/>
      <c r="LE765" s="5"/>
      <c r="LF765" s="5"/>
      <c r="LG765" s="5"/>
      <c r="LH765" s="5"/>
      <c r="LI765" s="5"/>
      <c r="LJ765" s="5"/>
      <c r="LK765" s="5"/>
      <c r="LL765" s="5"/>
      <c r="LM765" s="5"/>
      <c r="LN765" s="5"/>
      <c r="LO765" s="5"/>
      <c r="LP765" s="5"/>
      <c r="LQ765" s="5"/>
      <c r="LR765" s="5"/>
      <c r="LS765" s="5"/>
      <c r="LT765" s="5"/>
      <c r="LU765" s="5"/>
      <c r="LV765" s="5"/>
      <c r="LW765" s="5"/>
      <c r="LX765" s="5"/>
      <c r="LY765" s="5"/>
      <c r="LZ765" s="5"/>
      <c r="MA765" s="5"/>
      <c r="MB765" s="5"/>
      <c r="MC765" s="5"/>
      <c r="MD765" s="5"/>
      <c r="ME765" s="5"/>
      <c r="MF765" s="5"/>
      <c r="MG765" s="5"/>
      <c r="MH765" s="5"/>
      <c r="MI765" s="5"/>
      <c r="MJ765" s="5"/>
      <c r="MK765" s="5"/>
      <c r="ML765" s="5"/>
      <c r="MM765" s="5"/>
      <c r="MN765" s="5"/>
      <c r="MO765" s="5"/>
      <c r="MP765" s="5"/>
      <c r="MQ765" s="5"/>
      <c r="MR765" s="5"/>
      <c r="MS765" s="5"/>
      <c r="MT765" s="5"/>
      <c r="MU765" s="5"/>
      <c r="MV765" s="5"/>
      <c r="MW765" s="5"/>
      <c r="MX765" s="5"/>
      <c r="MY765" s="5"/>
      <c r="MZ765" s="5"/>
      <c r="NA765" s="5"/>
      <c r="NB765" s="5"/>
      <c r="NC765" s="5"/>
      <c r="ND765" s="5"/>
      <c r="NE765" s="5"/>
      <c r="NF765" s="5"/>
      <c r="NG765" s="5"/>
      <c r="NH765" s="5"/>
      <c r="NI765" s="5"/>
      <c r="NJ765" s="5"/>
      <c r="NK765" s="5"/>
      <c r="NL765" s="5"/>
      <c r="NM765" s="5"/>
      <c r="NN765" s="5"/>
      <c r="NO765" s="5"/>
      <c r="NP765" s="5"/>
      <c r="NQ765" s="5"/>
      <c r="NR765" s="5"/>
      <c r="NS765" s="5"/>
      <c r="NT765" s="5"/>
      <c r="NU765" s="5"/>
      <c r="NV765" s="5"/>
      <c r="NW765" s="5"/>
      <c r="NX765" s="5"/>
      <c r="NY765" s="5"/>
      <c r="NZ765" s="5"/>
      <c r="OA765" s="5"/>
      <c r="OB765" s="5"/>
      <c r="OC765" s="5"/>
      <c r="OD765" s="5"/>
      <c r="OE765" s="5"/>
      <c r="OF765" s="5"/>
      <c r="OG765" s="5"/>
      <c r="OH765" s="5"/>
      <c r="OI765" s="5"/>
      <c r="OJ765" s="5"/>
      <c r="OK765" s="5"/>
      <c r="OL765" s="5"/>
      <c r="OM765" s="5"/>
      <c r="ON765" s="5"/>
      <c r="OO765" s="5"/>
      <c r="OP765" s="5"/>
      <c r="OQ765" s="5"/>
      <c r="OR765" s="5"/>
      <c r="OS765" s="5"/>
      <c r="OT765" s="5"/>
      <c r="OU765" s="5"/>
      <c r="OV765" s="5"/>
      <c r="OW765" s="5"/>
      <c r="OX765" s="5"/>
      <c r="OY765" s="5"/>
      <c r="OZ765" s="5"/>
      <c r="PA765" s="5"/>
      <c r="PB765" s="5"/>
      <c r="PC765" s="5"/>
      <c r="PD765" s="5"/>
      <c r="PE765" s="5"/>
      <c r="PF765" s="5"/>
      <c r="PG765" s="5"/>
      <c r="PH765" s="5"/>
      <c r="PI765" s="5"/>
      <c r="PJ765" s="5"/>
      <c r="PK765" s="5"/>
      <c r="PL765" s="5"/>
      <c r="PM765" s="5"/>
      <c r="PN765" s="5"/>
      <c r="PO765" s="5"/>
      <c r="PP765" s="5"/>
    </row>
    <row r="766" spans="1:432" ht="14.2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  <c r="IW766" s="5"/>
      <c r="IX766" s="5"/>
      <c r="IY766" s="5"/>
      <c r="IZ766" s="5"/>
      <c r="JA766" s="5"/>
      <c r="JB766" s="5"/>
      <c r="JC766" s="5"/>
      <c r="JD766" s="5"/>
      <c r="JE766" s="5"/>
      <c r="JF766" s="5"/>
      <c r="JG766" s="5"/>
      <c r="JH766" s="5"/>
      <c r="JI766" s="5"/>
      <c r="JJ766" s="5"/>
      <c r="JK766" s="5"/>
      <c r="JL766" s="5"/>
      <c r="JM766" s="5"/>
      <c r="JN766" s="5"/>
      <c r="JO766" s="5"/>
      <c r="JP766" s="5"/>
      <c r="JQ766" s="5"/>
      <c r="JR766" s="5"/>
      <c r="JS766" s="5"/>
      <c r="JT766" s="5"/>
      <c r="JU766" s="5"/>
      <c r="JV766" s="5"/>
      <c r="JW766" s="5"/>
      <c r="JX766" s="5"/>
      <c r="JY766" s="5"/>
      <c r="JZ766" s="5"/>
      <c r="KA766" s="5"/>
      <c r="KB766" s="5"/>
      <c r="KC766" s="5"/>
      <c r="KD766" s="5"/>
      <c r="KE766" s="5"/>
      <c r="KF766" s="5"/>
      <c r="KG766" s="5"/>
      <c r="KH766" s="5"/>
      <c r="KI766" s="5"/>
      <c r="KJ766" s="5"/>
      <c r="KK766" s="5"/>
      <c r="KL766" s="5"/>
      <c r="KM766" s="5"/>
      <c r="KN766" s="5"/>
      <c r="KO766" s="5"/>
      <c r="KP766" s="5"/>
      <c r="KQ766" s="5"/>
      <c r="KR766" s="5"/>
      <c r="KS766" s="5"/>
      <c r="KT766" s="5"/>
      <c r="KU766" s="5"/>
      <c r="KV766" s="5"/>
      <c r="KW766" s="5"/>
      <c r="KX766" s="5"/>
      <c r="KY766" s="5"/>
      <c r="KZ766" s="5"/>
      <c r="LA766" s="5"/>
      <c r="LB766" s="5"/>
      <c r="LC766" s="5"/>
      <c r="LD766" s="5"/>
      <c r="LE766" s="5"/>
      <c r="LF766" s="5"/>
      <c r="LG766" s="5"/>
      <c r="LH766" s="5"/>
      <c r="LI766" s="5"/>
      <c r="LJ766" s="5"/>
      <c r="LK766" s="5"/>
      <c r="LL766" s="5"/>
      <c r="LM766" s="5"/>
      <c r="LN766" s="5"/>
      <c r="LO766" s="5"/>
      <c r="LP766" s="5"/>
      <c r="LQ766" s="5"/>
      <c r="LR766" s="5"/>
      <c r="LS766" s="5"/>
      <c r="LT766" s="5"/>
      <c r="LU766" s="5"/>
      <c r="LV766" s="5"/>
      <c r="LW766" s="5"/>
      <c r="LX766" s="5"/>
      <c r="LY766" s="5"/>
      <c r="LZ766" s="5"/>
      <c r="MA766" s="5"/>
      <c r="MB766" s="5"/>
      <c r="MC766" s="5"/>
      <c r="MD766" s="5"/>
      <c r="ME766" s="5"/>
      <c r="MF766" s="5"/>
      <c r="MG766" s="5"/>
      <c r="MH766" s="5"/>
      <c r="MI766" s="5"/>
      <c r="MJ766" s="5"/>
      <c r="MK766" s="5"/>
      <c r="ML766" s="5"/>
      <c r="MM766" s="5"/>
      <c r="MN766" s="5"/>
      <c r="MO766" s="5"/>
      <c r="MP766" s="5"/>
      <c r="MQ766" s="5"/>
      <c r="MR766" s="5"/>
      <c r="MS766" s="5"/>
      <c r="MT766" s="5"/>
      <c r="MU766" s="5"/>
      <c r="MV766" s="5"/>
      <c r="MW766" s="5"/>
      <c r="MX766" s="5"/>
      <c r="MY766" s="5"/>
      <c r="MZ766" s="5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</row>
    <row r="767" spans="1:432" ht="14.2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  <c r="IW767" s="5"/>
      <c r="IX767" s="5"/>
      <c r="IY767" s="5"/>
      <c r="IZ767" s="5"/>
      <c r="JA767" s="5"/>
      <c r="JB767" s="5"/>
      <c r="JC767" s="5"/>
      <c r="JD767" s="5"/>
      <c r="JE767" s="5"/>
      <c r="JF767" s="5"/>
      <c r="JG767" s="5"/>
      <c r="JH767" s="5"/>
      <c r="JI767" s="5"/>
      <c r="JJ767" s="5"/>
      <c r="JK767" s="5"/>
      <c r="JL767" s="5"/>
      <c r="JM767" s="5"/>
      <c r="JN767" s="5"/>
      <c r="JO767" s="5"/>
      <c r="JP767" s="5"/>
      <c r="JQ767" s="5"/>
      <c r="JR767" s="5"/>
      <c r="JS767" s="5"/>
      <c r="JT767" s="5"/>
      <c r="JU767" s="5"/>
      <c r="JV767" s="5"/>
      <c r="JW767" s="5"/>
      <c r="JX767" s="5"/>
      <c r="JY767" s="5"/>
      <c r="JZ767" s="5"/>
      <c r="KA767" s="5"/>
      <c r="KB767" s="5"/>
      <c r="KC767" s="5"/>
      <c r="KD767" s="5"/>
      <c r="KE767" s="5"/>
      <c r="KF767" s="5"/>
      <c r="KG767" s="5"/>
      <c r="KH767" s="5"/>
      <c r="KI767" s="5"/>
      <c r="KJ767" s="5"/>
      <c r="KK767" s="5"/>
      <c r="KL767" s="5"/>
      <c r="KM767" s="5"/>
      <c r="KN767" s="5"/>
      <c r="KO767" s="5"/>
      <c r="KP767" s="5"/>
      <c r="KQ767" s="5"/>
      <c r="KR767" s="5"/>
      <c r="KS767" s="5"/>
      <c r="KT767" s="5"/>
      <c r="KU767" s="5"/>
      <c r="KV767" s="5"/>
      <c r="KW767" s="5"/>
      <c r="KX767" s="5"/>
      <c r="KY767" s="5"/>
      <c r="KZ767" s="5"/>
      <c r="LA767" s="5"/>
      <c r="LB767" s="5"/>
      <c r="LC767" s="5"/>
      <c r="LD767" s="5"/>
      <c r="LE767" s="5"/>
      <c r="LF767" s="5"/>
      <c r="LG767" s="5"/>
      <c r="LH767" s="5"/>
      <c r="LI767" s="5"/>
      <c r="LJ767" s="5"/>
      <c r="LK767" s="5"/>
      <c r="LL767" s="5"/>
      <c r="LM767" s="5"/>
      <c r="LN767" s="5"/>
      <c r="LO767" s="5"/>
      <c r="LP767" s="5"/>
      <c r="LQ767" s="5"/>
      <c r="LR767" s="5"/>
      <c r="LS767" s="5"/>
      <c r="LT767" s="5"/>
      <c r="LU767" s="5"/>
      <c r="LV767" s="5"/>
      <c r="LW767" s="5"/>
      <c r="LX767" s="5"/>
      <c r="LY767" s="5"/>
      <c r="LZ767" s="5"/>
      <c r="MA767" s="5"/>
      <c r="MB767" s="5"/>
      <c r="MC767" s="5"/>
      <c r="MD767" s="5"/>
      <c r="ME767" s="5"/>
      <c r="MF767" s="5"/>
      <c r="MG767" s="5"/>
      <c r="MH767" s="5"/>
      <c r="MI767" s="5"/>
      <c r="MJ767" s="5"/>
      <c r="MK767" s="5"/>
      <c r="ML767" s="5"/>
      <c r="MM767" s="5"/>
      <c r="MN767" s="5"/>
      <c r="MO767" s="5"/>
      <c r="MP767" s="5"/>
      <c r="MQ767" s="5"/>
      <c r="MR767" s="5"/>
      <c r="MS767" s="5"/>
      <c r="MT767" s="5"/>
      <c r="MU767" s="5"/>
      <c r="MV767" s="5"/>
      <c r="MW767" s="5"/>
      <c r="MX767" s="5"/>
      <c r="MY767" s="5"/>
      <c r="MZ767" s="5"/>
      <c r="NA767" s="5"/>
      <c r="NB767" s="5"/>
      <c r="NC767" s="5"/>
      <c r="ND767" s="5"/>
      <c r="NE767" s="5"/>
      <c r="NF767" s="5"/>
      <c r="NG767" s="5"/>
      <c r="NH767" s="5"/>
      <c r="NI767" s="5"/>
      <c r="NJ767" s="5"/>
      <c r="NK767" s="5"/>
      <c r="NL767" s="5"/>
      <c r="NM767" s="5"/>
      <c r="NN767" s="5"/>
      <c r="NO767" s="5"/>
      <c r="NP767" s="5"/>
      <c r="NQ767" s="5"/>
      <c r="NR767" s="5"/>
      <c r="NS767" s="5"/>
      <c r="NT767" s="5"/>
      <c r="NU767" s="5"/>
      <c r="NV767" s="5"/>
      <c r="NW767" s="5"/>
      <c r="NX767" s="5"/>
      <c r="NY767" s="5"/>
      <c r="NZ767" s="5"/>
      <c r="OA767" s="5"/>
      <c r="OB767" s="5"/>
      <c r="OC767" s="5"/>
      <c r="OD767" s="5"/>
      <c r="OE767" s="5"/>
      <c r="OF767" s="5"/>
      <c r="OG767" s="5"/>
      <c r="OH767" s="5"/>
      <c r="OI767" s="5"/>
      <c r="OJ767" s="5"/>
      <c r="OK767" s="5"/>
      <c r="OL767" s="5"/>
      <c r="OM767" s="5"/>
      <c r="ON767" s="5"/>
      <c r="OO767" s="5"/>
      <c r="OP767" s="5"/>
      <c r="OQ767" s="5"/>
      <c r="OR767" s="5"/>
      <c r="OS767" s="5"/>
      <c r="OT767" s="5"/>
      <c r="OU767" s="5"/>
      <c r="OV767" s="5"/>
      <c r="OW767" s="5"/>
      <c r="OX767" s="5"/>
      <c r="OY767" s="5"/>
      <c r="OZ767" s="5"/>
      <c r="PA767" s="5"/>
      <c r="PB767" s="5"/>
      <c r="PC767" s="5"/>
      <c r="PD767" s="5"/>
      <c r="PE767" s="5"/>
      <c r="PF767" s="5"/>
      <c r="PG767" s="5"/>
      <c r="PH767" s="5"/>
      <c r="PI767" s="5"/>
      <c r="PJ767" s="5"/>
      <c r="PK767" s="5"/>
      <c r="PL767" s="5"/>
      <c r="PM767" s="5"/>
      <c r="PN767" s="5"/>
      <c r="PO767" s="5"/>
      <c r="PP767" s="5"/>
    </row>
    <row r="768" spans="1:432" ht="14.2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  <c r="IW768" s="5"/>
      <c r="IX768" s="5"/>
      <c r="IY768" s="5"/>
      <c r="IZ768" s="5"/>
      <c r="JA768" s="5"/>
      <c r="JB768" s="5"/>
      <c r="JC768" s="5"/>
      <c r="JD768" s="5"/>
      <c r="JE768" s="5"/>
      <c r="JF768" s="5"/>
      <c r="JG768" s="5"/>
      <c r="JH768" s="5"/>
      <c r="JI768" s="5"/>
      <c r="JJ768" s="5"/>
      <c r="JK768" s="5"/>
      <c r="JL768" s="5"/>
      <c r="JM768" s="5"/>
      <c r="JN768" s="5"/>
      <c r="JO768" s="5"/>
      <c r="JP768" s="5"/>
      <c r="JQ768" s="5"/>
      <c r="JR768" s="5"/>
      <c r="JS768" s="5"/>
      <c r="JT768" s="5"/>
      <c r="JU768" s="5"/>
      <c r="JV768" s="5"/>
      <c r="JW768" s="5"/>
      <c r="JX768" s="5"/>
      <c r="JY768" s="5"/>
      <c r="JZ768" s="5"/>
      <c r="KA768" s="5"/>
      <c r="KB768" s="5"/>
      <c r="KC768" s="5"/>
      <c r="KD768" s="5"/>
      <c r="KE768" s="5"/>
      <c r="KF768" s="5"/>
      <c r="KG768" s="5"/>
      <c r="KH768" s="5"/>
      <c r="KI768" s="5"/>
      <c r="KJ768" s="5"/>
      <c r="KK768" s="5"/>
      <c r="KL768" s="5"/>
      <c r="KM768" s="5"/>
      <c r="KN768" s="5"/>
      <c r="KO768" s="5"/>
      <c r="KP768" s="5"/>
      <c r="KQ768" s="5"/>
      <c r="KR768" s="5"/>
      <c r="KS768" s="5"/>
      <c r="KT768" s="5"/>
      <c r="KU768" s="5"/>
      <c r="KV768" s="5"/>
      <c r="KW768" s="5"/>
      <c r="KX768" s="5"/>
      <c r="KY768" s="5"/>
      <c r="KZ768" s="5"/>
      <c r="LA768" s="5"/>
      <c r="LB768" s="5"/>
      <c r="LC768" s="5"/>
      <c r="LD768" s="5"/>
      <c r="LE768" s="5"/>
      <c r="LF768" s="5"/>
      <c r="LG768" s="5"/>
      <c r="LH768" s="5"/>
      <c r="LI768" s="5"/>
      <c r="LJ768" s="5"/>
      <c r="LK768" s="5"/>
      <c r="LL768" s="5"/>
      <c r="LM768" s="5"/>
      <c r="LN768" s="5"/>
      <c r="LO768" s="5"/>
      <c r="LP768" s="5"/>
      <c r="LQ768" s="5"/>
      <c r="LR768" s="5"/>
      <c r="LS768" s="5"/>
      <c r="LT768" s="5"/>
      <c r="LU768" s="5"/>
      <c r="LV768" s="5"/>
      <c r="LW768" s="5"/>
      <c r="LX768" s="5"/>
      <c r="LY768" s="5"/>
      <c r="LZ768" s="5"/>
      <c r="MA768" s="5"/>
      <c r="MB768" s="5"/>
      <c r="MC768" s="5"/>
      <c r="MD768" s="5"/>
      <c r="ME768" s="5"/>
      <c r="MF768" s="5"/>
      <c r="MG768" s="5"/>
      <c r="MH768" s="5"/>
      <c r="MI768" s="5"/>
      <c r="MJ768" s="5"/>
      <c r="MK768" s="5"/>
      <c r="ML768" s="5"/>
      <c r="MM768" s="5"/>
      <c r="MN768" s="5"/>
      <c r="MO768" s="5"/>
      <c r="MP768" s="5"/>
      <c r="MQ768" s="5"/>
      <c r="MR768" s="5"/>
      <c r="MS768" s="5"/>
      <c r="MT768" s="5"/>
      <c r="MU768" s="5"/>
      <c r="MV768" s="5"/>
      <c r="MW768" s="5"/>
      <c r="MX768" s="5"/>
      <c r="MY768" s="5"/>
      <c r="MZ768" s="5"/>
      <c r="NA768" s="5"/>
      <c r="NB768" s="5"/>
      <c r="NC768" s="5"/>
      <c r="ND768" s="5"/>
      <c r="NE768" s="5"/>
      <c r="NF768" s="5"/>
      <c r="NG768" s="5"/>
      <c r="NH768" s="5"/>
      <c r="NI768" s="5"/>
      <c r="NJ768" s="5"/>
      <c r="NK768" s="5"/>
      <c r="NL768" s="5"/>
      <c r="NM768" s="5"/>
      <c r="NN768" s="5"/>
      <c r="NO768" s="5"/>
      <c r="NP768" s="5"/>
      <c r="NQ768" s="5"/>
      <c r="NR768" s="5"/>
      <c r="NS768" s="5"/>
      <c r="NT768" s="5"/>
      <c r="NU768" s="5"/>
      <c r="NV768" s="5"/>
      <c r="NW768" s="5"/>
      <c r="NX768" s="5"/>
      <c r="NY768" s="5"/>
      <c r="NZ768" s="5"/>
      <c r="OA768" s="5"/>
      <c r="OB768" s="5"/>
      <c r="OC768" s="5"/>
      <c r="OD768" s="5"/>
      <c r="OE768" s="5"/>
      <c r="OF768" s="5"/>
      <c r="OG768" s="5"/>
      <c r="OH768" s="5"/>
      <c r="OI768" s="5"/>
      <c r="OJ768" s="5"/>
      <c r="OK768" s="5"/>
      <c r="OL768" s="5"/>
      <c r="OM768" s="5"/>
      <c r="ON768" s="5"/>
      <c r="OO768" s="5"/>
      <c r="OP768" s="5"/>
      <c r="OQ768" s="5"/>
      <c r="OR768" s="5"/>
      <c r="OS768" s="5"/>
      <c r="OT768" s="5"/>
      <c r="OU768" s="5"/>
      <c r="OV768" s="5"/>
      <c r="OW768" s="5"/>
      <c r="OX768" s="5"/>
      <c r="OY768" s="5"/>
      <c r="OZ768" s="5"/>
      <c r="PA768" s="5"/>
      <c r="PB768" s="5"/>
      <c r="PC768" s="5"/>
      <c r="PD768" s="5"/>
      <c r="PE768" s="5"/>
      <c r="PF768" s="5"/>
      <c r="PG768" s="5"/>
      <c r="PH768" s="5"/>
      <c r="PI768" s="5"/>
      <c r="PJ768" s="5"/>
      <c r="PK768" s="5"/>
      <c r="PL768" s="5"/>
      <c r="PM768" s="5"/>
      <c r="PN768" s="5"/>
      <c r="PO768" s="5"/>
      <c r="PP768" s="5"/>
    </row>
    <row r="769" spans="1:432" ht="14.2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  <c r="IW769" s="5"/>
      <c r="IX769" s="5"/>
      <c r="IY769" s="5"/>
      <c r="IZ769" s="5"/>
      <c r="JA769" s="5"/>
      <c r="JB769" s="5"/>
      <c r="JC769" s="5"/>
      <c r="JD769" s="5"/>
      <c r="JE769" s="5"/>
      <c r="JF769" s="5"/>
      <c r="JG769" s="5"/>
      <c r="JH769" s="5"/>
      <c r="JI769" s="5"/>
      <c r="JJ769" s="5"/>
      <c r="JK769" s="5"/>
      <c r="JL769" s="5"/>
      <c r="JM769" s="5"/>
      <c r="JN769" s="5"/>
      <c r="JO769" s="5"/>
      <c r="JP769" s="5"/>
      <c r="JQ769" s="5"/>
      <c r="JR769" s="5"/>
      <c r="JS769" s="5"/>
      <c r="JT769" s="5"/>
      <c r="JU769" s="5"/>
      <c r="JV769" s="5"/>
      <c r="JW769" s="5"/>
      <c r="JX769" s="5"/>
      <c r="JY769" s="5"/>
      <c r="JZ769" s="5"/>
      <c r="KA769" s="5"/>
      <c r="KB769" s="5"/>
      <c r="KC769" s="5"/>
      <c r="KD769" s="5"/>
      <c r="KE769" s="5"/>
      <c r="KF769" s="5"/>
      <c r="KG769" s="5"/>
      <c r="KH769" s="5"/>
      <c r="KI769" s="5"/>
      <c r="KJ769" s="5"/>
      <c r="KK769" s="5"/>
      <c r="KL769" s="5"/>
      <c r="KM769" s="5"/>
      <c r="KN769" s="5"/>
      <c r="KO769" s="5"/>
      <c r="KP769" s="5"/>
      <c r="KQ769" s="5"/>
      <c r="KR769" s="5"/>
      <c r="KS769" s="5"/>
      <c r="KT769" s="5"/>
      <c r="KU769" s="5"/>
      <c r="KV769" s="5"/>
      <c r="KW769" s="5"/>
      <c r="KX769" s="5"/>
      <c r="KY769" s="5"/>
      <c r="KZ769" s="5"/>
      <c r="LA769" s="5"/>
      <c r="LB769" s="5"/>
      <c r="LC769" s="5"/>
      <c r="LD769" s="5"/>
      <c r="LE769" s="5"/>
      <c r="LF769" s="5"/>
      <c r="LG769" s="5"/>
      <c r="LH769" s="5"/>
      <c r="LI769" s="5"/>
      <c r="LJ769" s="5"/>
      <c r="LK769" s="5"/>
      <c r="LL769" s="5"/>
      <c r="LM769" s="5"/>
      <c r="LN769" s="5"/>
      <c r="LO769" s="5"/>
      <c r="LP769" s="5"/>
      <c r="LQ769" s="5"/>
      <c r="LR769" s="5"/>
      <c r="LS769" s="5"/>
      <c r="LT769" s="5"/>
      <c r="LU769" s="5"/>
      <c r="LV769" s="5"/>
      <c r="LW769" s="5"/>
      <c r="LX769" s="5"/>
      <c r="LY769" s="5"/>
      <c r="LZ769" s="5"/>
      <c r="MA769" s="5"/>
      <c r="MB769" s="5"/>
      <c r="MC769" s="5"/>
      <c r="MD769" s="5"/>
      <c r="ME769" s="5"/>
      <c r="MF769" s="5"/>
      <c r="MG769" s="5"/>
      <c r="MH769" s="5"/>
      <c r="MI769" s="5"/>
      <c r="MJ769" s="5"/>
      <c r="MK769" s="5"/>
      <c r="ML769" s="5"/>
      <c r="MM769" s="5"/>
      <c r="MN769" s="5"/>
      <c r="MO769" s="5"/>
      <c r="MP769" s="5"/>
      <c r="MQ769" s="5"/>
      <c r="MR769" s="5"/>
      <c r="MS769" s="5"/>
      <c r="MT769" s="5"/>
      <c r="MU769" s="5"/>
      <c r="MV769" s="5"/>
      <c r="MW769" s="5"/>
      <c r="MX769" s="5"/>
      <c r="MY769" s="5"/>
      <c r="MZ769" s="5"/>
      <c r="NA769" s="5"/>
      <c r="NB769" s="5"/>
      <c r="NC769" s="5"/>
      <c r="ND769" s="5"/>
      <c r="NE769" s="5"/>
      <c r="NF769" s="5"/>
      <c r="NG769" s="5"/>
      <c r="NH769" s="5"/>
      <c r="NI769" s="5"/>
      <c r="NJ769" s="5"/>
      <c r="NK769" s="5"/>
      <c r="NL769" s="5"/>
      <c r="NM769" s="5"/>
      <c r="NN769" s="5"/>
      <c r="NO769" s="5"/>
      <c r="NP769" s="5"/>
      <c r="NQ769" s="5"/>
      <c r="NR769" s="5"/>
      <c r="NS769" s="5"/>
      <c r="NT769" s="5"/>
      <c r="NU769" s="5"/>
      <c r="NV769" s="5"/>
      <c r="NW769" s="5"/>
      <c r="NX769" s="5"/>
      <c r="NY769" s="5"/>
      <c r="NZ769" s="5"/>
      <c r="OA769" s="5"/>
      <c r="OB769" s="5"/>
      <c r="OC769" s="5"/>
      <c r="OD769" s="5"/>
      <c r="OE769" s="5"/>
      <c r="OF769" s="5"/>
      <c r="OG769" s="5"/>
      <c r="OH769" s="5"/>
      <c r="OI769" s="5"/>
      <c r="OJ769" s="5"/>
      <c r="OK769" s="5"/>
      <c r="OL769" s="5"/>
      <c r="OM769" s="5"/>
      <c r="ON769" s="5"/>
      <c r="OO769" s="5"/>
      <c r="OP769" s="5"/>
      <c r="OQ769" s="5"/>
      <c r="OR769" s="5"/>
      <c r="OS769" s="5"/>
      <c r="OT769" s="5"/>
      <c r="OU769" s="5"/>
      <c r="OV769" s="5"/>
      <c r="OW769" s="5"/>
      <c r="OX769" s="5"/>
      <c r="OY769" s="5"/>
      <c r="OZ769" s="5"/>
      <c r="PA769" s="5"/>
      <c r="PB769" s="5"/>
      <c r="PC769" s="5"/>
      <c r="PD769" s="5"/>
      <c r="PE769" s="5"/>
      <c r="PF769" s="5"/>
      <c r="PG769" s="5"/>
      <c r="PH769" s="5"/>
      <c r="PI769" s="5"/>
      <c r="PJ769" s="5"/>
      <c r="PK769" s="5"/>
      <c r="PL769" s="5"/>
      <c r="PM769" s="5"/>
      <c r="PN769" s="5"/>
      <c r="PO769" s="5"/>
      <c r="PP769" s="5"/>
    </row>
    <row r="770" spans="1:432" ht="14.2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  <c r="IW770" s="5"/>
      <c r="IX770" s="5"/>
      <c r="IY770" s="5"/>
      <c r="IZ770" s="5"/>
      <c r="JA770" s="5"/>
      <c r="JB770" s="5"/>
      <c r="JC770" s="5"/>
      <c r="JD770" s="5"/>
      <c r="JE770" s="5"/>
      <c r="JF770" s="5"/>
      <c r="JG770" s="5"/>
      <c r="JH770" s="5"/>
      <c r="JI770" s="5"/>
      <c r="JJ770" s="5"/>
      <c r="JK770" s="5"/>
      <c r="JL770" s="5"/>
      <c r="JM770" s="5"/>
      <c r="JN770" s="5"/>
      <c r="JO770" s="5"/>
      <c r="JP770" s="5"/>
      <c r="JQ770" s="5"/>
      <c r="JR770" s="5"/>
      <c r="JS770" s="5"/>
      <c r="JT770" s="5"/>
      <c r="JU770" s="5"/>
      <c r="JV770" s="5"/>
      <c r="JW770" s="5"/>
      <c r="JX770" s="5"/>
      <c r="JY770" s="5"/>
      <c r="JZ770" s="5"/>
      <c r="KA770" s="5"/>
      <c r="KB770" s="5"/>
      <c r="KC770" s="5"/>
      <c r="KD770" s="5"/>
      <c r="KE770" s="5"/>
      <c r="KF770" s="5"/>
      <c r="KG770" s="5"/>
      <c r="KH770" s="5"/>
      <c r="KI770" s="5"/>
      <c r="KJ770" s="5"/>
      <c r="KK770" s="5"/>
      <c r="KL770" s="5"/>
      <c r="KM770" s="5"/>
      <c r="KN770" s="5"/>
      <c r="KO770" s="5"/>
      <c r="KP770" s="5"/>
      <c r="KQ770" s="5"/>
      <c r="KR770" s="5"/>
      <c r="KS770" s="5"/>
      <c r="KT770" s="5"/>
      <c r="KU770" s="5"/>
      <c r="KV770" s="5"/>
      <c r="KW770" s="5"/>
      <c r="KX770" s="5"/>
      <c r="KY770" s="5"/>
      <c r="KZ770" s="5"/>
      <c r="LA770" s="5"/>
      <c r="LB770" s="5"/>
      <c r="LC770" s="5"/>
      <c r="LD770" s="5"/>
      <c r="LE770" s="5"/>
      <c r="LF770" s="5"/>
      <c r="LG770" s="5"/>
      <c r="LH770" s="5"/>
      <c r="LI770" s="5"/>
      <c r="LJ770" s="5"/>
      <c r="LK770" s="5"/>
      <c r="LL770" s="5"/>
      <c r="LM770" s="5"/>
      <c r="LN770" s="5"/>
      <c r="LO770" s="5"/>
      <c r="LP770" s="5"/>
      <c r="LQ770" s="5"/>
      <c r="LR770" s="5"/>
      <c r="LS770" s="5"/>
      <c r="LT770" s="5"/>
      <c r="LU770" s="5"/>
      <c r="LV770" s="5"/>
      <c r="LW770" s="5"/>
      <c r="LX770" s="5"/>
      <c r="LY770" s="5"/>
      <c r="LZ770" s="5"/>
      <c r="MA770" s="5"/>
      <c r="MB770" s="5"/>
      <c r="MC770" s="5"/>
      <c r="MD770" s="5"/>
      <c r="ME770" s="5"/>
      <c r="MF770" s="5"/>
      <c r="MG770" s="5"/>
      <c r="MH770" s="5"/>
      <c r="MI770" s="5"/>
      <c r="MJ770" s="5"/>
      <c r="MK770" s="5"/>
      <c r="ML770" s="5"/>
      <c r="MM770" s="5"/>
      <c r="MN770" s="5"/>
      <c r="MO770" s="5"/>
      <c r="MP770" s="5"/>
      <c r="MQ770" s="5"/>
      <c r="MR770" s="5"/>
      <c r="MS770" s="5"/>
      <c r="MT770" s="5"/>
      <c r="MU770" s="5"/>
      <c r="MV770" s="5"/>
      <c r="MW770" s="5"/>
      <c r="MX770" s="5"/>
      <c r="MY770" s="5"/>
      <c r="MZ770" s="5"/>
      <c r="NA770" s="5"/>
      <c r="NB770" s="5"/>
      <c r="NC770" s="5"/>
      <c r="ND770" s="5"/>
      <c r="NE770" s="5"/>
      <c r="NF770" s="5"/>
      <c r="NG770" s="5"/>
      <c r="NH770" s="5"/>
      <c r="NI770" s="5"/>
      <c r="NJ770" s="5"/>
      <c r="NK770" s="5"/>
      <c r="NL770" s="5"/>
      <c r="NM770" s="5"/>
      <c r="NN770" s="5"/>
      <c r="NO770" s="5"/>
      <c r="NP770" s="5"/>
      <c r="NQ770" s="5"/>
      <c r="NR770" s="5"/>
      <c r="NS770" s="5"/>
      <c r="NT770" s="5"/>
      <c r="NU770" s="5"/>
      <c r="NV770" s="5"/>
      <c r="NW770" s="5"/>
      <c r="NX770" s="5"/>
      <c r="NY770" s="5"/>
      <c r="NZ770" s="5"/>
      <c r="OA770" s="5"/>
      <c r="OB770" s="5"/>
      <c r="OC770" s="5"/>
      <c r="OD770" s="5"/>
      <c r="OE770" s="5"/>
      <c r="OF770" s="5"/>
      <c r="OG770" s="5"/>
      <c r="OH770" s="5"/>
      <c r="OI770" s="5"/>
      <c r="OJ770" s="5"/>
      <c r="OK770" s="5"/>
      <c r="OL770" s="5"/>
      <c r="OM770" s="5"/>
      <c r="ON770" s="5"/>
      <c r="OO770" s="5"/>
      <c r="OP770" s="5"/>
      <c r="OQ770" s="5"/>
      <c r="OR770" s="5"/>
      <c r="OS770" s="5"/>
      <c r="OT770" s="5"/>
      <c r="OU770" s="5"/>
      <c r="OV770" s="5"/>
      <c r="OW770" s="5"/>
      <c r="OX770" s="5"/>
      <c r="OY770" s="5"/>
      <c r="OZ770" s="5"/>
      <c r="PA770" s="5"/>
      <c r="PB770" s="5"/>
      <c r="PC770" s="5"/>
      <c r="PD770" s="5"/>
      <c r="PE770" s="5"/>
      <c r="PF770" s="5"/>
      <c r="PG770" s="5"/>
      <c r="PH770" s="5"/>
      <c r="PI770" s="5"/>
      <c r="PJ770" s="5"/>
      <c r="PK770" s="5"/>
      <c r="PL770" s="5"/>
      <c r="PM770" s="5"/>
      <c r="PN770" s="5"/>
      <c r="PO770" s="5"/>
      <c r="PP770" s="5"/>
    </row>
    <row r="771" spans="1:432" ht="14.2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  <c r="IW771" s="5"/>
      <c r="IX771" s="5"/>
      <c r="IY771" s="5"/>
      <c r="IZ771" s="5"/>
      <c r="JA771" s="5"/>
      <c r="JB771" s="5"/>
      <c r="JC771" s="5"/>
      <c r="JD771" s="5"/>
      <c r="JE771" s="5"/>
      <c r="JF771" s="5"/>
      <c r="JG771" s="5"/>
      <c r="JH771" s="5"/>
      <c r="JI771" s="5"/>
      <c r="JJ771" s="5"/>
      <c r="JK771" s="5"/>
      <c r="JL771" s="5"/>
      <c r="JM771" s="5"/>
      <c r="JN771" s="5"/>
      <c r="JO771" s="5"/>
      <c r="JP771" s="5"/>
      <c r="JQ771" s="5"/>
      <c r="JR771" s="5"/>
      <c r="JS771" s="5"/>
      <c r="JT771" s="5"/>
      <c r="JU771" s="5"/>
      <c r="JV771" s="5"/>
      <c r="JW771" s="5"/>
      <c r="JX771" s="5"/>
      <c r="JY771" s="5"/>
      <c r="JZ771" s="5"/>
      <c r="KA771" s="5"/>
      <c r="KB771" s="5"/>
      <c r="KC771" s="5"/>
      <c r="KD771" s="5"/>
      <c r="KE771" s="5"/>
      <c r="KF771" s="5"/>
      <c r="KG771" s="5"/>
      <c r="KH771" s="5"/>
      <c r="KI771" s="5"/>
      <c r="KJ771" s="5"/>
      <c r="KK771" s="5"/>
      <c r="KL771" s="5"/>
      <c r="KM771" s="5"/>
      <c r="KN771" s="5"/>
      <c r="KO771" s="5"/>
      <c r="KP771" s="5"/>
      <c r="KQ771" s="5"/>
      <c r="KR771" s="5"/>
      <c r="KS771" s="5"/>
      <c r="KT771" s="5"/>
      <c r="KU771" s="5"/>
      <c r="KV771" s="5"/>
      <c r="KW771" s="5"/>
      <c r="KX771" s="5"/>
      <c r="KY771" s="5"/>
      <c r="KZ771" s="5"/>
      <c r="LA771" s="5"/>
      <c r="LB771" s="5"/>
      <c r="LC771" s="5"/>
      <c r="LD771" s="5"/>
      <c r="LE771" s="5"/>
      <c r="LF771" s="5"/>
      <c r="LG771" s="5"/>
      <c r="LH771" s="5"/>
      <c r="LI771" s="5"/>
      <c r="LJ771" s="5"/>
      <c r="LK771" s="5"/>
      <c r="LL771" s="5"/>
      <c r="LM771" s="5"/>
      <c r="LN771" s="5"/>
      <c r="LO771" s="5"/>
      <c r="LP771" s="5"/>
      <c r="LQ771" s="5"/>
      <c r="LR771" s="5"/>
      <c r="LS771" s="5"/>
      <c r="LT771" s="5"/>
      <c r="LU771" s="5"/>
      <c r="LV771" s="5"/>
      <c r="LW771" s="5"/>
      <c r="LX771" s="5"/>
      <c r="LY771" s="5"/>
      <c r="LZ771" s="5"/>
      <c r="MA771" s="5"/>
      <c r="MB771" s="5"/>
      <c r="MC771" s="5"/>
      <c r="MD771" s="5"/>
      <c r="ME771" s="5"/>
      <c r="MF771" s="5"/>
      <c r="MG771" s="5"/>
      <c r="MH771" s="5"/>
      <c r="MI771" s="5"/>
      <c r="MJ771" s="5"/>
      <c r="MK771" s="5"/>
      <c r="ML771" s="5"/>
      <c r="MM771" s="5"/>
      <c r="MN771" s="5"/>
      <c r="MO771" s="5"/>
      <c r="MP771" s="5"/>
      <c r="MQ771" s="5"/>
      <c r="MR771" s="5"/>
      <c r="MS771" s="5"/>
      <c r="MT771" s="5"/>
      <c r="MU771" s="5"/>
      <c r="MV771" s="5"/>
      <c r="MW771" s="5"/>
      <c r="MX771" s="5"/>
      <c r="MY771" s="5"/>
      <c r="MZ771" s="5"/>
      <c r="NA771" s="5"/>
      <c r="NB771" s="5"/>
      <c r="NC771" s="5"/>
      <c r="ND771" s="5"/>
      <c r="NE771" s="5"/>
      <c r="NF771" s="5"/>
      <c r="NG771" s="5"/>
      <c r="NH771" s="5"/>
      <c r="NI771" s="5"/>
      <c r="NJ771" s="5"/>
      <c r="NK771" s="5"/>
      <c r="NL771" s="5"/>
      <c r="NM771" s="5"/>
      <c r="NN771" s="5"/>
      <c r="NO771" s="5"/>
      <c r="NP771" s="5"/>
      <c r="NQ771" s="5"/>
      <c r="NR771" s="5"/>
      <c r="NS771" s="5"/>
      <c r="NT771" s="5"/>
      <c r="NU771" s="5"/>
      <c r="NV771" s="5"/>
      <c r="NW771" s="5"/>
      <c r="NX771" s="5"/>
      <c r="NY771" s="5"/>
      <c r="NZ771" s="5"/>
      <c r="OA771" s="5"/>
      <c r="OB771" s="5"/>
      <c r="OC771" s="5"/>
      <c r="OD771" s="5"/>
      <c r="OE771" s="5"/>
      <c r="OF771" s="5"/>
      <c r="OG771" s="5"/>
      <c r="OH771" s="5"/>
      <c r="OI771" s="5"/>
      <c r="OJ771" s="5"/>
      <c r="OK771" s="5"/>
      <c r="OL771" s="5"/>
      <c r="OM771" s="5"/>
      <c r="ON771" s="5"/>
      <c r="OO771" s="5"/>
      <c r="OP771" s="5"/>
      <c r="OQ771" s="5"/>
      <c r="OR771" s="5"/>
      <c r="OS771" s="5"/>
      <c r="OT771" s="5"/>
      <c r="OU771" s="5"/>
      <c r="OV771" s="5"/>
      <c r="OW771" s="5"/>
      <c r="OX771" s="5"/>
      <c r="OY771" s="5"/>
      <c r="OZ771" s="5"/>
      <c r="PA771" s="5"/>
      <c r="PB771" s="5"/>
      <c r="PC771" s="5"/>
      <c r="PD771" s="5"/>
      <c r="PE771" s="5"/>
      <c r="PF771" s="5"/>
      <c r="PG771" s="5"/>
      <c r="PH771" s="5"/>
      <c r="PI771" s="5"/>
      <c r="PJ771" s="5"/>
      <c r="PK771" s="5"/>
      <c r="PL771" s="5"/>
      <c r="PM771" s="5"/>
      <c r="PN771" s="5"/>
      <c r="PO771" s="5"/>
      <c r="PP771" s="5"/>
    </row>
    <row r="772" spans="1:432" ht="14.2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  <c r="IW772" s="5"/>
      <c r="IX772" s="5"/>
      <c r="IY772" s="5"/>
      <c r="IZ772" s="5"/>
      <c r="JA772" s="5"/>
      <c r="JB772" s="5"/>
      <c r="JC772" s="5"/>
      <c r="JD772" s="5"/>
      <c r="JE772" s="5"/>
      <c r="JF772" s="5"/>
      <c r="JG772" s="5"/>
      <c r="JH772" s="5"/>
      <c r="JI772" s="5"/>
      <c r="JJ772" s="5"/>
      <c r="JK772" s="5"/>
      <c r="JL772" s="5"/>
      <c r="JM772" s="5"/>
      <c r="JN772" s="5"/>
      <c r="JO772" s="5"/>
      <c r="JP772" s="5"/>
      <c r="JQ772" s="5"/>
      <c r="JR772" s="5"/>
      <c r="JS772" s="5"/>
      <c r="JT772" s="5"/>
      <c r="JU772" s="5"/>
      <c r="JV772" s="5"/>
      <c r="JW772" s="5"/>
      <c r="JX772" s="5"/>
      <c r="JY772" s="5"/>
      <c r="JZ772" s="5"/>
      <c r="KA772" s="5"/>
      <c r="KB772" s="5"/>
      <c r="KC772" s="5"/>
      <c r="KD772" s="5"/>
      <c r="KE772" s="5"/>
      <c r="KF772" s="5"/>
      <c r="KG772" s="5"/>
      <c r="KH772" s="5"/>
      <c r="KI772" s="5"/>
      <c r="KJ772" s="5"/>
      <c r="KK772" s="5"/>
      <c r="KL772" s="5"/>
      <c r="KM772" s="5"/>
      <c r="KN772" s="5"/>
      <c r="KO772" s="5"/>
      <c r="KP772" s="5"/>
      <c r="KQ772" s="5"/>
      <c r="KR772" s="5"/>
      <c r="KS772" s="5"/>
      <c r="KT772" s="5"/>
      <c r="KU772" s="5"/>
      <c r="KV772" s="5"/>
      <c r="KW772" s="5"/>
      <c r="KX772" s="5"/>
      <c r="KY772" s="5"/>
      <c r="KZ772" s="5"/>
      <c r="LA772" s="5"/>
      <c r="LB772" s="5"/>
      <c r="LC772" s="5"/>
      <c r="LD772" s="5"/>
      <c r="LE772" s="5"/>
      <c r="LF772" s="5"/>
      <c r="LG772" s="5"/>
      <c r="LH772" s="5"/>
      <c r="LI772" s="5"/>
      <c r="LJ772" s="5"/>
      <c r="LK772" s="5"/>
      <c r="LL772" s="5"/>
      <c r="LM772" s="5"/>
      <c r="LN772" s="5"/>
      <c r="LO772" s="5"/>
      <c r="LP772" s="5"/>
      <c r="LQ772" s="5"/>
      <c r="LR772" s="5"/>
      <c r="LS772" s="5"/>
      <c r="LT772" s="5"/>
      <c r="LU772" s="5"/>
      <c r="LV772" s="5"/>
      <c r="LW772" s="5"/>
      <c r="LX772" s="5"/>
      <c r="LY772" s="5"/>
      <c r="LZ772" s="5"/>
      <c r="MA772" s="5"/>
      <c r="MB772" s="5"/>
      <c r="MC772" s="5"/>
      <c r="MD772" s="5"/>
      <c r="ME772" s="5"/>
      <c r="MF772" s="5"/>
      <c r="MG772" s="5"/>
      <c r="MH772" s="5"/>
      <c r="MI772" s="5"/>
      <c r="MJ772" s="5"/>
      <c r="MK772" s="5"/>
      <c r="ML772" s="5"/>
      <c r="MM772" s="5"/>
      <c r="MN772" s="5"/>
      <c r="MO772" s="5"/>
      <c r="MP772" s="5"/>
      <c r="MQ772" s="5"/>
      <c r="MR772" s="5"/>
      <c r="MS772" s="5"/>
      <c r="MT772" s="5"/>
      <c r="MU772" s="5"/>
      <c r="MV772" s="5"/>
      <c r="MW772" s="5"/>
      <c r="MX772" s="5"/>
      <c r="MY772" s="5"/>
      <c r="MZ772" s="5"/>
      <c r="NA772" s="5"/>
      <c r="NB772" s="5"/>
      <c r="NC772" s="5"/>
      <c r="ND772" s="5"/>
      <c r="NE772" s="5"/>
      <c r="NF772" s="5"/>
      <c r="NG772" s="5"/>
      <c r="NH772" s="5"/>
      <c r="NI772" s="5"/>
      <c r="NJ772" s="5"/>
      <c r="NK772" s="5"/>
      <c r="NL772" s="5"/>
      <c r="NM772" s="5"/>
      <c r="NN772" s="5"/>
      <c r="NO772" s="5"/>
      <c r="NP772" s="5"/>
      <c r="NQ772" s="5"/>
      <c r="NR772" s="5"/>
      <c r="NS772" s="5"/>
      <c r="NT772" s="5"/>
      <c r="NU772" s="5"/>
      <c r="NV772" s="5"/>
      <c r="NW772" s="5"/>
      <c r="NX772" s="5"/>
      <c r="NY772" s="5"/>
      <c r="NZ772" s="5"/>
      <c r="OA772" s="5"/>
      <c r="OB772" s="5"/>
      <c r="OC772" s="5"/>
      <c r="OD772" s="5"/>
      <c r="OE772" s="5"/>
      <c r="OF772" s="5"/>
      <c r="OG772" s="5"/>
      <c r="OH772" s="5"/>
      <c r="OI772" s="5"/>
      <c r="OJ772" s="5"/>
      <c r="OK772" s="5"/>
      <c r="OL772" s="5"/>
      <c r="OM772" s="5"/>
      <c r="ON772" s="5"/>
      <c r="OO772" s="5"/>
      <c r="OP772" s="5"/>
      <c r="OQ772" s="5"/>
      <c r="OR772" s="5"/>
      <c r="OS772" s="5"/>
      <c r="OT772" s="5"/>
      <c r="OU772" s="5"/>
      <c r="OV772" s="5"/>
      <c r="OW772" s="5"/>
      <c r="OX772" s="5"/>
      <c r="OY772" s="5"/>
      <c r="OZ772" s="5"/>
      <c r="PA772" s="5"/>
      <c r="PB772" s="5"/>
      <c r="PC772" s="5"/>
      <c r="PD772" s="5"/>
      <c r="PE772" s="5"/>
      <c r="PF772" s="5"/>
      <c r="PG772" s="5"/>
      <c r="PH772" s="5"/>
      <c r="PI772" s="5"/>
      <c r="PJ772" s="5"/>
      <c r="PK772" s="5"/>
      <c r="PL772" s="5"/>
      <c r="PM772" s="5"/>
      <c r="PN772" s="5"/>
      <c r="PO772" s="5"/>
      <c r="PP772" s="5"/>
    </row>
    <row r="773" spans="1:432" ht="14.2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  <c r="IW773" s="5"/>
      <c r="IX773" s="5"/>
      <c r="IY773" s="5"/>
      <c r="IZ773" s="5"/>
      <c r="JA773" s="5"/>
      <c r="JB773" s="5"/>
      <c r="JC773" s="5"/>
      <c r="JD773" s="5"/>
      <c r="JE773" s="5"/>
      <c r="JF773" s="5"/>
      <c r="JG773" s="5"/>
      <c r="JH773" s="5"/>
      <c r="JI773" s="5"/>
      <c r="JJ773" s="5"/>
      <c r="JK773" s="5"/>
      <c r="JL773" s="5"/>
      <c r="JM773" s="5"/>
      <c r="JN773" s="5"/>
      <c r="JO773" s="5"/>
      <c r="JP773" s="5"/>
      <c r="JQ773" s="5"/>
      <c r="JR773" s="5"/>
      <c r="JS773" s="5"/>
      <c r="JT773" s="5"/>
      <c r="JU773" s="5"/>
      <c r="JV773" s="5"/>
      <c r="JW773" s="5"/>
      <c r="JX773" s="5"/>
      <c r="JY773" s="5"/>
      <c r="JZ773" s="5"/>
      <c r="KA773" s="5"/>
      <c r="KB773" s="5"/>
      <c r="KC773" s="5"/>
      <c r="KD773" s="5"/>
      <c r="KE773" s="5"/>
      <c r="KF773" s="5"/>
      <c r="KG773" s="5"/>
      <c r="KH773" s="5"/>
      <c r="KI773" s="5"/>
      <c r="KJ773" s="5"/>
      <c r="KK773" s="5"/>
      <c r="KL773" s="5"/>
      <c r="KM773" s="5"/>
      <c r="KN773" s="5"/>
      <c r="KO773" s="5"/>
      <c r="KP773" s="5"/>
      <c r="KQ773" s="5"/>
      <c r="KR773" s="5"/>
      <c r="KS773" s="5"/>
      <c r="KT773" s="5"/>
      <c r="KU773" s="5"/>
      <c r="KV773" s="5"/>
      <c r="KW773" s="5"/>
      <c r="KX773" s="5"/>
      <c r="KY773" s="5"/>
      <c r="KZ773" s="5"/>
      <c r="LA773" s="5"/>
      <c r="LB773" s="5"/>
      <c r="LC773" s="5"/>
      <c r="LD773" s="5"/>
      <c r="LE773" s="5"/>
      <c r="LF773" s="5"/>
      <c r="LG773" s="5"/>
      <c r="LH773" s="5"/>
      <c r="LI773" s="5"/>
      <c r="LJ773" s="5"/>
      <c r="LK773" s="5"/>
      <c r="LL773" s="5"/>
      <c r="LM773" s="5"/>
      <c r="LN773" s="5"/>
      <c r="LO773" s="5"/>
      <c r="LP773" s="5"/>
      <c r="LQ773" s="5"/>
      <c r="LR773" s="5"/>
      <c r="LS773" s="5"/>
      <c r="LT773" s="5"/>
      <c r="LU773" s="5"/>
      <c r="LV773" s="5"/>
      <c r="LW773" s="5"/>
      <c r="LX773" s="5"/>
      <c r="LY773" s="5"/>
      <c r="LZ773" s="5"/>
      <c r="MA773" s="5"/>
      <c r="MB773" s="5"/>
      <c r="MC773" s="5"/>
      <c r="MD773" s="5"/>
      <c r="ME773" s="5"/>
      <c r="MF773" s="5"/>
      <c r="MG773" s="5"/>
      <c r="MH773" s="5"/>
      <c r="MI773" s="5"/>
      <c r="MJ773" s="5"/>
      <c r="MK773" s="5"/>
      <c r="ML773" s="5"/>
      <c r="MM773" s="5"/>
      <c r="MN773" s="5"/>
      <c r="MO773" s="5"/>
      <c r="MP773" s="5"/>
      <c r="MQ773" s="5"/>
      <c r="MR773" s="5"/>
      <c r="MS773" s="5"/>
      <c r="MT773" s="5"/>
      <c r="MU773" s="5"/>
      <c r="MV773" s="5"/>
      <c r="MW773" s="5"/>
      <c r="MX773" s="5"/>
      <c r="MY773" s="5"/>
      <c r="MZ773" s="5"/>
      <c r="NA773" s="5"/>
      <c r="NB773" s="5"/>
      <c r="NC773" s="5"/>
      <c r="ND773" s="5"/>
      <c r="NE773" s="5"/>
      <c r="NF773" s="5"/>
      <c r="NG773" s="5"/>
      <c r="NH773" s="5"/>
      <c r="NI773" s="5"/>
      <c r="NJ773" s="5"/>
      <c r="NK773" s="5"/>
      <c r="NL773" s="5"/>
      <c r="NM773" s="5"/>
      <c r="NN773" s="5"/>
      <c r="NO773" s="5"/>
      <c r="NP773" s="5"/>
      <c r="NQ773" s="5"/>
      <c r="NR773" s="5"/>
      <c r="NS773" s="5"/>
      <c r="NT773" s="5"/>
      <c r="NU773" s="5"/>
      <c r="NV773" s="5"/>
      <c r="NW773" s="5"/>
      <c r="NX773" s="5"/>
      <c r="NY773" s="5"/>
      <c r="NZ773" s="5"/>
      <c r="OA773" s="5"/>
      <c r="OB773" s="5"/>
      <c r="OC773" s="5"/>
      <c r="OD773" s="5"/>
      <c r="OE773" s="5"/>
      <c r="OF773" s="5"/>
      <c r="OG773" s="5"/>
      <c r="OH773" s="5"/>
      <c r="OI773" s="5"/>
      <c r="OJ773" s="5"/>
      <c r="OK773" s="5"/>
      <c r="OL773" s="5"/>
      <c r="OM773" s="5"/>
      <c r="ON773" s="5"/>
      <c r="OO773" s="5"/>
      <c r="OP773" s="5"/>
      <c r="OQ773" s="5"/>
      <c r="OR773" s="5"/>
      <c r="OS773" s="5"/>
      <c r="OT773" s="5"/>
      <c r="OU773" s="5"/>
      <c r="OV773" s="5"/>
      <c r="OW773" s="5"/>
      <c r="OX773" s="5"/>
      <c r="OY773" s="5"/>
      <c r="OZ773" s="5"/>
      <c r="PA773" s="5"/>
      <c r="PB773" s="5"/>
      <c r="PC773" s="5"/>
      <c r="PD773" s="5"/>
      <c r="PE773" s="5"/>
      <c r="PF773" s="5"/>
      <c r="PG773" s="5"/>
      <c r="PH773" s="5"/>
      <c r="PI773" s="5"/>
      <c r="PJ773" s="5"/>
      <c r="PK773" s="5"/>
      <c r="PL773" s="5"/>
      <c r="PM773" s="5"/>
      <c r="PN773" s="5"/>
      <c r="PO773" s="5"/>
      <c r="PP773" s="5"/>
    </row>
    <row r="774" spans="1:432" ht="14.2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  <c r="IW774" s="5"/>
      <c r="IX774" s="5"/>
      <c r="IY774" s="5"/>
      <c r="IZ774" s="5"/>
      <c r="JA774" s="5"/>
      <c r="JB774" s="5"/>
      <c r="JC774" s="5"/>
      <c r="JD774" s="5"/>
      <c r="JE774" s="5"/>
      <c r="JF774" s="5"/>
      <c r="JG774" s="5"/>
      <c r="JH774" s="5"/>
      <c r="JI774" s="5"/>
      <c r="JJ774" s="5"/>
      <c r="JK774" s="5"/>
      <c r="JL774" s="5"/>
      <c r="JM774" s="5"/>
      <c r="JN774" s="5"/>
      <c r="JO774" s="5"/>
      <c r="JP774" s="5"/>
      <c r="JQ774" s="5"/>
      <c r="JR774" s="5"/>
      <c r="JS774" s="5"/>
      <c r="JT774" s="5"/>
      <c r="JU774" s="5"/>
      <c r="JV774" s="5"/>
      <c r="JW774" s="5"/>
      <c r="JX774" s="5"/>
      <c r="JY774" s="5"/>
      <c r="JZ774" s="5"/>
      <c r="KA774" s="5"/>
      <c r="KB774" s="5"/>
      <c r="KC774" s="5"/>
      <c r="KD774" s="5"/>
      <c r="KE774" s="5"/>
      <c r="KF774" s="5"/>
      <c r="KG774" s="5"/>
      <c r="KH774" s="5"/>
      <c r="KI774" s="5"/>
      <c r="KJ774" s="5"/>
      <c r="KK774" s="5"/>
      <c r="KL774" s="5"/>
      <c r="KM774" s="5"/>
      <c r="KN774" s="5"/>
      <c r="KO774" s="5"/>
      <c r="KP774" s="5"/>
      <c r="KQ774" s="5"/>
      <c r="KR774" s="5"/>
      <c r="KS774" s="5"/>
      <c r="KT774" s="5"/>
      <c r="KU774" s="5"/>
      <c r="KV774" s="5"/>
      <c r="KW774" s="5"/>
      <c r="KX774" s="5"/>
      <c r="KY774" s="5"/>
      <c r="KZ774" s="5"/>
      <c r="LA774" s="5"/>
      <c r="LB774" s="5"/>
      <c r="LC774" s="5"/>
      <c r="LD774" s="5"/>
      <c r="LE774" s="5"/>
      <c r="LF774" s="5"/>
      <c r="LG774" s="5"/>
      <c r="LH774" s="5"/>
      <c r="LI774" s="5"/>
      <c r="LJ774" s="5"/>
      <c r="LK774" s="5"/>
      <c r="LL774" s="5"/>
      <c r="LM774" s="5"/>
      <c r="LN774" s="5"/>
      <c r="LO774" s="5"/>
      <c r="LP774" s="5"/>
      <c r="LQ774" s="5"/>
      <c r="LR774" s="5"/>
      <c r="LS774" s="5"/>
      <c r="LT774" s="5"/>
      <c r="LU774" s="5"/>
      <c r="LV774" s="5"/>
      <c r="LW774" s="5"/>
      <c r="LX774" s="5"/>
      <c r="LY774" s="5"/>
      <c r="LZ774" s="5"/>
      <c r="MA774" s="5"/>
      <c r="MB774" s="5"/>
      <c r="MC774" s="5"/>
      <c r="MD774" s="5"/>
      <c r="ME774" s="5"/>
      <c r="MF774" s="5"/>
      <c r="MG774" s="5"/>
      <c r="MH774" s="5"/>
      <c r="MI774" s="5"/>
      <c r="MJ774" s="5"/>
      <c r="MK774" s="5"/>
      <c r="ML774" s="5"/>
      <c r="MM774" s="5"/>
      <c r="MN774" s="5"/>
      <c r="MO774" s="5"/>
      <c r="MP774" s="5"/>
      <c r="MQ774" s="5"/>
      <c r="MR774" s="5"/>
      <c r="MS774" s="5"/>
      <c r="MT774" s="5"/>
      <c r="MU774" s="5"/>
      <c r="MV774" s="5"/>
      <c r="MW774" s="5"/>
      <c r="MX774" s="5"/>
      <c r="MY774" s="5"/>
      <c r="MZ774" s="5"/>
      <c r="NA774" s="5"/>
      <c r="NB774" s="5"/>
      <c r="NC774" s="5"/>
      <c r="ND774" s="5"/>
      <c r="NE774" s="5"/>
      <c r="NF774" s="5"/>
      <c r="NG774" s="5"/>
      <c r="NH774" s="5"/>
      <c r="NI774" s="5"/>
      <c r="NJ774" s="5"/>
      <c r="NK774" s="5"/>
      <c r="NL774" s="5"/>
      <c r="NM774" s="5"/>
      <c r="NN774" s="5"/>
      <c r="NO774" s="5"/>
      <c r="NP774" s="5"/>
      <c r="NQ774" s="5"/>
      <c r="NR774" s="5"/>
      <c r="NS774" s="5"/>
      <c r="NT774" s="5"/>
      <c r="NU774" s="5"/>
      <c r="NV774" s="5"/>
      <c r="NW774" s="5"/>
      <c r="NX774" s="5"/>
      <c r="NY774" s="5"/>
      <c r="NZ774" s="5"/>
      <c r="OA774" s="5"/>
      <c r="OB774" s="5"/>
      <c r="OC774" s="5"/>
      <c r="OD774" s="5"/>
      <c r="OE774" s="5"/>
      <c r="OF774" s="5"/>
      <c r="OG774" s="5"/>
      <c r="OH774" s="5"/>
      <c r="OI774" s="5"/>
      <c r="OJ774" s="5"/>
      <c r="OK774" s="5"/>
      <c r="OL774" s="5"/>
      <c r="OM774" s="5"/>
      <c r="ON774" s="5"/>
      <c r="OO774" s="5"/>
      <c r="OP774" s="5"/>
      <c r="OQ774" s="5"/>
      <c r="OR774" s="5"/>
      <c r="OS774" s="5"/>
      <c r="OT774" s="5"/>
      <c r="OU774" s="5"/>
      <c r="OV774" s="5"/>
      <c r="OW774" s="5"/>
      <c r="OX774" s="5"/>
      <c r="OY774" s="5"/>
      <c r="OZ774" s="5"/>
      <c r="PA774" s="5"/>
      <c r="PB774" s="5"/>
      <c r="PC774" s="5"/>
      <c r="PD774" s="5"/>
      <c r="PE774" s="5"/>
      <c r="PF774" s="5"/>
      <c r="PG774" s="5"/>
      <c r="PH774" s="5"/>
      <c r="PI774" s="5"/>
      <c r="PJ774" s="5"/>
      <c r="PK774" s="5"/>
      <c r="PL774" s="5"/>
      <c r="PM774" s="5"/>
      <c r="PN774" s="5"/>
      <c r="PO774" s="5"/>
      <c r="PP774" s="5"/>
    </row>
    <row r="775" spans="1:432" ht="14.2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  <c r="IW775" s="5"/>
      <c r="IX775" s="5"/>
      <c r="IY775" s="5"/>
      <c r="IZ775" s="5"/>
      <c r="JA775" s="5"/>
      <c r="JB775" s="5"/>
      <c r="JC775" s="5"/>
      <c r="JD775" s="5"/>
      <c r="JE775" s="5"/>
      <c r="JF775" s="5"/>
      <c r="JG775" s="5"/>
      <c r="JH775" s="5"/>
      <c r="JI775" s="5"/>
      <c r="JJ775" s="5"/>
      <c r="JK775" s="5"/>
      <c r="JL775" s="5"/>
      <c r="JM775" s="5"/>
      <c r="JN775" s="5"/>
      <c r="JO775" s="5"/>
      <c r="JP775" s="5"/>
      <c r="JQ775" s="5"/>
      <c r="JR775" s="5"/>
      <c r="JS775" s="5"/>
      <c r="JT775" s="5"/>
      <c r="JU775" s="5"/>
      <c r="JV775" s="5"/>
      <c r="JW775" s="5"/>
      <c r="JX775" s="5"/>
      <c r="JY775" s="5"/>
      <c r="JZ775" s="5"/>
      <c r="KA775" s="5"/>
      <c r="KB775" s="5"/>
      <c r="KC775" s="5"/>
      <c r="KD775" s="5"/>
      <c r="KE775" s="5"/>
      <c r="KF775" s="5"/>
      <c r="KG775" s="5"/>
      <c r="KH775" s="5"/>
      <c r="KI775" s="5"/>
      <c r="KJ775" s="5"/>
      <c r="KK775" s="5"/>
      <c r="KL775" s="5"/>
      <c r="KM775" s="5"/>
      <c r="KN775" s="5"/>
      <c r="KO775" s="5"/>
      <c r="KP775" s="5"/>
      <c r="KQ775" s="5"/>
      <c r="KR775" s="5"/>
      <c r="KS775" s="5"/>
      <c r="KT775" s="5"/>
      <c r="KU775" s="5"/>
      <c r="KV775" s="5"/>
      <c r="KW775" s="5"/>
      <c r="KX775" s="5"/>
      <c r="KY775" s="5"/>
      <c r="KZ775" s="5"/>
      <c r="LA775" s="5"/>
      <c r="LB775" s="5"/>
      <c r="LC775" s="5"/>
      <c r="LD775" s="5"/>
      <c r="LE775" s="5"/>
      <c r="LF775" s="5"/>
      <c r="LG775" s="5"/>
      <c r="LH775" s="5"/>
      <c r="LI775" s="5"/>
      <c r="LJ775" s="5"/>
      <c r="LK775" s="5"/>
      <c r="LL775" s="5"/>
      <c r="LM775" s="5"/>
      <c r="LN775" s="5"/>
      <c r="LO775" s="5"/>
      <c r="LP775" s="5"/>
      <c r="LQ775" s="5"/>
      <c r="LR775" s="5"/>
      <c r="LS775" s="5"/>
      <c r="LT775" s="5"/>
      <c r="LU775" s="5"/>
      <c r="LV775" s="5"/>
      <c r="LW775" s="5"/>
      <c r="LX775" s="5"/>
      <c r="LY775" s="5"/>
      <c r="LZ775" s="5"/>
      <c r="MA775" s="5"/>
      <c r="MB775" s="5"/>
      <c r="MC775" s="5"/>
      <c r="MD775" s="5"/>
      <c r="ME775" s="5"/>
      <c r="MF775" s="5"/>
      <c r="MG775" s="5"/>
      <c r="MH775" s="5"/>
      <c r="MI775" s="5"/>
      <c r="MJ775" s="5"/>
      <c r="MK775" s="5"/>
      <c r="ML775" s="5"/>
      <c r="MM775" s="5"/>
      <c r="MN775" s="5"/>
      <c r="MO775" s="5"/>
      <c r="MP775" s="5"/>
      <c r="MQ775" s="5"/>
      <c r="MR775" s="5"/>
      <c r="MS775" s="5"/>
      <c r="MT775" s="5"/>
      <c r="MU775" s="5"/>
      <c r="MV775" s="5"/>
      <c r="MW775" s="5"/>
      <c r="MX775" s="5"/>
      <c r="MY775" s="5"/>
      <c r="MZ775" s="5"/>
      <c r="NA775" s="5"/>
      <c r="NB775" s="5"/>
      <c r="NC775" s="5"/>
      <c r="ND775" s="5"/>
      <c r="NE775" s="5"/>
      <c r="NF775" s="5"/>
      <c r="NG775" s="5"/>
      <c r="NH775" s="5"/>
      <c r="NI775" s="5"/>
      <c r="NJ775" s="5"/>
      <c r="NK775" s="5"/>
      <c r="NL775" s="5"/>
      <c r="NM775" s="5"/>
      <c r="NN775" s="5"/>
      <c r="NO775" s="5"/>
      <c r="NP775" s="5"/>
      <c r="NQ775" s="5"/>
      <c r="NR775" s="5"/>
      <c r="NS775" s="5"/>
      <c r="NT775" s="5"/>
      <c r="NU775" s="5"/>
      <c r="NV775" s="5"/>
      <c r="NW775" s="5"/>
      <c r="NX775" s="5"/>
      <c r="NY775" s="5"/>
      <c r="NZ775" s="5"/>
      <c r="OA775" s="5"/>
      <c r="OB775" s="5"/>
      <c r="OC775" s="5"/>
      <c r="OD775" s="5"/>
      <c r="OE775" s="5"/>
      <c r="OF775" s="5"/>
      <c r="OG775" s="5"/>
      <c r="OH775" s="5"/>
      <c r="OI775" s="5"/>
      <c r="OJ775" s="5"/>
      <c r="OK775" s="5"/>
      <c r="OL775" s="5"/>
      <c r="OM775" s="5"/>
      <c r="ON775" s="5"/>
      <c r="OO775" s="5"/>
      <c r="OP775" s="5"/>
      <c r="OQ775" s="5"/>
      <c r="OR775" s="5"/>
      <c r="OS775" s="5"/>
      <c r="OT775" s="5"/>
      <c r="OU775" s="5"/>
      <c r="OV775" s="5"/>
      <c r="OW775" s="5"/>
      <c r="OX775" s="5"/>
      <c r="OY775" s="5"/>
      <c r="OZ775" s="5"/>
      <c r="PA775" s="5"/>
      <c r="PB775" s="5"/>
      <c r="PC775" s="5"/>
      <c r="PD775" s="5"/>
      <c r="PE775" s="5"/>
      <c r="PF775" s="5"/>
      <c r="PG775" s="5"/>
      <c r="PH775" s="5"/>
      <c r="PI775" s="5"/>
      <c r="PJ775" s="5"/>
      <c r="PK775" s="5"/>
      <c r="PL775" s="5"/>
      <c r="PM775" s="5"/>
      <c r="PN775" s="5"/>
      <c r="PO775" s="5"/>
      <c r="PP775" s="5"/>
    </row>
    <row r="776" spans="1:432" ht="14.2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  <c r="IW776" s="5"/>
      <c r="IX776" s="5"/>
      <c r="IY776" s="5"/>
      <c r="IZ776" s="5"/>
      <c r="JA776" s="5"/>
      <c r="JB776" s="5"/>
      <c r="JC776" s="5"/>
      <c r="JD776" s="5"/>
      <c r="JE776" s="5"/>
      <c r="JF776" s="5"/>
      <c r="JG776" s="5"/>
      <c r="JH776" s="5"/>
      <c r="JI776" s="5"/>
      <c r="JJ776" s="5"/>
      <c r="JK776" s="5"/>
      <c r="JL776" s="5"/>
      <c r="JM776" s="5"/>
      <c r="JN776" s="5"/>
      <c r="JO776" s="5"/>
      <c r="JP776" s="5"/>
      <c r="JQ776" s="5"/>
      <c r="JR776" s="5"/>
      <c r="JS776" s="5"/>
      <c r="JT776" s="5"/>
      <c r="JU776" s="5"/>
      <c r="JV776" s="5"/>
      <c r="JW776" s="5"/>
      <c r="JX776" s="5"/>
      <c r="JY776" s="5"/>
      <c r="JZ776" s="5"/>
      <c r="KA776" s="5"/>
      <c r="KB776" s="5"/>
      <c r="KC776" s="5"/>
      <c r="KD776" s="5"/>
      <c r="KE776" s="5"/>
      <c r="KF776" s="5"/>
      <c r="KG776" s="5"/>
      <c r="KH776" s="5"/>
      <c r="KI776" s="5"/>
      <c r="KJ776" s="5"/>
      <c r="KK776" s="5"/>
      <c r="KL776" s="5"/>
      <c r="KM776" s="5"/>
      <c r="KN776" s="5"/>
      <c r="KO776" s="5"/>
      <c r="KP776" s="5"/>
      <c r="KQ776" s="5"/>
      <c r="KR776" s="5"/>
      <c r="KS776" s="5"/>
      <c r="KT776" s="5"/>
      <c r="KU776" s="5"/>
      <c r="KV776" s="5"/>
      <c r="KW776" s="5"/>
      <c r="KX776" s="5"/>
      <c r="KY776" s="5"/>
      <c r="KZ776" s="5"/>
      <c r="LA776" s="5"/>
      <c r="LB776" s="5"/>
      <c r="LC776" s="5"/>
      <c r="LD776" s="5"/>
      <c r="LE776" s="5"/>
      <c r="LF776" s="5"/>
      <c r="LG776" s="5"/>
      <c r="LH776" s="5"/>
      <c r="LI776" s="5"/>
      <c r="LJ776" s="5"/>
      <c r="LK776" s="5"/>
      <c r="LL776" s="5"/>
      <c r="LM776" s="5"/>
      <c r="LN776" s="5"/>
      <c r="LO776" s="5"/>
      <c r="LP776" s="5"/>
      <c r="LQ776" s="5"/>
      <c r="LR776" s="5"/>
      <c r="LS776" s="5"/>
      <c r="LT776" s="5"/>
      <c r="LU776" s="5"/>
      <c r="LV776" s="5"/>
      <c r="LW776" s="5"/>
      <c r="LX776" s="5"/>
      <c r="LY776" s="5"/>
      <c r="LZ776" s="5"/>
      <c r="MA776" s="5"/>
      <c r="MB776" s="5"/>
      <c r="MC776" s="5"/>
      <c r="MD776" s="5"/>
      <c r="ME776" s="5"/>
      <c r="MF776" s="5"/>
      <c r="MG776" s="5"/>
      <c r="MH776" s="5"/>
      <c r="MI776" s="5"/>
      <c r="MJ776" s="5"/>
      <c r="MK776" s="5"/>
      <c r="ML776" s="5"/>
      <c r="MM776" s="5"/>
      <c r="MN776" s="5"/>
      <c r="MO776" s="5"/>
      <c r="MP776" s="5"/>
      <c r="MQ776" s="5"/>
      <c r="MR776" s="5"/>
      <c r="MS776" s="5"/>
      <c r="MT776" s="5"/>
      <c r="MU776" s="5"/>
      <c r="MV776" s="5"/>
      <c r="MW776" s="5"/>
      <c r="MX776" s="5"/>
      <c r="MY776" s="5"/>
      <c r="MZ776" s="5"/>
      <c r="NA776" s="5"/>
      <c r="NB776" s="5"/>
      <c r="NC776" s="5"/>
      <c r="ND776" s="5"/>
      <c r="NE776" s="5"/>
      <c r="NF776" s="5"/>
      <c r="NG776" s="5"/>
      <c r="NH776" s="5"/>
      <c r="NI776" s="5"/>
      <c r="NJ776" s="5"/>
      <c r="NK776" s="5"/>
      <c r="NL776" s="5"/>
      <c r="NM776" s="5"/>
      <c r="NN776" s="5"/>
      <c r="NO776" s="5"/>
      <c r="NP776" s="5"/>
      <c r="NQ776" s="5"/>
      <c r="NR776" s="5"/>
      <c r="NS776" s="5"/>
      <c r="NT776" s="5"/>
      <c r="NU776" s="5"/>
      <c r="NV776" s="5"/>
      <c r="NW776" s="5"/>
      <c r="NX776" s="5"/>
      <c r="NY776" s="5"/>
      <c r="NZ776" s="5"/>
      <c r="OA776" s="5"/>
      <c r="OB776" s="5"/>
      <c r="OC776" s="5"/>
      <c r="OD776" s="5"/>
      <c r="OE776" s="5"/>
      <c r="OF776" s="5"/>
      <c r="OG776" s="5"/>
      <c r="OH776" s="5"/>
      <c r="OI776" s="5"/>
      <c r="OJ776" s="5"/>
      <c r="OK776" s="5"/>
      <c r="OL776" s="5"/>
      <c r="OM776" s="5"/>
      <c r="ON776" s="5"/>
      <c r="OO776" s="5"/>
      <c r="OP776" s="5"/>
      <c r="OQ776" s="5"/>
      <c r="OR776" s="5"/>
      <c r="OS776" s="5"/>
      <c r="OT776" s="5"/>
      <c r="OU776" s="5"/>
      <c r="OV776" s="5"/>
      <c r="OW776" s="5"/>
      <c r="OX776" s="5"/>
      <c r="OY776" s="5"/>
      <c r="OZ776" s="5"/>
      <c r="PA776" s="5"/>
      <c r="PB776" s="5"/>
      <c r="PC776" s="5"/>
      <c r="PD776" s="5"/>
      <c r="PE776" s="5"/>
      <c r="PF776" s="5"/>
      <c r="PG776" s="5"/>
      <c r="PH776" s="5"/>
      <c r="PI776" s="5"/>
      <c r="PJ776" s="5"/>
      <c r="PK776" s="5"/>
      <c r="PL776" s="5"/>
      <c r="PM776" s="5"/>
      <c r="PN776" s="5"/>
      <c r="PO776" s="5"/>
      <c r="PP776" s="5"/>
    </row>
    <row r="777" spans="1:432" ht="14.2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  <c r="IW777" s="5"/>
      <c r="IX777" s="5"/>
      <c r="IY777" s="5"/>
      <c r="IZ777" s="5"/>
      <c r="JA777" s="5"/>
      <c r="JB777" s="5"/>
      <c r="JC777" s="5"/>
      <c r="JD777" s="5"/>
      <c r="JE777" s="5"/>
      <c r="JF777" s="5"/>
      <c r="JG777" s="5"/>
      <c r="JH777" s="5"/>
      <c r="JI777" s="5"/>
      <c r="JJ777" s="5"/>
      <c r="JK777" s="5"/>
      <c r="JL777" s="5"/>
      <c r="JM777" s="5"/>
      <c r="JN777" s="5"/>
      <c r="JO777" s="5"/>
      <c r="JP777" s="5"/>
      <c r="JQ777" s="5"/>
      <c r="JR777" s="5"/>
      <c r="JS777" s="5"/>
      <c r="JT777" s="5"/>
      <c r="JU777" s="5"/>
      <c r="JV777" s="5"/>
      <c r="JW777" s="5"/>
      <c r="JX777" s="5"/>
      <c r="JY777" s="5"/>
      <c r="JZ777" s="5"/>
      <c r="KA777" s="5"/>
      <c r="KB777" s="5"/>
      <c r="KC777" s="5"/>
      <c r="KD777" s="5"/>
      <c r="KE777" s="5"/>
      <c r="KF777" s="5"/>
      <c r="KG777" s="5"/>
      <c r="KH777" s="5"/>
      <c r="KI777" s="5"/>
      <c r="KJ777" s="5"/>
      <c r="KK777" s="5"/>
      <c r="KL777" s="5"/>
      <c r="KM777" s="5"/>
      <c r="KN777" s="5"/>
      <c r="KO777" s="5"/>
      <c r="KP777" s="5"/>
      <c r="KQ777" s="5"/>
      <c r="KR777" s="5"/>
      <c r="KS777" s="5"/>
      <c r="KT777" s="5"/>
      <c r="KU777" s="5"/>
      <c r="KV777" s="5"/>
      <c r="KW777" s="5"/>
      <c r="KX777" s="5"/>
      <c r="KY777" s="5"/>
      <c r="KZ777" s="5"/>
      <c r="LA777" s="5"/>
      <c r="LB777" s="5"/>
      <c r="LC777" s="5"/>
      <c r="LD777" s="5"/>
      <c r="LE777" s="5"/>
      <c r="LF777" s="5"/>
      <c r="LG777" s="5"/>
      <c r="LH777" s="5"/>
      <c r="LI777" s="5"/>
      <c r="LJ777" s="5"/>
      <c r="LK777" s="5"/>
      <c r="LL777" s="5"/>
      <c r="LM777" s="5"/>
      <c r="LN777" s="5"/>
      <c r="LO777" s="5"/>
      <c r="LP777" s="5"/>
      <c r="LQ777" s="5"/>
      <c r="LR777" s="5"/>
      <c r="LS777" s="5"/>
      <c r="LT777" s="5"/>
      <c r="LU777" s="5"/>
      <c r="LV777" s="5"/>
      <c r="LW777" s="5"/>
      <c r="LX777" s="5"/>
      <c r="LY777" s="5"/>
      <c r="LZ777" s="5"/>
      <c r="MA777" s="5"/>
      <c r="MB777" s="5"/>
      <c r="MC777" s="5"/>
      <c r="MD777" s="5"/>
      <c r="ME777" s="5"/>
      <c r="MF777" s="5"/>
      <c r="MG777" s="5"/>
      <c r="MH777" s="5"/>
      <c r="MI777" s="5"/>
      <c r="MJ777" s="5"/>
      <c r="MK777" s="5"/>
      <c r="ML777" s="5"/>
      <c r="MM777" s="5"/>
      <c r="MN777" s="5"/>
      <c r="MO777" s="5"/>
      <c r="MP777" s="5"/>
      <c r="MQ777" s="5"/>
      <c r="MR777" s="5"/>
      <c r="MS777" s="5"/>
      <c r="MT777" s="5"/>
      <c r="MU777" s="5"/>
      <c r="MV777" s="5"/>
      <c r="MW777" s="5"/>
      <c r="MX777" s="5"/>
      <c r="MY777" s="5"/>
      <c r="MZ777" s="5"/>
      <c r="NA777" s="5"/>
      <c r="NB777" s="5"/>
      <c r="NC777" s="5"/>
      <c r="ND777" s="5"/>
      <c r="NE777" s="5"/>
      <c r="NF777" s="5"/>
      <c r="NG777" s="5"/>
      <c r="NH777" s="5"/>
      <c r="NI777" s="5"/>
      <c r="NJ777" s="5"/>
      <c r="NK777" s="5"/>
      <c r="NL777" s="5"/>
      <c r="NM777" s="5"/>
      <c r="NN777" s="5"/>
      <c r="NO777" s="5"/>
      <c r="NP777" s="5"/>
      <c r="NQ777" s="5"/>
      <c r="NR777" s="5"/>
      <c r="NS777" s="5"/>
      <c r="NT777" s="5"/>
      <c r="NU777" s="5"/>
      <c r="NV777" s="5"/>
      <c r="NW777" s="5"/>
      <c r="NX777" s="5"/>
      <c r="NY777" s="5"/>
      <c r="NZ777" s="5"/>
      <c r="OA777" s="5"/>
      <c r="OB777" s="5"/>
      <c r="OC777" s="5"/>
      <c r="OD777" s="5"/>
      <c r="OE777" s="5"/>
      <c r="OF777" s="5"/>
      <c r="OG777" s="5"/>
      <c r="OH777" s="5"/>
      <c r="OI777" s="5"/>
      <c r="OJ777" s="5"/>
      <c r="OK777" s="5"/>
      <c r="OL777" s="5"/>
      <c r="OM777" s="5"/>
      <c r="ON777" s="5"/>
      <c r="OO777" s="5"/>
      <c r="OP777" s="5"/>
      <c r="OQ777" s="5"/>
      <c r="OR777" s="5"/>
      <c r="OS777" s="5"/>
      <c r="OT777" s="5"/>
      <c r="OU777" s="5"/>
      <c r="OV777" s="5"/>
      <c r="OW777" s="5"/>
      <c r="OX777" s="5"/>
      <c r="OY777" s="5"/>
      <c r="OZ777" s="5"/>
      <c r="PA777" s="5"/>
      <c r="PB777" s="5"/>
      <c r="PC777" s="5"/>
      <c r="PD777" s="5"/>
      <c r="PE777" s="5"/>
      <c r="PF777" s="5"/>
      <c r="PG777" s="5"/>
      <c r="PH777" s="5"/>
      <c r="PI777" s="5"/>
      <c r="PJ777" s="5"/>
      <c r="PK777" s="5"/>
      <c r="PL777" s="5"/>
      <c r="PM777" s="5"/>
      <c r="PN777" s="5"/>
      <c r="PO777" s="5"/>
      <c r="PP777" s="5"/>
    </row>
    <row r="778" spans="1:432" ht="14.2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  <c r="IW778" s="5"/>
      <c r="IX778" s="5"/>
      <c r="IY778" s="5"/>
      <c r="IZ778" s="5"/>
      <c r="JA778" s="5"/>
      <c r="JB778" s="5"/>
      <c r="JC778" s="5"/>
      <c r="JD778" s="5"/>
      <c r="JE778" s="5"/>
      <c r="JF778" s="5"/>
      <c r="JG778" s="5"/>
      <c r="JH778" s="5"/>
      <c r="JI778" s="5"/>
      <c r="JJ778" s="5"/>
      <c r="JK778" s="5"/>
      <c r="JL778" s="5"/>
      <c r="JM778" s="5"/>
      <c r="JN778" s="5"/>
      <c r="JO778" s="5"/>
      <c r="JP778" s="5"/>
      <c r="JQ778" s="5"/>
      <c r="JR778" s="5"/>
      <c r="JS778" s="5"/>
      <c r="JT778" s="5"/>
      <c r="JU778" s="5"/>
      <c r="JV778" s="5"/>
      <c r="JW778" s="5"/>
      <c r="JX778" s="5"/>
      <c r="JY778" s="5"/>
      <c r="JZ778" s="5"/>
      <c r="KA778" s="5"/>
      <c r="KB778" s="5"/>
      <c r="KC778" s="5"/>
      <c r="KD778" s="5"/>
      <c r="KE778" s="5"/>
      <c r="KF778" s="5"/>
      <c r="KG778" s="5"/>
      <c r="KH778" s="5"/>
      <c r="KI778" s="5"/>
      <c r="KJ778" s="5"/>
      <c r="KK778" s="5"/>
      <c r="KL778" s="5"/>
      <c r="KM778" s="5"/>
      <c r="KN778" s="5"/>
      <c r="KO778" s="5"/>
      <c r="KP778" s="5"/>
      <c r="KQ778" s="5"/>
      <c r="KR778" s="5"/>
      <c r="KS778" s="5"/>
      <c r="KT778" s="5"/>
      <c r="KU778" s="5"/>
      <c r="KV778" s="5"/>
      <c r="KW778" s="5"/>
      <c r="KX778" s="5"/>
      <c r="KY778" s="5"/>
      <c r="KZ778" s="5"/>
      <c r="LA778" s="5"/>
      <c r="LB778" s="5"/>
      <c r="LC778" s="5"/>
      <c r="LD778" s="5"/>
      <c r="LE778" s="5"/>
      <c r="LF778" s="5"/>
      <c r="LG778" s="5"/>
      <c r="LH778" s="5"/>
      <c r="LI778" s="5"/>
      <c r="LJ778" s="5"/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r="MY778" s="5"/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</row>
    <row r="779" spans="1:432" ht="14.2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  <c r="IW779" s="5"/>
      <c r="IX779" s="5"/>
      <c r="IY779" s="5"/>
      <c r="IZ779" s="5"/>
      <c r="JA779" s="5"/>
      <c r="JB779" s="5"/>
      <c r="JC779" s="5"/>
      <c r="JD779" s="5"/>
      <c r="JE779" s="5"/>
      <c r="JF779" s="5"/>
      <c r="JG779" s="5"/>
      <c r="JH779" s="5"/>
      <c r="JI779" s="5"/>
      <c r="JJ779" s="5"/>
      <c r="JK779" s="5"/>
      <c r="JL779" s="5"/>
      <c r="JM779" s="5"/>
      <c r="JN779" s="5"/>
      <c r="JO779" s="5"/>
      <c r="JP779" s="5"/>
      <c r="JQ779" s="5"/>
      <c r="JR779" s="5"/>
      <c r="JS779" s="5"/>
      <c r="JT779" s="5"/>
      <c r="JU779" s="5"/>
      <c r="JV779" s="5"/>
      <c r="JW779" s="5"/>
      <c r="JX779" s="5"/>
      <c r="JY779" s="5"/>
      <c r="JZ779" s="5"/>
      <c r="KA779" s="5"/>
      <c r="KB779" s="5"/>
      <c r="KC779" s="5"/>
      <c r="KD779" s="5"/>
      <c r="KE779" s="5"/>
      <c r="KF779" s="5"/>
      <c r="KG779" s="5"/>
      <c r="KH779" s="5"/>
      <c r="KI779" s="5"/>
      <c r="KJ779" s="5"/>
      <c r="KK779" s="5"/>
      <c r="KL779" s="5"/>
      <c r="KM779" s="5"/>
      <c r="KN779" s="5"/>
      <c r="KO779" s="5"/>
      <c r="KP779" s="5"/>
      <c r="KQ779" s="5"/>
      <c r="KR779" s="5"/>
      <c r="KS779" s="5"/>
      <c r="KT779" s="5"/>
      <c r="KU779" s="5"/>
      <c r="KV779" s="5"/>
      <c r="KW779" s="5"/>
      <c r="KX779" s="5"/>
      <c r="KY779" s="5"/>
      <c r="KZ779" s="5"/>
      <c r="LA779" s="5"/>
      <c r="LB779" s="5"/>
      <c r="LC779" s="5"/>
      <c r="LD779" s="5"/>
      <c r="LE779" s="5"/>
      <c r="LF779" s="5"/>
      <c r="LG779" s="5"/>
      <c r="LH779" s="5"/>
      <c r="LI779" s="5"/>
      <c r="LJ779" s="5"/>
      <c r="LK779" s="5"/>
      <c r="LL779" s="5"/>
      <c r="LM779" s="5"/>
      <c r="LN779" s="5"/>
      <c r="LO779" s="5"/>
      <c r="LP779" s="5"/>
      <c r="LQ779" s="5"/>
      <c r="LR779" s="5"/>
      <c r="LS779" s="5"/>
      <c r="LT779" s="5"/>
      <c r="LU779" s="5"/>
      <c r="LV779" s="5"/>
      <c r="LW779" s="5"/>
      <c r="LX779" s="5"/>
      <c r="LY779" s="5"/>
      <c r="LZ779" s="5"/>
      <c r="MA779" s="5"/>
      <c r="MB779" s="5"/>
      <c r="MC779" s="5"/>
      <c r="MD779" s="5"/>
      <c r="ME779" s="5"/>
      <c r="MF779" s="5"/>
      <c r="MG779" s="5"/>
      <c r="MH779" s="5"/>
      <c r="MI779" s="5"/>
      <c r="MJ779" s="5"/>
      <c r="MK779" s="5"/>
      <c r="ML779" s="5"/>
      <c r="MM779" s="5"/>
      <c r="MN779" s="5"/>
      <c r="MO779" s="5"/>
      <c r="MP779" s="5"/>
      <c r="MQ779" s="5"/>
      <c r="MR779" s="5"/>
      <c r="MS779" s="5"/>
      <c r="MT779" s="5"/>
      <c r="MU779" s="5"/>
      <c r="MV779" s="5"/>
      <c r="MW779" s="5"/>
      <c r="MX779" s="5"/>
      <c r="MY779" s="5"/>
      <c r="MZ779" s="5"/>
      <c r="NA779" s="5"/>
      <c r="NB779" s="5"/>
      <c r="NC779" s="5"/>
      <c r="ND779" s="5"/>
      <c r="NE779" s="5"/>
      <c r="NF779" s="5"/>
      <c r="NG779" s="5"/>
      <c r="NH779" s="5"/>
      <c r="NI779" s="5"/>
      <c r="NJ779" s="5"/>
      <c r="NK779" s="5"/>
      <c r="NL779" s="5"/>
      <c r="NM779" s="5"/>
      <c r="NN779" s="5"/>
      <c r="NO779" s="5"/>
      <c r="NP779" s="5"/>
      <c r="NQ779" s="5"/>
      <c r="NR779" s="5"/>
      <c r="NS779" s="5"/>
      <c r="NT779" s="5"/>
      <c r="NU779" s="5"/>
      <c r="NV779" s="5"/>
      <c r="NW779" s="5"/>
      <c r="NX779" s="5"/>
      <c r="NY779" s="5"/>
      <c r="NZ779" s="5"/>
      <c r="OA779" s="5"/>
      <c r="OB779" s="5"/>
      <c r="OC779" s="5"/>
      <c r="OD779" s="5"/>
      <c r="OE779" s="5"/>
      <c r="OF779" s="5"/>
      <c r="OG779" s="5"/>
      <c r="OH779" s="5"/>
      <c r="OI779" s="5"/>
      <c r="OJ779" s="5"/>
      <c r="OK779" s="5"/>
      <c r="OL779" s="5"/>
      <c r="OM779" s="5"/>
      <c r="ON779" s="5"/>
      <c r="OO779" s="5"/>
      <c r="OP779" s="5"/>
      <c r="OQ779" s="5"/>
      <c r="OR779" s="5"/>
      <c r="OS779" s="5"/>
      <c r="OT779" s="5"/>
      <c r="OU779" s="5"/>
      <c r="OV779" s="5"/>
      <c r="OW779" s="5"/>
      <c r="OX779" s="5"/>
      <c r="OY779" s="5"/>
      <c r="OZ779" s="5"/>
      <c r="PA779" s="5"/>
      <c r="PB779" s="5"/>
      <c r="PC779" s="5"/>
      <c r="PD779" s="5"/>
      <c r="PE779" s="5"/>
      <c r="PF779" s="5"/>
      <c r="PG779" s="5"/>
      <c r="PH779" s="5"/>
      <c r="PI779" s="5"/>
      <c r="PJ779" s="5"/>
      <c r="PK779" s="5"/>
      <c r="PL779" s="5"/>
      <c r="PM779" s="5"/>
      <c r="PN779" s="5"/>
      <c r="PO779" s="5"/>
      <c r="PP779" s="5"/>
    </row>
    <row r="780" spans="1:432" ht="14.2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  <c r="IW780" s="5"/>
      <c r="IX780" s="5"/>
      <c r="IY780" s="5"/>
      <c r="IZ780" s="5"/>
      <c r="JA780" s="5"/>
      <c r="JB780" s="5"/>
      <c r="JC780" s="5"/>
      <c r="JD780" s="5"/>
      <c r="JE780" s="5"/>
      <c r="JF780" s="5"/>
      <c r="JG780" s="5"/>
      <c r="JH780" s="5"/>
      <c r="JI780" s="5"/>
      <c r="JJ780" s="5"/>
      <c r="JK780" s="5"/>
      <c r="JL780" s="5"/>
      <c r="JM780" s="5"/>
      <c r="JN780" s="5"/>
      <c r="JO780" s="5"/>
      <c r="JP780" s="5"/>
      <c r="JQ780" s="5"/>
      <c r="JR780" s="5"/>
      <c r="JS780" s="5"/>
      <c r="JT780" s="5"/>
      <c r="JU780" s="5"/>
      <c r="JV780" s="5"/>
      <c r="JW780" s="5"/>
      <c r="JX780" s="5"/>
      <c r="JY780" s="5"/>
      <c r="JZ780" s="5"/>
      <c r="KA780" s="5"/>
      <c r="KB780" s="5"/>
      <c r="KC780" s="5"/>
      <c r="KD780" s="5"/>
      <c r="KE780" s="5"/>
      <c r="KF780" s="5"/>
      <c r="KG780" s="5"/>
      <c r="KH780" s="5"/>
      <c r="KI780" s="5"/>
      <c r="KJ780" s="5"/>
      <c r="KK780" s="5"/>
      <c r="KL780" s="5"/>
      <c r="KM780" s="5"/>
      <c r="KN780" s="5"/>
      <c r="KO780" s="5"/>
      <c r="KP780" s="5"/>
      <c r="KQ780" s="5"/>
      <c r="KR780" s="5"/>
      <c r="KS780" s="5"/>
      <c r="KT780" s="5"/>
      <c r="KU780" s="5"/>
      <c r="KV780" s="5"/>
      <c r="KW780" s="5"/>
      <c r="KX780" s="5"/>
      <c r="KY780" s="5"/>
      <c r="KZ780" s="5"/>
      <c r="LA780" s="5"/>
      <c r="LB780" s="5"/>
      <c r="LC780" s="5"/>
      <c r="LD780" s="5"/>
      <c r="LE780" s="5"/>
      <c r="LF780" s="5"/>
      <c r="LG780" s="5"/>
      <c r="LH780" s="5"/>
      <c r="LI780" s="5"/>
      <c r="LJ780" s="5"/>
      <c r="LK780" s="5"/>
      <c r="LL780" s="5"/>
      <c r="LM780" s="5"/>
      <c r="LN780" s="5"/>
      <c r="LO780" s="5"/>
      <c r="LP780" s="5"/>
      <c r="LQ780" s="5"/>
      <c r="LR780" s="5"/>
      <c r="LS780" s="5"/>
      <c r="LT780" s="5"/>
      <c r="LU780" s="5"/>
      <c r="LV780" s="5"/>
      <c r="LW780" s="5"/>
      <c r="LX780" s="5"/>
      <c r="LY780" s="5"/>
      <c r="LZ780" s="5"/>
      <c r="MA780" s="5"/>
      <c r="MB780" s="5"/>
      <c r="MC780" s="5"/>
      <c r="MD780" s="5"/>
      <c r="ME780" s="5"/>
      <c r="MF780" s="5"/>
      <c r="MG780" s="5"/>
      <c r="MH780" s="5"/>
      <c r="MI780" s="5"/>
      <c r="MJ780" s="5"/>
      <c r="MK780" s="5"/>
      <c r="ML780" s="5"/>
      <c r="MM780" s="5"/>
      <c r="MN780" s="5"/>
      <c r="MO780" s="5"/>
      <c r="MP780" s="5"/>
      <c r="MQ780" s="5"/>
      <c r="MR780" s="5"/>
      <c r="MS780" s="5"/>
      <c r="MT780" s="5"/>
      <c r="MU780" s="5"/>
      <c r="MV780" s="5"/>
      <c r="MW780" s="5"/>
      <c r="MX780" s="5"/>
      <c r="MY780" s="5"/>
      <c r="MZ780" s="5"/>
      <c r="NA780" s="5"/>
      <c r="NB780" s="5"/>
      <c r="NC780" s="5"/>
      <c r="ND780" s="5"/>
      <c r="NE780" s="5"/>
      <c r="NF780" s="5"/>
      <c r="NG780" s="5"/>
      <c r="NH780" s="5"/>
      <c r="NI780" s="5"/>
      <c r="NJ780" s="5"/>
      <c r="NK780" s="5"/>
      <c r="NL780" s="5"/>
      <c r="NM780" s="5"/>
      <c r="NN780" s="5"/>
      <c r="NO780" s="5"/>
      <c r="NP780" s="5"/>
      <c r="NQ780" s="5"/>
      <c r="NR780" s="5"/>
      <c r="NS780" s="5"/>
      <c r="NT780" s="5"/>
      <c r="NU780" s="5"/>
      <c r="NV780" s="5"/>
      <c r="NW780" s="5"/>
      <c r="NX780" s="5"/>
      <c r="NY780" s="5"/>
      <c r="NZ780" s="5"/>
      <c r="OA780" s="5"/>
      <c r="OB780" s="5"/>
      <c r="OC780" s="5"/>
      <c r="OD780" s="5"/>
      <c r="OE780" s="5"/>
      <c r="OF780" s="5"/>
      <c r="OG780" s="5"/>
      <c r="OH780" s="5"/>
      <c r="OI780" s="5"/>
      <c r="OJ780" s="5"/>
      <c r="OK780" s="5"/>
      <c r="OL780" s="5"/>
      <c r="OM780" s="5"/>
      <c r="ON780" s="5"/>
      <c r="OO780" s="5"/>
      <c r="OP780" s="5"/>
      <c r="OQ780" s="5"/>
      <c r="OR780" s="5"/>
      <c r="OS780" s="5"/>
      <c r="OT780" s="5"/>
      <c r="OU780" s="5"/>
      <c r="OV780" s="5"/>
      <c r="OW780" s="5"/>
      <c r="OX780" s="5"/>
      <c r="OY780" s="5"/>
      <c r="OZ780" s="5"/>
      <c r="PA780" s="5"/>
      <c r="PB780" s="5"/>
      <c r="PC780" s="5"/>
      <c r="PD780" s="5"/>
      <c r="PE780" s="5"/>
      <c r="PF780" s="5"/>
      <c r="PG780" s="5"/>
      <c r="PH780" s="5"/>
      <c r="PI780" s="5"/>
      <c r="PJ780" s="5"/>
      <c r="PK780" s="5"/>
      <c r="PL780" s="5"/>
      <c r="PM780" s="5"/>
      <c r="PN780" s="5"/>
      <c r="PO780" s="5"/>
      <c r="PP780" s="5"/>
    </row>
    <row r="781" spans="1:432" ht="14.2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  <c r="IW781" s="5"/>
      <c r="IX781" s="5"/>
      <c r="IY781" s="5"/>
      <c r="IZ781" s="5"/>
      <c r="JA781" s="5"/>
      <c r="JB781" s="5"/>
      <c r="JC781" s="5"/>
      <c r="JD781" s="5"/>
      <c r="JE781" s="5"/>
      <c r="JF781" s="5"/>
      <c r="JG781" s="5"/>
      <c r="JH781" s="5"/>
      <c r="JI781" s="5"/>
      <c r="JJ781" s="5"/>
      <c r="JK781" s="5"/>
      <c r="JL781" s="5"/>
      <c r="JM781" s="5"/>
      <c r="JN781" s="5"/>
      <c r="JO781" s="5"/>
      <c r="JP781" s="5"/>
      <c r="JQ781" s="5"/>
      <c r="JR781" s="5"/>
      <c r="JS781" s="5"/>
      <c r="JT781" s="5"/>
      <c r="JU781" s="5"/>
      <c r="JV781" s="5"/>
      <c r="JW781" s="5"/>
      <c r="JX781" s="5"/>
      <c r="JY781" s="5"/>
      <c r="JZ781" s="5"/>
      <c r="KA781" s="5"/>
      <c r="KB781" s="5"/>
      <c r="KC781" s="5"/>
      <c r="KD781" s="5"/>
      <c r="KE781" s="5"/>
      <c r="KF781" s="5"/>
      <c r="KG781" s="5"/>
      <c r="KH781" s="5"/>
      <c r="KI781" s="5"/>
      <c r="KJ781" s="5"/>
      <c r="KK781" s="5"/>
      <c r="KL781" s="5"/>
      <c r="KM781" s="5"/>
      <c r="KN781" s="5"/>
      <c r="KO781" s="5"/>
      <c r="KP781" s="5"/>
      <c r="KQ781" s="5"/>
      <c r="KR781" s="5"/>
      <c r="KS781" s="5"/>
      <c r="KT781" s="5"/>
      <c r="KU781" s="5"/>
      <c r="KV781" s="5"/>
      <c r="KW781" s="5"/>
      <c r="KX781" s="5"/>
      <c r="KY781" s="5"/>
      <c r="KZ781" s="5"/>
      <c r="LA781" s="5"/>
      <c r="LB781" s="5"/>
      <c r="LC781" s="5"/>
      <c r="LD781" s="5"/>
      <c r="LE781" s="5"/>
      <c r="LF781" s="5"/>
      <c r="LG781" s="5"/>
      <c r="LH781" s="5"/>
      <c r="LI781" s="5"/>
      <c r="LJ781" s="5"/>
      <c r="LK781" s="5"/>
      <c r="LL781" s="5"/>
      <c r="LM781" s="5"/>
      <c r="LN781" s="5"/>
      <c r="LO781" s="5"/>
      <c r="LP781" s="5"/>
      <c r="LQ781" s="5"/>
      <c r="LR781" s="5"/>
      <c r="LS781" s="5"/>
      <c r="LT781" s="5"/>
      <c r="LU781" s="5"/>
      <c r="LV781" s="5"/>
      <c r="LW781" s="5"/>
      <c r="LX781" s="5"/>
      <c r="LY781" s="5"/>
      <c r="LZ781" s="5"/>
      <c r="MA781" s="5"/>
      <c r="MB781" s="5"/>
      <c r="MC781" s="5"/>
      <c r="MD781" s="5"/>
      <c r="ME781" s="5"/>
      <c r="MF781" s="5"/>
      <c r="MG781" s="5"/>
      <c r="MH781" s="5"/>
      <c r="MI781" s="5"/>
      <c r="MJ781" s="5"/>
      <c r="MK781" s="5"/>
      <c r="ML781" s="5"/>
      <c r="MM781" s="5"/>
      <c r="MN781" s="5"/>
      <c r="MO781" s="5"/>
      <c r="MP781" s="5"/>
      <c r="MQ781" s="5"/>
      <c r="MR781" s="5"/>
      <c r="MS781" s="5"/>
      <c r="MT781" s="5"/>
      <c r="MU781" s="5"/>
      <c r="MV781" s="5"/>
      <c r="MW781" s="5"/>
      <c r="MX781" s="5"/>
      <c r="MY781" s="5"/>
      <c r="MZ781" s="5"/>
      <c r="NA781" s="5"/>
      <c r="NB781" s="5"/>
      <c r="NC781" s="5"/>
      <c r="ND781" s="5"/>
      <c r="NE781" s="5"/>
      <c r="NF781" s="5"/>
      <c r="NG781" s="5"/>
      <c r="NH781" s="5"/>
      <c r="NI781" s="5"/>
      <c r="NJ781" s="5"/>
      <c r="NK781" s="5"/>
      <c r="NL781" s="5"/>
      <c r="NM781" s="5"/>
      <c r="NN781" s="5"/>
      <c r="NO781" s="5"/>
      <c r="NP781" s="5"/>
      <c r="NQ781" s="5"/>
      <c r="NR781" s="5"/>
      <c r="NS781" s="5"/>
      <c r="NT781" s="5"/>
      <c r="NU781" s="5"/>
      <c r="NV781" s="5"/>
      <c r="NW781" s="5"/>
      <c r="NX781" s="5"/>
      <c r="NY781" s="5"/>
      <c r="NZ781" s="5"/>
      <c r="OA781" s="5"/>
      <c r="OB781" s="5"/>
      <c r="OC781" s="5"/>
      <c r="OD781" s="5"/>
      <c r="OE781" s="5"/>
      <c r="OF781" s="5"/>
      <c r="OG781" s="5"/>
      <c r="OH781" s="5"/>
      <c r="OI781" s="5"/>
      <c r="OJ781" s="5"/>
      <c r="OK781" s="5"/>
      <c r="OL781" s="5"/>
      <c r="OM781" s="5"/>
      <c r="ON781" s="5"/>
      <c r="OO781" s="5"/>
      <c r="OP781" s="5"/>
      <c r="OQ781" s="5"/>
      <c r="OR781" s="5"/>
      <c r="OS781" s="5"/>
      <c r="OT781" s="5"/>
      <c r="OU781" s="5"/>
      <c r="OV781" s="5"/>
      <c r="OW781" s="5"/>
      <c r="OX781" s="5"/>
      <c r="OY781" s="5"/>
      <c r="OZ781" s="5"/>
      <c r="PA781" s="5"/>
      <c r="PB781" s="5"/>
      <c r="PC781" s="5"/>
      <c r="PD781" s="5"/>
      <c r="PE781" s="5"/>
      <c r="PF781" s="5"/>
      <c r="PG781" s="5"/>
      <c r="PH781" s="5"/>
      <c r="PI781" s="5"/>
      <c r="PJ781" s="5"/>
      <c r="PK781" s="5"/>
      <c r="PL781" s="5"/>
      <c r="PM781" s="5"/>
      <c r="PN781" s="5"/>
      <c r="PO781" s="5"/>
      <c r="PP781" s="5"/>
    </row>
    <row r="782" spans="1:432" ht="14.2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  <c r="IW782" s="5"/>
      <c r="IX782" s="5"/>
      <c r="IY782" s="5"/>
      <c r="IZ782" s="5"/>
      <c r="JA782" s="5"/>
      <c r="JB782" s="5"/>
      <c r="JC782" s="5"/>
      <c r="JD782" s="5"/>
      <c r="JE782" s="5"/>
      <c r="JF782" s="5"/>
      <c r="JG782" s="5"/>
      <c r="JH782" s="5"/>
      <c r="JI782" s="5"/>
      <c r="JJ782" s="5"/>
      <c r="JK782" s="5"/>
      <c r="JL782" s="5"/>
      <c r="JM782" s="5"/>
      <c r="JN782" s="5"/>
      <c r="JO782" s="5"/>
      <c r="JP782" s="5"/>
      <c r="JQ782" s="5"/>
      <c r="JR782" s="5"/>
      <c r="JS782" s="5"/>
      <c r="JT782" s="5"/>
      <c r="JU782" s="5"/>
      <c r="JV782" s="5"/>
      <c r="JW782" s="5"/>
      <c r="JX782" s="5"/>
      <c r="JY782" s="5"/>
      <c r="JZ782" s="5"/>
      <c r="KA782" s="5"/>
      <c r="KB782" s="5"/>
      <c r="KC782" s="5"/>
      <c r="KD782" s="5"/>
      <c r="KE782" s="5"/>
      <c r="KF782" s="5"/>
      <c r="KG782" s="5"/>
      <c r="KH782" s="5"/>
      <c r="KI782" s="5"/>
      <c r="KJ782" s="5"/>
      <c r="KK782" s="5"/>
      <c r="KL782" s="5"/>
      <c r="KM782" s="5"/>
      <c r="KN782" s="5"/>
      <c r="KO782" s="5"/>
      <c r="KP782" s="5"/>
      <c r="KQ782" s="5"/>
      <c r="KR782" s="5"/>
      <c r="KS782" s="5"/>
      <c r="KT782" s="5"/>
      <c r="KU782" s="5"/>
      <c r="KV782" s="5"/>
      <c r="KW782" s="5"/>
      <c r="KX782" s="5"/>
      <c r="KY782" s="5"/>
      <c r="KZ782" s="5"/>
      <c r="LA782" s="5"/>
      <c r="LB782" s="5"/>
      <c r="LC782" s="5"/>
      <c r="LD782" s="5"/>
      <c r="LE782" s="5"/>
      <c r="LF782" s="5"/>
      <c r="LG782" s="5"/>
      <c r="LH782" s="5"/>
      <c r="LI782" s="5"/>
      <c r="LJ782" s="5"/>
      <c r="LK782" s="5"/>
      <c r="LL782" s="5"/>
      <c r="LM782" s="5"/>
      <c r="LN782" s="5"/>
      <c r="LO782" s="5"/>
      <c r="LP782" s="5"/>
      <c r="LQ782" s="5"/>
      <c r="LR782" s="5"/>
      <c r="LS782" s="5"/>
      <c r="LT782" s="5"/>
      <c r="LU782" s="5"/>
      <c r="LV782" s="5"/>
      <c r="LW782" s="5"/>
      <c r="LX782" s="5"/>
      <c r="LY782" s="5"/>
      <c r="LZ782" s="5"/>
      <c r="MA782" s="5"/>
      <c r="MB782" s="5"/>
      <c r="MC782" s="5"/>
      <c r="MD782" s="5"/>
      <c r="ME782" s="5"/>
      <c r="MF782" s="5"/>
      <c r="MG782" s="5"/>
      <c r="MH782" s="5"/>
      <c r="MI782" s="5"/>
      <c r="MJ782" s="5"/>
      <c r="MK782" s="5"/>
      <c r="ML782" s="5"/>
      <c r="MM782" s="5"/>
      <c r="MN782" s="5"/>
      <c r="MO782" s="5"/>
      <c r="MP782" s="5"/>
      <c r="MQ782" s="5"/>
      <c r="MR782" s="5"/>
      <c r="MS782" s="5"/>
      <c r="MT782" s="5"/>
      <c r="MU782" s="5"/>
      <c r="MV782" s="5"/>
      <c r="MW782" s="5"/>
      <c r="MX782" s="5"/>
      <c r="MY782" s="5"/>
      <c r="MZ782" s="5"/>
      <c r="NA782" s="5"/>
      <c r="NB782" s="5"/>
      <c r="NC782" s="5"/>
      <c r="ND782" s="5"/>
      <c r="NE782" s="5"/>
      <c r="NF782" s="5"/>
      <c r="NG782" s="5"/>
      <c r="NH782" s="5"/>
      <c r="NI782" s="5"/>
      <c r="NJ782" s="5"/>
      <c r="NK782" s="5"/>
      <c r="NL782" s="5"/>
      <c r="NM782" s="5"/>
      <c r="NN782" s="5"/>
      <c r="NO782" s="5"/>
      <c r="NP782" s="5"/>
      <c r="NQ782" s="5"/>
      <c r="NR782" s="5"/>
      <c r="NS782" s="5"/>
      <c r="NT782" s="5"/>
      <c r="NU782" s="5"/>
      <c r="NV782" s="5"/>
      <c r="NW782" s="5"/>
      <c r="NX782" s="5"/>
      <c r="NY782" s="5"/>
      <c r="NZ782" s="5"/>
      <c r="OA782" s="5"/>
      <c r="OB782" s="5"/>
      <c r="OC782" s="5"/>
      <c r="OD782" s="5"/>
      <c r="OE782" s="5"/>
      <c r="OF782" s="5"/>
      <c r="OG782" s="5"/>
      <c r="OH782" s="5"/>
      <c r="OI782" s="5"/>
      <c r="OJ782" s="5"/>
      <c r="OK782" s="5"/>
      <c r="OL782" s="5"/>
      <c r="OM782" s="5"/>
      <c r="ON782" s="5"/>
      <c r="OO782" s="5"/>
      <c r="OP782" s="5"/>
      <c r="OQ782" s="5"/>
      <c r="OR782" s="5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</row>
    <row r="783" spans="1:432" ht="14.2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  <c r="IW783" s="5"/>
      <c r="IX783" s="5"/>
      <c r="IY783" s="5"/>
      <c r="IZ783" s="5"/>
      <c r="JA783" s="5"/>
      <c r="JB783" s="5"/>
      <c r="JC783" s="5"/>
      <c r="JD783" s="5"/>
      <c r="JE783" s="5"/>
      <c r="JF783" s="5"/>
      <c r="JG783" s="5"/>
      <c r="JH783" s="5"/>
      <c r="JI783" s="5"/>
      <c r="JJ783" s="5"/>
      <c r="JK783" s="5"/>
      <c r="JL783" s="5"/>
      <c r="JM783" s="5"/>
      <c r="JN783" s="5"/>
      <c r="JO783" s="5"/>
      <c r="JP783" s="5"/>
      <c r="JQ783" s="5"/>
      <c r="JR783" s="5"/>
      <c r="JS783" s="5"/>
      <c r="JT783" s="5"/>
      <c r="JU783" s="5"/>
      <c r="JV783" s="5"/>
      <c r="JW783" s="5"/>
      <c r="JX783" s="5"/>
      <c r="JY783" s="5"/>
      <c r="JZ783" s="5"/>
      <c r="KA783" s="5"/>
      <c r="KB783" s="5"/>
      <c r="KC783" s="5"/>
      <c r="KD783" s="5"/>
      <c r="KE783" s="5"/>
      <c r="KF783" s="5"/>
      <c r="KG783" s="5"/>
      <c r="KH783" s="5"/>
      <c r="KI783" s="5"/>
      <c r="KJ783" s="5"/>
      <c r="KK783" s="5"/>
      <c r="KL783" s="5"/>
      <c r="KM783" s="5"/>
      <c r="KN783" s="5"/>
      <c r="KO783" s="5"/>
      <c r="KP783" s="5"/>
      <c r="KQ783" s="5"/>
      <c r="KR783" s="5"/>
      <c r="KS783" s="5"/>
      <c r="KT783" s="5"/>
      <c r="KU783" s="5"/>
      <c r="KV783" s="5"/>
      <c r="KW783" s="5"/>
      <c r="KX783" s="5"/>
      <c r="KY783" s="5"/>
      <c r="KZ783" s="5"/>
      <c r="LA783" s="5"/>
      <c r="LB783" s="5"/>
      <c r="LC783" s="5"/>
      <c r="LD783" s="5"/>
      <c r="LE783" s="5"/>
      <c r="LF783" s="5"/>
      <c r="LG783" s="5"/>
      <c r="LH783" s="5"/>
      <c r="LI783" s="5"/>
      <c r="LJ783" s="5"/>
      <c r="LK783" s="5"/>
      <c r="LL783" s="5"/>
      <c r="LM783" s="5"/>
      <c r="LN783" s="5"/>
      <c r="LO783" s="5"/>
      <c r="LP783" s="5"/>
      <c r="LQ783" s="5"/>
      <c r="LR783" s="5"/>
      <c r="LS783" s="5"/>
      <c r="LT783" s="5"/>
      <c r="LU783" s="5"/>
      <c r="LV783" s="5"/>
      <c r="LW783" s="5"/>
      <c r="LX783" s="5"/>
      <c r="LY783" s="5"/>
      <c r="LZ783" s="5"/>
      <c r="MA783" s="5"/>
      <c r="MB783" s="5"/>
      <c r="MC783" s="5"/>
      <c r="MD783" s="5"/>
      <c r="ME783" s="5"/>
      <c r="MF783" s="5"/>
      <c r="MG783" s="5"/>
      <c r="MH783" s="5"/>
      <c r="MI783" s="5"/>
      <c r="MJ783" s="5"/>
      <c r="MK783" s="5"/>
      <c r="ML783" s="5"/>
      <c r="MM783" s="5"/>
      <c r="MN783" s="5"/>
      <c r="MO783" s="5"/>
      <c r="MP783" s="5"/>
      <c r="MQ783" s="5"/>
      <c r="MR783" s="5"/>
      <c r="MS783" s="5"/>
      <c r="MT783" s="5"/>
      <c r="MU783" s="5"/>
      <c r="MV783" s="5"/>
      <c r="MW783" s="5"/>
      <c r="MX783" s="5"/>
      <c r="MY783" s="5"/>
      <c r="MZ783" s="5"/>
      <c r="NA783" s="5"/>
      <c r="NB783" s="5"/>
      <c r="NC783" s="5"/>
      <c r="ND783" s="5"/>
      <c r="NE783" s="5"/>
      <c r="NF783" s="5"/>
      <c r="NG783" s="5"/>
      <c r="NH783" s="5"/>
      <c r="NI783" s="5"/>
      <c r="NJ783" s="5"/>
      <c r="NK783" s="5"/>
      <c r="NL783" s="5"/>
      <c r="NM783" s="5"/>
      <c r="NN783" s="5"/>
      <c r="NO783" s="5"/>
      <c r="NP783" s="5"/>
      <c r="NQ783" s="5"/>
      <c r="NR783" s="5"/>
      <c r="NS783" s="5"/>
      <c r="NT783" s="5"/>
      <c r="NU783" s="5"/>
      <c r="NV783" s="5"/>
      <c r="NW783" s="5"/>
      <c r="NX783" s="5"/>
      <c r="NY783" s="5"/>
      <c r="NZ783" s="5"/>
      <c r="OA783" s="5"/>
      <c r="OB783" s="5"/>
      <c r="OC783" s="5"/>
      <c r="OD783" s="5"/>
      <c r="OE783" s="5"/>
      <c r="OF783" s="5"/>
      <c r="OG783" s="5"/>
      <c r="OH783" s="5"/>
      <c r="OI783" s="5"/>
      <c r="OJ783" s="5"/>
      <c r="OK783" s="5"/>
      <c r="OL783" s="5"/>
      <c r="OM783" s="5"/>
      <c r="ON783" s="5"/>
      <c r="OO783" s="5"/>
      <c r="OP783" s="5"/>
      <c r="OQ783" s="5"/>
      <c r="OR783" s="5"/>
      <c r="OS783" s="5"/>
      <c r="OT783" s="5"/>
      <c r="OU783" s="5"/>
      <c r="OV783" s="5"/>
      <c r="OW783" s="5"/>
      <c r="OX783" s="5"/>
      <c r="OY783" s="5"/>
      <c r="OZ783" s="5"/>
      <c r="PA783" s="5"/>
      <c r="PB783" s="5"/>
      <c r="PC783" s="5"/>
      <c r="PD783" s="5"/>
      <c r="PE783" s="5"/>
      <c r="PF783" s="5"/>
      <c r="PG783" s="5"/>
      <c r="PH783" s="5"/>
      <c r="PI783" s="5"/>
      <c r="PJ783" s="5"/>
      <c r="PK783" s="5"/>
      <c r="PL783" s="5"/>
      <c r="PM783" s="5"/>
      <c r="PN783" s="5"/>
      <c r="PO783" s="5"/>
      <c r="PP783" s="5"/>
    </row>
    <row r="784" spans="1:432" ht="14.2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  <c r="IW784" s="5"/>
      <c r="IX784" s="5"/>
      <c r="IY784" s="5"/>
      <c r="IZ784" s="5"/>
      <c r="JA784" s="5"/>
      <c r="JB784" s="5"/>
      <c r="JC784" s="5"/>
      <c r="JD784" s="5"/>
      <c r="JE784" s="5"/>
      <c r="JF784" s="5"/>
      <c r="JG784" s="5"/>
      <c r="JH784" s="5"/>
      <c r="JI784" s="5"/>
      <c r="JJ784" s="5"/>
      <c r="JK784" s="5"/>
      <c r="JL784" s="5"/>
      <c r="JM784" s="5"/>
      <c r="JN784" s="5"/>
      <c r="JO784" s="5"/>
      <c r="JP784" s="5"/>
      <c r="JQ784" s="5"/>
      <c r="JR784" s="5"/>
      <c r="JS784" s="5"/>
      <c r="JT784" s="5"/>
      <c r="JU784" s="5"/>
      <c r="JV784" s="5"/>
      <c r="JW784" s="5"/>
      <c r="JX784" s="5"/>
      <c r="JY784" s="5"/>
      <c r="JZ784" s="5"/>
      <c r="KA784" s="5"/>
      <c r="KB784" s="5"/>
      <c r="KC784" s="5"/>
      <c r="KD784" s="5"/>
      <c r="KE784" s="5"/>
      <c r="KF784" s="5"/>
      <c r="KG784" s="5"/>
      <c r="KH784" s="5"/>
      <c r="KI784" s="5"/>
      <c r="KJ784" s="5"/>
      <c r="KK784" s="5"/>
      <c r="KL784" s="5"/>
      <c r="KM784" s="5"/>
      <c r="KN784" s="5"/>
      <c r="KO784" s="5"/>
      <c r="KP784" s="5"/>
      <c r="KQ784" s="5"/>
      <c r="KR784" s="5"/>
      <c r="KS784" s="5"/>
      <c r="KT784" s="5"/>
      <c r="KU784" s="5"/>
      <c r="KV784" s="5"/>
      <c r="KW784" s="5"/>
      <c r="KX784" s="5"/>
      <c r="KY784" s="5"/>
      <c r="KZ784" s="5"/>
      <c r="LA784" s="5"/>
      <c r="LB784" s="5"/>
      <c r="LC784" s="5"/>
      <c r="LD784" s="5"/>
      <c r="LE784" s="5"/>
      <c r="LF784" s="5"/>
      <c r="LG784" s="5"/>
      <c r="LH784" s="5"/>
      <c r="LI784" s="5"/>
      <c r="LJ784" s="5"/>
      <c r="LK784" s="5"/>
      <c r="LL784" s="5"/>
      <c r="LM784" s="5"/>
      <c r="LN784" s="5"/>
      <c r="LO784" s="5"/>
      <c r="LP784" s="5"/>
      <c r="LQ784" s="5"/>
      <c r="LR784" s="5"/>
      <c r="LS784" s="5"/>
      <c r="LT784" s="5"/>
      <c r="LU784" s="5"/>
      <c r="LV784" s="5"/>
      <c r="LW784" s="5"/>
      <c r="LX784" s="5"/>
      <c r="LY784" s="5"/>
      <c r="LZ784" s="5"/>
      <c r="MA784" s="5"/>
      <c r="MB784" s="5"/>
      <c r="MC784" s="5"/>
      <c r="MD784" s="5"/>
      <c r="ME784" s="5"/>
      <c r="MF784" s="5"/>
      <c r="MG784" s="5"/>
      <c r="MH784" s="5"/>
      <c r="MI784" s="5"/>
      <c r="MJ784" s="5"/>
      <c r="MK784" s="5"/>
      <c r="ML784" s="5"/>
      <c r="MM784" s="5"/>
      <c r="MN784" s="5"/>
      <c r="MO784" s="5"/>
      <c r="MP784" s="5"/>
      <c r="MQ784" s="5"/>
      <c r="MR784" s="5"/>
      <c r="MS784" s="5"/>
      <c r="MT784" s="5"/>
      <c r="MU784" s="5"/>
      <c r="MV784" s="5"/>
      <c r="MW784" s="5"/>
      <c r="MX784" s="5"/>
      <c r="MY784" s="5"/>
      <c r="MZ784" s="5"/>
      <c r="NA784" s="5"/>
      <c r="NB784" s="5"/>
      <c r="NC784" s="5"/>
      <c r="ND784" s="5"/>
      <c r="NE784" s="5"/>
      <c r="NF784" s="5"/>
      <c r="NG784" s="5"/>
      <c r="NH784" s="5"/>
      <c r="NI784" s="5"/>
      <c r="NJ784" s="5"/>
      <c r="NK784" s="5"/>
      <c r="NL784" s="5"/>
      <c r="NM784" s="5"/>
      <c r="NN784" s="5"/>
      <c r="NO784" s="5"/>
      <c r="NP784" s="5"/>
      <c r="NQ784" s="5"/>
      <c r="NR784" s="5"/>
      <c r="NS784" s="5"/>
      <c r="NT784" s="5"/>
      <c r="NU784" s="5"/>
      <c r="NV784" s="5"/>
      <c r="NW784" s="5"/>
      <c r="NX784" s="5"/>
      <c r="NY784" s="5"/>
      <c r="NZ784" s="5"/>
      <c r="OA784" s="5"/>
      <c r="OB784" s="5"/>
      <c r="OC784" s="5"/>
      <c r="OD784" s="5"/>
      <c r="OE784" s="5"/>
      <c r="OF784" s="5"/>
      <c r="OG784" s="5"/>
      <c r="OH784" s="5"/>
      <c r="OI784" s="5"/>
      <c r="OJ784" s="5"/>
      <c r="OK784" s="5"/>
      <c r="OL784" s="5"/>
      <c r="OM784" s="5"/>
      <c r="ON784" s="5"/>
      <c r="OO784" s="5"/>
      <c r="OP784" s="5"/>
      <c r="OQ784" s="5"/>
      <c r="OR784" s="5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</row>
    <row r="785" spans="1:432" ht="14.2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  <c r="IW785" s="5"/>
      <c r="IX785" s="5"/>
      <c r="IY785" s="5"/>
      <c r="IZ785" s="5"/>
      <c r="JA785" s="5"/>
      <c r="JB785" s="5"/>
      <c r="JC785" s="5"/>
      <c r="JD785" s="5"/>
      <c r="JE785" s="5"/>
      <c r="JF785" s="5"/>
      <c r="JG785" s="5"/>
      <c r="JH785" s="5"/>
      <c r="JI785" s="5"/>
      <c r="JJ785" s="5"/>
      <c r="JK785" s="5"/>
      <c r="JL785" s="5"/>
      <c r="JM785" s="5"/>
      <c r="JN785" s="5"/>
      <c r="JO785" s="5"/>
      <c r="JP785" s="5"/>
      <c r="JQ785" s="5"/>
      <c r="JR785" s="5"/>
      <c r="JS785" s="5"/>
      <c r="JT785" s="5"/>
      <c r="JU785" s="5"/>
      <c r="JV785" s="5"/>
      <c r="JW785" s="5"/>
      <c r="JX785" s="5"/>
      <c r="JY785" s="5"/>
      <c r="JZ785" s="5"/>
      <c r="KA785" s="5"/>
      <c r="KB785" s="5"/>
      <c r="KC785" s="5"/>
      <c r="KD785" s="5"/>
      <c r="KE785" s="5"/>
      <c r="KF785" s="5"/>
      <c r="KG785" s="5"/>
      <c r="KH785" s="5"/>
      <c r="KI785" s="5"/>
      <c r="KJ785" s="5"/>
      <c r="KK785" s="5"/>
      <c r="KL785" s="5"/>
      <c r="KM785" s="5"/>
      <c r="KN785" s="5"/>
      <c r="KO785" s="5"/>
      <c r="KP785" s="5"/>
      <c r="KQ785" s="5"/>
      <c r="KR785" s="5"/>
      <c r="KS785" s="5"/>
      <c r="KT785" s="5"/>
      <c r="KU785" s="5"/>
      <c r="KV785" s="5"/>
      <c r="KW785" s="5"/>
      <c r="KX785" s="5"/>
      <c r="KY785" s="5"/>
      <c r="KZ785" s="5"/>
      <c r="LA785" s="5"/>
      <c r="LB785" s="5"/>
      <c r="LC785" s="5"/>
      <c r="LD785" s="5"/>
      <c r="LE785" s="5"/>
      <c r="LF785" s="5"/>
      <c r="LG785" s="5"/>
      <c r="LH785" s="5"/>
      <c r="LI785" s="5"/>
      <c r="LJ785" s="5"/>
      <c r="LK785" s="5"/>
      <c r="LL785" s="5"/>
      <c r="LM785" s="5"/>
      <c r="LN785" s="5"/>
      <c r="LO785" s="5"/>
      <c r="LP785" s="5"/>
      <c r="LQ785" s="5"/>
      <c r="LR785" s="5"/>
      <c r="LS785" s="5"/>
      <c r="LT785" s="5"/>
      <c r="LU785" s="5"/>
      <c r="LV785" s="5"/>
      <c r="LW785" s="5"/>
      <c r="LX785" s="5"/>
      <c r="LY785" s="5"/>
      <c r="LZ785" s="5"/>
      <c r="MA785" s="5"/>
      <c r="MB785" s="5"/>
      <c r="MC785" s="5"/>
      <c r="MD785" s="5"/>
      <c r="ME785" s="5"/>
      <c r="MF785" s="5"/>
      <c r="MG785" s="5"/>
      <c r="MH785" s="5"/>
      <c r="MI785" s="5"/>
      <c r="MJ785" s="5"/>
      <c r="MK785" s="5"/>
      <c r="ML785" s="5"/>
      <c r="MM785" s="5"/>
      <c r="MN785" s="5"/>
      <c r="MO785" s="5"/>
      <c r="MP785" s="5"/>
      <c r="MQ785" s="5"/>
      <c r="MR785" s="5"/>
      <c r="MS785" s="5"/>
      <c r="MT785" s="5"/>
      <c r="MU785" s="5"/>
      <c r="MV785" s="5"/>
      <c r="MW785" s="5"/>
      <c r="MX785" s="5"/>
      <c r="MY785" s="5"/>
      <c r="MZ785" s="5"/>
      <c r="NA785" s="5"/>
      <c r="NB785" s="5"/>
      <c r="NC785" s="5"/>
      <c r="ND785" s="5"/>
      <c r="NE785" s="5"/>
      <c r="NF785" s="5"/>
      <c r="NG785" s="5"/>
      <c r="NH785" s="5"/>
      <c r="NI785" s="5"/>
      <c r="NJ785" s="5"/>
      <c r="NK785" s="5"/>
      <c r="NL785" s="5"/>
      <c r="NM785" s="5"/>
      <c r="NN785" s="5"/>
      <c r="NO785" s="5"/>
      <c r="NP785" s="5"/>
      <c r="NQ785" s="5"/>
      <c r="NR785" s="5"/>
      <c r="NS785" s="5"/>
      <c r="NT785" s="5"/>
      <c r="NU785" s="5"/>
      <c r="NV785" s="5"/>
      <c r="NW785" s="5"/>
      <c r="NX785" s="5"/>
      <c r="NY785" s="5"/>
      <c r="NZ785" s="5"/>
      <c r="OA785" s="5"/>
      <c r="OB785" s="5"/>
      <c r="OC785" s="5"/>
      <c r="OD785" s="5"/>
      <c r="OE785" s="5"/>
      <c r="OF785" s="5"/>
      <c r="OG785" s="5"/>
      <c r="OH785" s="5"/>
      <c r="OI785" s="5"/>
      <c r="OJ785" s="5"/>
      <c r="OK785" s="5"/>
      <c r="OL785" s="5"/>
      <c r="OM785" s="5"/>
      <c r="ON785" s="5"/>
      <c r="OO785" s="5"/>
      <c r="OP785" s="5"/>
      <c r="OQ785" s="5"/>
      <c r="OR785" s="5"/>
      <c r="OS785" s="5"/>
      <c r="OT785" s="5"/>
      <c r="OU785" s="5"/>
      <c r="OV785" s="5"/>
      <c r="OW785" s="5"/>
      <c r="OX785" s="5"/>
      <c r="OY785" s="5"/>
      <c r="OZ785" s="5"/>
      <c r="PA785" s="5"/>
      <c r="PB785" s="5"/>
      <c r="PC785" s="5"/>
      <c r="PD785" s="5"/>
      <c r="PE785" s="5"/>
      <c r="PF785" s="5"/>
      <c r="PG785" s="5"/>
      <c r="PH785" s="5"/>
      <c r="PI785" s="5"/>
      <c r="PJ785" s="5"/>
      <c r="PK785" s="5"/>
      <c r="PL785" s="5"/>
      <c r="PM785" s="5"/>
      <c r="PN785" s="5"/>
      <c r="PO785" s="5"/>
      <c r="PP785" s="5"/>
    </row>
    <row r="786" spans="1:432" ht="14.2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  <c r="IW786" s="5"/>
      <c r="IX786" s="5"/>
      <c r="IY786" s="5"/>
      <c r="IZ786" s="5"/>
      <c r="JA786" s="5"/>
      <c r="JB786" s="5"/>
      <c r="JC786" s="5"/>
      <c r="JD786" s="5"/>
      <c r="JE786" s="5"/>
      <c r="JF786" s="5"/>
      <c r="JG786" s="5"/>
      <c r="JH786" s="5"/>
      <c r="JI786" s="5"/>
      <c r="JJ786" s="5"/>
      <c r="JK786" s="5"/>
      <c r="JL786" s="5"/>
      <c r="JM786" s="5"/>
      <c r="JN786" s="5"/>
      <c r="JO786" s="5"/>
      <c r="JP786" s="5"/>
      <c r="JQ786" s="5"/>
      <c r="JR786" s="5"/>
      <c r="JS786" s="5"/>
      <c r="JT786" s="5"/>
      <c r="JU786" s="5"/>
      <c r="JV786" s="5"/>
      <c r="JW786" s="5"/>
      <c r="JX786" s="5"/>
      <c r="JY786" s="5"/>
      <c r="JZ786" s="5"/>
      <c r="KA786" s="5"/>
      <c r="KB786" s="5"/>
      <c r="KC786" s="5"/>
      <c r="KD786" s="5"/>
      <c r="KE786" s="5"/>
      <c r="KF786" s="5"/>
      <c r="KG786" s="5"/>
      <c r="KH786" s="5"/>
      <c r="KI786" s="5"/>
      <c r="KJ786" s="5"/>
      <c r="KK786" s="5"/>
      <c r="KL786" s="5"/>
      <c r="KM786" s="5"/>
      <c r="KN786" s="5"/>
      <c r="KO786" s="5"/>
      <c r="KP786" s="5"/>
      <c r="KQ786" s="5"/>
      <c r="KR786" s="5"/>
      <c r="KS786" s="5"/>
      <c r="KT786" s="5"/>
      <c r="KU786" s="5"/>
      <c r="KV786" s="5"/>
      <c r="KW786" s="5"/>
      <c r="KX786" s="5"/>
      <c r="KY786" s="5"/>
      <c r="KZ786" s="5"/>
      <c r="LA786" s="5"/>
      <c r="LB786" s="5"/>
      <c r="LC786" s="5"/>
      <c r="LD786" s="5"/>
      <c r="LE786" s="5"/>
      <c r="LF786" s="5"/>
      <c r="LG786" s="5"/>
      <c r="LH786" s="5"/>
      <c r="LI786" s="5"/>
      <c r="LJ786" s="5"/>
      <c r="LK786" s="5"/>
      <c r="LL786" s="5"/>
      <c r="LM786" s="5"/>
      <c r="LN786" s="5"/>
      <c r="LO786" s="5"/>
      <c r="LP786" s="5"/>
      <c r="LQ786" s="5"/>
      <c r="LR786" s="5"/>
      <c r="LS786" s="5"/>
      <c r="LT786" s="5"/>
      <c r="LU786" s="5"/>
      <c r="LV786" s="5"/>
      <c r="LW786" s="5"/>
      <c r="LX786" s="5"/>
      <c r="LY786" s="5"/>
      <c r="LZ786" s="5"/>
      <c r="MA786" s="5"/>
      <c r="MB786" s="5"/>
      <c r="MC786" s="5"/>
      <c r="MD786" s="5"/>
      <c r="ME786" s="5"/>
      <c r="MF786" s="5"/>
      <c r="MG786" s="5"/>
      <c r="MH786" s="5"/>
      <c r="MI786" s="5"/>
      <c r="MJ786" s="5"/>
      <c r="MK786" s="5"/>
      <c r="ML786" s="5"/>
      <c r="MM786" s="5"/>
      <c r="MN786" s="5"/>
      <c r="MO786" s="5"/>
      <c r="MP786" s="5"/>
      <c r="MQ786" s="5"/>
      <c r="MR786" s="5"/>
      <c r="MS786" s="5"/>
      <c r="MT786" s="5"/>
      <c r="MU786" s="5"/>
      <c r="MV786" s="5"/>
      <c r="MW786" s="5"/>
      <c r="MX786" s="5"/>
      <c r="MY786" s="5"/>
      <c r="MZ786" s="5"/>
      <c r="NA786" s="5"/>
      <c r="NB786" s="5"/>
      <c r="NC786" s="5"/>
      <c r="ND786" s="5"/>
      <c r="NE786" s="5"/>
      <c r="NF786" s="5"/>
      <c r="NG786" s="5"/>
      <c r="NH786" s="5"/>
      <c r="NI786" s="5"/>
      <c r="NJ786" s="5"/>
      <c r="NK786" s="5"/>
      <c r="NL786" s="5"/>
      <c r="NM786" s="5"/>
      <c r="NN786" s="5"/>
      <c r="NO786" s="5"/>
      <c r="NP786" s="5"/>
      <c r="NQ786" s="5"/>
      <c r="NR786" s="5"/>
      <c r="NS786" s="5"/>
      <c r="NT786" s="5"/>
      <c r="NU786" s="5"/>
      <c r="NV786" s="5"/>
      <c r="NW786" s="5"/>
      <c r="NX786" s="5"/>
      <c r="NY786" s="5"/>
      <c r="NZ786" s="5"/>
      <c r="OA786" s="5"/>
      <c r="OB786" s="5"/>
      <c r="OC786" s="5"/>
      <c r="OD786" s="5"/>
      <c r="OE786" s="5"/>
      <c r="OF786" s="5"/>
      <c r="OG786" s="5"/>
      <c r="OH786" s="5"/>
      <c r="OI786" s="5"/>
      <c r="OJ786" s="5"/>
      <c r="OK786" s="5"/>
      <c r="OL786" s="5"/>
      <c r="OM786" s="5"/>
      <c r="ON786" s="5"/>
      <c r="OO786" s="5"/>
      <c r="OP786" s="5"/>
      <c r="OQ786" s="5"/>
      <c r="OR786" s="5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</row>
    <row r="787" spans="1:432" ht="14.2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  <c r="IW787" s="5"/>
      <c r="IX787" s="5"/>
      <c r="IY787" s="5"/>
      <c r="IZ787" s="5"/>
      <c r="JA787" s="5"/>
      <c r="JB787" s="5"/>
      <c r="JC787" s="5"/>
      <c r="JD787" s="5"/>
      <c r="JE787" s="5"/>
      <c r="JF787" s="5"/>
      <c r="JG787" s="5"/>
      <c r="JH787" s="5"/>
      <c r="JI787" s="5"/>
      <c r="JJ787" s="5"/>
      <c r="JK787" s="5"/>
      <c r="JL787" s="5"/>
      <c r="JM787" s="5"/>
      <c r="JN787" s="5"/>
      <c r="JO787" s="5"/>
      <c r="JP787" s="5"/>
      <c r="JQ787" s="5"/>
      <c r="JR787" s="5"/>
      <c r="JS787" s="5"/>
      <c r="JT787" s="5"/>
      <c r="JU787" s="5"/>
      <c r="JV787" s="5"/>
      <c r="JW787" s="5"/>
      <c r="JX787" s="5"/>
      <c r="JY787" s="5"/>
      <c r="JZ787" s="5"/>
      <c r="KA787" s="5"/>
      <c r="KB787" s="5"/>
      <c r="KC787" s="5"/>
      <c r="KD787" s="5"/>
      <c r="KE787" s="5"/>
      <c r="KF787" s="5"/>
      <c r="KG787" s="5"/>
      <c r="KH787" s="5"/>
      <c r="KI787" s="5"/>
      <c r="KJ787" s="5"/>
      <c r="KK787" s="5"/>
      <c r="KL787" s="5"/>
      <c r="KM787" s="5"/>
      <c r="KN787" s="5"/>
      <c r="KO787" s="5"/>
      <c r="KP787" s="5"/>
      <c r="KQ787" s="5"/>
      <c r="KR787" s="5"/>
      <c r="KS787" s="5"/>
      <c r="KT787" s="5"/>
      <c r="KU787" s="5"/>
      <c r="KV787" s="5"/>
      <c r="KW787" s="5"/>
      <c r="KX787" s="5"/>
      <c r="KY787" s="5"/>
      <c r="KZ787" s="5"/>
      <c r="LA787" s="5"/>
      <c r="LB787" s="5"/>
      <c r="LC787" s="5"/>
      <c r="LD787" s="5"/>
      <c r="LE787" s="5"/>
      <c r="LF787" s="5"/>
      <c r="LG787" s="5"/>
      <c r="LH787" s="5"/>
      <c r="LI787" s="5"/>
      <c r="LJ787" s="5"/>
      <c r="LK787" s="5"/>
      <c r="LL787" s="5"/>
      <c r="LM787" s="5"/>
      <c r="LN787" s="5"/>
      <c r="LO787" s="5"/>
      <c r="LP787" s="5"/>
      <c r="LQ787" s="5"/>
      <c r="LR787" s="5"/>
      <c r="LS787" s="5"/>
      <c r="LT787" s="5"/>
      <c r="LU787" s="5"/>
      <c r="LV787" s="5"/>
      <c r="LW787" s="5"/>
      <c r="LX787" s="5"/>
      <c r="LY787" s="5"/>
      <c r="LZ787" s="5"/>
      <c r="MA787" s="5"/>
      <c r="MB787" s="5"/>
      <c r="MC787" s="5"/>
      <c r="MD787" s="5"/>
      <c r="ME787" s="5"/>
      <c r="MF787" s="5"/>
      <c r="MG787" s="5"/>
      <c r="MH787" s="5"/>
      <c r="MI787" s="5"/>
      <c r="MJ787" s="5"/>
      <c r="MK787" s="5"/>
      <c r="ML787" s="5"/>
      <c r="MM787" s="5"/>
      <c r="MN787" s="5"/>
      <c r="MO787" s="5"/>
      <c r="MP787" s="5"/>
      <c r="MQ787" s="5"/>
      <c r="MR787" s="5"/>
      <c r="MS787" s="5"/>
      <c r="MT787" s="5"/>
      <c r="MU787" s="5"/>
      <c r="MV787" s="5"/>
      <c r="MW787" s="5"/>
      <c r="MX787" s="5"/>
      <c r="MY787" s="5"/>
      <c r="MZ787" s="5"/>
      <c r="NA787" s="5"/>
      <c r="NB787" s="5"/>
      <c r="NC787" s="5"/>
      <c r="ND787" s="5"/>
      <c r="NE787" s="5"/>
      <c r="NF787" s="5"/>
      <c r="NG787" s="5"/>
      <c r="NH787" s="5"/>
      <c r="NI787" s="5"/>
      <c r="NJ787" s="5"/>
      <c r="NK787" s="5"/>
      <c r="NL787" s="5"/>
      <c r="NM787" s="5"/>
      <c r="NN787" s="5"/>
      <c r="NO787" s="5"/>
      <c r="NP787" s="5"/>
      <c r="NQ787" s="5"/>
      <c r="NR787" s="5"/>
      <c r="NS787" s="5"/>
      <c r="NT787" s="5"/>
      <c r="NU787" s="5"/>
      <c r="NV787" s="5"/>
      <c r="NW787" s="5"/>
      <c r="NX787" s="5"/>
      <c r="NY787" s="5"/>
      <c r="NZ787" s="5"/>
      <c r="OA787" s="5"/>
      <c r="OB787" s="5"/>
      <c r="OC787" s="5"/>
      <c r="OD787" s="5"/>
      <c r="OE787" s="5"/>
      <c r="OF787" s="5"/>
      <c r="OG787" s="5"/>
      <c r="OH787" s="5"/>
      <c r="OI787" s="5"/>
      <c r="OJ787" s="5"/>
      <c r="OK787" s="5"/>
      <c r="OL787" s="5"/>
      <c r="OM787" s="5"/>
      <c r="ON787" s="5"/>
      <c r="OO787" s="5"/>
      <c r="OP787" s="5"/>
      <c r="OQ787" s="5"/>
      <c r="OR787" s="5"/>
      <c r="OS787" s="5"/>
      <c r="OT787" s="5"/>
      <c r="OU787" s="5"/>
      <c r="OV787" s="5"/>
      <c r="OW787" s="5"/>
      <c r="OX787" s="5"/>
      <c r="OY787" s="5"/>
      <c r="OZ787" s="5"/>
      <c r="PA787" s="5"/>
      <c r="PB787" s="5"/>
      <c r="PC787" s="5"/>
      <c r="PD787" s="5"/>
      <c r="PE787" s="5"/>
      <c r="PF787" s="5"/>
      <c r="PG787" s="5"/>
      <c r="PH787" s="5"/>
      <c r="PI787" s="5"/>
      <c r="PJ787" s="5"/>
      <c r="PK787" s="5"/>
      <c r="PL787" s="5"/>
      <c r="PM787" s="5"/>
      <c r="PN787" s="5"/>
      <c r="PO787" s="5"/>
      <c r="PP787" s="5"/>
    </row>
    <row r="788" spans="1:432" ht="14.2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  <c r="IW788" s="5"/>
      <c r="IX788" s="5"/>
      <c r="IY788" s="5"/>
      <c r="IZ788" s="5"/>
      <c r="JA788" s="5"/>
      <c r="JB788" s="5"/>
      <c r="JC788" s="5"/>
      <c r="JD788" s="5"/>
      <c r="JE788" s="5"/>
      <c r="JF788" s="5"/>
      <c r="JG788" s="5"/>
      <c r="JH788" s="5"/>
      <c r="JI788" s="5"/>
      <c r="JJ788" s="5"/>
      <c r="JK788" s="5"/>
      <c r="JL788" s="5"/>
      <c r="JM788" s="5"/>
      <c r="JN788" s="5"/>
      <c r="JO788" s="5"/>
      <c r="JP788" s="5"/>
      <c r="JQ788" s="5"/>
      <c r="JR788" s="5"/>
      <c r="JS788" s="5"/>
      <c r="JT788" s="5"/>
      <c r="JU788" s="5"/>
      <c r="JV788" s="5"/>
      <c r="JW788" s="5"/>
      <c r="JX788" s="5"/>
      <c r="JY788" s="5"/>
      <c r="JZ788" s="5"/>
      <c r="KA788" s="5"/>
      <c r="KB788" s="5"/>
      <c r="KC788" s="5"/>
      <c r="KD788" s="5"/>
      <c r="KE788" s="5"/>
      <c r="KF788" s="5"/>
      <c r="KG788" s="5"/>
      <c r="KH788" s="5"/>
      <c r="KI788" s="5"/>
      <c r="KJ788" s="5"/>
      <c r="KK788" s="5"/>
      <c r="KL788" s="5"/>
      <c r="KM788" s="5"/>
      <c r="KN788" s="5"/>
      <c r="KO788" s="5"/>
      <c r="KP788" s="5"/>
      <c r="KQ788" s="5"/>
      <c r="KR788" s="5"/>
      <c r="KS788" s="5"/>
      <c r="KT788" s="5"/>
      <c r="KU788" s="5"/>
      <c r="KV788" s="5"/>
      <c r="KW788" s="5"/>
      <c r="KX788" s="5"/>
      <c r="KY788" s="5"/>
      <c r="KZ788" s="5"/>
      <c r="LA788" s="5"/>
      <c r="LB788" s="5"/>
      <c r="LC788" s="5"/>
      <c r="LD788" s="5"/>
      <c r="LE788" s="5"/>
      <c r="LF788" s="5"/>
      <c r="LG788" s="5"/>
      <c r="LH788" s="5"/>
      <c r="LI788" s="5"/>
      <c r="LJ788" s="5"/>
      <c r="LK788" s="5"/>
      <c r="LL788" s="5"/>
      <c r="LM788" s="5"/>
      <c r="LN788" s="5"/>
      <c r="LO788" s="5"/>
      <c r="LP788" s="5"/>
      <c r="LQ788" s="5"/>
      <c r="LR788" s="5"/>
      <c r="LS788" s="5"/>
      <c r="LT788" s="5"/>
      <c r="LU788" s="5"/>
      <c r="LV788" s="5"/>
      <c r="LW788" s="5"/>
      <c r="LX788" s="5"/>
      <c r="LY788" s="5"/>
      <c r="LZ788" s="5"/>
      <c r="MA788" s="5"/>
      <c r="MB788" s="5"/>
      <c r="MC788" s="5"/>
      <c r="MD788" s="5"/>
      <c r="ME788" s="5"/>
      <c r="MF788" s="5"/>
      <c r="MG788" s="5"/>
      <c r="MH788" s="5"/>
      <c r="MI788" s="5"/>
      <c r="MJ788" s="5"/>
      <c r="MK788" s="5"/>
      <c r="ML788" s="5"/>
      <c r="MM788" s="5"/>
      <c r="MN788" s="5"/>
      <c r="MO788" s="5"/>
      <c r="MP788" s="5"/>
      <c r="MQ788" s="5"/>
      <c r="MR788" s="5"/>
      <c r="MS788" s="5"/>
      <c r="MT788" s="5"/>
      <c r="MU788" s="5"/>
      <c r="MV788" s="5"/>
      <c r="MW788" s="5"/>
      <c r="MX788" s="5"/>
      <c r="MY788" s="5"/>
      <c r="MZ788" s="5"/>
      <c r="NA788" s="5"/>
      <c r="NB788" s="5"/>
      <c r="NC788" s="5"/>
      <c r="ND788" s="5"/>
      <c r="NE788" s="5"/>
      <c r="NF788" s="5"/>
      <c r="NG788" s="5"/>
      <c r="NH788" s="5"/>
      <c r="NI788" s="5"/>
      <c r="NJ788" s="5"/>
      <c r="NK788" s="5"/>
      <c r="NL788" s="5"/>
      <c r="NM788" s="5"/>
      <c r="NN788" s="5"/>
      <c r="NO788" s="5"/>
      <c r="NP788" s="5"/>
      <c r="NQ788" s="5"/>
      <c r="NR788" s="5"/>
      <c r="NS788" s="5"/>
      <c r="NT788" s="5"/>
      <c r="NU788" s="5"/>
      <c r="NV788" s="5"/>
      <c r="NW788" s="5"/>
      <c r="NX788" s="5"/>
      <c r="NY788" s="5"/>
      <c r="NZ788" s="5"/>
      <c r="OA788" s="5"/>
      <c r="OB788" s="5"/>
      <c r="OC788" s="5"/>
      <c r="OD788" s="5"/>
      <c r="OE788" s="5"/>
      <c r="OF788" s="5"/>
      <c r="OG788" s="5"/>
      <c r="OH788" s="5"/>
      <c r="OI788" s="5"/>
      <c r="OJ788" s="5"/>
      <c r="OK788" s="5"/>
      <c r="OL788" s="5"/>
      <c r="OM788" s="5"/>
      <c r="ON788" s="5"/>
      <c r="OO788" s="5"/>
      <c r="OP788" s="5"/>
      <c r="OQ788" s="5"/>
      <c r="OR788" s="5"/>
      <c r="OS788" s="5"/>
      <c r="OT788" s="5"/>
      <c r="OU788" s="5"/>
      <c r="OV788" s="5"/>
      <c r="OW788" s="5"/>
      <c r="OX788" s="5"/>
      <c r="OY788" s="5"/>
      <c r="OZ788" s="5"/>
      <c r="PA788" s="5"/>
      <c r="PB788" s="5"/>
      <c r="PC788" s="5"/>
      <c r="PD788" s="5"/>
      <c r="PE788" s="5"/>
      <c r="PF788" s="5"/>
      <c r="PG788" s="5"/>
      <c r="PH788" s="5"/>
      <c r="PI788" s="5"/>
      <c r="PJ788" s="5"/>
      <c r="PK788" s="5"/>
      <c r="PL788" s="5"/>
      <c r="PM788" s="5"/>
      <c r="PN788" s="5"/>
      <c r="PO788" s="5"/>
      <c r="PP788" s="5"/>
    </row>
    <row r="789" spans="1:432" ht="14.2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  <c r="IW789" s="5"/>
      <c r="IX789" s="5"/>
      <c r="IY789" s="5"/>
      <c r="IZ789" s="5"/>
      <c r="JA789" s="5"/>
      <c r="JB789" s="5"/>
      <c r="JC789" s="5"/>
      <c r="JD789" s="5"/>
      <c r="JE789" s="5"/>
      <c r="JF789" s="5"/>
      <c r="JG789" s="5"/>
      <c r="JH789" s="5"/>
      <c r="JI789" s="5"/>
      <c r="JJ789" s="5"/>
      <c r="JK789" s="5"/>
      <c r="JL789" s="5"/>
      <c r="JM789" s="5"/>
      <c r="JN789" s="5"/>
      <c r="JO789" s="5"/>
      <c r="JP789" s="5"/>
      <c r="JQ789" s="5"/>
      <c r="JR789" s="5"/>
      <c r="JS789" s="5"/>
      <c r="JT789" s="5"/>
      <c r="JU789" s="5"/>
      <c r="JV789" s="5"/>
      <c r="JW789" s="5"/>
      <c r="JX789" s="5"/>
      <c r="JY789" s="5"/>
      <c r="JZ789" s="5"/>
      <c r="KA789" s="5"/>
      <c r="KB789" s="5"/>
      <c r="KC789" s="5"/>
      <c r="KD789" s="5"/>
      <c r="KE789" s="5"/>
      <c r="KF789" s="5"/>
      <c r="KG789" s="5"/>
      <c r="KH789" s="5"/>
      <c r="KI789" s="5"/>
      <c r="KJ789" s="5"/>
      <c r="KK789" s="5"/>
      <c r="KL789" s="5"/>
      <c r="KM789" s="5"/>
      <c r="KN789" s="5"/>
      <c r="KO789" s="5"/>
      <c r="KP789" s="5"/>
      <c r="KQ789" s="5"/>
      <c r="KR789" s="5"/>
      <c r="KS789" s="5"/>
      <c r="KT789" s="5"/>
      <c r="KU789" s="5"/>
      <c r="KV789" s="5"/>
      <c r="KW789" s="5"/>
      <c r="KX789" s="5"/>
      <c r="KY789" s="5"/>
      <c r="KZ789" s="5"/>
      <c r="LA789" s="5"/>
      <c r="LB789" s="5"/>
      <c r="LC789" s="5"/>
      <c r="LD789" s="5"/>
      <c r="LE789" s="5"/>
      <c r="LF789" s="5"/>
      <c r="LG789" s="5"/>
      <c r="LH789" s="5"/>
      <c r="LI789" s="5"/>
      <c r="LJ789" s="5"/>
      <c r="LK789" s="5"/>
      <c r="LL789" s="5"/>
      <c r="LM789" s="5"/>
      <c r="LN789" s="5"/>
      <c r="LO789" s="5"/>
      <c r="LP789" s="5"/>
      <c r="LQ789" s="5"/>
      <c r="LR789" s="5"/>
      <c r="LS789" s="5"/>
      <c r="LT789" s="5"/>
      <c r="LU789" s="5"/>
      <c r="LV789" s="5"/>
      <c r="LW789" s="5"/>
      <c r="LX789" s="5"/>
      <c r="LY789" s="5"/>
      <c r="LZ789" s="5"/>
      <c r="MA789" s="5"/>
      <c r="MB789" s="5"/>
      <c r="MC789" s="5"/>
      <c r="MD789" s="5"/>
      <c r="ME789" s="5"/>
      <c r="MF789" s="5"/>
      <c r="MG789" s="5"/>
      <c r="MH789" s="5"/>
      <c r="MI789" s="5"/>
      <c r="MJ789" s="5"/>
      <c r="MK789" s="5"/>
      <c r="ML789" s="5"/>
      <c r="MM789" s="5"/>
      <c r="MN789" s="5"/>
      <c r="MO789" s="5"/>
      <c r="MP789" s="5"/>
      <c r="MQ789" s="5"/>
      <c r="MR789" s="5"/>
      <c r="MS789" s="5"/>
      <c r="MT789" s="5"/>
      <c r="MU789" s="5"/>
      <c r="MV789" s="5"/>
      <c r="MW789" s="5"/>
      <c r="MX789" s="5"/>
      <c r="MY789" s="5"/>
      <c r="MZ789" s="5"/>
      <c r="NA789" s="5"/>
      <c r="NB789" s="5"/>
      <c r="NC789" s="5"/>
      <c r="ND789" s="5"/>
      <c r="NE789" s="5"/>
      <c r="NF789" s="5"/>
      <c r="NG789" s="5"/>
      <c r="NH789" s="5"/>
      <c r="NI789" s="5"/>
      <c r="NJ789" s="5"/>
      <c r="NK789" s="5"/>
      <c r="NL789" s="5"/>
      <c r="NM789" s="5"/>
      <c r="NN789" s="5"/>
      <c r="NO789" s="5"/>
      <c r="NP789" s="5"/>
      <c r="NQ789" s="5"/>
      <c r="NR789" s="5"/>
      <c r="NS789" s="5"/>
      <c r="NT789" s="5"/>
      <c r="NU789" s="5"/>
      <c r="NV789" s="5"/>
      <c r="NW789" s="5"/>
      <c r="NX789" s="5"/>
      <c r="NY789" s="5"/>
      <c r="NZ789" s="5"/>
      <c r="OA789" s="5"/>
      <c r="OB789" s="5"/>
      <c r="OC789" s="5"/>
      <c r="OD789" s="5"/>
      <c r="OE789" s="5"/>
      <c r="OF789" s="5"/>
      <c r="OG789" s="5"/>
      <c r="OH789" s="5"/>
      <c r="OI789" s="5"/>
      <c r="OJ789" s="5"/>
      <c r="OK789" s="5"/>
      <c r="OL789" s="5"/>
      <c r="OM789" s="5"/>
      <c r="ON789" s="5"/>
      <c r="OO789" s="5"/>
      <c r="OP789" s="5"/>
      <c r="OQ789" s="5"/>
      <c r="OR789" s="5"/>
      <c r="OS789" s="5"/>
      <c r="OT789" s="5"/>
      <c r="OU789" s="5"/>
      <c r="OV789" s="5"/>
      <c r="OW789" s="5"/>
      <c r="OX789" s="5"/>
      <c r="OY789" s="5"/>
      <c r="OZ789" s="5"/>
      <c r="PA789" s="5"/>
      <c r="PB789" s="5"/>
      <c r="PC789" s="5"/>
      <c r="PD789" s="5"/>
      <c r="PE789" s="5"/>
      <c r="PF789" s="5"/>
      <c r="PG789" s="5"/>
      <c r="PH789" s="5"/>
      <c r="PI789" s="5"/>
      <c r="PJ789" s="5"/>
      <c r="PK789" s="5"/>
      <c r="PL789" s="5"/>
      <c r="PM789" s="5"/>
      <c r="PN789" s="5"/>
      <c r="PO789" s="5"/>
      <c r="PP789" s="5"/>
    </row>
    <row r="790" spans="1:432" ht="14.2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  <c r="IW790" s="5"/>
      <c r="IX790" s="5"/>
      <c r="IY790" s="5"/>
      <c r="IZ790" s="5"/>
      <c r="JA790" s="5"/>
      <c r="JB790" s="5"/>
      <c r="JC790" s="5"/>
      <c r="JD790" s="5"/>
      <c r="JE790" s="5"/>
      <c r="JF790" s="5"/>
      <c r="JG790" s="5"/>
      <c r="JH790" s="5"/>
      <c r="JI790" s="5"/>
      <c r="JJ790" s="5"/>
      <c r="JK790" s="5"/>
      <c r="JL790" s="5"/>
      <c r="JM790" s="5"/>
      <c r="JN790" s="5"/>
      <c r="JO790" s="5"/>
      <c r="JP790" s="5"/>
      <c r="JQ790" s="5"/>
      <c r="JR790" s="5"/>
      <c r="JS790" s="5"/>
      <c r="JT790" s="5"/>
      <c r="JU790" s="5"/>
      <c r="JV790" s="5"/>
      <c r="JW790" s="5"/>
      <c r="JX790" s="5"/>
      <c r="JY790" s="5"/>
      <c r="JZ790" s="5"/>
      <c r="KA790" s="5"/>
      <c r="KB790" s="5"/>
      <c r="KC790" s="5"/>
      <c r="KD790" s="5"/>
      <c r="KE790" s="5"/>
      <c r="KF790" s="5"/>
      <c r="KG790" s="5"/>
      <c r="KH790" s="5"/>
      <c r="KI790" s="5"/>
      <c r="KJ790" s="5"/>
      <c r="KK790" s="5"/>
      <c r="KL790" s="5"/>
      <c r="KM790" s="5"/>
      <c r="KN790" s="5"/>
      <c r="KO790" s="5"/>
      <c r="KP790" s="5"/>
      <c r="KQ790" s="5"/>
      <c r="KR790" s="5"/>
      <c r="KS790" s="5"/>
      <c r="KT790" s="5"/>
      <c r="KU790" s="5"/>
      <c r="KV790" s="5"/>
      <c r="KW790" s="5"/>
      <c r="KX790" s="5"/>
      <c r="KY790" s="5"/>
      <c r="KZ790" s="5"/>
      <c r="LA790" s="5"/>
      <c r="LB790" s="5"/>
      <c r="LC790" s="5"/>
      <c r="LD790" s="5"/>
      <c r="LE790" s="5"/>
      <c r="LF790" s="5"/>
      <c r="LG790" s="5"/>
      <c r="LH790" s="5"/>
      <c r="LI790" s="5"/>
      <c r="LJ790" s="5"/>
      <c r="LK790" s="5"/>
      <c r="LL790" s="5"/>
      <c r="LM790" s="5"/>
      <c r="LN790" s="5"/>
      <c r="LO790" s="5"/>
      <c r="LP790" s="5"/>
      <c r="LQ790" s="5"/>
      <c r="LR790" s="5"/>
      <c r="LS790" s="5"/>
      <c r="LT790" s="5"/>
      <c r="LU790" s="5"/>
      <c r="LV790" s="5"/>
      <c r="LW790" s="5"/>
      <c r="LX790" s="5"/>
      <c r="LY790" s="5"/>
      <c r="LZ790" s="5"/>
      <c r="MA790" s="5"/>
      <c r="MB790" s="5"/>
      <c r="MC790" s="5"/>
      <c r="MD790" s="5"/>
      <c r="ME790" s="5"/>
      <c r="MF790" s="5"/>
      <c r="MG790" s="5"/>
      <c r="MH790" s="5"/>
      <c r="MI790" s="5"/>
      <c r="MJ790" s="5"/>
      <c r="MK790" s="5"/>
      <c r="ML790" s="5"/>
      <c r="MM790" s="5"/>
      <c r="MN790" s="5"/>
      <c r="MO790" s="5"/>
      <c r="MP790" s="5"/>
      <c r="MQ790" s="5"/>
      <c r="MR790" s="5"/>
      <c r="MS790" s="5"/>
      <c r="MT790" s="5"/>
      <c r="MU790" s="5"/>
      <c r="MV790" s="5"/>
      <c r="MW790" s="5"/>
      <c r="MX790" s="5"/>
      <c r="MY790" s="5"/>
      <c r="MZ790" s="5"/>
      <c r="NA790" s="5"/>
      <c r="NB790" s="5"/>
      <c r="NC790" s="5"/>
      <c r="ND790" s="5"/>
      <c r="NE790" s="5"/>
      <c r="NF790" s="5"/>
      <c r="NG790" s="5"/>
      <c r="NH790" s="5"/>
      <c r="NI790" s="5"/>
      <c r="NJ790" s="5"/>
      <c r="NK790" s="5"/>
      <c r="NL790" s="5"/>
      <c r="NM790" s="5"/>
      <c r="NN790" s="5"/>
      <c r="NO790" s="5"/>
      <c r="NP790" s="5"/>
      <c r="NQ790" s="5"/>
      <c r="NR790" s="5"/>
      <c r="NS790" s="5"/>
      <c r="NT790" s="5"/>
      <c r="NU790" s="5"/>
      <c r="NV790" s="5"/>
      <c r="NW790" s="5"/>
      <c r="NX790" s="5"/>
      <c r="NY790" s="5"/>
      <c r="NZ790" s="5"/>
      <c r="OA790" s="5"/>
      <c r="OB790" s="5"/>
      <c r="OC790" s="5"/>
      <c r="OD790" s="5"/>
      <c r="OE790" s="5"/>
      <c r="OF790" s="5"/>
      <c r="OG790" s="5"/>
      <c r="OH790" s="5"/>
      <c r="OI790" s="5"/>
      <c r="OJ790" s="5"/>
      <c r="OK790" s="5"/>
      <c r="OL790" s="5"/>
      <c r="OM790" s="5"/>
      <c r="ON790" s="5"/>
      <c r="OO790" s="5"/>
      <c r="OP790" s="5"/>
      <c r="OQ790" s="5"/>
      <c r="OR790" s="5"/>
      <c r="OS790" s="5"/>
      <c r="OT790" s="5"/>
      <c r="OU790" s="5"/>
      <c r="OV790" s="5"/>
      <c r="OW790" s="5"/>
      <c r="OX790" s="5"/>
      <c r="OY790" s="5"/>
      <c r="OZ790" s="5"/>
      <c r="PA790" s="5"/>
      <c r="PB790" s="5"/>
      <c r="PC790" s="5"/>
      <c r="PD790" s="5"/>
      <c r="PE790" s="5"/>
      <c r="PF790" s="5"/>
      <c r="PG790" s="5"/>
      <c r="PH790" s="5"/>
      <c r="PI790" s="5"/>
      <c r="PJ790" s="5"/>
      <c r="PK790" s="5"/>
      <c r="PL790" s="5"/>
      <c r="PM790" s="5"/>
      <c r="PN790" s="5"/>
      <c r="PO790" s="5"/>
      <c r="PP790" s="5"/>
    </row>
    <row r="791" spans="1:432" ht="14.2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  <c r="IW791" s="5"/>
      <c r="IX791" s="5"/>
      <c r="IY791" s="5"/>
      <c r="IZ791" s="5"/>
      <c r="JA791" s="5"/>
      <c r="JB791" s="5"/>
      <c r="JC791" s="5"/>
      <c r="JD791" s="5"/>
      <c r="JE791" s="5"/>
      <c r="JF791" s="5"/>
      <c r="JG791" s="5"/>
      <c r="JH791" s="5"/>
      <c r="JI791" s="5"/>
      <c r="JJ791" s="5"/>
      <c r="JK791" s="5"/>
      <c r="JL791" s="5"/>
      <c r="JM791" s="5"/>
      <c r="JN791" s="5"/>
      <c r="JO791" s="5"/>
      <c r="JP791" s="5"/>
      <c r="JQ791" s="5"/>
      <c r="JR791" s="5"/>
      <c r="JS791" s="5"/>
      <c r="JT791" s="5"/>
      <c r="JU791" s="5"/>
      <c r="JV791" s="5"/>
      <c r="JW791" s="5"/>
      <c r="JX791" s="5"/>
      <c r="JY791" s="5"/>
      <c r="JZ791" s="5"/>
      <c r="KA791" s="5"/>
      <c r="KB791" s="5"/>
      <c r="KC791" s="5"/>
      <c r="KD791" s="5"/>
      <c r="KE791" s="5"/>
      <c r="KF791" s="5"/>
      <c r="KG791" s="5"/>
      <c r="KH791" s="5"/>
      <c r="KI791" s="5"/>
      <c r="KJ791" s="5"/>
      <c r="KK791" s="5"/>
      <c r="KL791" s="5"/>
      <c r="KM791" s="5"/>
      <c r="KN791" s="5"/>
      <c r="KO791" s="5"/>
      <c r="KP791" s="5"/>
      <c r="KQ791" s="5"/>
      <c r="KR791" s="5"/>
      <c r="KS791" s="5"/>
      <c r="KT791" s="5"/>
      <c r="KU791" s="5"/>
      <c r="KV791" s="5"/>
      <c r="KW791" s="5"/>
      <c r="KX791" s="5"/>
      <c r="KY791" s="5"/>
      <c r="KZ791" s="5"/>
      <c r="LA791" s="5"/>
      <c r="LB791" s="5"/>
      <c r="LC791" s="5"/>
      <c r="LD791" s="5"/>
      <c r="LE791" s="5"/>
      <c r="LF791" s="5"/>
      <c r="LG791" s="5"/>
      <c r="LH791" s="5"/>
      <c r="LI791" s="5"/>
      <c r="LJ791" s="5"/>
      <c r="LK791" s="5"/>
      <c r="LL791" s="5"/>
      <c r="LM791" s="5"/>
      <c r="LN791" s="5"/>
      <c r="LO791" s="5"/>
      <c r="LP791" s="5"/>
      <c r="LQ791" s="5"/>
      <c r="LR791" s="5"/>
      <c r="LS791" s="5"/>
      <c r="LT791" s="5"/>
      <c r="LU791" s="5"/>
      <c r="LV791" s="5"/>
      <c r="LW791" s="5"/>
      <c r="LX791" s="5"/>
      <c r="LY791" s="5"/>
      <c r="LZ791" s="5"/>
      <c r="MA791" s="5"/>
      <c r="MB791" s="5"/>
      <c r="MC791" s="5"/>
      <c r="MD791" s="5"/>
      <c r="ME791" s="5"/>
      <c r="MF791" s="5"/>
      <c r="MG791" s="5"/>
      <c r="MH791" s="5"/>
      <c r="MI791" s="5"/>
      <c r="MJ791" s="5"/>
      <c r="MK791" s="5"/>
      <c r="ML791" s="5"/>
      <c r="MM791" s="5"/>
      <c r="MN791" s="5"/>
      <c r="MO791" s="5"/>
      <c r="MP791" s="5"/>
      <c r="MQ791" s="5"/>
      <c r="MR791" s="5"/>
      <c r="MS791" s="5"/>
      <c r="MT791" s="5"/>
      <c r="MU791" s="5"/>
      <c r="MV791" s="5"/>
      <c r="MW791" s="5"/>
      <c r="MX791" s="5"/>
      <c r="MY791" s="5"/>
      <c r="MZ791" s="5"/>
      <c r="NA791" s="5"/>
      <c r="NB791" s="5"/>
      <c r="NC791" s="5"/>
      <c r="ND791" s="5"/>
      <c r="NE791" s="5"/>
      <c r="NF791" s="5"/>
      <c r="NG791" s="5"/>
      <c r="NH791" s="5"/>
      <c r="NI791" s="5"/>
      <c r="NJ791" s="5"/>
      <c r="NK791" s="5"/>
      <c r="NL791" s="5"/>
      <c r="NM791" s="5"/>
      <c r="NN791" s="5"/>
      <c r="NO791" s="5"/>
      <c r="NP791" s="5"/>
      <c r="NQ791" s="5"/>
      <c r="NR791" s="5"/>
      <c r="NS791" s="5"/>
      <c r="NT791" s="5"/>
      <c r="NU791" s="5"/>
      <c r="NV791" s="5"/>
      <c r="NW791" s="5"/>
      <c r="NX791" s="5"/>
      <c r="NY791" s="5"/>
      <c r="NZ791" s="5"/>
      <c r="OA791" s="5"/>
      <c r="OB791" s="5"/>
      <c r="OC791" s="5"/>
      <c r="OD791" s="5"/>
      <c r="OE791" s="5"/>
      <c r="OF791" s="5"/>
      <c r="OG791" s="5"/>
      <c r="OH791" s="5"/>
      <c r="OI791" s="5"/>
      <c r="OJ791" s="5"/>
      <c r="OK791" s="5"/>
      <c r="OL791" s="5"/>
      <c r="OM791" s="5"/>
      <c r="ON791" s="5"/>
      <c r="OO791" s="5"/>
      <c r="OP791" s="5"/>
      <c r="OQ791" s="5"/>
      <c r="OR791" s="5"/>
      <c r="OS791" s="5"/>
      <c r="OT791" s="5"/>
      <c r="OU791" s="5"/>
      <c r="OV791" s="5"/>
      <c r="OW791" s="5"/>
      <c r="OX791" s="5"/>
      <c r="OY791" s="5"/>
      <c r="OZ791" s="5"/>
      <c r="PA791" s="5"/>
      <c r="PB791" s="5"/>
      <c r="PC791" s="5"/>
      <c r="PD791" s="5"/>
      <c r="PE791" s="5"/>
      <c r="PF791" s="5"/>
      <c r="PG791" s="5"/>
      <c r="PH791" s="5"/>
      <c r="PI791" s="5"/>
      <c r="PJ791" s="5"/>
      <c r="PK791" s="5"/>
      <c r="PL791" s="5"/>
      <c r="PM791" s="5"/>
      <c r="PN791" s="5"/>
      <c r="PO791" s="5"/>
      <c r="PP791" s="5"/>
    </row>
    <row r="792" spans="1:432" ht="14.2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  <c r="IW792" s="5"/>
      <c r="IX792" s="5"/>
      <c r="IY792" s="5"/>
      <c r="IZ792" s="5"/>
      <c r="JA792" s="5"/>
      <c r="JB792" s="5"/>
      <c r="JC792" s="5"/>
      <c r="JD792" s="5"/>
      <c r="JE792" s="5"/>
      <c r="JF792" s="5"/>
      <c r="JG792" s="5"/>
      <c r="JH792" s="5"/>
      <c r="JI792" s="5"/>
      <c r="JJ792" s="5"/>
      <c r="JK792" s="5"/>
      <c r="JL792" s="5"/>
      <c r="JM792" s="5"/>
      <c r="JN792" s="5"/>
      <c r="JO792" s="5"/>
      <c r="JP792" s="5"/>
      <c r="JQ792" s="5"/>
      <c r="JR792" s="5"/>
      <c r="JS792" s="5"/>
      <c r="JT792" s="5"/>
      <c r="JU792" s="5"/>
      <c r="JV792" s="5"/>
      <c r="JW792" s="5"/>
      <c r="JX792" s="5"/>
      <c r="JY792" s="5"/>
      <c r="JZ792" s="5"/>
      <c r="KA792" s="5"/>
      <c r="KB792" s="5"/>
      <c r="KC792" s="5"/>
      <c r="KD792" s="5"/>
      <c r="KE792" s="5"/>
      <c r="KF792" s="5"/>
      <c r="KG792" s="5"/>
      <c r="KH792" s="5"/>
      <c r="KI792" s="5"/>
      <c r="KJ792" s="5"/>
      <c r="KK792" s="5"/>
      <c r="KL792" s="5"/>
      <c r="KM792" s="5"/>
      <c r="KN792" s="5"/>
      <c r="KO792" s="5"/>
      <c r="KP792" s="5"/>
      <c r="KQ792" s="5"/>
      <c r="KR792" s="5"/>
      <c r="KS792" s="5"/>
      <c r="KT792" s="5"/>
      <c r="KU792" s="5"/>
      <c r="KV792" s="5"/>
      <c r="KW792" s="5"/>
      <c r="KX792" s="5"/>
      <c r="KY792" s="5"/>
      <c r="KZ792" s="5"/>
      <c r="LA792" s="5"/>
      <c r="LB792" s="5"/>
      <c r="LC792" s="5"/>
      <c r="LD792" s="5"/>
      <c r="LE792" s="5"/>
      <c r="LF792" s="5"/>
      <c r="LG792" s="5"/>
      <c r="LH792" s="5"/>
      <c r="LI792" s="5"/>
      <c r="LJ792" s="5"/>
      <c r="LK792" s="5"/>
      <c r="LL792" s="5"/>
      <c r="LM792" s="5"/>
      <c r="LN792" s="5"/>
      <c r="LO792" s="5"/>
      <c r="LP792" s="5"/>
      <c r="LQ792" s="5"/>
      <c r="LR792" s="5"/>
      <c r="LS792" s="5"/>
      <c r="LT792" s="5"/>
      <c r="LU792" s="5"/>
      <c r="LV792" s="5"/>
      <c r="LW792" s="5"/>
      <c r="LX792" s="5"/>
      <c r="LY792" s="5"/>
      <c r="LZ792" s="5"/>
      <c r="MA792" s="5"/>
      <c r="MB792" s="5"/>
      <c r="MC792" s="5"/>
      <c r="MD792" s="5"/>
      <c r="ME792" s="5"/>
      <c r="MF792" s="5"/>
      <c r="MG792" s="5"/>
      <c r="MH792" s="5"/>
      <c r="MI792" s="5"/>
      <c r="MJ792" s="5"/>
      <c r="MK792" s="5"/>
      <c r="ML792" s="5"/>
      <c r="MM792" s="5"/>
      <c r="MN792" s="5"/>
      <c r="MO792" s="5"/>
      <c r="MP792" s="5"/>
      <c r="MQ792" s="5"/>
      <c r="MR792" s="5"/>
      <c r="MS792" s="5"/>
      <c r="MT792" s="5"/>
      <c r="MU792" s="5"/>
      <c r="MV792" s="5"/>
      <c r="MW792" s="5"/>
      <c r="MX792" s="5"/>
      <c r="MY792" s="5"/>
      <c r="MZ792" s="5"/>
      <c r="NA792" s="5"/>
      <c r="NB792" s="5"/>
      <c r="NC792" s="5"/>
      <c r="ND792" s="5"/>
      <c r="NE792" s="5"/>
      <c r="NF792" s="5"/>
      <c r="NG792" s="5"/>
      <c r="NH792" s="5"/>
      <c r="NI792" s="5"/>
      <c r="NJ792" s="5"/>
      <c r="NK792" s="5"/>
      <c r="NL792" s="5"/>
      <c r="NM792" s="5"/>
      <c r="NN792" s="5"/>
      <c r="NO792" s="5"/>
      <c r="NP792" s="5"/>
      <c r="NQ792" s="5"/>
      <c r="NR792" s="5"/>
      <c r="NS792" s="5"/>
      <c r="NT792" s="5"/>
      <c r="NU792" s="5"/>
      <c r="NV792" s="5"/>
      <c r="NW792" s="5"/>
      <c r="NX792" s="5"/>
      <c r="NY792" s="5"/>
      <c r="NZ792" s="5"/>
      <c r="OA792" s="5"/>
      <c r="OB792" s="5"/>
      <c r="OC792" s="5"/>
      <c r="OD792" s="5"/>
      <c r="OE792" s="5"/>
      <c r="OF792" s="5"/>
      <c r="OG792" s="5"/>
      <c r="OH792" s="5"/>
      <c r="OI792" s="5"/>
      <c r="OJ792" s="5"/>
      <c r="OK792" s="5"/>
      <c r="OL792" s="5"/>
      <c r="OM792" s="5"/>
      <c r="ON792" s="5"/>
      <c r="OO792" s="5"/>
      <c r="OP792" s="5"/>
      <c r="OQ792" s="5"/>
      <c r="OR792" s="5"/>
      <c r="OS792" s="5"/>
      <c r="OT792" s="5"/>
      <c r="OU792" s="5"/>
      <c r="OV792" s="5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</row>
    <row r="793" spans="1:432" ht="14.2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  <c r="IW793" s="5"/>
      <c r="IX793" s="5"/>
      <c r="IY793" s="5"/>
      <c r="IZ793" s="5"/>
      <c r="JA793" s="5"/>
      <c r="JB793" s="5"/>
      <c r="JC793" s="5"/>
      <c r="JD793" s="5"/>
      <c r="JE793" s="5"/>
      <c r="JF793" s="5"/>
      <c r="JG793" s="5"/>
      <c r="JH793" s="5"/>
      <c r="JI793" s="5"/>
      <c r="JJ793" s="5"/>
      <c r="JK793" s="5"/>
      <c r="JL793" s="5"/>
      <c r="JM793" s="5"/>
      <c r="JN793" s="5"/>
      <c r="JO793" s="5"/>
      <c r="JP793" s="5"/>
      <c r="JQ793" s="5"/>
      <c r="JR793" s="5"/>
      <c r="JS793" s="5"/>
      <c r="JT793" s="5"/>
      <c r="JU793" s="5"/>
      <c r="JV793" s="5"/>
      <c r="JW793" s="5"/>
      <c r="JX793" s="5"/>
      <c r="JY793" s="5"/>
      <c r="JZ793" s="5"/>
      <c r="KA793" s="5"/>
      <c r="KB793" s="5"/>
      <c r="KC793" s="5"/>
      <c r="KD793" s="5"/>
      <c r="KE793" s="5"/>
      <c r="KF793" s="5"/>
      <c r="KG793" s="5"/>
      <c r="KH793" s="5"/>
      <c r="KI793" s="5"/>
      <c r="KJ793" s="5"/>
      <c r="KK793" s="5"/>
      <c r="KL793" s="5"/>
      <c r="KM793" s="5"/>
      <c r="KN793" s="5"/>
      <c r="KO793" s="5"/>
      <c r="KP793" s="5"/>
      <c r="KQ793" s="5"/>
      <c r="KR793" s="5"/>
      <c r="KS793" s="5"/>
      <c r="KT793" s="5"/>
      <c r="KU793" s="5"/>
      <c r="KV793" s="5"/>
      <c r="KW793" s="5"/>
      <c r="KX793" s="5"/>
      <c r="KY793" s="5"/>
      <c r="KZ793" s="5"/>
      <c r="LA793" s="5"/>
      <c r="LB793" s="5"/>
      <c r="LC793" s="5"/>
      <c r="LD793" s="5"/>
      <c r="LE793" s="5"/>
      <c r="LF793" s="5"/>
      <c r="LG793" s="5"/>
      <c r="LH793" s="5"/>
      <c r="LI793" s="5"/>
      <c r="LJ793" s="5"/>
      <c r="LK793" s="5"/>
      <c r="LL793" s="5"/>
      <c r="LM793" s="5"/>
      <c r="LN793" s="5"/>
      <c r="LO793" s="5"/>
      <c r="LP793" s="5"/>
      <c r="LQ793" s="5"/>
      <c r="LR793" s="5"/>
      <c r="LS793" s="5"/>
      <c r="LT793" s="5"/>
      <c r="LU793" s="5"/>
      <c r="LV793" s="5"/>
      <c r="LW793" s="5"/>
      <c r="LX793" s="5"/>
      <c r="LY793" s="5"/>
      <c r="LZ793" s="5"/>
      <c r="MA793" s="5"/>
      <c r="MB793" s="5"/>
      <c r="MC793" s="5"/>
      <c r="MD793" s="5"/>
      <c r="ME793" s="5"/>
      <c r="MF793" s="5"/>
      <c r="MG793" s="5"/>
      <c r="MH793" s="5"/>
      <c r="MI793" s="5"/>
      <c r="MJ793" s="5"/>
      <c r="MK793" s="5"/>
      <c r="ML793" s="5"/>
      <c r="MM793" s="5"/>
      <c r="MN793" s="5"/>
      <c r="MO793" s="5"/>
      <c r="MP793" s="5"/>
      <c r="MQ793" s="5"/>
      <c r="MR793" s="5"/>
      <c r="MS793" s="5"/>
      <c r="MT793" s="5"/>
      <c r="MU793" s="5"/>
      <c r="MV793" s="5"/>
      <c r="MW793" s="5"/>
      <c r="MX793" s="5"/>
      <c r="MY793" s="5"/>
      <c r="MZ793" s="5"/>
      <c r="NA793" s="5"/>
      <c r="NB793" s="5"/>
      <c r="NC793" s="5"/>
      <c r="ND793" s="5"/>
      <c r="NE793" s="5"/>
      <c r="NF793" s="5"/>
      <c r="NG793" s="5"/>
      <c r="NH793" s="5"/>
      <c r="NI793" s="5"/>
      <c r="NJ793" s="5"/>
      <c r="NK793" s="5"/>
      <c r="NL793" s="5"/>
      <c r="NM793" s="5"/>
      <c r="NN793" s="5"/>
      <c r="NO793" s="5"/>
      <c r="NP793" s="5"/>
      <c r="NQ793" s="5"/>
      <c r="NR793" s="5"/>
      <c r="NS793" s="5"/>
      <c r="NT793" s="5"/>
      <c r="NU793" s="5"/>
      <c r="NV793" s="5"/>
      <c r="NW793" s="5"/>
      <c r="NX793" s="5"/>
      <c r="NY793" s="5"/>
      <c r="NZ793" s="5"/>
      <c r="OA793" s="5"/>
      <c r="OB793" s="5"/>
      <c r="OC793" s="5"/>
      <c r="OD793" s="5"/>
      <c r="OE793" s="5"/>
      <c r="OF793" s="5"/>
      <c r="OG793" s="5"/>
      <c r="OH793" s="5"/>
      <c r="OI793" s="5"/>
      <c r="OJ793" s="5"/>
      <c r="OK793" s="5"/>
      <c r="OL793" s="5"/>
      <c r="OM793" s="5"/>
      <c r="ON793" s="5"/>
      <c r="OO793" s="5"/>
      <c r="OP793" s="5"/>
      <c r="OQ793" s="5"/>
      <c r="OR793" s="5"/>
      <c r="OS793" s="5"/>
      <c r="OT793" s="5"/>
      <c r="OU793" s="5"/>
      <c r="OV793" s="5"/>
      <c r="OW793" s="5"/>
      <c r="OX793" s="5"/>
      <c r="OY793" s="5"/>
      <c r="OZ793" s="5"/>
      <c r="PA793" s="5"/>
      <c r="PB793" s="5"/>
      <c r="PC793" s="5"/>
      <c r="PD793" s="5"/>
      <c r="PE793" s="5"/>
      <c r="PF793" s="5"/>
      <c r="PG793" s="5"/>
      <c r="PH793" s="5"/>
      <c r="PI793" s="5"/>
      <c r="PJ793" s="5"/>
      <c r="PK793" s="5"/>
      <c r="PL793" s="5"/>
      <c r="PM793" s="5"/>
      <c r="PN793" s="5"/>
      <c r="PO793" s="5"/>
      <c r="PP793" s="5"/>
    </row>
    <row r="794" spans="1:432" ht="14.2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  <c r="IW794" s="5"/>
      <c r="IX794" s="5"/>
      <c r="IY794" s="5"/>
      <c r="IZ794" s="5"/>
      <c r="JA794" s="5"/>
      <c r="JB794" s="5"/>
      <c r="JC794" s="5"/>
      <c r="JD794" s="5"/>
      <c r="JE794" s="5"/>
      <c r="JF794" s="5"/>
      <c r="JG794" s="5"/>
      <c r="JH794" s="5"/>
      <c r="JI794" s="5"/>
      <c r="JJ794" s="5"/>
      <c r="JK794" s="5"/>
      <c r="JL794" s="5"/>
      <c r="JM794" s="5"/>
      <c r="JN794" s="5"/>
      <c r="JO794" s="5"/>
      <c r="JP794" s="5"/>
      <c r="JQ794" s="5"/>
      <c r="JR794" s="5"/>
      <c r="JS794" s="5"/>
      <c r="JT794" s="5"/>
      <c r="JU794" s="5"/>
      <c r="JV794" s="5"/>
      <c r="JW794" s="5"/>
      <c r="JX794" s="5"/>
      <c r="JY794" s="5"/>
      <c r="JZ794" s="5"/>
      <c r="KA794" s="5"/>
      <c r="KB794" s="5"/>
      <c r="KC794" s="5"/>
      <c r="KD794" s="5"/>
      <c r="KE794" s="5"/>
      <c r="KF794" s="5"/>
      <c r="KG794" s="5"/>
      <c r="KH794" s="5"/>
      <c r="KI794" s="5"/>
      <c r="KJ794" s="5"/>
      <c r="KK794" s="5"/>
      <c r="KL794" s="5"/>
      <c r="KM794" s="5"/>
      <c r="KN794" s="5"/>
      <c r="KO794" s="5"/>
      <c r="KP794" s="5"/>
      <c r="KQ794" s="5"/>
      <c r="KR794" s="5"/>
      <c r="KS794" s="5"/>
      <c r="KT794" s="5"/>
      <c r="KU794" s="5"/>
      <c r="KV794" s="5"/>
      <c r="KW794" s="5"/>
      <c r="KX794" s="5"/>
      <c r="KY794" s="5"/>
      <c r="KZ794" s="5"/>
      <c r="LA794" s="5"/>
      <c r="LB794" s="5"/>
      <c r="LC794" s="5"/>
      <c r="LD794" s="5"/>
      <c r="LE794" s="5"/>
      <c r="LF794" s="5"/>
      <c r="LG794" s="5"/>
      <c r="LH794" s="5"/>
      <c r="LI794" s="5"/>
      <c r="LJ794" s="5"/>
      <c r="LK794" s="5"/>
      <c r="LL794" s="5"/>
      <c r="LM794" s="5"/>
      <c r="LN794" s="5"/>
      <c r="LO794" s="5"/>
      <c r="LP794" s="5"/>
      <c r="LQ794" s="5"/>
      <c r="LR794" s="5"/>
      <c r="LS794" s="5"/>
      <c r="LT794" s="5"/>
      <c r="LU794" s="5"/>
      <c r="LV794" s="5"/>
      <c r="LW794" s="5"/>
      <c r="LX794" s="5"/>
      <c r="LY794" s="5"/>
      <c r="LZ794" s="5"/>
      <c r="MA794" s="5"/>
      <c r="MB794" s="5"/>
      <c r="MC794" s="5"/>
      <c r="MD794" s="5"/>
      <c r="ME794" s="5"/>
      <c r="MF794" s="5"/>
      <c r="MG794" s="5"/>
      <c r="MH794" s="5"/>
      <c r="MI794" s="5"/>
      <c r="MJ794" s="5"/>
      <c r="MK794" s="5"/>
      <c r="ML794" s="5"/>
      <c r="MM794" s="5"/>
      <c r="MN794" s="5"/>
      <c r="MO794" s="5"/>
      <c r="MP794" s="5"/>
      <c r="MQ794" s="5"/>
      <c r="MR794" s="5"/>
      <c r="MS794" s="5"/>
      <c r="MT794" s="5"/>
      <c r="MU794" s="5"/>
      <c r="MV794" s="5"/>
      <c r="MW794" s="5"/>
      <c r="MX794" s="5"/>
      <c r="MY794" s="5"/>
      <c r="MZ794" s="5"/>
      <c r="NA794" s="5"/>
      <c r="NB794" s="5"/>
      <c r="NC794" s="5"/>
      <c r="ND794" s="5"/>
      <c r="NE794" s="5"/>
      <c r="NF794" s="5"/>
      <c r="NG794" s="5"/>
      <c r="NH794" s="5"/>
      <c r="NI794" s="5"/>
      <c r="NJ794" s="5"/>
      <c r="NK794" s="5"/>
      <c r="NL794" s="5"/>
      <c r="NM794" s="5"/>
      <c r="NN794" s="5"/>
      <c r="NO794" s="5"/>
      <c r="NP794" s="5"/>
      <c r="NQ794" s="5"/>
      <c r="NR794" s="5"/>
      <c r="NS794" s="5"/>
      <c r="NT794" s="5"/>
      <c r="NU794" s="5"/>
      <c r="NV794" s="5"/>
      <c r="NW794" s="5"/>
      <c r="NX794" s="5"/>
      <c r="NY794" s="5"/>
      <c r="NZ794" s="5"/>
      <c r="OA794" s="5"/>
      <c r="OB794" s="5"/>
      <c r="OC794" s="5"/>
      <c r="OD794" s="5"/>
      <c r="OE794" s="5"/>
      <c r="OF794" s="5"/>
      <c r="OG794" s="5"/>
      <c r="OH794" s="5"/>
      <c r="OI794" s="5"/>
      <c r="OJ794" s="5"/>
      <c r="OK794" s="5"/>
      <c r="OL794" s="5"/>
      <c r="OM794" s="5"/>
      <c r="ON794" s="5"/>
      <c r="OO794" s="5"/>
      <c r="OP794" s="5"/>
      <c r="OQ794" s="5"/>
      <c r="OR794" s="5"/>
      <c r="OS794" s="5"/>
      <c r="OT794" s="5"/>
      <c r="OU794" s="5"/>
      <c r="OV794" s="5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</row>
    <row r="795" spans="1:432" ht="14.2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  <c r="IW795" s="5"/>
      <c r="IX795" s="5"/>
      <c r="IY795" s="5"/>
      <c r="IZ795" s="5"/>
      <c r="JA795" s="5"/>
      <c r="JB795" s="5"/>
      <c r="JC795" s="5"/>
      <c r="JD795" s="5"/>
      <c r="JE795" s="5"/>
      <c r="JF795" s="5"/>
      <c r="JG795" s="5"/>
      <c r="JH795" s="5"/>
      <c r="JI795" s="5"/>
      <c r="JJ795" s="5"/>
      <c r="JK795" s="5"/>
      <c r="JL795" s="5"/>
      <c r="JM795" s="5"/>
      <c r="JN795" s="5"/>
      <c r="JO795" s="5"/>
      <c r="JP795" s="5"/>
      <c r="JQ795" s="5"/>
      <c r="JR795" s="5"/>
      <c r="JS795" s="5"/>
      <c r="JT795" s="5"/>
      <c r="JU795" s="5"/>
      <c r="JV795" s="5"/>
      <c r="JW795" s="5"/>
      <c r="JX795" s="5"/>
      <c r="JY795" s="5"/>
      <c r="JZ795" s="5"/>
      <c r="KA795" s="5"/>
      <c r="KB795" s="5"/>
      <c r="KC795" s="5"/>
      <c r="KD795" s="5"/>
      <c r="KE795" s="5"/>
      <c r="KF795" s="5"/>
      <c r="KG795" s="5"/>
      <c r="KH795" s="5"/>
      <c r="KI795" s="5"/>
      <c r="KJ795" s="5"/>
      <c r="KK795" s="5"/>
      <c r="KL795" s="5"/>
      <c r="KM795" s="5"/>
      <c r="KN795" s="5"/>
      <c r="KO795" s="5"/>
      <c r="KP795" s="5"/>
      <c r="KQ795" s="5"/>
      <c r="KR795" s="5"/>
      <c r="KS795" s="5"/>
      <c r="KT795" s="5"/>
      <c r="KU795" s="5"/>
      <c r="KV795" s="5"/>
      <c r="KW795" s="5"/>
      <c r="KX795" s="5"/>
      <c r="KY795" s="5"/>
      <c r="KZ795" s="5"/>
      <c r="LA795" s="5"/>
      <c r="LB795" s="5"/>
      <c r="LC795" s="5"/>
      <c r="LD795" s="5"/>
      <c r="LE795" s="5"/>
      <c r="LF795" s="5"/>
      <c r="LG795" s="5"/>
      <c r="LH795" s="5"/>
      <c r="LI795" s="5"/>
      <c r="LJ795" s="5"/>
      <c r="LK795" s="5"/>
      <c r="LL795" s="5"/>
      <c r="LM795" s="5"/>
      <c r="LN795" s="5"/>
      <c r="LO795" s="5"/>
      <c r="LP795" s="5"/>
      <c r="LQ795" s="5"/>
      <c r="LR795" s="5"/>
      <c r="LS795" s="5"/>
      <c r="LT795" s="5"/>
      <c r="LU795" s="5"/>
      <c r="LV795" s="5"/>
      <c r="LW795" s="5"/>
      <c r="LX795" s="5"/>
      <c r="LY795" s="5"/>
      <c r="LZ795" s="5"/>
      <c r="MA795" s="5"/>
      <c r="MB795" s="5"/>
      <c r="MC795" s="5"/>
      <c r="MD795" s="5"/>
      <c r="ME795" s="5"/>
      <c r="MF795" s="5"/>
      <c r="MG795" s="5"/>
      <c r="MH795" s="5"/>
      <c r="MI795" s="5"/>
      <c r="MJ795" s="5"/>
      <c r="MK795" s="5"/>
      <c r="ML795" s="5"/>
      <c r="MM795" s="5"/>
      <c r="MN795" s="5"/>
      <c r="MO795" s="5"/>
      <c r="MP795" s="5"/>
      <c r="MQ795" s="5"/>
      <c r="MR795" s="5"/>
      <c r="MS795" s="5"/>
      <c r="MT795" s="5"/>
      <c r="MU795" s="5"/>
      <c r="MV795" s="5"/>
      <c r="MW795" s="5"/>
      <c r="MX795" s="5"/>
      <c r="MY795" s="5"/>
      <c r="MZ795" s="5"/>
      <c r="NA795" s="5"/>
      <c r="NB795" s="5"/>
      <c r="NC795" s="5"/>
      <c r="ND795" s="5"/>
      <c r="NE795" s="5"/>
      <c r="NF795" s="5"/>
      <c r="NG795" s="5"/>
      <c r="NH795" s="5"/>
      <c r="NI795" s="5"/>
      <c r="NJ795" s="5"/>
      <c r="NK795" s="5"/>
      <c r="NL795" s="5"/>
      <c r="NM795" s="5"/>
      <c r="NN795" s="5"/>
      <c r="NO795" s="5"/>
      <c r="NP795" s="5"/>
      <c r="NQ795" s="5"/>
      <c r="NR795" s="5"/>
      <c r="NS795" s="5"/>
      <c r="NT795" s="5"/>
      <c r="NU795" s="5"/>
      <c r="NV795" s="5"/>
      <c r="NW795" s="5"/>
      <c r="NX795" s="5"/>
      <c r="NY795" s="5"/>
      <c r="NZ795" s="5"/>
      <c r="OA795" s="5"/>
      <c r="OB795" s="5"/>
      <c r="OC795" s="5"/>
      <c r="OD795" s="5"/>
      <c r="OE795" s="5"/>
      <c r="OF795" s="5"/>
      <c r="OG795" s="5"/>
      <c r="OH795" s="5"/>
      <c r="OI795" s="5"/>
      <c r="OJ795" s="5"/>
      <c r="OK795" s="5"/>
      <c r="OL795" s="5"/>
      <c r="OM795" s="5"/>
      <c r="ON795" s="5"/>
      <c r="OO795" s="5"/>
      <c r="OP795" s="5"/>
      <c r="OQ795" s="5"/>
      <c r="OR795" s="5"/>
      <c r="OS795" s="5"/>
      <c r="OT795" s="5"/>
      <c r="OU795" s="5"/>
      <c r="OV795" s="5"/>
      <c r="OW795" s="5"/>
      <c r="OX795" s="5"/>
      <c r="OY795" s="5"/>
      <c r="OZ795" s="5"/>
      <c r="PA795" s="5"/>
      <c r="PB795" s="5"/>
      <c r="PC795" s="5"/>
      <c r="PD795" s="5"/>
      <c r="PE795" s="5"/>
      <c r="PF795" s="5"/>
      <c r="PG795" s="5"/>
      <c r="PH795" s="5"/>
      <c r="PI795" s="5"/>
      <c r="PJ795" s="5"/>
      <c r="PK795" s="5"/>
      <c r="PL795" s="5"/>
      <c r="PM795" s="5"/>
      <c r="PN795" s="5"/>
      <c r="PO795" s="5"/>
      <c r="PP795" s="5"/>
    </row>
    <row r="796" spans="1:432" ht="14.2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  <c r="IW796" s="5"/>
      <c r="IX796" s="5"/>
      <c r="IY796" s="5"/>
      <c r="IZ796" s="5"/>
      <c r="JA796" s="5"/>
      <c r="JB796" s="5"/>
      <c r="JC796" s="5"/>
      <c r="JD796" s="5"/>
      <c r="JE796" s="5"/>
      <c r="JF796" s="5"/>
      <c r="JG796" s="5"/>
      <c r="JH796" s="5"/>
      <c r="JI796" s="5"/>
      <c r="JJ796" s="5"/>
      <c r="JK796" s="5"/>
      <c r="JL796" s="5"/>
      <c r="JM796" s="5"/>
      <c r="JN796" s="5"/>
      <c r="JO796" s="5"/>
      <c r="JP796" s="5"/>
      <c r="JQ796" s="5"/>
      <c r="JR796" s="5"/>
      <c r="JS796" s="5"/>
      <c r="JT796" s="5"/>
      <c r="JU796" s="5"/>
      <c r="JV796" s="5"/>
      <c r="JW796" s="5"/>
      <c r="JX796" s="5"/>
      <c r="JY796" s="5"/>
      <c r="JZ796" s="5"/>
      <c r="KA796" s="5"/>
      <c r="KB796" s="5"/>
      <c r="KC796" s="5"/>
      <c r="KD796" s="5"/>
      <c r="KE796" s="5"/>
      <c r="KF796" s="5"/>
      <c r="KG796" s="5"/>
      <c r="KH796" s="5"/>
      <c r="KI796" s="5"/>
      <c r="KJ796" s="5"/>
      <c r="KK796" s="5"/>
      <c r="KL796" s="5"/>
      <c r="KM796" s="5"/>
      <c r="KN796" s="5"/>
      <c r="KO796" s="5"/>
      <c r="KP796" s="5"/>
      <c r="KQ796" s="5"/>
      <c r="KR796" s="5"/>
      <c r="KS796" s="5"/>
      <c r="KT796" s="5"/>
      <c r="KU796" s="5"/>
      <c r="KV796" s="5"/>
      <c r="KW796" s="5"/>
      <c r="KX796" s="5"/>
      <c r="KY796" s="5"/>
      <c r="KZ796" s="5"/>
      <c r="LA796" s="5"/>
      <c r="LB796" s="5"/>
      <c r="LC796" s="5"/>
      <c r="LD796" s="5"/>
      <c r="LE796" s="5"/>
      <c r="LF796" s="5"/>
      <c r="LG796" s="5"/>
      <c r="LH796" s="5"/>
      <c r="LI796" s="5"/>
      <c r="LJ796" s="5"/>
      <c r="LK796" s="5"/>
      <c r="LL796" s="5"/>
      <c r="LM796" s="5"/>
      <c r="LN796" s="5"/>
      <c r="LO796" s="5"/>
      <c r="LP796" s="5"/>
      <c r="LQ796" s="5"/>
      <c r="LR796" s="5"/>
      <c r="LS796" s="5"/>
      <c r="LT796" s="5"/>
      <c r="LU796" s="5"/>
      <c r="LV796" s="5"/>
      <c r="LW796" s="5"/>
      <c r="LX796" s="5"/>
      <c r="LY796" s="5"/>
      <c r="LZ796" s="5"/>
      <c r="MA796" s="5"/>
      <c r="MB796" s="5"/>
      <c r="MC796" s="5"/>
      <c r="MD796" s="5"/>
      <c r="ME796" s="5"/>
      <c r="MF796" s="5"/>
      <c r="MG796" s="5"/>
      <c r="MH796" s="5"/>
      <c r="MI796" s="5"/>
      <c r="MJ796" s="5"/>
      <c r="MK796" s="5"/>
      <c r="ML796" s="5"/>
      <c r="MM796" s="5"/>
      <c r="MN796" s="5"/>
      <c r="MO796" s="5"/>
      <c r="MP796" s="5"/>
      <c r="MQ796" s="5"/>
      <c r="MR796" s="5"/>
      <c r="MS796" s="5"/>
      <c r="MT796" s="5"/>
      <c r="MU796" s="5"/>
      <c r="MV796" s="5"/>
      <c r="MW796" s="5"/>
      <c r="MX796" s="5"/>
      <c r="MY796" s="5"/>
      <c r="MZ796" s="5"/>
      <c r="NA796" s="5"/>
      <c r="NB796" s="5"/>
      <c r="NC796" s="5"/>
      <c r="ND796" s="5"/>
      <c r="NE796" s="5"/>
      <c r="NF796" s="5"/>
      <c r="NG796" s="5"/>
      <c r="NH796" s="5"/>
      <c r="NI796" s="5"/>
      <c r="NJ796" s="5"/>
      <c r="NK796" s="5"/>
      <c r="NL796" s="5"/>
      <c r="NM796" s="5"/>
      <c r="NN796" s="5"/>
      <c r="NO796" s="5"/>
      <c r="NP796" s="5"/>
      <c r="NQ796" s="5"/>
      <c r="NR796" s="5"/>
      <c r="NS796" s="5"/>
      <c r="NT796" s="5"/>
      <c r="NU796" s="5"/>
      <c r="NV796" s="5"/>
      <c r="NW796" s="5"/>
      <c r="NX796" s="5"/>
      <c r="NY796" s="5"/>
      <c r="NZ796" s="5"/>
      <c r="OA796" s="5"/>
      <c r="OB796" s="5"/>
      <c r="OC796" s="5"/>
      <c r="OD796" s="5"/>
      <c r="OE796" s="5"/>
      <c r="OF796" s="5"/>
      <c r="OG796" s="5"/>
      <c r="OH796" s="5"/>
      <c r="OI796" s="5"/>
      <c r="OJ796" s="5"/>
      <c r="OK796" s="5"/>
      <c r="OL796" s="5"/>
      <c r="OM796" s="5"/>
      <c r="ON796" s="5"/>
      <c r="OO796" s="5"/>
      <c r="OP796" s="5"/>
      <c r="OQ796" s="5"/>
      <c r="OR796" s="5"/>
      <c r="OS796" s="5"/>
      <c r="OT796" s="5"/>
      <c r="OU796" s="5"/>
      <c r="OV796" s="5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</row>
    <row r="797" spans="1:432" ht="14.2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  <c r="IW797" s="5"/>
      <c r="IX797" s="5"/>
      <c r="IY797" s="5"/>
      <c r="IZ797" s="5"/>
      <c r="JA797" s="5"/>
      <c r="JB797" s="5"/>
      <c r="JC797" s="5"/>
      <c r="JD797" s="5"/>
      <c r="JE797" s="5"/>
      <c r="JF797" s="5"/>
      <c r="JG797" s="5"/>
      <c r="JH797" s="5"/>
      <c r="JI797" s="5"/>
      <c r="JJ797" s="5"/>
      <c r="JK797" s="5"/>
      <c r="JL797" s="5"/>
      <c r="JM797" s="5"/>
      <c r="JN797" s="5"/>
      <c r="JO797" s="5"/>
      <c r="JP797" s="5"/>
      <c r="JQ797" s="5"/>
      <c r="JR797" s="5"/>
      <c r="JS797" s="5"/>
      <c r="JT797" s="5"/>
      <c r="JU797" s="5"/>
      <c r="JV797" s="5"/>
      <c r="JW797" s="5"/>
      <c r="JX797" s="5"/>
      <c r="JY797" s="5"/>
      <c r="JZ797" s="5"/>
      <c r="KA797" s="5"/>
      <c r="KB797" s="5"/>
      <c r="KC797" s="5"/>
      <c r="KD797" s="5"/>
      <c r="KE797" s="5"/>
      <c r="KF797" s="5"/>
      <c r="KG797" s="5"/>
      <c r="KH797" s="5"/>
      <c r="KI797" s="5"/>
      <c r="KJ797" s="5"/>
      <c r="KK797" s="5"/>
      <c r="KL797" s="5"/>
      <c r="KM797" s="5"/>
      <c r="KN797" s="5"/>
      <c r="KO797" s="5"/>
      <c r="KP797" s="5"/>
      <c r="KQ797" s="5"/>
      <c r="KR797" s="5"/>
      <c r="KS797" s="5"/>
      <c r="KT797" s="5"/>
      <c r="KU797" s="5"/>
      <c r="KV797" s="5"/>
      <c r="KW797" s="5"/>
      <c r="KX797" s="5"/>
      <c r="KY797" s="5"/>
      <c r="KZ797" s="5"/>
      <c r="LA797" s="5"/>
      <c r="LB797" s="5"/>
      <c r="LC797" s="5"/>
      <c r="LD797" s="5"/>
      <c r="LE797" s="5"/>
      <c r="LF797" s="5"/>
      <c r="LG797" s="5"/>
      <c r="LH797" s="5"/>
      <c r="LI797" s="5"/>
      <c r="LJ797" s="5"/>
      <c r="LK797" s="5"/>
      <c r="LL797" s="5"/>
      <c r="LM797" s="5"/>
      <c r="LN797" s="5"/>
      <c r="LO797" s="5"/>
      <c r="LP797" s="5"/>
      <c r="LQ797" s="5"/>
      <c r="LR797" s="5"/>
      <c r="LS797" s="5"/>
      <c r="LT797" s="5"/>
      <c r="LU797" s="5"/>
      <c r="LV797" s="5"/>
      <c r="LW797" s="5"/>
      <c r="LX797" s="5"/>
      <c r="LY797" s="5"/>
      <c r="LZ797" s="5"/>
      <c r="MA797" s="5"/>
      <c r="MB797" s="5"/>
      <c r="MC797" s="5"/>
      <c r="MD797" s="5"/>
      <c r="ME797" s="5"/>
      <c r="MF797" s="5"/>
      <c r="MG797" s="5"/>
      <c r="MH797" s="5"/>
      <c r="MI797" s="5"/>
      <c r="MJ797" s="5"/>
      <c r="MK797" s="5"/>
      <c r="ML797" s="5"/>
      <c r="MM797" s="5"/>
      <c r="MN797" s="5"/>
      <c r="MO797" s="5"/>
      <c r="MP797" s="5"/>
      <c r="MQ797" s="5"/>
      <c r="MR797" s="5"/>
      <c r="MS797" s="5"/>
      <c r="MT797" s="5"/>
      <c r="MU797" s="5"/>
      <c r="MV797" s="5"/>
      <c r="MW797" s="5"/>
      <c r="MX797" s="5"/>
      <c r="MY797" s="5"/>
      <c r="MZ797" s="5"/>
      <c r="NA797" s="5"/>
      <c r="NB797" s="5"/>
      <c r="NC797" s="5"/>
      <c r="ND797" s="5"/>
      <c r="NE797" s="5"/>
      <c r="NF797" s="5"/>
      <c r="NG797" s="5"/>
      <c r="NH797" s="5"/>
      <c r="NI797" s="5"/>
      <c r="NJ797" s="5"/>
      <c r="NK797" s="5"/>
      <c r="NL797" s="5"/>
      <c r="NM797" s="5"/>
      <c r="NN797" s="5"/>
      <c r="NO797" s="5"/>
      <c r="NP797" s="5"/>
      <c r="NQ797" s="5"/>
      <c r="NR797" s="5"/>
      <c r="NS797" s="5"/>
      <c r="NT797" s="5"/>
      <c r="NU797" s="5"/>
      <c r="NV797" s="5"/>
      <c r="NW797" s="5"/>
      <c r="NX797" s="5"/>
      <c r="NY797" s="5"/>
      <c r="NZ797" s="5"/>
      <c r="OA797" s="5"/>
      <c r="OB797" s="5"/>
      <c r="OC797" s="5"/>
      <c r="OD797" s="5"/>
      <c r="OE797" s="5"/>
      <c r="OF797" s="5"/>
      <c r="OG797" s="5"/>
      <c r="OH797" s="5"/>
      <c r="OI797" s="5"/>
      <c r="OJ797" s="5"/>
      <c r="OK797" s="5"/>
      <c r="OL797" s="5"/>
      <c r="OM797" s="5"/>
      <c r="ON797" s="5"/>
      <c r="OO797" s="5"/>
      <c r="OP797" s="5"/>
      <c r="OQ797" s="5"/>
      <c r="OR797" s="5"/>
      <c r="OS797" s="5"/>
      <c r="OT797" s="5"/>
      <c r="OU797" s="5"/>
      <c r="OV797" s="5"/>
      <c r="OW797" s="5"/>
      <c r="OX797" s="5"/>
      <c r="OY797" s="5"/>
      <c r="OZ797" s="5"/>
      <c r="PA797" s="5"/>
      <c r="PB797" s="5"/>
      <c r="PC797" s="5"/>
      <c r="PD797" s="5"/>
      <c r="PE797" s="5"/>
      <c r="PF797" s="5"/>
      <c r="PG797" s="5"/>
      <c r="PH797" s="5"/>
      <c r="PI797" s="5"/>
      <c r="PJ797" s="5"/>
      <c r="PK797" s="5"/>
      <c r="PL797" s="5"/>
      <c r="PM797" s="5"/>
      <c r="PN797" s="5"/>
      <c r="PO797" s="5"/>
      <c r="PP797" s="5"/>
    </row>
    <row r="798" spans="1:432" ht="14.2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  <c r="IW798" s="5"/>
      <c r="IX798" s="5"/>
      <c r="IY798" s="5"/>
      <c r="IZ798" s="5"/>
      <c r="JA798" s="5"/>
      <c r="JB798" s="5"/>
      <c r="JC798" s="5"/>
      <c r="JD798" s="5"/>
      <c r="JE798" s="5"/>
      <c r="JF798" s="5"/>
      <c r="JG798" s="5"/>
      <c r="JH798" s="5"/>
      <c r="JI798" s="5"/>
      <c r="JJ798" s="5"/>
      <c r="JK798" s="5"/>
      <c r="JL798" s="5"/>
      <c r="JM798" s="5"/>
      <c r="JN798" s="5"/>
      <c r="JO798" s="5"/>
      <c r="JP798" s="5"/>
      <c r="JQ798" s="5"/>
      <c r="JR798" s="5"/>
      <c r="JS798" s="5"/>
      <c r="JT798" s="5"/>
      <c r="JU798" s="5"/>
      <c r="JV798" s="5"/>
      <c r="JW798" s="5"/>
      <c r="JX798" s="5"/>
      <c r="JY798" s="5"/>
      <c r="JZ798" s="5"/>
      <c r="KA798" s="5"/>
      <c r="KB798" s="5"/>
      <c r="KC798" s="5"/>
      <c r="KD798" s="5"/>
      <c r="KE798" s="5"/>
      <c r="KF798" s="5"/>
      <c r="KG798" s="5"/>
      <c r="KH798" s="5"/>
      <c r="KI798" s="5"/>
      <c r="KJ798" s="5"/>
      <c r="KK798" s="5"/>
      <c r="KL798" s="5"/>
      <c r="KM798" s="5"/>
      <c r="KN798" s="5"/>
      <c r="KO798" s="5"/>
      <c r="KP798" s="5"/>
      <c r="KQ798" s="5"/>
      <c r="KR798" s="5"/>
      <c r="KS798" s="5"/>
      <c r="KT798" s="5"/>
      <c r="KU798" s="5"/>
      <c r="KV798" s="5"/>
      <c r="KW798" s="5"/>
      <c r="KX798" s="5"/>
      <c r="KY798" s="5"/>
      <c r="KZ798" s="5"/>
      <c r="LA798" s="5"/>
      <c r="LB798" s="5"/>
      <c r="LC798" s="5"/>
      <c r="LD798" s="5"/>
      <c r="LE798" s="5"/>
      <c r="LF798" s="5"/>
      <c r="LG798" s="5"/>
      <c r="LH798" s="5"/>
      <c r="LI798" s="5"/>
      <c r="LJ798" s="5"/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r="MY798" s="5"/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</row>
    <row r="799" spans="1:432" ht="14.2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  <c r="IW799" s="5"/>
      <c r="IX799" s="5"/>
      <c r="IY799" s="5"/>
      <c r="IZ799" s="5"/>
      <c r="JA799" s="5"/>
      <c r="JB799" s="5"/>
      <c r="JC799" s="5"/>
      <c r="JD799" s="5"/>
      <c r="JE799" s="5"/>
      <c r="JF799" s="5"/>
      <c r="JG799" s="5"/>
      <c r="JH799" s="5"/>
      <c r="JI799" s="5"/>
      <c r="JJ799" s="5"/>
      <c r="JK799" s="5"/>
      <c r="JL799" s="5"/>
      <c r="JM799" s="5"/>
      <c r="JN799" s="5"/>
      <c r="JO799" s="5"/>
      <c r="JP799" s="5"/>
      <c r="JQ799" s="5"/>
      <c r="JR799" s="5"/>
      <c r="JS799" s="5"/>
      <c r="JT799" s="5"/>
      <c r="JU799" s="5"/>
      <c r="JV799" s="5"/>
      <c r="JW799" s="5"/>
      <c r="JX799" s="5"/>
      <c r="JY799" s="5"/>
      <c r="JZ799" s="5"/>
      <c r="KA799" s="5"/>
      <c r="KB799" s="5"/>
      <c r="KC799" s="5"/>
      <c r="KD799" s="5"/>
      <c r="KE799" s="5"/>
      <c r="KF799" s="5"/>
      <c r="KG799" s="5"/>
      <c r="KH799" s="5"/>
      <c r="KI799" s="5"/>
      <c r="KJ799" s="5"/>
      <c r="KK799" s="5"/>
      <c r="KL799" s="5"/>
      <c r="KM799" s="5"/>
      <c r="KN799" s="5"/>
      <c r="KO799" s="5"/>
      <c r="KP799" s="5"/>
      <c r="KQ799" s="5"/>
      <c r="KR799" s="5"/>
      <c r="KS799" s="5"/>
      <c r="KT799" s="5"/>
      <c r="KU799" s="5"/>
      <c r="KV799" s="5"/>
      <c r="KW799" s="5"/>
      <c r="KX799" s="5"/>
      <c r="KY799" s="5"/>
      <c r="KZ799" s="5"/>
      <c r="LA799" s="5"/>
      <c r="LB799" s="5"/>
      <c r="LC799" s="5"/>
      <c r="LD799" s="5"/>
      <c r="LE799" s="5"/>
      <c r="LF799" s="5"/>
      <c r="LG799" s="5"/>
      <c r="LH799" s="5"/>
      <c r="LI799" s="5"/>
      <c r="LJ799" s="5"/>
      <c r="LK799" s="5"/>
      <c r="LL799" s="5"/>
      <c r="LM799" s="5"/>
      <c r="LN799" s="5"/>
      <c r="LO799" s="5"/>
      <c r="LP799" s="5"/>
      <c r="LQ799" s="5"/>
      <c r="LR799" s="5"/>
      <c r="LS799" s="5"/>
      <c r="LT799" s="5"/>
      <c r="LU799" s="5"/>
      <c r="LV799" s="5"/>
      <c r="LW799" s="5"/>
      <c r="LX799" s="5"/>
      <c r="LY799" s="5"/>
      <c r="LZ799" s="5"/>
      <c r="MA799" s="5"/>
      <c r="MB799" s="5"/>
      <c r="MC799" s="5"/>
      <c r="MD799" s="5"/>
      <c r="ME799" s="5"/>
      <c r="MF799" s="5"/>
      <c r="MG799" s="5"/>
      <c r="MH799" s="5"/>
      <c r="MI799" s="5"/>
      <c r="MJ799" s="5"/>
      <c r="MK799" s="5"/>
      <c r="ML799" s="5"/>
      <c r="MM799" s="5"/>
      <c r="MN799" s="5"/>
      <c r="MO799" s="5"/>
      <c r="MP799" s="5"/>
      <c r="MQ799" s="5"/>
      <c r="MR799" s="5"/>
      <c r="MS799" s="5"/>
      <c r="MT799" s="5"/>
      <c r="MU799" s="5"/>
      <c r="MV799" s="5"/>
      <c r="MW799" s="5"/>
      <c r="MX799" s="5"/>
      <c r="MY799" s="5"/>
      <c r="MZ799" s="5"/>
      <c r="NA799" s="5"/>
      <c r="NB799" s="5"/>
      <c r="NC799" s="5"/>
      <c r="ND799" s="5"/>
      <c r="NE799" s="5"/>
      <c r="NF799" s="5"/>
      <c r="NG799" s="5"/>
      <c r="NH799" s="5"/>
      <c r="NI799" s="5"/>
      <c r="NJ799" s="5"/>
      <c r="NK799" s="5"/>
      <c r="NL799" s="5"/>
      <c r="NM799" s="5"/>
      <c r="NN799" s="5"/>
      <c r="NO799" s="5"/>
      <c r="NP799" s="5"/>
      <c r="NQ799" s="5"/>
      <c r="NR799" s="5"/>
      <c r="NS799" s="5"/>
      <c r="NT799" s="5"/>
      <c r="NU799" s="5"/>
      <c r="NV799" s="5"/>
      <c r="NW799" s="5"/>
      <c r="NX799" s="5"/>
      <c r="NY799" s="5"/>
      <c r="NZ799" s="5"/>
      <c r="OA799" s="5"/>
      <c r="OB799" s="5"/>
      <c r="OC799" s="5"/>
      <c r="OD799" s="5"/>
      <c r="OE799" s="5"/>
      <c r="OF799" s="5"/>
      <c r="OG799" s="5"/>
      <c r="OH799" s="5"/>
      <c r="OI799" s="5"/>
      <c r="OJ799" s="5"/>
      <c r="OK799" s="5"/>
      <c r="OL799" s="5"/>
      <c r="OM799" s="5"/>
      <c r="ON799" s="5"/>
      <c r="OO799" s="5"/>
      <c r="OP799" s="5"/>
      <c r="OQ799" s="5"/>
      <c r="OR799" s="5"/>
      <c r="OS799" s="5"/>
      <c r="OT799" s="5"/>
      <c r="OU799" s="5"/>
      <c r="OV799" s="5"/>
      <c r="OW799" s="5"/>
      <c r="OX799" s="5"/>
      <c r="OY799" s="5"/>
      <c r="OZ799" s="5"/>
      <c r="PA799" s="5"/>
      <c r="PB799" s="5"/>
      <c r="PC799" s="5"/>
      <c r="PD799" s="5"/>
      <c r="PE799" s="5"/>
      <c r="PF799" s="5"/>
      <c r="PG799" s="5"/>
      <c r="PH799" s="5"/>
      <c r="PI799" s="5"/>
      <c r="PJ799" s="5"/>
      <c r="PK799" s="5"/>
      <c r="PL799" s="5"/>
      <c r="PM799" s="5"/>
      <c r="PN799" s="5"/>
      <c r="PO799" s="5"/>
      <c r="PP799" s="5"/>
    </row>
    <row r="800" spans="1:432" ht="14.2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  <c r="IW800" s="5"/>
      <c r="IX800" s="5"/>
      <c r="IY800" s="5"/>
      <c r="IZ800" s="5"/>
      <c r="JA800" s="5"/>
      <c r="JB800" s="5"/>
      <c r="JC800" s="5"/>
      <c r="JD800" s="5"/>
      <c r="JE800" s="5"/>
      <c r="JF800" s="5"/>
      <c r="JG800" s="5"/>
      <c r="JH800" s="5"/>
      <c r="JI800" s="5"/>
      <c r="JJ800" s="5"/>
      <c r="JK800" s="5"/>
      <c r="JL800" s="5"/>
      <c r="JM800" s="5"/>
      <c r="JN800" s="5"/>
      <c r="JO800" s="5"/>
      <c r="JP800" s="5"/>
      <c r="JQ800" s="5"/>
      <c r="JR800" s="5"/>
      <c r="JS800" s="5"/>
      <c r="JT800" s="5"/>
      <c r="JU800" s="5"/>
      <c r="JV800" s="5"/>
      <c r="JW800" s="5"/>
      <c r="JX800" s="5"/>
      <c r="JY800" s="5"/>
      <c r="JZ800" s="5"/>
      <c r="KA800" s="5"/>
      <c r="KB800" s="5"/>
      <c r="KC800" s="5"/>
      <c r="KD800" s="5"/>
      <c r="KE800" s="5"/>
      <c r="KF800" s="5"/>
      <c r="KG800" s="5"/>
      <c r="KH800" s="5"/>
      <c r="KI800" s="5"/>
      <c r="KJ800" s="5"/>
      <c r="KK800" s="5"/>
      <c r="KL800" s="5"/>
      <c r="KM800" s="5"/>
      <c r="KN800" s="5"/>
      <c r="KO800" s="5"/>
      <c r="KP800" s="5"/>
      <c r="KQ800" s="5"/>
      <c r="KR800" s="5"/>
      <c r="KS800" s="5"/>
      <c r="KT800" s="5"/>
      <c r="KU800" s="5"/>
      <c r="KV800" s="5"/>
      <c r="KW800" s="5"/>
      <c r="KX800" s="5"/>
      <c r="KY800" s="5"/>
      <c r="KZ800" s="5"/>
      <c r="LA800" s="5"/>
      <c r="LB800" s="5"/>
      <c r="LC800" s="5"/>
      <c r="LD800" s="5"/>
      <c r="LE800" s="5"/>
      <c r="LF800" s="5"/>
      <c r="LG800" s="5"/>
      <c r="LH800" s="5"/>
      <c r="LI800" s="5"/>
      <c r="LJ800" s="5"/>
      <c r="LK800" s="5"/>
      <c r="LL800" s="5"/>
      <c r="LM800" s="5"/>
      <c r="LN800" s="5"/>
      <c r="LO800" s="5"/>
      <c r="LP800" s="5"/>
      <c r="LQ800" s="5"/>
      <c r="LR800" s="5"/>
      <c r="LS800" s="5"/>
      <c r="LT800" s="5"/>
      <c r="LU800" s="5"/>
      <c r="LV800" s="5"/>
      <c r="LW800" s="5"/>
      <c r="LX800" s="5"/>
      <c r="LY800" s="5"/>
      <c r="LZ800" s="5"/>
      <c r="MA800" s="5"/>
      <c r="MB800" s="5"/>
      <c r="MC800" s="5"/>
      <c r="MD800" s="5"/>
      <c r="ME800" s="5"/>
      <c r="MF800" s="5"/>
      <c r="MG800" s="5"/>
      <c r="MH800" s="5"/>
      <c r="MI800" s="5"/>
      <c r="MJ800" s="5"/>
      <c r="MK800" s="5"/>
      <c r="ML800" s="5"/>
      <c r="MM800" s="5"/>
      <c r="MN800" s="5"/>
      <c r="MO800" s="5"/>
      <c r="MP800" s="5"/>
      <c r="MQ800" s="5"/>
      <c r="MR800" s="5"/>
      <c r="MS800" s="5"/>
      <c r="MT800" s="5"/>
      <c r="MU800" s="5"/>
      <c r="MV800" s="5"/>
      <c r="MW800" s="5"/>
      <c r="MX800" s="5"/>
      <c r="MY800" s="5"/>
      <c r="MZ800" s="5"/>
      <c r="NA800" s="5"/>
      <c r="NB800" s="5"/>
      <c r="NC800" s="5"/>
      <c r="ND800" s="5"/>
      <c r="NE800" s="5"/>
      <c r="NF800" s="5"/>
      <c r="NG800" s="5"/>
      <c r="NH800" s="5"/>
      <c r="NI800" s="5"/>
      <c r="NJ800" s="5"/>
      <c r="NK800" s="5"/>
      <c r="NL800" s="5"/>
      <c r="NM800" s="5"/>
      <c r="NN800" s="5"/>
      <c r="NO800" s="5"/>
      <c r="NP800" s="5"/>
      <c r="NQ800" s="5"/>
      <c r="NR800" s="5"/>
      <c r="NS800" s="5"/>
      <c r="NT800" s="5"/>
      <c r="NU800" s="5"/>
      <c r="NV800" s="5"/>
      <c r="NW800" s="5"/>
      <c r="NX800" s="5"/>
      <c r="NY800" s="5"/>
      <c r="NZ800" s="5"/>
      <c r="OA800" s="5"/>
      <c r="OB800" s="5"/>
      <c r="OC800" s="5"/>
      <c r="OD800" s="5"/>
      <c r="OE800" s="5"/>
      <c r="OF800" s="5"/>
      <c r="OG800" s="5"/>
      <c r="OH800" s="5"/>
      <c r="OI800" s="5"/>
      <c r="OJ800" s="5"/>
      <c r="OK800" s="5"/>
      <c r="OL800" s="5"/>
      <c r="OM800" s="5"/>
      <c r="ON800" s="5"/>
      <c r="OO800" s="5"/>
      <c r="OP800" s="5"/>
      <c r="OQ800" s="5"/>
      <c r="OR800" s="5"/>
      <c r="OS800" s="5"/>
      <c r="OT800" s="5"/>
      <c r="OU800" s="5"/>
      <c r="OV800" s="5"/>
      <c r="OW800" s="5"/>
      <c r="OX800" s="5"/>
      <c r="OY800" s="5"/>
      <c r="OZ800" s="5"/>
      <c r="PA800" s="5"/>
      <c r="PB800" s="5"/>
      <c r="PC800" s="5"/>
      <c r="PD800" s="5"/>
      <c r="PE800" s="5"/>
      <c r="PF800" s="5"/>
      <c r="PG800" s="5"/>
      <c r="PH800" s="5"/>
      <c r="PI800" s="5"/>
      <c r="PJ800" s="5"/>
      <c r="PK800" s="5"/>
      <c r="PL800" s="5"/>
      <c r="PM800" s="5"/>
      <c r="PN800" s="5"/>
      <c r="PO800" s="5"/>
      <c r="PP800" s="5"/>
    </row>
    <row r="801" spans="1:432" ht="14.2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  <c r="IW801" s="5"/>
      <c r="IX801" s="5"/>
      <c r="IY801" s="5"/>
      <c r="IZ801" s="5"/>
      <c r="JA801" s="5"/>
      <c r="JB801" s="5"/>
      <c r="JC801" s="5"/>
      <c r="JD801" s="5"/>
      <c r="JE801" s="5"/>
      <c r="JF801" s="5"/>
      <c r="JG801" s="5"/>
      <c r="JH801" s="5"/>
      <c r="JI801" s="5"/>
      <c r="JJ801" s="5"/>
      <c r="JK801" s="5"/>
      <c r="JL801" s="5"/>
      <c r="JM801" s="5"/>
      <c r="JN801" s="5"/>
      <c r="JO801" s="5"/>
      <c r="JP801" s="5"/>
      <c r="JQ801" s="5"/>
      <c r="JR801" s="5"/>
      <c r="JS801" s="5"/>
      <c r="JT801" s="5"/>
      <c r="JU801" s="5"/>
      <c r="JV801" s="5"/>
      <c r="JW801" s="5"/>
      <c r="JX801" s="5"/>
      <c r="JY801" s="5"/>
      <c r="JZ801" s="5"/>
      <c r="KA801" s="5"/>
      <c r="KB801" s="5"/>
      <c r="KC801" s="5"/>
      <c r="KD801" s="5"/>
      <c r="KE801" s="5"/>
      <c r="KF801" s="5"/>
      <c r="KG801" s="5"/>
      <c r="KH801" s="5"/>
      <c r="KI801" s="5"/>
      <c r="KJ801" s="5"/>
      <c r="KK801" s="5"/>
      <c r="KL801" s="5"/>
      <c r="KM801" s="5"/>
      <c r="KN801" s="5"/>
      <c r="KO801" s="5"/>
      <c r="KP801" s="5"/>
      <c r="KQ801" s="5"/>
      <c r="KR801" s="5"/>
      <c r="KS801" s="5"/>
      <c r="KT801" s="5"/>
      <c r="KU801" s="5"/>
      <c r="KV801" s="5"/>
      <c r="KW801" s="5"/>
      <c r="KX801" s="5"/>
      <c r="KY801" s="5"/>
      <c r="KZ801" s="5"/>
      <c r="LA801" s="5"/>
      <c r="LB801" s="5"/>
      <c r="LC801" s="5"/>
      <c r="LD801" s="5"/>
      <c r="LE801" s="5"/>
      <c r="LF801" s="5"/>
      <c r="LG801" s="5"/>
      <c r="LH801" s="5"/>
      <c r="LI801" s="5"/>
      <c r="LJ801" s="5"/>
      <c r="LK801" s="5"/>
      <c r="LL801" s="5"/>
      <c r="LM801" s="5"/>
      <c r="LN801" s="5"/>
      <c r="LO801" s="5"/>
      <c r="LP801" s="5"/>
      <c r="LQ801" s="5"/>
      <c r="LR801" s="5"/>
      <c r="LS801" s="5"/>
      <c r="LT801" s="5"/>
      <c r="LU801" s="5"/>
      <c r="LV801" s="5"/>
      <c r="LW801" s="5"/>
      <c r="LX801" s="5"/>
      <c r="LY801" s="5"/>
      <c r="LZ801" s="5"/>
      <c r="MA801" s="5"/>
      <c r="MB801" s="5"/>
      <c r="MC801" s="5"/>
      <c r="MD801" s="5"/>
      <c r="ME801" s="5"/>
      <c r="MF801" s="5"/>
      <c r="MG801" s="5"/>
      <c r="MH801" s="5"/>
      <c r="MI801" s="5"/>
      <c r="MJ801" s="5"/>
      <c r="MK801" s="5"/>
      <c r="ML801" s="5"/>
      <c r="MM801" s="5"/>
      <c r="MN801" s="5"/>
      <c r="MO801" s="5"/>
      <c r="MP801" s="5"/>
      <c r="MQ801" s="5"/>
      <c r="MR801" s="5"/>
      <c r="MS801" s="5"/>
      <c r="MT801" s="5"/>
      <c r="MU801" s="5"/>
      <c r="MV801" s="5"/>
      <c r="MW801" s="5"/>
      <c r="MX801" s="5"/>
      <c r="MY801" s="5"/>
      <c r="MZ801" s="5"/>
      <c r="NA801" s="5"/>
      <c r="NB801" s="5"/>
      <c r="NC801" s="5"/>
      <c r="ND801" s="5"/>
      <c r="NE801" s="5"/>
      <c r="NF801" s="5"/>
      <c r="NG801" s="5"/>
      <c r="NH801" s="5"/>
      <c r="NI801" s="5"/>
      <c r="NJ801" s="5"/>
      <c r="NK801" s="5"/>
      <c r="NL801" s="5"/>
      <c r="NM801" s="5"/>
      <c r="NN801" s="5"/>
      <c r="NO801" s="5"/>
      <c r="NP801" s="5"/>
      <c r="NQ801" s="5"/>
      <c r="NR801" s="5"/>
      <c r="NS801" s="5"/>
      <c r="NT801" s="5"/>
      <c r="NU801" s="5"/>
      <c r="NV801" s="5"/>
      <c r="NW801" s="5"/>
      <c r="NX801" s="5"/>
      <c r="NY801" s="5"/>
      <c r="NZ801" s="5"/>
      <c r="OA801" s="5"/>
      <c r="OB801" s="5"/>
      <c r="OC801" s="5"/>
      <c r="OD801" s="5"/>
      <c r="OE801" s="5"/>
      <c r="OF801" s="5"/>
      <c r="OG801" s="5"/>
      <c r="OH801" s="5"/>
      <c r="OI801" s="5"/>
      <c r="OJ801" s="5"/>
      <c r="OK801" s="5"/>
      <c r="OL801" s="5"/>
      <c r="OM801" s="5"/>
      <c r="ON801" s="5"/>
      <c r="OO801" s="5"/>
      <c r="OP801" s="5"/>
      <c r="OQ801" s="5"/>
      <c r="OR801" s="5"/>
      <c r="OS801" s="5"/>
      <c r="OT801" s="5"/>
      <c r="OU801" s="5"/>
      <c r="OV801" s="5"/>
      <c r="OW801" s="5"/>
      <c r="OX801" s="5"/>
      <c r="OY801" s="5"/>
      <c r="OZ801" s="5"/>
      <c r="PA801" s="5"/>
      <c r="PB801" s="5"/>
      <c r="PC801" s="5"/>
      <c r="PD801" s="5"/>
      <c r="PE801" s="5"/>
      <c r="PF801" s="5"/>
      <c r="PG801" s="5"/>
      <c r="PH801" s="5"/>
      <c r="PI801" s="5"/>
      <c r="PJ801" s="5"/>
      <c r="PK801" s="5"/>
      <c r="PL801" s="5"/>
      <c r="PM801" s="5"/>
      <c r="PN801" s="5"/>
      <c r="PO801" s="5"/>
      <c r="PP801" s="5"/>
    </row>
    <row r="802" spans="1:432" ht="14.2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  <c r="IW802" s="5"/>
      <c r="IX802" s="5"/>
      <c r="IY802" s="5"/>
      <c r="IZ802" s="5"/>
      <c r="JA802" s="5"/>
      <c r="JB802" s="5"/>
      <c r="JC802" s="5"/>
      <c r="JD802" s="5"/>
      <c r="JE802" s="5"/>
      <c r="JF802" s="5"/>
      <c r="JG802" s="5"/>
      <c r="JH802" s="5"/>
      <c r="JI802" s="5"/>
      <c r="JJ802" s="5"/>
      <c r="JK802" s="5"/>
      <c r="JL802" s="5"/>
      <c r="JM802" s="5"/>
      <c r="JN802" s="5"/>
      <c r="JO802" s="5"/>
      <c r="JP802" s="5"/>
      <c r="JQ802" s="5"/>
      <c r="JR802" s="5"/>
      <c r="JS802" s="5"/>
      <c r="JT802" s="5"/>
      <c r="JU802" s="5"/>
      <c r="JV802" s="5"/>
      <c r="JW802" s="5"/>
      <c r="JX802" s="5"/>
      <c r="JY802" s="5"/>
      <c r="JZ802" s="5"/>
      <c r="KA802" s="5"/>
      <c r="KB802" s="5"/>
      <c r="KC802" s="5"/>
      <c r="KD802" s="5"/>
      <c r="KE802" s="5"/>
      <c r="KF802" s="5"/>
      <c r="KG802" s="5"/>
      <c r="KH802" s="5"/>
      <c r="KI802" s="5"/>
      <c r="KJ802" s="5"/>
      <c r="KK802" s="5"/>
      <c r="KL802" s="5"/>
      <c r="KM802" s="5"/>
      <c r="KN802" s="5"/>
      <c r="KO802" s="5"/>
      <c r="KP802" s="5"/>
      <c r="KQ802" s="5"/>
      <c r="KR802" s="5"/>
      <c r="KS802" s="5"/>
      <c r="KT802" s="5"/>
      <c r="KU802" s="5"/>
      <c r="KV802" s="5"/>
      <c r="KW802" s="5"/>
      <c r="KX802" s="5"/>
      <c r="KY802" s="5"/>
      <c r="KZ802" s="5"/>
      <c r="LA802" s="5"/>
      <c r="LB802" s="5"/>
      <c r="LC802" s="5"/>
      <c r="LD802" s="5"/>
      <c r="LE802" s="5"/>
      <c r="LF802" s="5"/>
      <c r="LG802" s="5"/>
      <c r="LH802" s="5"/>
      <c r="LI802" s="5"/>
      <c r="LJ802" s="5"/>
      <c r="LK802" s="5"/>
      <c r="LL802" s="5"/>
      <c r="LM802" s="5"/>
      <c r="LN802" s="5"/>
      <c r="LO802" s="5"/>
      <c r="LP802" s="5"/>
      <c r="LQ802" s="5"/>
      <c r="LR802" s="5"/>
      <c r="LS802" s="5"/>
      <c r="LT802" s="5"/>
      <c r="LU802" s="5"/>
      <c r="LV802" s="5"/>
      <c r="LW802" s="5"/>
      <c r="LX802" s="5"/>
      <c r="LY802" s="5"/>
      <c r="LZ802" s="5"/>
      <c r="MA802" s="5"/>
      <c r="MB802" s="5"/>
      <c r="MC802" s="5"/>
      <c r="MD802" s="5"/>
      <c r="ME802" s="5"/>
      <c r="MF802" s="5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r="OX802" s="5"/>
      <c r="OY802" s="5"/>
      <c r="OZ802" s="5"/>
      <c r="PA802" s="5"/>
      <c r="PB802" s="5"/>
      <c r="PC802" s="5"/>
      <c r="PD802" s="5"/>
      <c r="PE802" s="5"/>
      <c r="PF802" s="5"/>
      <c r="PG802" s="5"/>
      <c r="PH802" s="5"/>
      <c r="PI802" s="5"/>
      <c r="PJ802" s="5"/>
      <c r="PK802" s="5"/>
      <c r="PL802" s="5"/>
      <c r="PM802" s="5"/>
      <c r="PN802" s="5"/>
      <c r="PO802" s="5"/>
      <c r="PP802" s="5"/>
    </row>
    <row r="803" spans="1:432" ht="14.2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  <c r="IW803" s="5"/>
      <c r="IX803" s="5"/>
      <c r="IY803" s="5"/>
      <c r="IZ803" s="5"/>
      <c r="JA803" s="5"/>
      <c r="JB803" s="5"/>
      <c r="JC803" s="5"/>
      <c r="JD803" s="5"/>
      <c r="JE803" s="5"/>
      <c r="JF803" s="5"/>
      <c r="JG803" s="5"/>
      <c r="JH803" s="5"/>
      <c r="JI803" s="5"/>
      <c r="JJ803" s="5"/>
      <c r="JK803" s="5"/>
      <c r="JL803" s="5"/>
      <c r="JM803" s="5"/>
      <c r="JN803" s="5"/>
      <c r="JO803" s="5"/>
      <c r="JP803" s="5"/>
      <c r="JQ803" s="5"/>
      <c r="JR803" s="5"/>
      <c r="JS803" s="5"/>
      <c r="JT803" s="5"/>
      <c r="JU803" s="5"/>
      <c r="JV803" s="5"/>
      <c r="JW803" s="5"/>
      <c r="JX803" s="5"/>
      <c r="JY803" s="5"/>
      <c r="JZ803" s="5"/>
      <c r="KA803" s="5"/>
      <c r="KB803" s="5"/>
      <c r="KC803" s="5"/>
      <c r="KD803" s="5"/>
      <c r="KE803" s="5"/>
      <c r="KF803" s="5"/>
      <c r="KG803" s="5"/>
      <c r="KH803" s="5"/>
      <c r="KI803" s="5"/>
      <c r="KJ803" s="5"/>
      <c r="KK803" s="5"/>
      <c r="KL803" s="5"/>
      <c r="KM803" s="5"/>
      <c r="KN803" s="5"/>
      <c r="KO803" s="5"/>
      <c r="KP803" s="5"/>
      <c r="KQ803" s="5"/>
      <c r="KR803" s="5"/>
      <c r="KS803" s="5"/>
      <c r="KT803" s="5"/>
      <c r="KU803" s="5"/>
      <c r="KV803" s="5"/>
      <c r="KW803" s="5"/>
      <c r="KX803" s="5"/>
      <c r="KY803" s="5"/>
      <c r="KZ803" s="5"/>
      <c r="LA803" s="5"/>
      <c r="LB803" s="5"/>
      <c r="LC803" s="5"/>
      <c r="LD803" s="5"/>
      <c r="LE803" s="5"/>
      <c r="LF803" s="5"/>
      <c r="LG803" s="5"/>
      <c r="LH803" s="5"/>
      <c r="LI803" s="5"/>
      <c r="LJ803" s="5"/>
      <c r="LK803" s="5"/>
      <c r="LL803" s="5"/>
      <c r="LM803" s="5"/>
      <c r="LN803" s="5"/>
      <c r="LO803" s="5"/>
      <c r="LP803" s="5"/>
      <c r="LQ803" s="5"/>
      <c r="LR803" s="5"/>
      <c r="LS803" s="5"/>
      <c r="LT803" s="5"/>
      <c r="LU803" s="5"/>
      <c r="LV803" s="5"/>
      <c r="LW803" s="5"/>
      <c r="LX803" s="5"/>
      <c r="LY803" s="5"/>
      <c r="LZ803" s="5"/>
      <c r="MA803" s="5"/>
      <c r="MB803" s="5"/>
      <c r="MC803" s="5"/>
      <c r="MD803" s="5"/>
      <c r="ME803" s="5"/>
      <c r="MF803" s="5"/>
      <c r="MG803" s="5"/>
      <c r="MH803" s="5"/>
      <c r="MI803" s="5"/>
      <c r="MJ803" s="5"/>
      <c r="MK803" s="5"/>
      <c r="ML803" s="5"/>
      <c r="MM803" s="5"/>
      <c r="MN803" s="5"/>
      <c r="MO803" s="5"/>
      <c r="MP803" s="5"/>
      <c r="MQ803" s="5"/>
      <c r="MR803" s="5"/>
      <c r="MS803" s="5"/>
      <c r="MT803" s="5"/>
      <c r="MU803" s="5"/>
      <c r="MV803" s="5"/>
      <c r="MW803" s="5"/>
      <c r="MX803" s="5"/>
      <c r="MY803" s="5"/>
      <c r="MZ803" s="5"/>
      <c r="NA803" s="5"/>
      <c r="NB803" s="5"/>
      <c r="NC803" s="5"/>
      <c r="ND803" s="5"/>
      <c r="NE803" s="5"/>
      <c r="NF803" s="5"/>
      <c r="NG803" s="5"/>
      <c r="NH803" s="5"/>
      <c r="NI803" s="5"/>
      <c r="NJ803" s="5"/>
      <c r="NK803" s="5"/>
      <c r="NL803" s="5"/>
      <c r="NM803" s="5"/>
      <c r="NN803" s="5"/>
      <c r="NO803" s="5"/>
      <c r="NP803" s="5"/>
      <c r="NQ803" s="5"/>
      <c r="NR803" s="5"/>
      <c r="NS803" s="5"/>
      <c r="NT803" s="5"/>
      <c r="NU803" s="5"/>
      <c r="NV803" s="5"/>
      <c r="NW803" s="5"/>
      <c r="NX803" s="5"/>
      <c r="NY803" s="5"/>
      <c r="NZ803" s="5"/>
      <c r="OA803" s="5"/>
      <c r="OB803" s="5"/>
      <c r="OC803" s="5"/>
      <c r="OD803" s="5"/>
      <c r="OE803" s="5"/>
      <c r="OF803" s="5"/>
      <c r="OG803" s="5"/>
      <c r="OH803" s="5"/>
      <c r="OI803" s="5"/>
      <c r="OJ803" s="5"/>
      <c r="OK803" s="5"/>
      <c r="OL803" s="5"/>
      <c r="OM803" s="5"/>
      <c r="ON803" s="5"/>
      <c r="OO803" s="5"/>
      <c r="OP803" s="5"/>
      <c r="OQ803" s="5"/>
      <c r="OR803" s="5"/>
      <c r="OS803" s="5"/>
      <c r="OT803" s="5"/>
      <c r="OU803" s="5"/>
      <c r="OV803" s="5"/>
      <c r="OW803" s="5"/>
      <c r="OX803" s="5"/>
      <c r="OY803" s="5"/>
      <c r="OZ803" s="5"/>
      <c r="PA803" s="5"/>
      <c r="PB803" s="5"/>
      <c r="PC803" s="5"/>
      <c r="PD803" s="5"/>
      <c r="PE803" s="5"/>
      <c r="PF803" s="5"/>
      <c r="PG803" s="5"/>
      <c r="PH803" s="5"/>
      <c r="PI803" s="5"/>
      <c r="PJ803" s="5"/>
      <c r="PK803" s="5"/>
      <c r="PL803" s="5"/>
      <c r="PM803" s="5"/>
      <c r="PN803" s="5"/>
      <c r="PO803" s="5"/>
      <c r="PP803" s="5"/>
    </row>
    <row r="804" spans="1:432" ht="14.2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  <c r="IW804" s="5"/>
      <c r="IX804" s="5"/>
      <c r="IY804" s="5"/>
      <c r="IZ804" s="5"/>
      <c r="JA804" s="5"/>
      <c r="JB804" s="5"/>
      <c r="JC804" s="5"/>
      <c r="JD804" s="5"/>
      <c r="JE804" s="5"/>
      <c r="JF804" s="5"/>
      <c r="JG804" s="5"/>
      <c r="JH804" s="5"/>
      <c r="JI804" s="5"/>
      <c r="JJ804" s="5"/>
      <c r="JK804" s="5"/>
      <c r="JL804" s="5"/>
      <c r="JM804" s="5"/>
      <c r="JN804" s="5"/>
      <c r="JO804" s="5"/>
      <c r="JP804" s="5"/>
      <c r="JQ804" s="5"/>
      <c r="JR804" s="5"/>
      <c r="JS804" s="5"/>
      <c r="JT804" s="5"/>
      <c r="JU804" s="5"/>
      <c r="JV804" s="5"/>
      <c r="JW804" s="5"/>
      <c r="JX804" s="5"/>
      <c r="JY804" s="5"/>
      <c r="JZ804" s="5"/>
      <c r="KA804" s="5"/>
      <c r="KB804" s="5"/>
      <c r="KC804" s="5"/>
      <c r="KD804" s="5"/>
      <c r="KE804" s="5"/>
      <c r="KF804" s="5"/>
      <c r="KG804" s="5"/>
      <c r="KH804" s="5"/>
      <c r="KI804" s="5"/>
      <c r="KJ804" s="5"/>
      <c r="KK804" s="5"/>
      <c r="KL804" s="5"/>
      <c r="KM804" s="5"/>
      <c r="KN804" s="5"/>
      <c r="KO804" s="5"/>
      <c r="KP804" s="5"/>
      <c r="KQ804" s="5"/>
      <c r="KR804" s="5"/>
      <c r="KS804" s="5"/>
      <c r="KT804" s="5"/>
      <c r="KU804" s="5"/>
      <c r="KV804" s="5"/>
      <c r="KW804" s="5"/>
      <c r="KX804" s="5"/>
      <c r="KY804" s="5"/>
      <c r="KZ804" s="5"/>
      <c r="LA804" s="5"/>
      <c r="LB804" s="5"/>
      <c r="LC804" s="5"/>
      <c r="LD804" s="5"/>
      <c r="LE804" s="5"/>
      <c r="LF804" s="5"/>
      <c r="LG804" s="5"/>
      <c r="LH804" s="5"/>
      <c r="LI804" s="5"/>
      <c r="LJ804" s="5"/>
      <c r="LK804" s="5"/>
      <c r="LL804" s="5"/>
      <c r="LM804" s="5"/>
      <c r="LN804" s="5"/>
      <c r="LO804" s="5"/>
      <c r="LP804" s="5"/>
      <c r="LQ804" s="5"/>
      <c r="LR804" s="5"/>
      <c r="LS804" s="5"/>
      <c r="LT804" s="5"/>
      <c r="LU804" s="5"/>
      <c r="LV804" s="5"/>
      <c r="LW804" s="5"/>
      <c r="LX804" s="5"/>
      <c r="LY804" s="5"/>
      <c r="LZ804" s="5"/>
      <c r="MA804" s="5"/>
      <c r="MB804" s="5"/>
      <c r="MC804" s="5"/>
      <c r="MD804" s="5"/>
      <c r="ME804" s="5"/>
      <c r="MF804" s="5"/>
      <c r="MG804" s="5"/>
      <c r="MH804" s="5"/>
      <c r="MI804" s="5"/>
      <c r="MJ804" s="5"/>
      <c r="MK804" s="5"/>
      <c r="ML804" s="5"/>
      <c r="MM804" s="5"/>
      <c r="MN804" s="5"/>
      <c r="MO804" s="5"/>
      <c r="MP804" s="5"/>
      <c r="MQ804" s="5"/>
      <c r="MR804" s="5"/>
      <c r="MS804" s="5"/>
      <c r="MT804" s="5"/>
      <c r="MU804" s="5"/>
      <c r="MV804" s="5"/>
      <c r="MW804" s="5"/>
      <c r="MX804" s="5"/>
      <c r="MY804" s="5"/>
      <c r="MZ804" s="5"/>
      <c r="NA804" s="5"/>
      <c r="NB804" s="5"/>
      <c r="NC804" s="5"/>
      <c r="ND804" s="5"/>
      <c r="NE804" s="5"/>
      <c r="NF804" s="5"/>
      <c r="NG804" s="5"/>
      <c r="NH804" s="5"/>
      <c r="NI804" s="5"/>
      <c r="NJ804" s="5"/>
      <c r="NK804" s="5"/>
      <c r="NL804" s="5"/>
      <c r="NM804" s="5"/>
      <c r="NN804" s="5"/>
      <c r="NO804" s="5"/>
      <c r="NP804" s="5"/>
      <c r="NQ804" s="5"/>
      <c r="NR804" s="5"/>
      <c r="NS804" s="5"/>
      <c r="NT804" s="5"/>
      <c r="NU804" s="5"/>
      <c r="NV804" s="5"/>
      <c r="NW804" s="5"/>
      <c r="NX804" s="5"/>
      <c r="NY804" s="5"/>
      <c r="NZ804" s="5"/>
      <c r="OA804" s="5"/>
      <c r="OB804" s="5"/>
      <c r="OC804" s="5"/>
      <c r="OD804" s="5"/>
      <c r="OE804" s="5"/>
      <c r="OF804" s="5"/>
      <c r="OG804" s="5"/>
      <c r="OH804" s="5"/>
      <c r="OI804" s="5"/>
      <c r="OJ804" s="5"/>
      <c r="OK804" s="5"/>
      <c r="OL804" s="5"/>
      <c r="OM804" s="5"/>
      <c r="ON804" s="5"/>
      <c r="OO804" s="5"/>
      <c r="OP804" s="5"/>
      <c r="OQ804" s="5"/>
      <c r="OR804" s="5"/>
      <c r="OS804" s="5"/>
      <c r="OT804" s="5"/>
      <c r="OU804" s="5"/>
      <c r="OV804" s="5"/>
      <c r="OW804" s="5"/>
      <c r="OX804" s="5"/>
      <c r="OY804" s="5"/>
      <c r="OZ804" s="5"/>
      <c r="PA804" s="5"/>
      <c r="PB804" s="5"/>
      <c r="PC804" s="5"/>
      <c r="PD804" s="5"/>
      <c r="PE804" s="5"/>
      <c r="PF804" s="5"/>
      <c r="PG804" s="5"/>
      <c r="PH804" s="5"/>
      <c r="PI804" s="5"/>
      <c r="PJ804" s="5"/>
      <c r="PK804" s="5"/>
      <c r="PL804" s="5"/>
      <c r="PM804" s="5"/>
      <c r="PN804" s="5"/>
      <c r="PO804" s="5"/>
      <c r="PP804" s="5"/>
    </row>
    <row r="805" spans="1:432" ht="14.2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  <c r="IW805" s="5"/>
      <c r="IX805" s="5"/>
      <c r="IY805" s="5"/>
      <c r="IZ805" s="5"/>
      <c r="JA805" s="5"/>
      <c r="JB805" s="5"/>
      <c r="JC805" s="5"/>
      <c r="JD805" s="5"/>
      <c r="JE805" s="5"/>
      <c r="JF805" s="5"/>
      <c r="JG805" s="5"/>
      <c r="JH805" s="5"/>
      <c r="JI805" s="5"/>
      <c r="JJ805" s="5"/>
      <c r="JK805" s="5"/>
      <c r="JL805" s="5"/>
      <c r="JM805" s="5"/>
      <c r="JN805" s="5"/>
      <c r="JO805" s="5"/>
      <c r="JP805" s="5"/>
      <c r="JQ805" s="5"/>
      <c r="JR805" s="5"/>
      <c r="JS805" s="5"/>
      <c r="JT805" s="5"/>
      <c r="JU805" s="5"/>
      <c r="JV805" s="5"/>
      <c r="JW805" s="5"/>
      <c r="JX805" s="5"/>
      <c r="JY805" s="5"/>
      <c r="JZ805" s="5"/>
      <c r="KA805" s="5"/>
      <c r="KB805" s="5"/>
      <c r="KC805" s="5"/>
      <c r="KD805" s="5"/>
      <c r="KE805" s="5"/>
      <c r="KF805" s="5"/>
      <c r="KG805" s="5"/>
      <c r="KH805" s="5"/>
      <c r="KI805" s="5"/>
      <c r="KJ805" s="5"/>
      <c r="KK805" s="5"/>
      <c r="KL805" s="5"/>
      <c r="KM805" s="5"/>
      <c r="KN805" s="5"/>
      <c r="KO805" s="5"/>
      <c r="KP805" s="5"/>
      <c r="KQ805" s="5"/>
      <c r="KR805" s="5"/>
      <c r="KS805" s="5"/>
      <c r="KT805" s="5"/>
      <c r="KU805" s="5"/>
      <c r="KV805" s="5"/>
      <c r="KW805" s="5"/>
      <c r="KX805" s="5"/>
      <c r="KY805" s="5"/>
      <c r="KZ805" s="5"/>
      <c r="LA805" s="5"/>
      <c r="LB805" s="5"/>
      <c r="LC805" s="5"/>
      <c r="LD805" s="5"/>
      <c r="LE805" s="5"/>
      <c r="LF805" s="5"/>
      <c r="LG805" s="5"/>
      <c r="LH805" s="5"/>
      <c r="LI805" s="5"/>
      <c r="LJ805" s="5"/>
      <c r="LK805" s="5"/>
      <c r="LL805" s="5"/>
      <c r="LM805" s="5"/>
      <c r="LN805" s="5"/>
      <c r="LO805" s="5"/>
      <c r="LP805" s="5"/>
      <c r="LQ805" s="5"/>
      <c r="LR805" s="5"/>
      <c r="LS805" s="5"/>
      <c r="LT805" s="5"/>
      <c r="LU805" s="5"/>
      <c r="LV805" s="5"/>
      <c r="LW805" s="5"/>
      <c r="LX805" s="5"/>
      <c r="LY805" s="5"/>
      <c r="LZ805" s="5"/>
      <c r="MA805" s="5"/>
      <c r="MB805" s="5"/>
      <c r="MC805" s="5"/>
      <c r="MD805" s="5"/>
      <c r="ME805" s="5"/>
      <c r="MF805" s="5"/>
      <c r="MG805" s="5"/>
      <c r="MH805" s="5"/>
      <c r="MI805" s="5"/>
      <c r="MJ805" s="5"/>
      <c r="MK805" s="5"/>
      <c r="ML805" s="5"/>
      <c r="MM805" s="5"/>
      <c r="MN805" s="5"/>
      <c r="MO805" s="5"/>
      <c r="MP805" s="5"/>
      <c r="MQ805" s="5"/>
      <c r="MR805" s="5"/>
      <c r="MS805" s="5"/>
      <c r="MT805" s="5"/>
      <c r="MU805" s="5"/>
      <c r="MV805" s="5"/>
      <c r="MW805" s="5"/>
      <c r="MX805" s="5"/>
      <c r="MY805" s="5"/>
      <c r="MZ805" s="5"/>
      <c r="NA805" s="5"/>
      <c r="NB805" s="5"/>
      <c r="NC805" s="5"/>
      <c r="ND805" s="5"/>
      <c r="NE805" s="5"/>
      <c r="NF805" s="5"/>
      <c r="NG805" s="5"/>
      <c r="NH805" s="5"/>
      <c r="NI805" s="5"/>
      <c r="NJ805" s="5"/>
      <c r="NK805" s="5"/>
      <c r="NL805" s="5"/>
      <c r="NM805" s="5"/>
      <c r="NN805" s="5"/>
      <c r="NO805" s="5"/>
      <c r="NP805" s="5"/>
      <c r="NQ805" s="5"/>
      <c r="NR805" s="5"/>
      <c r="NS805" s="5"/>
      <c r="NT805" s="5"/>
      <c r="NU805" s="5"/>
      <c r="NV805" s="5"/>
      <c r="NW805" s="5"/>
      <c r="NX805" s="5"/>
      <c r="NY805" s="5"/>
      <c r="NZ805" s="5"/>
      <c r="OA805" s="5"/>
      <c r="OB805" s="5"/>
      <c r="OC805" s="5"/>
      <c r="OD805" s="5"/>
      <c r="OE805" s="5"/>
      <c r="OF805" s="5"/>
      <c r="OG805" s="5"/>
      <c r="OH805" s="5"/>
      <c r="OI805" s="5"/>
      <c r="OJ805" s="5"/>
      <c r="OK805" s="5"/>
      <c r="OL805" s="5"/>
      <c r="OM805" s="5"/>
      <c r="ON805" s="5"/>
      <c r="OO805" s="5"/>
      <c r="OP805" s="5"/>
      <c r="OQ805" s="5"/>
      <c r="OR805" s="5"/>
      <c r="OS805" s="5"/>
      <c r="OT805" s="5"/>
      <c r="OU805" s="5"/>
      <c r="OV805" s="5"/>
      <c r="OW805" s="5"/>
      <c r="OX805" s="5"/>
      <c r="OY805" s="5"/>
      <c r="OZ805" s="5"/>
      <c r="PA805" s="5"/>
      <c r="PB805" s="5"/>
      <c r="PC805" s="5"/>
      <c r="PD805" s="5"/>
      <c r="PE805" s="5"/>
      <c r="PF805" s="5"/>
      <c r="PG805" s="5"/>
      <c r="PH805" s="5"/>
      <c r="PI805" s="5"/>
      <c r="PJ805" s="5"/>
      <c r="PK805" s="5"/>
      <c r="PL805" s="5"/>
      <c r="PM805" s="5"/>
      <c r="PN805" s="5"/>
      <c r="PO805" s="5"/>
      <c r="PP805" s="5"/>
    </row>
    <row r="806" spans="1:432" ht="14.2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  <c r="IW806" s="5"/>
      <c r="IX806" s="5"/>
      <c r="IY806" s="5"/>
      <c r="IZ806" s="5"/>
      <c r="JA806" s="5"/>
      <c r="JB806" s="5"/>
      <c r="JC806" s="5"/>
      <c r="JD806" s="5"/>
      <c r="JE806" s="5"/>
      <c r="JF806" s="5"/>
      <c r="JG806" s="5"/>
      <c r="JH806" s="5"/>
      <c r="JI806" s="5"/>
      <c r="JJ806" s="5"/>
      <c r="JK806" s="5"/>
      <c r="JL806" s="5"/>
      <c r="JM806" s="5"/>
      <c r="JN806" s="5"/>
      <c r="JO806" s="5"/>
      <c r="JP806" s="5"/>
      <c r="JQ806" s="5"/>
      <c r="JR806" s="5"/>
      <c r="JS806" s="5"/>
      <c r="JT806" s="5"/>
      <c r="JU806" s="5"/>
      <c r="JV806" s="5"/>
      <c r="JW806" s="5"/>
      <c r="JX806" s="5"/>
      <c r="JY806" s="5"/>
      <c r="JZ806" s="5"/>
      <c r="KA806" s="5"/>
      <c r="KB806" s="5"/>
      <c r="KC806" s="5"/>
      <c r="KD806" s="5"/>
      <c r="KE806" s="5"/>
      <c r="KF806" s="5"/>
      <c r="KG806" s="5"/>
      <c r="KH806" s="5"/>
      <c r="KI806" s="5"/>
      <c r="KJ806" s="5"/>
      <c r="KK806" s="5"/>
      <c r="KL806" s="5"/>
      <c r="KM806" s="5"/>
      <c r="KN806" s="5"/>
      <c r="KO806" s="5"/>
      <c r="KP806" s="5"/>
      <c r="KQ806" s="5"/>
      <c r="KR806" s="5"/>
      <c r="KS806" s="5"/>
      <c r="KT806" s="5"/>
      <c r="KU806" s="5"/>
      <c r="KV806" s="5"/>
      <c r="KW806" s="5"/>
      <c r="KX806" s="5"/>
      <c r="KY806" s="5"/>
      <c r="KZ806" s="5"/>
      <c r="LA806" s="5"/>
      <c r="LB806" s="5"/>
      <c r="LC806" s="5"/>
      <c r="LD806" s="5"/>
      <c r="LE806" s="5"/>
      <c r="LF806" s="5"/>
      <c r="LG806" s="5"/>
      <c r="LH806" s="5"/>
      <c r="LI806" s="5"/>
      <c r="LJ806" s="5"/>
      <c r="LK806" s="5"/>
      <c r="LL806" s="5"/>
      <c r="LM806" s="5"/>
      <c r="LN806" s="5"/>
      <c r="LO806" s="5"/>
      <c r="LP806" s="5"/>
      <c r="LQ806" s="5"/>
      <c r="LR806" s="5"/>
      <c r="LS806" s="5"/>
      <c r="LT806" s="5"/>
      <c r="LU806" s="5"/>
      <c r="LV806" s="5"/>
      <c r="LW806" s="5"/>
      <c r="LX806" s="5"/>
      <c r="LY806" s="5"/>
      <c r="LZ806" s="5"/>
      <c r="MA806" s="5"/>
      <c r="MB806" s="5"/>
      <c r="MC806" s="5"/>
      <c r="MD806" s="5"/>
      <c r="ME806" s="5"/>
      <c r="MF806" s="5"/>
      <c r="MG806" s="5"/>
      <c r="MH806" s="5"/>
      <c r="MI806" s="5"/>
      <c r="MJ806" s="5"/>
      <c r="MK806" s="5"/>
      <c r="ML806" s="5"/>
      <c r="MM806" s="5"/>
      <c r="MN806" s="5"/>
      <c r="MO806" s="5"/>
      <c r="MP806" s="5"/>
      <c r="MQ806" s="5"/>
      <c r="MR806" s="5"/>
      <c r="MS806" s="5"/>
      <c r="MT806" s="5"/>
      <c r="MU806" s="5"/>
      <c r="MV806" s="5"/>
      <c r="MW806" s="5"/>
      <c r="MX806" s="5"/>
      <c r="MY806" s="5"/>
      <c r="MZ806" s="5"/>
      <c r="NA806" s="5"/>
      <c r="NB806" s="5"/>
      <c r="NC806" s="5"/>
      <c r="ND806" s="5"/>
      <c r="NE806" s="5"/>
      <c r="NF806" s="5"/>
      <c r="NG806" s="5"/>
      <c r="NH806" s="5"/>
      <c r="NI806" s="5"/>
      <c r="NJ806" s="5"/>
      <c r="NK806" s="5"/>
      <c r="NL806" s="5"/>
      <c r="NM806" s="5"/>
      <c r="NN806" s="5"/>
      <c r="NO806" s="5"/>
      <c r="NP806" s="5"/>
      <c r="NQ806" s="5"/>
      <c r="NR806" s="5"/>
      <c r="NS806" s="5"/>
      <c r="NT806" s="5"/>
      <c r="NU806" s="5"/>
      <c r="NV806" s="5"/>
      <c r="NW806" s="5"/>
      <c r="NX806" s="5"/>
      <c r="NY806" s="5"/>
      <c r="NZ806" s="5"/>
      <c r="OA806" s="5"/>
      <c r="OB806" s="5"/>
      <c r="OC806" s="5"/>
      <c r="OD806" s="5"/>
      <c r="OE806" s="5"/>
      <c r="OF806" s="5"/>
      <c r="OG806" s="5"/>
      <c r="OH806" s="5"/>
      <c r="OI806" s="5"/>
      <c r="OJ806" s="5"/>
      <c r="OK806" s="5"/>
      <c r="OL806" s="5"/>
      <c r="OM806" s="5"/>
      <c r="ON806" s="5"/>
      <c r="OO806" s="5"/>
      <c r="OP806" s="5"/>
      <c r="OQ806" s="5"/>
      <c r="OR806" s="5"/>
      <c r="OS806" s="5"/>
      <c r="OT806" s="5"/>
      <c r="OU806" s="5"/>
      <c r="OV806" s="5"/>
      <c r="OW806" s="5"/>
      <c r="OX806" s="5"/>
      <c r="OY806" s="5"/>
      <c r="OZ806" s="5"/>
      <c r="PA806" s="5"/>
      <c r="PB806" s="5"/>
      <c r="PC806" s="5"/>
      <c r="PD806" s="5"/>
      <c r="PE806" s="5"/>
      <c r="PF806" s="5"/>
      <c r="PG806" s="5"/>
      <c r="PH806" s="5"/>
      <c r="PI806" s="5"/>
      <c r="PJ806" s="5"/>
      <c r="PK806" s="5"/>
      <c r="PL806" s="5"/>
      <c r="PM806" s="5"/>
      <c r="PN806" s="5"/>
      <c r="PO806" s="5"/>
      <c r="PP806" s="5"/>
    </row>
    <row r="807" spans="1:432" ht="14.2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  <c r="IW807" s="5"/>
      <c r="IX807" s="5"/>
      <c r="IY807" s="5"/>
      <c r="IZ807" s="5"/>
      <c r="JA807" s="5"/>
      <c r="JB807" s="5"/>
      <c r="JC807" s="5"/>
      <c r="JD807" s="5"/>
      <c r="JE807" s="5"/>
      <c r="JF807" s="5"/>
      <c r="JG807" s="5"/>
      <c r="JH807" s="5"/>
      <c r="JI807" s="5"/>
      <c r="JJ807" s="5"/>
      <c r="JK807" s="5"/>
      <c r="JL807" s="5"/>
      <c r="JM807" s="5"/>
      <c r="JN807" s="5"/>
      <c r="JO807" s="5"/>
      <c r="JP807" s="5"/>
      <c r="JQ807" s="5"/>
      <c r="JR807" s="5"/>
      <c r="JS807" s="5"/>
      <c r="JT807" s="5"/>
      <c r="JU807" s="5"/>
      <c r="JV807" s="5"/>
      <c r="JW807" s="5"/>
      <c r="JX807" s="5"/>
      <c r="JY807" s="5"/>
      <c r="JZ807" s="5"/>
      <c r="KA807" s="5"/>
      <c r="KB807" s="5"/>
      <c r="KC807" s="5"/>
      <c r="KD807" s="5"/>
      <c r="KE807" s="5"/>
      <c r="KF807" s="5"/>
      <c r="KG807" s="5"/>
      <c r="KH807" s="5"/>
      <c r="KI807" s="5"/>
      <c r="KJ807" s="5"/>
      <c r="KK807" s="5"/>
      <c r="KL807" s="5"/>
      <c r="KM807" s="5"/>
      <c r="KN807" s="5"/>
      <c r="KO807" s="5"/>
      <c r="KP807" s="5"/>
      <c r="KQ807" s="5"/>
      <c r="KR807" s="5"/>
      <c r="KS807" s="5"/>
      <c r="KT807" s="5"/>
      <c r="KU807" s="5"/>
      <c r="KV807" s="5"/>
      <c r="KW807" s="5"/>
      <c r="KX807" s="5"/>
      <c r="KY807" s="5"/>
      <c r="KZ807" s="5"/>
      <c r="LA807" s="5"/>
      <c r="LB807" s="5"/>
      <c r="LC807" s="5"/>
      <c r="LD807" s="5"/>
      <c r="LE807" s="5"/>
      <c r="LF807" s="5"/>
      <c r="LG807" s="5"/>
      <c r="LH807" s="5"/>
      <c r="LI807" s="5"/>
      <c r="LJ807" s="5"/>
      <c r="LK807" s="5"/>
      <c r="LL807" s="5"/>
      <c r="LM807" s="5"/>
      <c r="LN807" s="5"/>
      <c r="LO807" s="5"/>
      <c r="LP807" s="5"/>
      <c r="LQ807" s="5"/>
      <c r="LR807" s="5"/>
      <c r="LS807" s="5"/>
      <c r="LT807" s="5"/>
      <c r="LU807" s="5"/>
      <c r="LV807" s="5"/>
      <c r="LW807" s="5"/>
      <c r="LX807" s="5"/>
      <c r="LY807" s="5"/>
      <c r="LZ807" s="5"/>
      <c r="MA807" s="5"/>
      <c r="MB807" s="5"/>
      <c r="MC807" s="5"/>
      <c r="MD807" s="5"/>
      <c r="ME807" s="5"/>
      <c r="MF807" s="5"/>
      <c r="MG807" s="5"/>
      <c r="MH807" s="5"/>
      <c r="MI807" s="5"/>
      <c r="MJ807" s="5"/>
      <c r="MK807" s="5"/>
      <c r="ML807" s="5"/>
      <c r="MM807" s="5"/>
      <c r="MN807" s="5"/>
      <c r="MO807" s="5"/>
      <c r="MP807" s="5"/>
      <c r="MQ807" s="5"/>
      <c r="MR807" s="5"/>
      <c r="MS807" s="5"/>
      <c r="MT807" s="5"/>
      <c r="MU807" s="5"/>
      <c r="MV807" s="5"/>
      <c r="MW807" s="5"/>
      <c r="MX807" s="5"/>
      <c r="MY807" s="5"/>
      <c r="MZ807" s="5"/>
      <c r="NA807" s="5"/>
      <c r="NB807" s="5"/>
      <c r="NC807" s="5"/>
      <c r="ND807" s="5"/>
      <c r="NE807" s="5"/>
      <c r="NF807" s="5"/>
      <c r="NG807" s="5"/>
      <c r="NH807" s="5"/>
      <c r="NI807" s="5"/>
      <c r="NJ807" s="5"/>
      <c r="NK807" s="5"/>
      <c r="NL807" s="5"/>
      <c r="NM807" s="5"/>
      <c r="NN807" s="5"/>
      <c r="NO807" s="5"/>
      <c r="NP807" s="5"/>
      <c r="NQ807" s="5"/>
      <c r="NR807" s="5"/>
      <c r="NS807" s="5"/>
      <c r="NT807" s="5"/>
      <c r="NU807" s="5"/>
      <c r="NV807" s="5"/>
      <c r="NW807" s="5"/>
      <c r="NX807" s="5"/>
      <c r="NY807" s="5"/>
      <c r="NZ807" s="5"/>
      <c r="OA807" s="5"/>
      <c r="OB807" s="5"/>
      <c r="OC807" s="5"/>
      <c r="OD807" s="5"/>
      <c r="OE807" s="5"/>
      <c r="OF807" s="5"/>
      <c r="OG807" s="5"/>
      <c r="OH807" s="5"/>
      <c r="OI807" s="5"/>
      <c r="OJ807" s="5"/>
      <c r="OK807" s="5"/>
      <c r="OL807" s="5"/>
      <c r="OM807" s="5"/>
      <c r="ON807" s="5"/>
      <c r="OO807" s="5"/>
      <c r="OP807" s="5"/>
      <c r="OQ807" s="5"/>
      <c r="OR807" s="5"/>
      <c r="OS807" s="5"/>
      <c r="OT807" s="5"/>
      <c r="OU807" s="5"/>
      <c r="OV807" s="5"/>
      <c r="OW807" s="5"/>
      <c r="OX807" s="5"/>
      <c r="OY807" s="5"/>
      <c r="OZ807" s="5"/>
      <c r="PA807" s="5"/>
      <c r="PB807" s="5"/>
      <c r="PC807" s="5"/>
      <c r="PD807" s="5"/>
      <c r="PE807" s="5"/>
      <c r="PF807" s="5"/>
      <c r="PG807" s="5"/>
      <c r="PH807" s="5"/>
      <c r="PI807" s="5"/>
      <c r="PJ807" s="5"/>
      <c r="PK807" s="5"/>
      <c r="PL807" s="5"/>
      <c r="PM807" s="5"/>
      <c r="PN807" s="5"/>
      <c r="PO807" s="5"/>
      <c r="PP807" s="5"/>
    </row>
    <row r="808" spans="1:432" ht="14.2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  <c r="IW808" s="5"/>
      <c r="IX808" s="5"/>
      <c r="IY808" s="5"/>
      <c r="IZ808" s="5"/>
      <c r="JA808" s="5"/>
      <c r="JB808" s="5"/>
      <c r="JC808" s="5"/>
      <c r="JD808" s="5"/>
      <c r="JE808" s="5"/>
      <c r="JF808" s="5"/>
      <c r="JG808" s="5"/>
      <c r="JH808" s="5"/>
      <c r="JI808" s="5"/>
      <c r="JJ808" s="5"/>
      <c r="JK808" s="5"/>
      <c r="JL808" s="5"/>
      <c r="JM808" s="5"/>
      <c r="JN808" s="5"/>
      <c r="JO808" s="5"/>
      <c r="JP808" s="5"/>
      <c r="JQ808" s="5"/>
      <c r="JR808" s="5"/>
      <c r="JS808" s="5"/>
      <c r="JT808" s="5"/>
      <c r="JU808" s="5"/>
      <c r="JV808" s="5"/>
      <c r="JW808" s="5"/>
      <c r="JX808" s="5"/>
      <c r="JY808" s="5"/>
      <c r="JZ808" s="5"/>
      <c r="KA808" s="5"/>
      <c r="KB808" s="5"/>
      <c r="KC808" s="5"/>
      <c r="KD808" s="5"/>
      <c r="KE808" s="5"/>
      <c r="KF808" s="5"/>
      <c r="KG808" s="5"/>
      <c r="KH808" s="5"/>
      <c r="KI808" s="5"/>
      <c r="KJ808" s="5"/>
      <c r="KK808" s="5"/>
      <c r="KL808" s="5"/>
      <c r="KM808" s="5"/>
      <c r="KN808" s="5"/>
      <c r="KO808" s="5"/>
      <c r="KP808" s="5"/>
      <c r="KQ808" s="5"/>
      <c r="KR808" s="5"/>
      <c r="KS808" s="5"/>
      <c r="KT808" s="5"/>
      <c r="KU808" s="5"/>
      <c r="KV808" s="5"/>
      <c r="KW808" s="5"/>
      <c r="KX808" s="5"/>
      <c r="KY808" s="5"/>
      <c r="KZ808" s="5"/>
      <c r="LA808" s="5"/>
      <c r="LB808" s="5"/>
      <c r="LC808" s="5"/>
      <c r="LD808" s="5"/>
      <c r="LE808" s="5"/>
      <c r="LF808" s="5"/>
      <c r="LG808" s="5"/>
      <c r="LH808" s="5"/>
      <c r="LI808" s="5"/>
      <c r="LJ808" s="5"/>
      <c r="LK808" s="5"/>
      <c r="LL808" s="5"/>
      <c r="LM808" s="5"/>
      <c r="LN808" s="5"/>
      <c r="LO808" s="5"/>
      <c r="LP808" s="5"/>
      <c r="LQ808" s="5"/>
      <c r="LR808" s="5"/>
      <c r="LS808" s="5"/>
      <c r="LT808" s="5"/>
      <c r="LU808" s="5"/>
      <c r="LV808" s="5"/>
      <c r="LW808" s="5"/>
      <c r="LX808" s="5"/>
      <c r="LY808" s="5"/>
      <c r="LZ808" s="5"/>
      <c r="MA808" s="5"/>
      <c r="MB808" s="5"/>
      <c r="MC808" s="5"/>
      <c r="MD808" s="5"/>
      <c r="ME808" s="5"/>
      <c r="MF808" s="5"/>
      <c r="MG808" s="5"/>
      <c r="MH808" s="5"/>
      <c r="MI808" s="5"/>
      <c r="MJ808" s="5"/>
      <c r="MK808" s="5"/>
      <c r="ML808" s="5"/>
      <c r="MM808" s="5"/>
      <c r="MN808" s="5"/>
      <c r="MO808" s="5"/>
      <c r="MP808" s="5"/>
      <c r="MQ808" s="5"/>
      <c r="MR808" s="5"/>
      <c r="MS808" s="5"/>
      <c r="MT808" s="5"/>
      <c r="MU808" s="5"/>
      <c r="MV808" s="5"/>
      <c r="MW808" s="5"/>
      <c r="MX808" s="5"/>
      <c r="MY808" s="5"/>
      <c r="MZ808" s="5"/>
      <c r="NA808" s="5"/>
      <c r="NB808" s="5"/>
      <c r="NC808" s="5"/>
      <c r="ND808" s="5"/>
      <c r="NE808" s="5"/>
      <c r="NF808" s="5"/>
      <c r="NG808" s="5"/>
      <c r="NH808" s="5"/>
      <c r="NI808" s="5"/>
      <c r="NJ808" s="5"/>
      <c r="NK808" s="5"/>
      <c r="NL808" s="5"/>
      <c r="NM808" s="5"/>
      <c r="NN808" s="5"/>
      <c r="NO808" s="5"/>
      <c r="NP808" s="5"/>
      <c r="NQ808" s="5"/>
      <c r="NR808" s="5"/>
      <c r="NS808" s="5"/>
      <c r="NT808" s="5"/>
      <c r="NU808" s="5"/>
      <c r="NV808" s="5"/>
      <c r="NW808" s="5"/>
      <c r="NX808" s="5"/>
      <c r="NY808" s="5"/>
      <c r="NZ808" s="5"/>
      <c r="OA808" s="5"/>
      <c r="OB808" s="5"/>
      <c r="OC808" s="5"/>
      <c r="OD808" s="5"/>
      <c r="OE808" s="5"/>
      <c r="OF808" s="5"/>
      <c r="OG808" s="5"/>
      <c r="OH808" s="5"/>
      <c r="OI808" s="5"/>
      <c r="OJ808" s="5"/>
      <c r="OK808" s="5"/>
      <c r="OL808" s="5"/>
      <c r="OM808" s="5"/>
      <c r="ON808" s="5"/>
      <c r="OO808" s="5"/>
      <c r="OP808" s="5"/>
      <c r="OQ808" s="5"/>
      <c r="OR808" s="5"/>
      <c r="OS808" s="5"/>
      <c r="OT808" s="5"/>
      <c r="OU808" s="5"/>
      <c r="OV808" s="5"/>
      <c r="OW808" s="5"/>
      <c r="OX808" s="5"/>
      <c r="OY808" s="5"/>
      <c r="OZ808" s="5"/>
      <c r="PA808" s="5"/>
      <c r="PB808" s="5"/>
      <c r="PC808" s="5"/>
      <c r="PD808" s="5"/>
      <c r="PE808" s="5"/>
      <c r="PF808" s="5"/>
      <c r="PG808" s="5"/>
      <c r="PH808" s="5"/>
      <c r="PI808" s="5"/>
      <c r="PJ808" s="5"/>
      <c r="PK808" s="5"/>
      <c r="PL808" s="5"/>
      <c r="PM808" s="5"/>
      <c r="PN808" s="5"/>
      <c r="PO808" s="5"/>
      <c r="PP808" s="5"/>
    </row>
    <row r="809" spans="1:432" ht="14.2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  <c r="IW809" s="5"/>
      <c r="IX809" s="5"/>
      <c r="IY809" s="5"/>
      <c r="IZ809" s="5"/>
      <c r="JA809" s="5"/>
      <c r="JB809" s="5"/>
      <c r="JC809" s="5"/>
      <c r="JD809" s="5"/>
      <c r="JE809" s="5"/>
      <c r="JF809" s="5"/>
      <c r="JG809" s="5"/>
      <c r="JH809" s="5"/>
      <c r="JI809" s="5"/>
      <c r="JJ809" s="5"/>
      <c r="JK809" s="5"/>
      <c r="JL809" s="5"/>
      <c r="JM809" s="5"/>
      <c r="JN809" s="5"/>
      <c r="JO809" s="5"/>
      <c r="JP809" s="5"/>
      <c r="JQ809" s="5"/>
      <c r="JR809" s="5"/>
      <c r="JS809" s="5"/>
      <c r="JT809" s="5"/>
      <c r="JU809" s="5"/>
      <c r="JV809" s="5"/>
      <c r="JW809" s="5"/>
      <c r="JX809" s="5"/>
      <c r="JY809" s="5"/>
      <c r="JZ809" s="5"/>
      <c r="KA809" s="5"/>
      <c r="KB809" s="5"/>
      <c r="KC809" s="5"/>
      <c r="KD809" s="5"/>
      <c r="KE809" s="5"/>
      <c r="KF809" s="5"/>
      <c r="KG809" s="5"/>
      <c r="KH809" s="5"/>
      <c r="KI809" s="5"/>
      <c r="KJ809" s="5"/>
      <c r="KK809" s="5"/>
      <c r="KL809" s="5"/>
      <c r="KM809" s="5"/>
      <c r="KN809" s="5"/>
      <c r="KO809" s="5"/>
      <c r="KP809" s="5"/>
      <c r="KQ809" s="5"/>
      <c r="KR809" s="5"/>
      <c r="KS809" s="5"/>
      <c r="KT809" s="5"/>
      <c r="KU809" s="5"/>
      <c r="KV809" s="5"/>
      <c r="KW809" s="5"/>
      <c r="KX809" s="5"/>
      <c r="KY809" s="5"/>
      <c r="KZ809" s="5"/>
      <c r="LA809" s="5"/>
      <c r="LB809" s="5"/>
      <c r="LC809" s="5"/>
      <c r="LD809" s="5"/>
      <c r="LE809" s="5"/>
      <c r="LF809" s="5"/>
      <c r="LG809" s="5"/>
      <c r="LH809" s="5"/>
      <c r="LI809" s="5"/>
      <c r="LJ809" s="5"/>
      <c r="LK809" s="5"/>
      <c r="LL809" s="5"/>
      <c r="LM809" s="5"/>
      <c r="LN809" s="5"/>
      <c r="LO809" s="5"/>
      <c r="LP809" s="5"/>
      <c r="LQ809" s="5"/>
      <c r="LR809" s="5"/>
      <c r="LS809" s="5"/>
      <c r="LT809" s="5"/>
      <c r="LU809" s="5"/>
      <c r="LV809" s="5"/>
      <c r="LW809" s="5"/>
      <c r="LX809" s="5"/>
      <c r="LY809" s="5"/>
      <c r="LZ809" s="5"/>
      <c r="MA809" s="5"/>
      <c r="MB809" s="5"/>
      <c r="MC809" s="5"/>
      <c r="MD809" s="5"/>
      <c r="ME809" s="5"/>
      <c r="MF809" s="5"/>
      <c r="MG809" s="5"/>
      <c r="MH809" s="5"/>
      <c r="MI809" s="5"/>
      <c r="MJ809" s="5"/>
      <c r="MK809" s="5"/>
      <c r="ML809" s="5"/>
      <c r="MM809" s="5"/>
      <c r="MN809" s="5"/>
      <c r="MO809" s="5"/>
      <c r="MP809" s="5"/>
      <c r="MQ809" s="5"/>
      <c r="MR809" s="5"/>
      <c r="MS809" s="5"/>
      <c r="MT809" s="5"/>
      <c r="MU809" s="5"/>
      <c r="MV809" s="5"/>
      <c r="MW809" s="5"/>
      <c r="MX809" s="5"/>
      <c r="MY809" s="5"/>
      <c r="MZ809" s="5"/>
      <c r="NA809" s="5"/>
      <c r="NB809" s="5"/>
      <c r="NC809" s="5"/>
      <c r="ND809" s="5"/>
      <c r="NE809" s="5"/>
      <c r="NF809" s="5"/>
      <c r="NG809" s="5"/>
      <c r="NH809" s="5"/>
      <c r="NI809" s="5"/>
      <c r="NJ809" s="5"/>
      <c r="NK809" s="5"/>
      <c r="NL809" s="5"/>
      <c r="NM809" s="5"/>
      <c r="NN809" s="5"/>
      <c r="NO809" s="5"/>
      <c r="NP809" s="5"/>
      <c r="NQ809" s="5"/>
      <c r="NR809" s="5"/>
      <c r="NS809" s="5"/>
      <c r="NT809" s="5"/>
      <c r="NU809" s="5"/>
      <c r="NV809" s="5"/>
      <c r="NW809" s="5"/>
      <c r="NX809" s="5"/>
      <c r="NY809" s="5"/>
      <c r="NZ809" s="5"/>
      <c r="OA809" s="5"/>
      <c r="OB809" s="5"/>
      <c r="OC809" s="5"/>
      <c r="OD809" s="5"/>
      <c r="OE809" s="5"/>
      <c r="OF809" s="5"/>
      <c r="OG809" s="5"/>
      <c r="OH809" s="5"/>
      <c r="OI809" s="5"/>
      <c r="OJ809" s="5"/>
      <c r="OK809" s="5"/>
      <c r="OL809" s="5"/>
      <c r="OM809" s="5"/>
      <c r="ON809" s="5"/>
      <c r="OO809" s="5"/>
      <c r="OP809" s="5"/>
      <c r="OQ809" s="5"/>
      <c r="OR809" s="5"/>
      <c r="OS809" s="5"/>
      <c r="OT809" s="5"/>
      <c r="OU809" s="5"/>
      <c r="OV809" s="5"/>
      <c r="OW809" s="5"/>
      <c r="OX809" s="5"/>
      <c r="OY809" s="5"/>
      <c r="OZ809" s="5"/>
      <c r="PA809" s="5"/>
      <c r="PB809" s="5"/>
      <c r="PC809" s="5"/>
      <c r="PD809" s="5"/>
      <c r="PE809" s="5"/>
      <c r="PF809" s="5"/>
      <c r="PG809" s="5"/>
      <c r="PH809" s="5"/>
      <c r="PI809" s="5"/>
      <c r="PJ809" s="5"/>
      <c r="PK809" s="5"/>
      <c r="PL809" s="5"/>
      <c r="PM809" s="5"/>
      <c r="PN809" s="5"/>
      <c r="PO809" s="5"/>
      <c r="PP809" s="5"/>
    </row>
    <row r="810" spans="1:432" ht="14.2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  <c r="IW810" s="5"/>
      <c r="IX810" s="5"/>
      <c r="IY810" s="5"/>
      <c r="IZ810" s="5"/>
      <c r="JA810" s="5"/>
      <c r="JB810" s="5"/>
      <c r="JC810" s="5"/>
      <c r="JD810" s="5"/>
      <c r="JE810" s="5"/>
      <c r="JF810" s="5"/>
      <c r="JG810" s="5"/>
      <c r="JH810" s="5"/>
      <c r="JI810" s="5"/>
      <c r="JJ810" s="5"/>
      <c r="JK810" s="5"/>
      <c r="JL810" s="5"/>
      <c r="JM810" s="5"/>
      <c r="JN810" s="5"/>
      <c r="JO810" s="5"/>
      <c r="JP810" s="5"/>
      <c r="JQ810" s="5"/>
      <c r="JR810" s="5"/>
      <c r="JS810" s="5"/>
      <c r="JT810" s="5"/>
      <c r="JU810" s="5"/>
      <c r="JV810" s="5"/>
      <c r="JW810" s="5"/>
      <c r="JX810" s="5"/>
      <c r="JY810" s="5"/>
      <c r="JZ810" s="5"/>
      <c r="KA810" s="5"/>
      <c r="KB810" s="5"/>
      <c r="KC810" s="5"/>
      <c r="KD810" s="5"/>
      <c r="KE810" s="5"/>
      <c r="KF810" s="5"/>
      <c r="KG810" s="5"/>
      <c r="KH810" s="5"/>
      <c r="KI810" s="5"/>
      <c r="KJ810" s="5"/>
      <c r="KK810" s="5"/>
      <c r="KL810" s="5"/>
      <c r="KM810" s="5"/>
      <c r="KN810" s="5"/>
      <c r="KO810" s="5"/>
      <c r="KP810" s="5"/>
      <c r="KQ810" s="5"/>
      <c r="KR810" s="5"/>
      <c r="KS810" s="5"/>
      <c r="KT810" s="5"/>
      <c r="KU810" s="5"/>
      <c r="KV810" s="5"/>
      <c r="KW810" s="5"/>
      <c r="KX810" s="5"/>
      <c r="KY810" s="5"/>
      <c r="KZ810" s="5"/>
      <c r="LA810" s="5"/>
      <c r="LB810" s="5"/>
      <c r="LC810" s="5"/>
      <c r="LD810" s="5"/>
      <c r="LE810" s="5"/>
      <c r="LF810" s="5"/>
      <c r="LG810" s="5"/>
      <c r="LH810" s="5"/>
      <c r="LI810" s="5"/>
      <c r="LJ810" s="5"/>
      <c r="LK810" s="5"/>
      <c r="LL810" s="5"/>
      <c r="LM810" s="5"/>
      <c r="LN810" s="5"/>
      <c r="LO810" s="5"/>
      <c r="LP810" s="5"/>
      <c r="LQ810" s="5"/>
      <c r="LR810" s="5"/>
      <c r="LS810" s="5"/>
      <c r="LT810" s="5"/>
      <c r="LU810" s="5"/>
      <c r="LV810" s="5"/>
      <c r="LW810" s="5"/>
      <c r="LX810" s="5"/>
      <c r="LY810" s="5"/>
      <c r="LZ810" s="5"/>
      <c r="MA810" s="5"/>
      <c r="MB810" s="5"/>
      <c r="MC810" s="5"/>
      <c r="MD810" s="5"/>
      <c r="ME810" s="5"/>
      <c r="MF810" s="5"/>
      <c r="MG810" s="5"/>
      <c r="MH810" s="5"/>
      <c r="MI810" s="5"/>
      <c r="MJ810" s="5"/>
      <c r="MK810" s="5"/>
      <c r="ML810" s="5"/>
      <c r="MM810" s="5"/>
      <c r="MN810" s="5"/>
      <c r="MO810" s="5"/>
      <c r="MP810" s="5"/>
      <c r="MQ810" s="5"/>
      <c r="MR810" s="5"/>
      <c r="MS810" s="5"/>
      <c r="MT810" s="5"/>
      <c r="MU810" s="5"/>
      <c r="MV810" s="5"/>
      <c r="MW810" s="5"/>
      <c r="MX810" s="5"/>
      <c r="MY810" s="5"/>
      <c r="MZ810" s="5"/>
      <c r="NA810" s="5"/>
      <c r="NB810" s="5"/>
      <c r="NC810" s="5"/>
      <c r="ND810" s="5"/>
      <c r="NE810" s="5"/>
      <c r="NF810" s="5"/>
      <c r="NG810" s="5"/>
      <c r="NH810" s="5"/>
      <c r="NI810" s="5"/>
      <c r="NJ810" s="5"/>
      <c r="NK810" s="5"/>
      <c r="NL810" s="5"/>
      <c r="NM810" s="5"/>
      <c r="NN810" s="5"/>
      <c r="NO810" s="5"/>
      <c r="NP810" s="5"/>
      <c r="NQ810" s="5"/>
      <c r="NR810" s="5"/>
      <c r="NS810" s="5"/>
      <c r="NT810" s="5"/>
      <c r="NU810" s="5"/>
      <c r="NV810" s="5"/>
      <c r="NW810" s="5"/>
      <c r="NX810" s="5"/>
      <c r="NY810" s="5"/>
      <c r="NZ810" s="5"/>
      <c r="OA810" s="5"/>
      <c r="OB810" s="5"/>
      <c r="OC810" s="5"/>
      <c r="OD810" s="5"/>
      <c r="OE810" s="5"/>
      <c r="OF810" s="5"/>
      <c r="OG810" s="5"/>
      <c r="OH810" s="5"/>
      <c r="OI810" s="5"/>
      <c r="OJ810" s="5"/>
      <c r="OK810" s="5"/>
      <c r="OL810" s="5"/>
      <c r="OM810" s="5"/>
      <c r="ON810" s="5"/>
      <c r="OO810" s="5"/>
      <c r="OP810" s="5"/>
      <c r="OQ810" s="5"/>
      <c r="OR810" s="5"/>
      <c r="OS810" s="5"/>
      <c r="OT810" s="5"/>
      <c r="OU810" s="5"/>
      <c r="OV810" s="5"/>
      <c r="OW810" s="5"/>
      <c r="OX810" s="5"/>
      <c r="OY810" s="5"/>
      <c r="OZ810" s="5"/>
      <c r="PA810" s="5"/>
      <c r="PB810" s="5"/>
      <c r="PC810" s="5"/>
      <c r="PD810" s="5"/>
      <c r="PE810" s="5"/>
      <c r="PF810" s="5"/>
      <c r="PG810" s="5"/>
      <c r="PH810" s="5"/>
      <c r="PI810" s="5"/>
      <c r="PJ810" s="5"/>
      <c r="PK810" s="5"/>
      <c r="PL810" s="5"/>
      <c r="PM810" s="5"/>
      <c r="PN810" s="5"/>
      <c r="PO810" s="5"/>
      <c r="PP810" s="5"/>
    </row>
    <row r="811" spans="1:432" ht="14.2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  <c r="IW811" s="5"/>
      <c r="IX811" s="5"/>
      <c r="IY811" s="5"/>
      <c r="IZ811" s="5"/>
      <c r="JA811" s="5"/>
      <c r="JB811" s="5"/>
      <c r="JC811" s="5"/>
      <c r="JD811" s="5"/>
      <c r="JE811" s="5"/>
      <c r="JF811" s="5"/>
      <c r="JG811" s="5"/>
      <c r="JH811" s="5"/>
      <c r="JI811" s="5"/>
      <c r="JJ811" s="5"/>
      <c r="JK811" s="5"/>
      <c r="JL811" s="5"/>
      <c r="JM811" s="5"/>
      <c r="JN811" s="5"/>
      <c r="JO811" s="5"/>
      <c r="JP811" s="5"/>
      <c r="JQ811" s="5"/>
      <c r="JR811" s="5"/>
      <c r="JS811" s="5"/>
      <c r="JT811" s="5"/>
      <c r="JU811" s="5"/>
      <c r="JV811" s="5"/>
      <c r="JW811" s="5"/>
      <c r="JX811" s="5"/>
      <c r="JY811" s="5"/>
      <c r="JZ811" s="5"/>
      <c r="KA811" s="5"/>
      <c r="KB811" s="5"/>
      <c r="KC811" s="5"/>
      <c r="KD811" s="5"/>
      <c r="KE811" s="5"/>
      <c r="KF811" s="5"/>
      <c r="KG811" s="5"/>
      <c r="KH811" s="5"/>
      <c r="KI811" s="5"/>
      <c r="KJ811" s="5"/>
      <c r="KK811" s="5"/>
      <c r="KL811" s="5"/>
      <c r="KM811" s="5"/>
      <c r="KN811" s="5"/>
      <c r="KO811" s="5"/>
      <c r="KP811" s="5"/>
      <c r="KQ811" s="5"/>
      <c r="KR811" s="5"/>
      <c r="KS811" s="5"/>
      <c r="KT811" s="5"/>
      <c r="KU811" s="5"/>
      <c r="KV811" s="5"/>
      <c r="KW811" s="5"/>
      <c r="KX811" s="5"/>
      <c r="KY811" s="5"/>
      <c r="KZ811" s="5"/>
      <c r="LA811" s="5"/>
      <c r="LB811" s="5"/>
      <c r="LC811" s="5"/>
      <c r="LD811" s="5"/>
      <c r="LE811" s="5"/>
      <c r="LF811" s="5"/>
      <c r="LG811" s="5"/>
      <c r="LH811" s="5"/>
      <c r="LI811" s="5"/>
      <c r="LJ811" s="5"/>
      <c r="LK811" s="5"/>
      <c r="LL811" s="5"/>
      <c r="LM811" s="5"/>
      <c r="LN811" s="5"/>
      <c r="LO811" s="5"/>
      <c r="LP811" s="5"/>
      <c r="LQ811" s="5"/>
      <c r="LR811" s="5"/>
      <c r="LS811" s="5"/>
      <c r="LT811" s="5"/>
      <c r="LU811" s="5"/>
      <c r="LV811" s="5"/>
      <c r="LW811" s="5"/>
      <c r="LX811" s="5"/>
      <c r="LY811" s="5"/>
      <c r="LZ811" s="5"/>
      <c r="MA811" s="5"/>
      <c r="MB811" s="5"/>
      <c r="MC811" s="5"/>
      <c r="MD811" s="5"/>
      <c r="ME811" s="5"/>
      <c r="MF811" s="5"/>
      <c r="MG811" s="5"/>
      <c r="MH811" s="5"/>
      <c r="MI811" s="5"/>
      <c r="MJ811" s="5"/>
      <c r="MK811" s="5"/>
      <c r="ML811" s="5"/>
      <c r="MM811" s="5"/>
      <c r="MN811" s="5"/>
      <c r="MO811" s="5"/>
      <c r="MP811" s="5"/>
      <c r="MQ811" s="5"/>
      <c r="MR811" s="5"/>
      <c r="MS811" s="5"/>
      <c r="MT811" s="5"/>
      <c r="MU811" s="5"/>
      <c r="MV811" s="5"/>
      <c r="MW811" s="5"/>
      <c r="MX811" s="5"/>
      <c r="MY811" s="5"/>
      <c r="MZ811" s="5"/>
      <c r="NA811" s="5"/>
      <c r="NB811" s="5"/>
      <c r="NC811" s="5"/>
      <c r="ND811" s="5"/>
      <c r="NE811" s="5"/>
      <c r="NF811" s="5"/>
      <c r="NG811" s="5"/>
      <c r="NH811" s="5"/>
      <c r="NI811" s="5"/>
      <c r="NJ811" s="5"/>
      <c r="NK811" s="5"/>
      <c r="NL811" s="5"/>
      <c r="NM811" s="5"/>
      <c r="NN811" s="5"/>
      <c r="NO811" s="5"/>
      <c r="NP811" s="5"/>
      <c r="NQ811" s="5"/>
      <c r="NR811" s="5"/>
      <c r="NS811" s="5"/>
      <c r="NT811" s="5"/>
      <c r="NU811" s="5"/>
      <c r="NV811" s="5"/>
      <c r="NW811" s="5"/>
      <c r="NX811" s="5"/>
      <c r="NY811" s="5"/>
      <c r="NZ811" s="5"/>
      <c r="OA811" s="5"/>
      <c r="OB811" s="5"/>
      <c r="OC811" s="5"/>
      <c r="OD811" s="5"/>
      <c r="OE811" s="5"/>
      <c r="OF811" s="5"/>
      <c r="OG811" s="5"/>
      <c r="OH811" s="5"/>
      <c r="OI811" s="5"/>
      <c r="OJ811" s="5"/>
      <c r="OK811" s="5"/>
      <c r="OL811" s="5"/>
      <c r="OM811" s="5"/>
      <c r="ON811" s="5"/>
      <c r="OO811" s="5"/>
      <c r="OP811" s="5"/>
      <c r="OQ811" s="5"/>
      <c r="OR811" s="5"/>
      <c r="OS811" s="5"/>
      <c r="OT811" s="5"/>
      <c r="OU811" s="5"/>
      <c r="OV811" s="5"/>
      <c r="OW811" s="5"/>
      <c r="OX811" s="5"/>
      <c r="OY811" s="5"/>
      <c r="OZ811" s="5"/>
      <c r="PA811" s="5"/>
      <c r="PB811" s="5"/>
      <c r="PC811" s="5"/>
      <c r="PD811" s="5"/>
      <c r="PE811" s="5"/>
      <c r="PF811" s="5"/>
      <c r="PG811" s="5"/>
      <c r="PH811" s="5"/>
      <c r="PI811" s="5"/>
      <c r="PJ811" s="5"/>
      <c r="PK811" s="5"/>
      <c r="PL811" s="5"/>
      <c r="PM811" s="5"/>
      <c r="PN811" s="5"/>
      <c r="PO811" s="5"/>
      <c r="PP811" s="5"/>
    </row>
    <row r="812" spans="1:432" ht="14.2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  <c r="IW812" s="5"/>
      <c r="IX812" s="5"/>
      <c r="IY812" s="5"/>
      <c r="IZ812" s="5"/>
      <c r="JA812" s="5"/>
      <c r="JB812" s="5"/>
      <c r="JC812" s="5"/>
      <c r="JD812" s="5"/>
      <c r="JE812" s="5"/>
      <c r="JF812" s="5"/>
      <c r="JG812" s="5"/>
      <c r="JH812" s="5"/>
      <c r="JI812" s="5"/>
      <c r="JJ812" s="5"/>
      <c r="JK812" s="5"/>
      <c r="JL812" s="5"/>
      <c r="JM812" s="5"/>
      <c r="JN812" s="5"/>
      <c r="JO812" s="5"/>
      <c r="JP812" s="5"/>
      <c r="JQ812" s="5"/>
      <c r="JR812" s="5"/>
      <c r="JS812" s="5"/>
      <c r="JT812" s="5"/>
      <c r="JU812" s="5"/>
      <c r="JV812" s="5"/>
      <c r="JW812" s="5"/>
      <c r="JX812" s="5"/>
      <c r="JY812" s="5"/>
      <c r="JZ812" s="5"/>
      <c r="KA812" s="5"/>
      <c r="KB812" s="5"/>
      <c r="KC812" s="5"/>
      <c r="KD812" s="5"/>
      <c r="KE812" s="5"/>
      <c r="KF812" s="5"/>
      <c r="KG812" s="5"/>
      <c r="KH812" s="5"/>
      <c r="KI812" s="5"/>
      <c r="KJ812" s="5"/>
      <c r="KK812" s="5"/>
      <c r="KL812" s="5"/>
      <c r="KM812" s="5"/>
      <c r="KN812" s="5"/>
      <c r="KO812" s="5"/>
      <c r="KP812" s="5"/>
      <c r="KQ812" s="5"/>
      <c r="KR812" s="5"/>
      <c r="KS812" s="5"/>
      <c r="KT812" s="5"/>
      <c r="KU812" s="5"/>
      <c r="KV812" s="5"/>
      <c r="KW812" s="5"/>
      <c r="KX812" s="5"/>
      <c r="KY812" s="5"/>
      <c r="KZ812" s="5"/>
      <c r="LA812" s="5"/>
      <c r="LB812" s="5"/>
      <c r="LC812" s="5"/>
      <c r="LD812" s="5"/>
      <c r="LE812" s="5"/>
      <c r="LF812" s="5"/>
      <c r="LG812" s="5"/>
      <c r="LH812" s="5"/>
      <c r="LI812" s="5"/>
      <c r="LJ812" s="5"/>
      <c r="LK812" s="5"/>
      <c r="LL812" s="5"/>
      <c r="LM812" s="5"/>
      <c r="LN812" s="5"/>
      <c r="LO812" s="5"/>
      <c r="LP812" s="5"/>
      <c r="LQ812" s="5"/>
      <c r="LR812" s="5"/>
      <c r="LS812" s="5"/>
      <c r="LT812" s="5"/>
      <c r="LU812" s="5"/>
      <c r="LV812" s="5"/>
      <c r="LW812" s="5"/>
      <c r="LX812" s="5"/>
      <c r="LY812" s="5"/>
      <c r="LZ812" s="5"/>
      <c r="MA812" s="5"/>
      <c r="MB812" s="5"/>
      <c r="MC812" s="5"/>
      <c r="MD812" s="5"/>
      <c r="ME812" s="5"/>
      <c r="MF812" s="5"/>
      <c r="MG812" s="5"/>
      <c r="MH812" s="5"/>
      <c r="MI812" s="5"/>
      <c r="MJ812" s="5"/>
      <c r="MK812" s="5"/>
      <c r="ML812" s="5"/>
      <c r="MM812" s="5"/>
      <c r="MN812" s="5"/>
      <c r="MO812" s="5"/>
      <c r="MP812" s="5"/>
      <c r="MQ812" s="5"/>
      <c r="MR812" s="5"/>
      <c r="MS812" s="5"/>
      <c r="MT812" s="5"/>
      <c r="MU812" s="5"/>
      <c r="MV812" s="5"/>
      <c r="MW812" s="5"/>
      <c r="MX812" s="5"/>
      <c r="MY812" s="5"/>
      <c r="MZ812" s="5"/>
      <c r="NA812" s="5"/>
      <c r="NB812" s="5"/>
      <c r="NC812" s="5"/>
      <c r="ND812" s="5"/>
      <c r="NE812" s="5"/>
      <c r="NF812" s="5"/>
      <c r="NG812" s="5"/>
      <c r="NH812" s="5"/>
      <c r="NI812" s="5"/>
      <c r="NJ812" s="5"/>
      <c r="NK812" s="5"/>
      <c r="NL812" s="5"/>
      <c r="NM812" s="5"/>
      <c r="NN812" s="5"/>
      <c r="NO812" s="5"/>
      <c r="NP812" s="5"/>
      <c r="NQ812" s="5"/>
      <c r="NR812" s="5"/>
      <c r="NS812" s="5"/>
      <c r="NT812" s="5"/>
      <c r="NU812" s="5"/>
      <c r="NV812" s="5"/>
      <c r="NW812" s="5"/>
      <c r="NX812" s="5"/>
      <c r="NY812" s="5"/>
      <c r="NZ812" s="5"/>
      <c r="OA812" s="5"/>
      <c r="OB812" s="5"/>
      <c r="OC812" s="5"/>
      <c r="OD812" s="5"/>
      <c r="OE812" s="5"/>
      <c r="OF812" s="5"/>
      <c r="OG812" s="5"/>
      <c r="OH812" s="5"/>
      <c r="OI812" s="5"/>
      <c r="OJ812" s="5"/>
      <c r="OK812" s="5"/>
      <c r="OL812" s="5"/>
      <c r="OM812" s="5"/>
      <c r="ON812" s="5"/>
      <c r="OO812" s="5"/>
      <c r="OP812" s="5"/>
      <c r="OQ812" s="5"/>
      <c r="OR812" s="5"/>
      <c r="OS812" s="5"/>
      <c r="OT812" s="5"/>
      <c r="OU812" s="5"/>
      <c r="OV812" s="5"/>
      <c r="OW812" s="5"/>
      <c r="OX812" s="5"/>
      <c r="OY812" s="5"/>
      <c r="OZ812" s="5"/>
      <c r="PA812" s="5"/>
      <c r="PB812" s="5"/>
      <c r="PC812" s="5"/>
      <c r="PD812" s="5"/>
      <c r="PE812" s="5"/>
      <c r="PF812" s="5"/>
      <c r="PG812" s="5"/>
      <c r="PH812" s="5"/>
      <c r="PI812" s="5"/>
      <c r="PJ812" s="5"/>
      <c r="PK812" s="5"/>
      <c r="PL812" s="5"/>
      <c r="PM812" s="5"/>
      <c r="PN812" s="5"/>
      <c r="PO812" s="5"/>
      <c r="PP812" s="5"/>
    </row>
    <row r="813" spans="1:432" ht="14.2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  <c r="IW813" s="5"/>
      <c r="IX813" s="5"/>
      <c r="IY813" s="5"/>
      <c r="IZ813" s="5"/>
      <c r="JA813" s="5"/>
      <c r="JB813" s="5"/>
      <c r="JC813" s="5"/>
      <c r="JD813" s="5"/>
      <c r="JE813" s="5"/>
      <c r="JF813" s="5"/>
      <c r="JG813" s="5"/>
      <c r="JH813" s="5"/>
      <c r="JI813" s="5"/>
      <c r="JJ813" s="5"/>
      <c r="JK813" s="5"/>
      <c r="JL813" s="5"/>
      <c r="JM813" s="5"/>
      <c r="JN813" s="5"/>
      <c r="JO813" s="5"/>
      <c r="JP813" s="5"/>
      <c r="JQ813" s="5"/>
      <c r="JR813" s="5"/>
      <c r="JS813" s="5"/>
      <c r="JT813" s="5"/>
      <c r="JU813" s="5"/>
      <c r="JV813" s="5"/>
      <c r="JW813" s="5"/>
      <c r="JX813" s="5"/>
      <c r="JY813" s="5"/>
      <c r="JZ813" s="5"/>
      <c r="KA813" s="5"/>
      <c r="KB813" s="5"/>
      <c r="KC813" s="5"/>
      <c r="KD813" s="5"/>
      <c r="KE813" s="5"/>
      <c r="KF813" s="5"/>
      <c r="KG813" s="5"/>
      <c r="KH813" s="5"/>
      <c r="KI813" s="5"/>
      <c r="KJ813" s="5"/>
      <c r="KK813" s="5"/>
      <c r="KL813" s="5"/>
      <c r="KM813" s="5"/>
      <c r="KN813" s="5"/>
      <c r="KO813" s="5"/>
      <c r="KP813" s="5"/>
      <c r="KQ813" s="5"/>
      <c r="KR813" s="5"/>
      <c r="KS813" s="5"/>
      <c r="KT813" s="5"/>
      <c r="KU813" s="5"/>
      <c r="KV813" s="5"/>
      <c r="KW813" s="5"/>
      <c r="KX813" s="5"/>
      <c r="KY813" s="5"/>
      <c r="KZ813" s="5"/>
      <c r="LA813" s="5"/>
      <c r="LB813" s="5"/>
      <c r="LC813" s="5"/>
      <c r="LD813" s="5"/>
      <c r="LE813" s="5"/>
      <c r="LF813" s="5"/>
      <c r="LG813" s="5"/>
      <c r="LH813" s="5"/>
      <c r="LI813" s="5"/>
      <c r="LJ813" s="5"/>
      <c r="LK813" s="5"/>
      <c r="LL813" s="5"/>
      <c r="LM813" s="5"/>
      <c r="LN813" s="5"/>
      <c r="LO813" s="5"/>
      <c r="LP813" s="5"/>
      <c r="LQ813" s="5"/>
      <c r="LR813" s="5"/>
      <c r="LS813" s="5"/>
      <c r="LT813" s="5"/>
      <c r="LU813" s="5"/>
      <c r="LV813" s="5"/>
      <c r="LW813" s="5"/>
      <c r="LX813" s="5"/>
      <c r="LY813" s="5"/>
      <c r="LZ813" s="5"/>
      <c r="MA813" s="5"/>
      <c r="MB813" s="5"/>
      <c r="MC813" s="5"/>
      <c r="MD813" s="5"/>
      <c r="ME813" s="5"/>
      <c r="MF813" s="5"/>
      <c r="MG813" s="5"/>
      <c r="MH813" s="5"/>
      <c r="MI813" s="5"/>
      <c r="MJ813" s="5"/>
      <c r="MK813" s="5"/>
      <c r="ML813" s="5"/>
      <c r="MM813" s="5"/>
      <c r="MN813" s="5"/>
      <c r="MO813" s="5"/>
      <c r="MP813" s="5"/>
      <c r="MQ813" s="5"/>
      <c r="MR813" s="5"/>
      <c r="MS813" s="5"/>
      <c r="MT813" s="5"/>
      <c r="MU813" s="5"/>
      <c r="MV813" s="5"/>
      <c r="MW813" s="5"/>
      <c r="MX813" s="5"/>
      <c r="MY813" s="5"/>
      <c r="MZ813" s="5"/>
      <c r="NA813" s="5"/>
      <c r="NB813" s="5"/>
      <c r="NC813" s="5"/>
      <c r="ND813" s="5"/>
      <c r="NE813" s="5"/>
      <c r="NF813" s="5"/>
      <c r="NG813" s="5"/>
      <c r="NH813" s="5"/>
      <c r="NI813" s="5"/>
      <c r="NJ813" s="5"/>
      <c r="NK813" s="5"/>
      <c r="NL813" s="5"/>
      <c r="NM813" s="5"/>
      <c r="NN813" s="5"/>
      <c r="NO813" s="5"/>
      <c r="NP813" s="5"/>
      <c r="NQ813" s="5"/>
      <c r="NR813" s="5"/>
      <c r="NS813" s="5"/>
      <c r="NT813" s="5"/>
      <c r="NU813" s="5"/>
      <c r="NV813" s="5"/>
      <c r="NW813" s="5"/>
      <c r="NX813" s="5"/>
      <c r="NY813" s="5"/>
      <c r="NZ813" s="5"/>
      <c r="OA813" s="5"/>
      <c r="OB813" s="5"/>
      <c r="OC813" s="5"/>
      <c r="OD813" s="5"/>
      <c r="OE813" s="5"/>
      <c r="OF813" s="5"/>
      <c r="OG813" s="5"/>
      <c r="OH813" s="5"/>
      <c r="OI813" s="5"/>
      <c r="OJ813" s="5"/>
      <c r="OK813" s="5"/>
      <c r="OL813" s="5"/>
      <c r="OM813" s="5"/>
      <c r="ON813" s="5"/>
      <c r="OO813" s="5"/>
      <c r="OP813" s="5"/>
      <c r="OQ813" s="5"/>
      <c r="OR813" s="5"/>
      <c r="OS813" s="5"/>
      <c r="OT813" s="5"/>
      <c r="OU813" s="5"/>
      <c r="OV813" s="5"/>
      <c r="OW813" s="5"/>
      <c r="OX813" s="5"/>
      <c r="OY813" s="5"/>
      <c r="OZ813" s="5"/>
      <c r="PA813" s="5"/>
      <c r="PB813" s="5"/>
      <c r="PC813" s="5"/>
      <c r="PD813" s="5"/>
      <c r="PE813" s="5"/>
      <c r="PF813" s="5"/>
      <c r="PG813" s="5"/>
      <c r="PH813" s="5"/>
      <c r="PI813" s="5"/>
      <c r="PJ813" s="5"/>
      <c r="PK813" s="5"/>
      <c r="PL813" s="5"/>
      <c r="PM813" s="5"/>
      <c r="PN813" s="5"/>
      <c r="PO813" s="5"/>
      <c r="PP813" s="5"/>
    </row>
    <row r="814" spans="1:432" ht="14.2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  <c r="IW814" s="5"/>
      <c r="IX814" s="5"/>
      <c r="IY814" s="5"/>
      <c r="IZ814" s="5"/>
      <c r="JA814" s="5"/>
      <c r="JB814" s="5"/>
      <c r="JC814" s="5"/>
      <c r="JD814" s="5"/>
      <c r="JE814" s="5"/>
      <c r="JF814" s="5"/>
      <c r="JG814" s="5"/>
      <c r="JH814" s="5"/>
      <c r="JI814" s="5"/>
      <c r="JJ814" s="5"/>
      <c r="JK814" s="5"/>
      <c r="JL814" s="5"/>
      <c r="JM814" s="5"/>
      <c r="JN814" s="5"/>
      <c r="JO814" s="5"/>
      <c r="JP814" s="5"/>
      <c r="JQ814" s="5"/>
      <c r="JR814" s="5"/>
      <c r="JS814" s="5"/>
      <c r="JT814" s="5"/>
      <c r="JU814" s="5"/>
      <c r="JV814" s="5"/>
      <c r="JW814" s="5"/>
      <c r="JX814" s="5"/>
      <c r="JY814" s="5"/>
      <c r="JZ814" s="5"/>
      <c r="KA814" s="5"/>
      <c r="KB814" s="5"/>
      <c r="KC814" s="5"/>
      <c r="KD814" s="5"/>
      <c r="KE814" s="5"/>
      <c r="KF814" s="5"/>
      <c r="KG814" s="5"/>
      <c r="KH814" s="5"/>
      <c r="KI814" s="5"/>
      <c r="KJ814" s="5"/>
      <c r="KK814" s="5"/>
      <c r="KL814" s="5"/>
      <c r="KM814" s="5"/>
      <c r="KN814" s="5"/>
      <c r="KO814" s="5"/>
      <c r="KP814" s="5"/>
      <c r="KQ814" s="5"/>
      <c r="KR814" s="5"/>
      <c r="KS814" s="5"/>
      <c r="KT814" s="5"/>
      <c r="KU814" s="5"/>
      <c r="KV814" s="5"/>
      <c r="KW814" s="5"/>
      <c r="KX814" s="5"/>
      <c r="KY814" s="5"/>
      <c r="KZ814" s="5"/>
      <c r="LA814" s="5"/>
      <c r="LB814" s="5"/>
      <c r="LC814" s="5"/>
      <c r="LD814" s="5"/>
      <c r="LE814" s="5"/>
      <c r="LF814" s="5"/>
      <c r="LG814" s="5"/>
      <c r="LH814" s="5"/>
      <c r="LI814" s="5"/>
      <c r="LJ814" s="5"/>
      <c r="LK814" s="5"/>
      <c r="LL814" s="5"/>
      <c r="LM814" s="5"/>
      <c r="LN814" s="5"/>
      <c r="LO814" s="5"/>
      <c r="LP814" s="5"/>
      <c r="LQ814" s="5"/>
      <c r="LR814" s="5"/>
      <c r="LS814" s="5"/>
      <c r="LT814" s="5"/>
      <c r="LU814" s="5"/>
      <c r="LV814" s="5"/>
      <c r="LW814" s="5"/>
      <c r="LX814" s="5"/>
      <c r="LY814" s="5"/>
      <c r="LZ814" s="5"/>
      <c r="MA814" s="5"/>
      <c r="MB814" s="5"/>
      <c r="MC814" s="5"/>
      <c r="MD814" s="5"/>
      <c r="ME814" s="5"/>
      <c r="MF814" s="5"/>
      <c r="MG814" s="5"/>
      <c r="MH814" s="5"/>
      <c r="MI814" s="5"/>
      <c r="MJ814" s="5"/>
      <c r="MK814" s="5"/>
      <c r="ML814" s="5"/>
      <c r="MM814" s="5"/>
      <c r="MN814" s="5"/>
      <c r="MO814" s="5"/>
      <c r="MP814" s="5"/>
      <c r="MQ814" s="5"/>
      <c r="MR814" s="5"/>
      <c r="MS814" s="5"/>
      <c r="MT814" s="5"/>
      <c r="MU814" s="5"/>
      <c r="MV814" s="5"/>
      <c r="MW814" s="5"/>
      <c r="MX814" s="5"/>
      <c r="MY814" s="5"/>
      <c r="MZ814" s="5"/>
      <c r="NA814" s="5"/>
      <c r="NB814" s="5"/>
      <c r="NC814" s="5"/>
      <c r="ND814" s="5"/>
      <c r="NE814" s="5"/>
      <c r="NF814" s="5"/>
      <c r="NG814" s="5"/>
      <c r="NH814" s="5"/>
      <c r="NI814" s="5"/>
      <c r="NJ814" s="5"/>
      <c r="NK814" s="5"/>
      <c r="NL814" s="5"/>
      <c r="NM814" s="5"/>
      <c r="NN814" s="5"/>
      <c r="NO814" s="5"/>
      <c r="NP814" s="5"/>
      <c r="NQ814" s="5"/>
      <c r="NR814" s="5"/>
      <c r="NS814" s="5"/>
      <c r="NT814" s="5"/>
      <c r="NU814" s="5"/>
      <c r="NV814" s="5"/>
      <c r="NW814" s="5"/>
      <c r="NX814" s="5"/>
      <c r="NY814" s="5"/>
      <c r="NZ814" s="5"/>
      <c r="OA814" s="5"/>
      <c r="OB814" s="5"/>
      <c r="OC814" s="5"/>
      <c r="OD814" s="5"/>
      <c r="OE814" s="5"/>
      <c r="OF814" s="5"/>
      <c r="OG814" s="5"/>
      <c r="OH814" s="5"/>
      <c r="OI814" s="5"/>
      <c r="OJ814" s="5"/>
      <c r="OK814" s="5"/>
      <c r="OL814" s="5"/>
      <c r="OM814" s="5"/>
      <c r="ON814" s="5"/>
      <c r="OO814" s="5"/>
      <c r="OP814" s="5"/>
      <c r="OQ814" s="5"/>
      <c r="OR814" s="5"/>
      <c r="OS814" s="5"/>
      <c r="OT814" s="5"/>
      <c r="OU814" s="5"/>
      <c r="OV814" s="5"/>
      <c r="OW814" s="5"/>
      <c r="OX814" s="5"/>
      <c r="OY814" s="5"/>
      <c r="OZ814" s="5"/>
      <c r="PA814" s="5"/>
      <c r="PB814" s="5"/>
      <c r="PC814" s="5"/>
      <c r="PD814" s="5"/>
      <c r="PE814" s="5"/>
      <c r="PF814" s="5"/>
      <c r="PG814" s="5"/>
      <c r="PH814" s="5"/>
      <c r="PI814" s="5"/>
      <c r="PJ814" s="5"/>
      <c r="PK814" s="5"/>
      <c r="PL814" s="5"/>
      <c r="PM814" s="5"/>
      <c r="PN814" s="5"/>
      <c r="PO814" s="5"/>
      <c r="PP814" s="5"/>
    </row>
    <row r="815" spans="1:432" ht="14.2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  <c r="IW815" s="5"/>
      <c r="IX815" s="5"/>
      <c r="IY815" s="5"/>
      <c r="IZ815" s="5"/>
      <c r="JA815" s="5"/>
      <c r="JB815" s="5"/>
      <c r="JC815" s="5"/>
      <c r="JD815" s="5"/>
      <c r="JE815" s="5"/>
      <c r="JF815" s="5"/>
      <c r="JG815" s="5"/>
      <c r="JH815" s="5"/>
      <c r="JI815" s="5"/>
      <c r="JJ815" s="5"/>
      <c r="JK815" s="5"/>
      <c r="JL815" s="5"/>
      <c r="JM815" s="5"/>
      <c r="JN815" s="5"/>
      <c r="JO815" s="5"/>
      <c r="JP815" s="5"/>
      <c r="JQ815" s="5"/>
      <c r="JR815" s="5"/>
      <c r="JS815" s="5"/>
      <c r="JT815" s="5"/>
      <c r="JU815" s="5"/>
      <c r="JV815" s="5"/>
      <c r="JW815" s="5"/>
      <c r="JX815" s="5"/>
      <c r="JY815" s="5"/>
      <c r="JZ815" s="5"/>
      <c r="KA815" s="5"/>
      <c r="KB815" s="5"/>
      <c r="KC815" s="5"/>
      <c r="KD815" s="5"/>
      <c r="KE815" s="5"/>
      <c r="KF815" s="5"/>
      <c r="KG815" s="5"/>
      <c r="KH815" s="5"/>
      <c r="KI815" s="5"/>
      <c r="KJ815" s="5"/>
      <c r="KK815" s="5"/>
      <c r="KL815" s="5"/>
      <c r="KM815" s="5"/>
      <c r="KN815" s="5"/>
      <c r="KO815" s="5"/>
      <c r="KP815" s="5"/>
      <c r="KQ815" s="5"/>
      <c r="KR815" s="5"/>
      <c r="KS815" s="5"/>
      <c r="KT815" s="5"/>
      <c r="KU815" s="5"/>
      <c r="KV815" s="5"/>
      <c r="KW815" s="5"/>
      <c r="KX815" s="5"/>
      <c r="KY815" s="5"/>
      <c r="KZ815" s="5"/>
      <c r="LA815" s="5"/>
      <c r="LB815" s="5"/>
      <c r="LC815" s="5"/>
      <c r="LD815" s="5"/>
      <c r="LE815" s="5"/>
      <c r="LF815" s="5"/>
      <c r="LG815" s="5"/>
      <c r="LH815" s="5"/>
      <c r="LI815" s="5"/>
      <c r="LJ815" s="5"/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r="MY815" s="5"/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</row>
    <row r="816" spans="1:432" ht="14.2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  <c r="IW816" s="5"/>
      <c r="IX816" s="5"/>
      <c r="IY816" s="5"/>
      <c r="IZ816" s="5"/>
      <c r="JA816" s="5"/>
      <c r="JB816" s="5"/>
      <c r="JC816" s="5"/>
      <c r="JD816" s="5"/>
      <c r="JE816" s="5"/>
      <c r="JF816" s="5"/>
      <c r="JG816" s="5"/>
      <c r="JH816" s="5"/>
      <c r="JI816" s="5"/>
      <c r="JJ816" s="5"/>
      <c r="JK816" s="5"/>
      <c r="JL816" s="5"/>
      <c r="JM816" s="5"/>
      <c r="JN816" s="5"/>
      <c r="JO816" s="5"/>
      <c r="JP816" s="5"/>
      <c r="JQ816" s="5"/>
      <c r="JR816" s="5"/>
      <c r="JS816" s="5"/>
      <c r="JT816" s="5"/>
      <c r="JU816" s="5"/>
      <c r="JV816" s="5"/>
      <c r="JW816" s="5"/>
      <c r="JX816" s="5"/>
      <c r="JY816" s="5"/>
      <c r="JZ816" s="5"/>
      <c r="KA816" s="5"/>
      <c r="KB816" s="5"/>
      <c r="KC816" s="5"/>
      <c r="KD816" s="5"/>
      <c r="KE816" s="5"/>
      <c r="KF816" s="5"/>
      <c r="KG816" s="5"/>
      <c r="KH816" s="5"/>
      <c r="KI816" s="5"/>
      <c r="KJ816" s="5"/>
      <c r="KK816" s="5"/>
      <c r="KL816" s="5"/>
      <c r="KM816" s="5"/>
      <c r="KN816" s="5"/>
      <c r="KO816" s="5"/>
      <c r="KP816" s="5"/>
      <c r="KQ816" s="5"/>
      <c r="KR816" s="5"/>
      <c r="KS816" s="5"/>
      <c r="KT816" s="5"/>
      <c r="KU816" s="5"/>
      <c r="KV816" s="5"/>
      <c r="KW816" s="5"/>
      <c r="KX816" s="5"/>
      <c r="KY816" s="5"/>
      <c r="KZ816" s="5"/>
      <c r="LA816" s="5"/>
      <c r="LB816" s="5"/>
      <c r="LC816" s="5"/>
      <c r="LD816" s="5"/>
      <c r="LE816" s="5"/>
      <c r="LF816" s="5"/>
      <c r="LG816" s="5"/>
      <c r="LH816" s="5"/>
      <c r="LI816" s="5"/>
      <c r="LJ816" s="5"/>
      <c r="LK816" s="5"/>
      <c r="LL816" s="5"/>
      <c r="LM816" s="5"/>
      <c r="LN816" s="5"/>
      <c r="LO816" s="5"/>
      <c r="LP816" s="5"/>
      <c r="LQ816" s="5"/>
      <c r="LR816" s="5"/>
      <c r="LS816" s="5"/>
      <c r="LT816" s="5"/>
      <c r="LU816" s="5"/>
      <c r="LV816" s="5"/>
      <c r="LW816" s="5"/>
      <c r="LX816" s="5"/>
      <c r="LY816" s="5"/>
      <c r="LZ816" s="5"/>
      <c r="MA816" s="5"/>
      <c r="MB816" s="5"/>
      <c r="MC816" s="5"/>
      <c r="MD816" s="5"/>
      <c r="ME816" s="5"/>
      <c r="MF816" s="5"/>
      <c r="MG816" s="5"/>
      <c r="MH816" s="5"/>
      <c r="MI816" s="5"/>
      <c r="MJ816" s="5"/>
      <c r="MK816" s="5"/>
      <c r="ML816" s="5"/>
      <c r="MM816" s="5"/>
      <c r="MN816" s="5"/>
      <c r="MO816" s="5"/>
      <c r="MP816" s="5"/>
      <c r="MQ816" s="5"/>
      <c r="MR816" s="5"/>
      <c r="MS816" s="5"/>
      <c r="MT816" s="5"/>
      <c r="MU816" s="5"/>
      <c r="MV816" s="5"/>
      <c r="MW816" s="5"/>
      <c r="MX816" s="5"/>
      <c r="MY816" s="5"/>
      <c r="MZ816" s="5"/>
      <c r="NA816" s="5"/>
      <c r="NB816" s="5"/>
      <c r="NC816" s="5"/>
      <c r="ND816" s="5"/>
      <c r="NE816" s="5"/>
      <c r="NF816" s="5"/>
      <c r="NG816" s="5"/>
      <c r="NH816" s="5"/>
      <c r="NI816" s="5"/>
      <c r="NJ816" s="5"/>
      <c r="NK816" s="5"/>
      <c r="NL816" s="5"/>
      <c r="NM816" s="5"/>
      <c r="NN816" s="5"/>
      <c r="NO816" s="5"/>
      <c r="NP816" s="5"/>
      <c r="NQ816" s="5"/>
      <c r="NR816" s="5"/>
      <c r="NS816" s="5"/>
      <c r="NT816" s="5"/>
      <c r="NU816" s="5"/>
      <c r="NV816" s="5"/>
      <c r="NW816" s="5"/>
      <c r="NX816" s="5"/>
      <c r="NY816" s="5"/>
      <c r="NZ816" s="5"/>
      <c r="OA816" s="5"/>
      <c r="OB816" s="5"/>
      <c r="OC816" s="5"/>
      <c r="OD816" s="5"/>
      <c r="OE816" s="5"/>
      <c r="OF816" s="5"/>
      <c r="OG816" s="5"/>
      <c r="OH816" s="5"/>
      <c r="OI816" s="5"/>
      <c r="OJ816" s="5"/>
      <c r="OK816" s="5"/>
      <c r="OL816" s="5"/>
      <c r="OM816" s="5"/>
      <c r="ON816" s="5"/>
      <c r="OO816" s="5"/>
      <c r="OP816" s="5"/>
      <c r="OQ816" s="5"/>
      <c r="OR816" s="5"/>
      <c r="OS816" s="5"/>
      <c r="OT816" s="5"/>
      <c r="OU816" s="5"/>
      <c r="OV816" s="5"/>
      <c r="OW816" s="5"/>
      <c r="OX816" s="5"/>
      <c r="OY816" s="5"/>
      <c r="OZ816" s="5"/>
      <c r="PA816" s="5"/>
      <c r="PB816" s="5"/>
      <c r="PC816" s="5"/>
      <c r="PD816" s="5"/>
      <c r="PE816" s="5"/>
      <c r="PF816" s="5"/>
      <c r="PG816" s="5"/>
      <c r="PH816" s="5"/>
      <c r="PI816" s="5"/>
      <c r="PJ816" s="5"/>
      <c r="PK816" s="5"/>
      <c r="PL816" s="5"/>
      <c r="PM816" s="5"/>
      <c r="PN816" s="5"/>
      <c r="PO816" s="5"/>
      <c r="PP816" s="5"/>
    </row>
    <row r="817" spans="1:432" ht="14.2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  <c r="IW817" s="5"/>
      <c r="IX817" s="5"/>
      <c r="IY817" s="5"/>
      <c r="IZ817" s="5"/>
      <c r="JA817" s="5"/>
      <c r="JB817" s="5"/>
      <c r="JC817" s="5"/>
      <c r="JD817" s="5"/>
      <c r="JE817" s="5"/>
      <c r="JF817" s="5"/>
      <c r="JG817" s="5"/>
      <c r="JH817" s="5"/>
      <c r="JI817" s="5"/>
      <c r="JJ817" s="5"/>
      <c r="JK817" s="5"/>
      <c r="JL817" s="5"/>
      <c r="JM817" s="5"/>
      <c r="JN817" s="5"/>
      <c r="JO817" s="5"/>
      <c r="JP817" s="5"/>
      <c r="JQ817" s="5"/>
      <c r="JR817" s="5"/>
      <c r="JS817" s="5"/>
      <c r="JT817" s="5"/>
      <c r="JU817" s="5"/>
      <c r="JV817" s="5"/>
      <c r="JW817" s="5"/>
      <c r="JX817" s="5"/>
      <c r="JY817" s="5"/>
      <c r="JZ817" s="5"/>
      <c r="KA817" s="5"/>
      <c r="KB817" s="5"/>
      <c r="KC817" s="5"/>
      <c r="KD817" s="5"/>
      <c r="KE817" s="5"/>
      <c r="KF817" s="5"/>
      <c r="KG817" s="5"/>
      <c r="KH817" s="5"/>
      <c r="KI817" s="5"/>
      <c r="KJ817" s="5"/>
      <c r="KK817" s="5"/>
      <c r="KL817" s="5"/>
      <c r="KM817" s="5"/>
      <c r="KN817" s="5"/>
      <c r="KO817" s="5"/>
      <c r="KP817" s="5"/>
      <c r="KQ817" s="5"/>
      <c r="KR817" s="5"/>
      <c r="KS817" s="5"/>
      <c r="KT817" s="5"/>
      <c r="KU817" s="5"/>
      <c r="KV817" s="5"/>
      <c r="KW817" s="5"/>
      <c r="KX817" s="5"/>
      <c r="KY817" s="5"/>
      <c r="KZ817" s="5"/>
      <c r="LA817" s="5"/>
      <c r="LB817" s="5"/>
      <c r="LC817" s="5"/>
      <c r="LD817" s="5"/>
      <c r="LE817" s="5"/>
      <c r="LF817" s="5"/>
      <c r="LG817" s="5"/>
      <c r="LH817" s="5"/>
      <c r="LI817" s="5"/>
      <c r="LJ817" s="5"/>
      <c r="LK817" s="5"/>
      <c r="LL817" s="5"/>
      <c r="LM817" s="5"/>
      <c r="LN817" s="5"/>
      <c r="LO817" s="5"/>
      <c r="LP817" s="5"/>
      <c r="LQ817" s="5"/>
      <c r="LR817" s="5"/>
      <c r="LS817" s="5"/>
      <c r="LT817" s="5"/>
      <c r="LU817" s="5"/>
      <c r="LV817" s="5"/>
      <c r="LW817" s="5"/>
      <c r="LX817" s="5"/>
      <c r="LY817" s="5"/>
      <c r="LZ817" s="5"/>
      <c r="MA817" s="5"/>
      <c r="MB817" s="5"/>
      <c r="MC817" s="5"/>
      <c r="MD817" s="5"/>
      <c r="ME817" s="5"/>
      <c r="MF817" s="5"/>
      <c r="MG817" s="5"/>
      <c r="MH817" s="5"/>
      <c r="MI817" s="5"/>
      <c r="MJ817" s="5"/>
      <c r="MK817" s="5"/>
      <c r="ML817" s="5"/>
      <c r="MM817" s="5"/>
      <c r="MN817" s="5"/>
      <c r="MO817" s="5"/>
      <c r="MP817" s="5"/>
      <c r="MQ817" s="5"/>
      <c r="MR817" s="5"/>
      <c r="MS817" s="5"/>
      <c r="MT817" s="5"/>
      <c r="MU817" s="5"/>
      <c r="MV817" s="5"/>
      <c r="MW817" s="5"/>
      <c r="MX817" s="5"/>
      <c r="MY817" s="5"/>
      <c r="MZ817" s="5"/>
      <c r="NA817" s="5"/>
      <c r="NB817" s="5"/>
      <c r="NC817" s="5"/>
      <c r="ND817" s="5"/>
      <c r="NE817" s="5"/>
      <c r="NF817" s="5"/>
      <c r="NG817" s="5"/>
      <c r="NH817" s="5"/>
      <c r="NI817" s="5"/>
      <c r="NJ817" s="5"/>
      <c r="NK817" s="5"/>
      <c r="NL817" s="5"/>
      <c r="NM817" s="5"/>
      <c r="NN817" s="5"/>
      <c r="NO817" s="5"/>
      <c r="NP817" s="5"/>
      <c r="NQ817" s="5"/>
      <c r="NR817" s="5"/>
      <c r="NS817" s="5"/>
      <c r="NT817" s="5"/>
      <c r="NU817" s="5"/>
      <c r="NV817" s="5"/>
      <c r="NW817" s="5"/>
      <c r="NX817" s="5"/>
      <c r="NY817" s="5"/>
      <c r="NZ817" s="5"/>
      <c r="OA817" s="5"/>
      <c r="OB817" s="5"/>
      <c r="OC817" s="5"/>
      <c r="OD817" s="5"/>
      <c r="OE817" s="5"/>
      <c r="OF817" s="5"/>
      <c r="OG817" s="5"/>
      <c r="OH817" s="5"/>
      <c r="OI817" s="5"/>
      <c r="OJ817" s="5"/>
      <c r="OK817" s="5"/>
      <c r="OL817" s="5"/>
      <c r="OM817" s="5"/>
      <c r="ON817" s="5"/>
      <c r="OO817" s="5"/>
      <c r="OP817" s="5"/>
      <c r="OQ817" s="5"/>
      <c r="OR817" s="5"/>
      <c r="OS817" s="5"/>
      <c r="OT817" s="5"/>
      <c r="OU817" s="5"/>
      <c r="OV817" s="5"/>
      <c r="OW817" s="5"/>
      <c r="OX817" s="5"/>
      <c r="OY817" s="5"/>
      <c r="OZ817" s="5"/>
      <c r="PA817" s="5"/>
      <c r="PB817" s="5"/>
      <c r="PC817" s="5"/>
      <c r="PD817" s="5"/>
      <c r="PE817" s="5"/>
      <c r="PF817" s="5"/>
      <c r="PG817" s="5"/>
      <c r="PH817" s="5"/>
      <c r="PI817" s="5"/>
      <c r="PJ817" s="5"/>
      <c r="PK817" s="5"/>
      <c r="PL817" s="5"/>
      <c r="PM817" s="5"/>
      <c r="PN817" s="5"/>
      <c r="PO817" s="5"/>
      <c r="PP817" s="5"/>
    </row>
    <row r="818" spans="1:432" ht="14.2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  <c r="IW818" s="5"/>
      <c r="IX818" s="5"/>
      <c r="IY818" s="5"/>
      <c r="IZ818" s="5"/>
      <c r="JA818" s="5"/>
      <c r="JB818" s="5"/>
      <c r="JC818" s="5"/>
      <c r="JD818" s="5"/>
      <c r="JE818" s="5"/>
      <c r="JF818" s="5"/>
      <c r="JG818" s="5"/>
      <c r="JH818" s="5"/>
      <c r="JI818" s="5"/>
      <c r="JJ818" s="5"/>
      <c r="JK818" s="5"/>
      <c r="JL818" s="5"/>
      <c r="JM818" s="5"/>
      <c r="JN818" s="5"/>
      <c r="JO818" s="5"/>
      <c r="JP818" s="5"/>
      <c r="JQ818" s="5"/>
      <c r="JR818" s="5"/>
      <c r="JS818" s="5"/>
      <c r="JT818" s="5"/>
      <c r="JU818" s="5"/>
      <c r="JV818" s="5"/>
      <c r="JW818" s="5"/>
      <c r="JX818" s="5"/>
      <c r="JY818" s="5"/>
      <c r="JZ818" s="5"/>
      <c r="KA818" s="5"/>
      <c r="KB818" s="5"/>
      <c r="KC818" s="5"/>
      <c r="KD818" s="5"/>
      <c r="KE818" s="5"/>
      <c r="KF818" s="5"/>
      <c r="KG818" s="5"/>
      <c r="KH818" s="5"/>
      <c r="KI818" s="5"/>
      <c r="KJ818" s="5"/>
      <c r="KK818" s="5"/>
      <c r="KL818" s="5"/>
      <c r="KM818" s="5"/>
      <c r="KN818" s="5"/>
      <c r="KO818" s="5"/>
      <c r="KP818" s="5"/>
      <c r="KQ818" s="5"/>
      <c r="KR818" s="5"/>
      <c r="KS818" s="5"/>
      <c r="KT818" s="5"/>
      <c r="KU818" s="5"/>
      <c r="KV818" s="5"/>
      <c r="KW818" s="5"/>
      <c r="KX818" s="5"/>
      <c r="KY818" s="5"/>
      <c r="KZ818" s="5"/>
      <c r="LA818" s="5"/>
      <c r="LB818" s="5"/>
      <c r="LC818" s="5"/>
      <c r="LD818" s="5"/>
      <c r="LE818" s="5"/>
      <c r="LF818" s="5"/>
      <c r="LG818" s="5"/>
      <c r="LH818" s="5"/>
      <c r="LI818" s="5"/>
      <c r="LJ818" s="5"/>
      <c r="LK818" s="5"/>
      <c r="LL818" s="5"/>
      <c r="LM818" s="5"/>
      <c r="LN818" s="5"/>
      <c r="LO818" s="5"/>
      <c r="LP818" s="5"/>
      <c r="LQ818" s="5"/>
      <c r="LR818" s="5"/>
      <c r="LS818" s="5"/>
      <c r="LT818" s="5"/>
      <c r="LU818" s="5"/>
      <c r="LV818" s="5"/>
      <c r="LW818" s="5"/>
      <c r="LX818" s="5"/>
      <c r="LY818" s="5"/>
      <c r="LZ818" s="5"/>
      <c r="MA818" s="5"/>
      <c r="MB818" s="5"/>
      <c r="MC818" s="5"/>
      <c r="MD818" s="5"/>
      <c r="ME818" s="5"/>
      <c r="MF818" s="5"/>
      <c r="MG818" s="5"/>
      <c r="MH818" s="5"/>
      <c r="MI818" s="5"/>
      <c r="MJ818" s="5"/>
      <c r="MK818" s="5"/>
      <c r="ML818" s="5"/>
      <c r="MM818" s="5"/>
      <c r="MN818" s="5"/>
      <c r="MO818" s="5"/>
      <c r="MP818" s="5"/>
      <c r="MQ818" s="5"/>
      <c r="MR818" s="5"/>
      <c r="MS818" s="5"/>
      <c r="MT818" s="5"/>
      <c r="MU818" s="5"/>
      <c r="MV818" s="5"/>
      <c r="MW818" s="5"/>
      <c r="MX818" s="5"/>
      <c r="MY818" s="5"/>
      <c r="MZ818" s="5"/>
      <c r="NA818" s="5"/>
      <c r="NB818" s="5"/>
      <c r="NC818" s="5"/>
      <c r="ND818" s="5"/>
      <c r="NE818" s="5"/>
      <c r="NF818" s="5"/>
      <c r="NG818" s="5"/>
      <c r="NH818" s="5"/>
      <c r="NI818" s="5"/>
      <c r="NJ818" s="5"/>
      <c r="NK818" s="5"/>
      <c r="NL818" s="5"/>
      <c r="NM818" s="5"/>
      <c r="NN818" s="5"/>
      <c r="NO818" s="5"/>
      <c r="NP818" s="5"/>
      <c r="NQ818" s="5"/>
      <c r="NR818" s="5"/>
      <c r="NS818" s="5"/>
      <c r="NT818" s="5"/>
      <c r="NU818" s="5"/>
      <c r="NV818" s="5"/>
      <c r="NW818" s="5"/>
      <c r="NX818" s="5"/>
      <c r="NY818" s="5"/>
      <c r="NZ818" s="5"/>
      <c r="OA818" s="5"/>
      <c r="OB818" s="5"/>
      <c r="OC818" s="5"/>
      <c r="OD818" s="5"/>
      <c r="OE818" s="5"/>
      <c r="OF818" s="5"/>
      <c r="OG818" s="5"/>
      <c r="OH818" s="5"/>
      <c r="OI818" s="5"/>
      <c r="OJ818" s="5"/>
      <c r="OK818" s="5"/>
      <c r="OL818" s="5"/>
      <c r="OM818" s="5"/>
      <c r="ON818" s="5"/>
      <c r="OO818" s="5"/>
      <c r="OP818" s="5"/>
      <c r="OQ818" s="5"/>
      <c r="OR818" s="5"/>
      <c r="OS818" s="5"/>
      <c r="OT818" s="5"/>
      <c r="OU818" s="5"/>
      <c r="OV818" s="5"/>
      <c r="OW818" s="5"/>
      <c r="OX818" s="5"/>
      <c r="OY818" s="5"/>
      <c r="OZ818" s="5"/>
      <c r="PA818" s="5"/>
      <c r="PB818" s="5"/>
      <c r="PC818" s="5"/>
      <c r="PD818" s="5"/>
      <c r="PE818" s="5"/>
      <c r="PF818" s="5"/>
      <c r="PG818" s="5"/>
      <c r="PH818" s="5"/>
      <c r="PI818" s="5"/>
      <c r="PJ818" s="5"/>
      <c r="PK818" s="5"/>
      <c r="PL818" s="5"/>
      <c r="PM818" s="5"/>
      <c r="PN818" s="5"/>
      <c r="PO818" s="5"/>
      <c r="PP818" s="5"/>
    </row>
    <row r="819" spans="1:432" ht="14.2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  <c r="IW819" s="5"/>
      <c r="IX819" s="5"/>
      <c r="IY819" s="5"/>
      <c r="IZ819" s="5"/>
      <c r="JA819" s="5"/>
      <c r="JB819" s="5"/>
      <c r="JC819" s="5"/>
      <c r="JD819" s="5"/>
      <c r="JE819" s="5"/>
      <c r="JF819" s="5"/>
      <c r="JG819" s="5"/>
      <c r="JH819" s="5"/>
      <c r="JI819" s="5"/>
      <c r="JJ819" s="5"/>
      <c r="JK819" s="5"/>
      <c r="JL819" s="5"/>
      <c r="JM819" s="5"/>
      <c r="JN819" s="5"/>
      <c r="JO819" s="5"/>
      <c r="JP819" s="5"/>
      <c r="JQ819" s="5"/>
      <c r="JR819" s="5"/>
      <c r="JS819" s="5"/>
      <c r="JT819" s="5"/>
      <c r="JU819" s="5"/>
      <c r="JV819" s="5"/>
      <c r="JW819" s="5"/>
      <c r="JX819" s="5"/>
      <c r="JY819" s="5"/>
      <c r="JZ819" s="5"/>
      <c r="KA819" s="5"/>
      <c r="KB819" s="5"/>
      <c r="KC819" s="5"/>
      <c r="KD819" s="5"/>
      <c r="KE819" s="5"/>
      <c r="KF819" s="5"/>
      <c r="KG819" s="5"/>
      <c r="KH819" s="5"/>
      <c r="KI819" s="5"/>
      <c r="KJ819" s="5"/>
      <c r="KK819" s="5"/>
      <c r="KL819" s="5"/>
      <c r="KM819" s="5"/>
      <c r="KN819" s="5"/>
      <c r="KO819" s="5"/>
      <c r="KP819" s="5"/>
      <c r="KQ819" s="5"/>
      <c r="KR819" s="5"/>
      <c r="KS819" s="5"/>
      <c r="KT819" s="5"/>
      <c r="KU819" s="5"/>
      <c r="KV819" s="5"/>
      <c r="KW819" s="5"/>
      <c r="KX819" s="5"/>
      <c r="KY819" s="5"/>
      <c r="KZ819" s="5"/>
      <c r="LA819" s="5"/>
      <c r="LB819" s="5"/>
      <c r="LC819" s="5"/>
      <c r="LD819" s="5"/>
      <c r="LE819" s="5"/>
      <c r="LF819" s="5"/>
      <c r="LG819" s="5"/>
      <c r="LH819" s="5"/>
      <c r="LI819" s="5"/>
      <c r="LJ819" s="5"/>
      <c r="LK819" s="5"/>
      <c r="LL819" s="5"/>
      <c r="LM819" s="5"/>
      <c r="LN819" s="5"/>
      <c r="LO819" s="5"/>
      <c r="LP819" s="5"/>
      <c r="LQ819" s="5"/>
      <c r="LR819" s="5"/>
      <c r="LS819" s="5"/>
      <c r="LT819" s="5"/>
      <c r="LU819" s="5"/>
      <c r="LV819" s="5"/>
      <c r="LW819" s="5"/>
      <c r="LX819" s="5"/>
      <c r="LY819" s="5"/>
      <c r="LZ819" s="5"/>
      <c r="MA819" s="5"/>
      <c r="MB819" s="5"/>
      <c r="MC819" s="5"/>
      <c r="MD819" s="5"/>
      <c r="ME819" s="5"/>
      <c r="MF819" s="5"/>
      <c r="MG819" s="5"/>
      <c r="MH819" s="5"/>
      <c r="MI819" s="5"/>
      <c r="MJ819" s="5"/>
      <c r="MK819" s="5"/>
      <c r="ML819" s="5"/>
      <c r="MM819" s="5"/>
      <c r="MN819" s="5"/>
      <c r="MO819" s="5"/>
      <c r="MP819" s="5"/>
      <c r="MQ819" s="5"/>
      <c r="MR819" s="5"/>
      <c r="MS819" s="5"/>
      <c r="MT819" s="5"/>
      <c r="MU819" s="5"/>
      <c r="MV819" s="5"/>
      <c r="MW819" s="5"/>
      <c r="MX819" s="5"/>
      <c r="MY819" s="5"/>
      <c r="MZ819" s="5"/>
      <c r="NA819" s="5"/>
      <c r="NB819" s="5"/>
      <c r="NC819" s="5"/>
      <c r="ND819" s="5"/>
      <c r="NE819" s="5"/>
      <c r="NF819" s="5"/>
      <c r="NG819" s="5"/>
      <c r="NH819" s="5"/>
      <c r="NI819" s="5"/>
      <c r="NJ819" s="5"/>
      <c r="NK819" s="5"/>
      <c r="NL819" s="5"/>
      <c r="NM819" s="5"/>
      <c r="NN819" s="5"/>
      <c r="NO819" s="5"/>
      <c r="NP819" s="5"/>
      <c r="NQ819" s="5"/>
      <c r="NR819" s="5"/>
      <c r="NS819" s="5"/>
      <c r="NT819" s="5"/>
      <c r="NU819" s="5"/>
      <c r="NV819" s="5"/>
      <c r="NW819" s="5"/>
      <c r="NX819" s="5"/>
      <c r="NY819" s="5"/>
      <c r="NZ819" s="5"/>
      <c r="OA819" s="5"/>
      <c r="OB819" s="5"/>
      <c r="OC819" s="5"/>
      <c r="OD819" s="5"/>
      <c r="OE819" s="5"/>
      <c r="OF819" s="5"/>
      <c r="OG819" s="5"/>
      <c r="OH819" s="5"/>
      <c r="OI819" s="5"/>
      <c r="OJ819" s="5"/>
      <c r="OK819" s="5"/>
      <c r="OL819" s="5"/>
      <c r="OM819" s="5"/>
      <c r="ON819" s="5"/>
      <c r="OO819" s="5"/>
      <c r="OP819" s="5"/>
      <c r="OQ819" s="5"/>
      <c r="OR819" s="5"/>
      <c r="OS819" s="5"/>
      <c r="OT819" s="5"/>
      <c r="OU819" s="5"/>
      <c r="OV819" s="5"/>
      <c r="OW819" s="5"/>
      <c r="OX819" s="5"/>
      <c r="OY819" s="5"/>
      <c r="OZ819" s="5"/>
      <c r="PA819" s="5"/>
      <c r="PB819" s="5"/>
      <c r="PC819" s="5"/>
      <c r="PD819" s="5"/>
      <c r="PE819" s="5"/>
      <c r="PF819" s="5"/>
      <c r="PG819" s="5"/>
      <c r="PH819" s="5"/>
      <c r="PI819" s="5"/>
      <c r="PJ819" s="5"/>
      <c r="PK819" s="5"/>
      <c r="PL819" s="5"/>
      <c r="PM819" s="5"/>
      <c r="PN819" s="5"/>
      <c r="PO819" s="5"/>
      <c r="PP819" s="5"/>
    </row>
    <row r="820" spans="1:432" ht="14.2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  <c r="IW820" s="5"/>
      <c r="IX820" s="5"/>
      <c r="IY820" s="5"/>
      <c r="IZ820" s="5"/>
      <c r="JA820" s="5"/>
      <c r="JB820" s="5"/>
      <c r="JC820" s="5"/>
      <c r="JD820" s="5"/>
      <c r="JE820" s="5"/>
      <c r="JF820" s="5"/>
      <c r="JG820" s="5"/>
      <c r="JH820" s="5"/>
      <c r="JI820" s="5"/>
      <c r="JJ820" s="5"/>
      <c r="JK820" s="5"/>
      <c r="JL820" s="5"/>
      <c r="JM820" s="5"/>
      <c r="JN820" s="5"/>
      <c r="JO820" s="5"/>
      <c r="JP820" s="5"/>
      <c r="JQ820" s="5"/>
      <c r="JR820" s="5"/>
      <c r="JS820" s="5"/>
      <c r="JT820" s="5"/>
      <c r="JU820" s="5"/>
      <c r="JV820" s="5"/>
      <c r="JW820" s="5"/>
      <c r="JX820" s="5"/>
      <c r="JY820" s="5"/>
      <c r="JZ820" s="5"/>
      <c r="KA820" s="5"/>
      <c r="KB820" s="5"/>
      <c r="KC820" s="5"/>
      <c r="KD820" s="5"/>
      <c r="KE820" s="5"/>
      <c r="KF820" s="5"/>
      <c r="KG820" s="5"/>
      <c r="KH820" s="5"/>
      <c r="KI820" s="5"/>
      <c r="KJ820" s="5"/>
      <c r="KK820" s="5"/>
      <c r="KL820" s="5"/>
      <c r="KM820" s="5"/>
      <c r="KN820" s="5"/>
      <c r="KO820" s="5"/>
      <c r="KP820" s="5"/>
      <c r="KQ820" s="5"/>
      <c r="KR820" s="5"/>
      <c r="KS820" s="5"/>
      <c r="KT820" s="5"/>
      <c r="KU820" s="5"/>
      <c r="KV820" s="5"/>
      <c r="KW820" s="5"/>
      <c r="KX820" s="5"/>
      <c r="KY820" s="5"/>
      <c r="KZ820" s="5"/>
      <c r="LA820" s="5"/>
      <c r="LB820" s="5"/>
      <c r="LC820" s="5"/>
      <c r="LD820" s="5"/>
      <c r="LE820" s="5"/>
      <c r="LF820" s="5"/>
      <c r="LG820" s="5"/>
      <c r="LH820" s="5"/>
      <c r="LI820" s="5"/>
      <c r="LJ820" s="5"/>
      <c r="LK820" s="5"/>
      <c r="LL820" s="5"/>
      <c r="LM820" s="5"/>
      <c r="LN820" s="5"/>
      <c r="LO820" s="5"/>
      <c r="LP820" s="5"/>
      <c r="LQ820" s="5"/>
      <c r="LR820" s="5"/>
      <c r="LS820" s="5"/>
      <c r="LT820" s="5"/>
      <c r="LU820" s="5"/>
      <c r="LV820" s="5"/>
      <c r="LW820" s="5"/>
      <c r="LX820" s="5"/>
      <c r="LY820" s="5"/>
      <c r="LZ820" s="5"/>
      <c r="MA820" s="5"/>
      <c r="MB820" s="5"/>
      <c r="MC820" s="5"/>
      <c r="MD820" s="5"/>
      <c r="ME820" s="5"/>
      <c r="MF820" s="5"/>
      <c r="MG820" s="5"/>
      <c r="MH820" s="5"/>
      <c r="MI820" s="5"/>
      <c r="MJ820" s="5"/>
      <c r="MK820" s="5"/>
      <c r="ML820" s="5"/>
      <c r="MM820" s="5"/>
      <c r="MN820" s="5"/>
      <c r="MO820" s="5"/>
      <c r="MP820" s="5"/>
      <c r="MQ820" s="5"/>
      <c r="MR820" s="5"/>
      <c r="MS820" s="5"/>
      <c r="MT820" s="5"/>
      <c r="MU820" s="5"/>
      <c r="MV820" s="5"/>
      <c r="MW820" s="5"/>
      <c r="MX820" s="5"/>
      <c r="MY820" s="5"/>
      <c r="MZ820" s="5"/>
      <c r="NA820" s="5"/>
      <c r="NB820" s="5"/>
      <c r="NC820" s="5"/>
      <c r="ND820" s="5"/>
      <c r="NE820" s="5"/>
      <c r="NF820" s="5"/>
      <c r="NG820" s="5"/>
      <c r="NH820" s="5"/>
      <c r="NI820" s="5"/>
      <c r="NJ820" s="5"/>
      <c r="NK820" s="5"/>
      <c r="NL820" s="5"/>
      <c r="NM820" s="5"/>
      <c r="NN820" s="5"/>
      <c r="NO820" s="5"/>
      <c r="NP820" s="5"/>
      <c r="NQ820" s="5"/>
      <c r="NR820" s="5"/>
      <c r="NS820" s="5"/>
      <c r="NT820" s="5"/>
      <c r="NU820" s="5"/>
      <c r="NV820" s="5"/>
      <c r="NW820" s="5"/>
      <c r="NX820" s="5"/>
      <c r="NY820" s="5"/>
      <c r="NZ820" s="5"/>
      <c r="OA820" s="5"/>
      <c r="OB820" s="5"/>
      <c r="OC820" s="5"/>
      <c r="OD820" s="5"/>
      <c r="OE820" s="5"/>
      <c r="OF820" s="5"/>
      <c r="OG820" s="5"/>
      <c r="OH820" s="5"/>
      <c r="OI820" s="5"/>
      <c r="OJ820" s="5"/>
      <c r="OK820" s="5"/>
      <c r="OL820" s="5"/>
      <c r="OM820" s="5"/>
      <c r="ON820" s="5"/>
      <c r="OO820" s="5"/>
      <c r="OP820" s="5"/>
      <c r="OQ820" s="5"/>
      <c r="OR820" s="5"/>
      <c r="OS820" s="5"/>
      <c r="OT820" s="5"/>
      <c r="OU820" s="5"/>
      <c r="OV820" s="5"/>
      <c r="OW820" s="5"/>
      <c r="OX820" s="5"/>
      <c r="OY820" s="5"/>
      <c r="OZ820" s="5"/>
      <c r="PA820" s="5"/>
      <c r="PB820" s="5"/>
      <c r="PC820" s="5"/>
      <c r="PD820" s="5"/>
      <c r="PE820" s="5"/>
      <c r="PF820" s="5"/>
      <c r="PG820" s="5"/>
      <c r="PH820" s="5"/>
      <c r="PI820" s="5"/>
      <c r="PJ820" s="5"/>
      <c r="PK820" s="5"/>
      <c r="PL820" s="5"/>
      <c r="PM820" s="5"/>
      <c r="PN820" s="5"/>
      <c r="PO820" s="5"/>
      <c r="PP820" s="5"/>
    </row>
    <row r="821" spans="1:432" ht="14.2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  <c r="IW821" s="5"/>
      <c r="IX821" s="5"/>
      <c r="IY821" s="5"/>
      <c r="IZ821" s="5"/>
      <c r="JA821" s="5"/>
      <c r="JB821" s="5"/>
      <c r="JC821" s="5"/>
      <c r="JD821" s="5"/>
      <c r="JE821" s="5"/>
      <c r="JF821" s="5"/>
      <c r="JG821" s="5"/>
      <c r="JH821" s="5"/>
      <c r="JI821" s="5"/>
      <c r="JJ821" s="5"/>
      <c r="JK821" s="5"/>
      <c r="JL821" s="5"/>
      <c r="JM821" s="5"/>
      <c r="JN821" s="5"/>
      <c r="JO821" s="5"/>
      <c r="JP821" s="5"/>
      <c r="JQ821" s="5"/>
      <c r="JR821" s="5"/>
      <c r="JS821" s="5"/>
      <c r="JT821" s="5"/>
      <c r="JU821" s="5"/>
      <c r="JV821" s="5"/>
      <c r="JW821" s="5"/>
      <c r="JX821" s="5"/>
      <c r="JY821" s="5"/>
      <c r="JZ821" s="5"/>
      <c r="KA821" s="5"/>
      <c r="KB821" s="5"/>
      <c r="KC821" s="5"/>
      <c r="KD821" s="5"/>
      <c r="KE821" s="5"/>
      <c r="KF821" s="5"/>
      <c r="KG821" s="5"/>
      <c r="KH821" s="5"/>
      <c r="KI821" s="5"/>
      <c r="KJ821" s="5"/>
      <c r="KK821" s="5"/>
      <c r="KL821" s="5"/>
      <c r="KM821" s="5"/>
      <c r="KN821" s="5"/>
      <c r="KO821" s="5"/>
      <c r="KP821" s="5"/>
      <c r="KQ821" s="5"/>
      <c r="KR821" s="5"/>
      <c r="KS821" s="5"/>
      <c r="KT821" s="5"/>
      <c r="KU821" s="5"/>
      <c r="KV821" s="5"/>
      <c r="KW821" s="5"/>
      <c r="KX821" s="5"/>
      <c r="KY821" s="5"/>
      <c r="KZ821" s="5"/>
      <c r="LA821" s="5"/>
      <c r="LB821" s="5"/>
      <c r="LC821" s="5"/>
      <c r="LD821" s="5"/>
      <c r="LE821" s="5"/>
      <c r="LF821" s="5"/>
      <c r="LG821" s="5"/>
      <c r="LH821" s="5"/>
      <c r="LI821" s="5"/>
      <c r="LJ821" s="5"/>
      <c r="LK821" s="5"/>
      <c r="LL821" s="5"/>
      <c r="LM821" s="5"/>
      <c r="LN821" s="5"/>
      <c r="LO821" s="5"/>
      <c r="LP821" s="5"/>
      <c r="LQ821" s="5"/>
      <c r="LR821" s="5"/>
      <c r="LS821" s="5"/>
      <c r="LT821" s="5"/>
      <c r="LU821" s="5"/>
      <c r="LV821" s="5"/>
      <c r="LW821" s="5"/>
      <c r="LX821" s="5"/>
      <c r="LY821" s="5"/>
      <c r="LZ821" s="5"/>
      <c r="MA821" s="5"/>
      <c r="MB821" s="5"/>
      <c r="MC821" s="5"/>
      <c r="MD821" s="5"/>
      <c r="ME821" s="5"/>
      <c r="MF821" s="5"/>
      <c r="MG821" s="5"/>
      <c r="MH821" s="5"/>
      <c r="MI821" s="5"/>
      <c r="MJ821" s="5"/>
      <c r="MK821" s="5"/>
      <c r="ML821" s="5"/>
      <c r="MM821" s="5"/>
      <c r="MN821" s="5"/>
      <c r="MO821" s="5"/>
      <c r="MP821" s="5"/>
      <c r="MQ821" s="5"/>
      <c r="MR821" s="5"/>
      <c r="MS821" s="5"/>
      <c r="MT821" s="5"/>
      <c r="MU821" s="5"/>
      <c r="MV821" s="5"/>
      <c r="MW821" s="5"/>
      <c r="MX821" s="5"/>
      <c r="MY821" s="5"/>
      <c r="MZ821" s="5"/>
      <c r="NA821" s="5"/>
      <c r="NB821" s="5"/>
      <c r="NC821" s="5"/>
      <c r="ND821" s="5"/>
      <c r="NE821" s="5"/>
      <c r="NF821" s="5"/>
      <c r="NG821" s="5"/>
      <c r="NH821" s="5"/>
      <c r="NI821" s="5"/>
      <c r="NJ821" s="5"/>
      <c r="NK821" s="5"/>
      <c r="NL821" s="5"/>
      <c r="NM821" s="5"/>
      <c r="NN821" s="5"/>
      <c r="NO821" s="5"/>
      <c r="NP821" s="5"/>
      <c r="NQ821" s="5"/>
      <c r="NR821" s="5"/>
      <c r="NS821" s="5"/>
      <c r="NT821" s="5"/>
      <c r="NU821" s="5"/>
      <c r="NV821" s="5"/>
      <c r="NW821" s="5"/>
      <c r="NX821" s="5"/>
      <c r="NY821" s="5"/>
      <c r="NZ821" s="5"/>
      <c r="OA821" s="5"/>
      <c r="OB821" s="5"/>
      <c r="OC821" s="5"/>
      <c r="OD821" s="5"/>
      <c r="OE821" s="5"/>
      <c r="OF821" s="5"/>
      <c r="OG821" s="5"/>
      <c r="OH821" s="5"/>
      <c r="OI821" s="5"/>
      <c r="OJ821" s="5"/>
      <c r="OK821" s="5"/>
      <c r="OL821" s="5"/>
      <c r="OM821" s="5"/>
      <c r="ON821" s="5"/>
      <c r="OO821" s="5"/>
      <c r="OP821" s="5"/>
      <c r="OQ821" s="5"/>
      <c r="OR821" s="5"/>
      <c r="OS821" s="5"/>
      <c r="OT821" s="5"/>
      <c r="OU821" s="5"/>
      <c r="OV821" s="5"/>
      <c r="OW821" s="5"/>
      <c r="OX821" s="5"/>
      <c r="OY821" s="5"/>
      <c r="OZ821" s="5"/>
      <c r="PA821" s="5"/>
      <c r="PB821" s="5"/>
      <c r="PC821" s="5"/>
      <c r="PD821" s="5"/>
      <c r="PE821" s="5"/>
      <c r="PF821" s="5"/>
      <c r="PG821" s="5"/>
      <c r="PH821" s="5"/>
      <c r="PI821" s="5"/>
      <c r="PJ821" s="5"/>
      <c r="PK821" s="5"/>
      <c r="PL821" s="5"/>
      <c r="PM821" s="5"/>
      <c r="PN821" s="5"/>
      <c r="PO821" s="5"/>
      <c r="PP821" s="5"/>
    </row>
    <row r="822" spans="1:432" ht="14.2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  <c r="IW822" s="5"/>
      <c r="IX822" s="5"/>
      <c r="IY822" s="5"/>
      <c r="IZ822" s="5"/>
      <c r="JA822" s="5"/>
      <c r="JB822" s="5"/>
      <c r="JC822" s="5"/>
      <c r="JD822" s="5"/>
      <c r="JE822" s="5"/>
      <c r="JF822" s="5"/>
      <c r="JG822" s="5"/>
      <c r="JH822" s="5"/>
      <c r="JI822" s="5"/>
      <c r="JJ822" s="5"/>
      <c r="JK822" s="5"/>
      <c r="JL822" s="5"/>
      <c r="JM822" s="5"/>
      <c r="JN822" s="5"/>
      <c r="JO822" s="5"/>
      <c r="JP822" s="5"/>
      <c r="JQ822" s="5"/>
      <c r="JR822" s="5"/>
      <c r="JS822" s="5"/>
      <c r="JT822" s="5"/>
      <c r="JU822" s="5"/>
      <c r="JV822" s="5"/>
      <c r="JW822" s="5"/>
      <c r="JX822" s="5"/>
      <c r="JY822" s="5"/>
      <c r="JZ822" s="5"/>
      <c r="KA822" s="5"/>
      <c r="KB822" s="5"/>
      <c r="KC822" s="5"/>
      <c r="KD822" s="5"/>
      <c r="KE822" s="5"/>
      <c r="KF822" s="5"/>
      <c r="KG822" s="5"/>
      <c r="KH822" s="5"/>
      <c r="KI822" s="5"/>
      <c r="KJ822" s="5"/>
      <c r="KK822" s="5"/>
      <c r="KL822" s="5"/>
      <c r="KM822" s="5"/>
      <c r="KN822" s="5"/>
      <c r="KO822" s="5"/>
      <c r="KP822" s="5"/>
      <c r="KQ822" s="5"/>
      <c r="KR822" s="5"/>
      <c r="KS822" s="5"/>
      <c r="KT822" s="5"/>
      <c r="KU822" s="5"/>
      <c r="KV822" s="5"/>
      <c r="KW822" s="5"/>
      <c r="KX822" s="5"/>
      <c r="KY822" s="5"/>
      <c r="KZ822" s="5"/>
      <c r="LA822" s="5"/>
      <c r="LB822" s="5"/>
      <c r="LC822" s="5"/>
      <c r="LD822" s="5"/>
      <c r="LE822" s="5"/>
      <c r="LF822" s="5"/>
      <c r="LG822" s="5"/>
      <c r="LH822" s="5"/>
      <c r="LI822" s="5"/>
      <c r="LJ822" s="5"/>
      <c r="LK822" s="5"/>
      <c r="LL822" s="5"/>
      <c r="LM822" s="5"/>
      <c r="LN822" s="5"/>
      <c r="LO822" s="5"/>
      <c r="LP822" s="5"/>
      <c r="LQ822" s="5"/>
      <c r="LR822" s="5"/>
      <c r="LS822" s="5"/>
      <c r="LT822" s="5"/>
      <c r="LU822" s="5"/>
      <c r="LV822" s="5"/>
      <c r="LW822" s="5"/>
      <c r="LX822" s="5"/>
      <c r="LY822" s="5"/>
      <c r="LZ822" s="5"/>
      <c r="MA822" s="5"/>
      <c r="MB822" s="5"/>
      <c r="MC822" s="5"/>
      <c r="MD822" s="5"/>
      <c r="ME822" s="5"/>
      <c r="MF822" s="5"/>
      <c r="MG822" s="5"/>
      <c r="MH822" s="5"/>
      <c r="MI822" s="5"/>
      <c r="MJ822" s="5"/>
      <c r="MK822" s="5"/>
      <c r="ML822" s="5"/>
      <c r="MM822" s="5"/>
      <c r="MN822" s="5"/>
      <c r="MO822" s="5"/>
      <c r="MP822" s="5"/>
      <c r="MQ822" s="5"/>
      <c r="MR822" s="5"/>
      <c r="MS822" s="5"/>
      <c r="MT822" s="5"/>
      <c r="MU822" s="5"/>
      <c r="MV822" s="5"/>
      <c r="MW822" s="5"/>
      <c r="MX822" s="5"/>
      <c r="MY822" s="5"/>
      <c r="MZ822" s="5"/>
      <c r="NA822" s="5"/>
      <c r="NB822" s="5"/>
      <c r="NC822" s="5"/>
      <c r="ND822" s="5"/>
      <c r="NE822" s="5"/>
      <c r="NF822" s="5"/>
      <c r="NG822" s="5"/>
      <c r="NH822" s="5"/>
      <c r="NI822" s="5"/>
      <c r="NJ822" s="5"/>
      <c r="NK822" s="5"/>
      <c r="NL822" s="5"/>
      <c r="NM822" s="5"/>
      <c r="NN822" s="5"/>
      <c r="NO822" s="5"/>
      <c r="NP822" s="5"/>
      <c r="NQ822" s="5"/>
      <c r="NR822" s="5"/>
      <c r="NS822" s="5"/>
      <c r="NT822" s="5"/>
      <c r="NU822" s="5"/>
      <c r="NV822" s="5"/>
      <c r="NW822" s="5"/>
      <c r="NX822" s="5"/>
      <c r="NY822" s="5"/>
      <c r="NZ822" s="5"/>
      <c r="OA822" s="5"/>
      <c r="OB822" s="5"/>
      <c r="OC822" s="5"/>
      <c r="OD822" s="5"/>
      <c r="OE822" s="5"/>
      <c r="OF822" s="5"/>
      <c r="OG822" s="5"/>
      <c r="OH822" s="5"/>
      <c r="OI822" s="5"/>
      <c r="OJ822" s="5"/>
      <c r="OK822" s="5"/>
      <c r="OL822" s="5"/>
      <c r="OM822" s="5"/>
      <c r="ON822" s="5"/>
      <c r="OO822" s="5"/>
      <c r="OP822" s="5"/>
      <c r="OQ822" s="5"/>
      <c r="OR822" s="5"/>
      <c r="OS822" s="5"/>
      <c r="OT822" s="5"/>
      <c r="OU822" s="5"/>
      <c r="OV822" s="5"/>
      <c r="OW822" s="5"/>
      <c r="OX822" s="5"/>
      <c r="OY822" s="5"/>
      <c r="OZ822" s="5"/>
      <c r="PA822" s="5"/>
      <c r="PB822" s="5"/>
      <c r="PC822" s="5"/>
      <c r="PD822" s="5"/>
      <c r="PE822" s="5"/>
      <c r="PF822" s="5"/>
      <c r="PG822" s="5"/>
      <c r="PH822" s="5"/>
      <c r="PI822" s="5"/>
      <c r="PJ822" s="5"/>
      <c r="PK822" s="5"/>
      <c r="PL822" s="5"/>
      <c r="PM822" s="5"/>
      <c r="PN822" s="5"/>
      <c r="PO822" s="5"/>
      <c r="PP822" s="5"/>
    </row>
    <row r="823" spans="1:432" ht="14.2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  <c r="IW823" s="5"/>
      <c r="IX823" s="5"/>
      <c r="IY823" s="5"/>
      <c r="IZ823" s="5"/>
      <c r="JA823" s="5"/>
      <c r="JB823" s="5"/>
      <c r="JC823" s="5"/>
      <c r="JD823" s="5"/>
      <c r="JE823" s="5"/>
      <c r="JF823" s="5"/>
      <c r="JG823" s="5"/>
      <c r="JH823" s="5"/>
      <c r="JI823" s="5"/>
      <c r="JJ823" s="5"/>
      <c r="JK823" s="5"/>
      <c r="JL823" s="5"/>
      <c r="JM823" s="5"/>
      <c r="JN823" s="5"/>
      <c r="JO823" s="5"/>
      <c r="JP823" s="5"/>
      <c r="JQ823" s="5"/>
      <c r="JR823" s="5"/>
      <c r="JS823" s="5"/>
      <c r="JT823" s="5"/>
      <c r="JU823" s="5"/>
      <c r="JV823" s="5"/>
      <c r="JW823" s="5"/>
      <c r="JX823" s="5"/>
      <c r="JY823" s="5"/>
      <c r="JZ823" s="5"/>
      <c r="KA823" s="5"/>
      <c r="KB823" s="5"/>
      <c r="KC823" s="5"/>
      <c r="KD823" s="5"/>
      <c r="KE823" s="5"/>
      <c r="KF823" s="5"/>
      <c r="KG823" s="5"/>
      <c r="KH823" s="5"/>
      <c r="KI823" s="5"/>
      <c r="KJ823" s="5"/>
      <c r="KK823" s="5"/>
      <c r="KL823" s="5"/>
      <c r="KM823" s="5"/>
      <c r="KN823" s="5"/>
      <c r="KO823" s="5"/>
      <c r="KP823" s="5"/>
      <c r="KQ823" s="5"/>
      <c r="KR823" s="5"/>
      <c r="KS823" s="5"/>
      <c r="KT823" s="5"/>
      <c r="KU823" s="5"/>
      <c r="KV823" s="5"/>
      <c r="KW823" s="5"/>
      <c r="KX823" s="5"/>
      <c r="KY823" s="5"/>
      <c r="KZ823" s="5"/>
      <c r="LA823" s="5"/>
      <c r="LB823" s="5"/>
      <c r="LC823" s="5"/>
      <c r="LD823" s="5"/>
      <c r="LE823" s="5"/>
      <c r="LF823" s="5"/>
      <c r="LG823" s="5"/>
      <c r="LH823" s="5"/>
      <c r="LI823" s="5"/>
      <c r="LJ823" s="5"/>
      <c r="LK823" s="5"/>
      <c r="LL823" s="5"/>
      <c r="LM823" s="5"/>
      <c r="LN823" s="5"/>
      <c r="LO823" s="5"/>
      <c r="LP823" s="5"/>
      <c r="LQ823" s="5"/>
      <c r="LR823" s="5"/>
      <c r="LS823" s="5"/>
      <c r="LT823" s="5"/>
      <c r="LU823" s="5"/>
      <c r="LV823" s="5"/>
      <c r="LW823" s="5"/>
      <c r="LX823" s="5"/>
      <c r="LY823" s="5"/>
      <c r="LZ823" s="5"/>
      <c r="MA823" s="5"/>
      <c r="MB823" s="5"/>
      <c r="MC823" s="5"/>
      <c r="MD823" s="5"/>
      <c r="ME823" s="5"/>
      <c r="MF823" s="5"/>
      <c r="MG823" s="5"/>
      <c r="MH823" s="5"/>
      <c r="MI823" s="5"/>
      <c r="MJ823" s="5"/>
      <c r="MK823" s="5"/>
      <c r="ML823" s="5"/>
      <c r="MM823" s="5"/>
      <c r="MN823" s="5"/>
      <c r="MO823" s="5"/>
      <c r="MP823" s="5"/>
      <c r="MQ823" s="5"/>
      <c r="MR823" s="5"/>
      <c r="MS823" s="5"/>
      <c r="MT823" s="5"/>
      <c r="MU823" s="5"/>
      <c r="MV823" s="5"/>
      <c r="MW823" s="5"/>
      <c r="MX823" s="5"/>
      <c r="MY823" s="5"/>
      <c r="MZ823" s="5"/>
      <c r="NA823" s="5"/>
      <c r="NB823" s="5"/>
      <c r="NC823" s="5"/>
      <c r="ND823" s="5"/>
      <c r="NE823" s="5"/>
      <c r="NF823" s="5"/>
      <c r="NG823" s="5"/>
      <c r="NH823" s="5"/>
      <c r="NI823" s="5"/>
      <c r="NJ823" s="5"/>
      <c r="NK823" s="5"/>
      <c r="NL823" s="5"/>
      <c r="NM823" s="5"/>
      <c r="NN823" s="5"/>
      <c r="NO823" s="5"/>
      <c r="NP823" s="5"/>
      <c r="NQ823" s="5"/>
      <c r="NR823" s="5"/>
      <c r="NS823" s="5"/>
      <c r="NT823" s="5"/>
      <c r="NU823" s="5"/>
      <c r="NV823" s="5"/>
      <c r="NW823" s="5"/>
      <c r="NX823" s="5"/>
      <c r="NY823" s="5"/>
      <c r="NZ823" s="5"/>
      <c r="OA823" s="5"/>
      <c r="OB823" s="5"/>
      <c r="OC823" s="5"/>
      <c r="OD823" s="5"/>
      <c r="OE823" s="5"/>
      <c r="OF823" s="5"/>
      <c r="OG823" s="5"/>
      <c r="OH823" s="5"/>
      <c r="OI823" s="5"/>
      <c r="OJ823" s="5"/>
      <c r="OK823" s="5"/>
      <c r="OL823" s="5"/>
      <c r="OM823" s="5"/>
      <c r="ON823" s="5"/>
      <c r="OO823" s="5"/>
      <c r="OP823" s="5"/>
      <c r="OQ823" s="5"/>
      <c r="OR823" s="5"/>
      <c r="OS823" s="5"/>
      <c r="OT823" s="5"/>
      <c r="OU823" s="5"/>
      <c r="OV823" s="5"/>
      <c r="OW823" s="5"/>
      <c r="OX823" s="5"/>
      <c r="OY823" s="5"/>
      <c r="OZ823" s="5"/>
      <c r="PA823" s="5"/>
      <c r="PB823" s="5"/>
      <c r="PC823" s="5"/>
      <c r="PD823" s="5"/>
      <c r="PE823" s="5"/>
      <c r="PF823" s="5"/>
      <c r="PG823" s="5"/>
      <c r="PH823" s="5"/>
      <c r="PI823" s="5"/>
      <c r="PJ823" s="5"/>
      <c r="PK823" s="5"/>
      <c r="PL823" s="5"/>
      <c r="PM823" s="5"/>
      <c r="PN823" s="5"/>
      <c r="PO823" s="5"/>
      <c r="PP823" s="5"/>
    </row>
    <row r="824" spans="1:432" ht="14.2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  <c r="IW824" s="5"/>
      <c r="IX824" s="5"/>
      <c r="IY824" s="5"/>
      <c r="IZ824" s="5"/>
      <c r="JA824" s="5"/>
      <c r="JB824" s="5"/>
      <c r="JC824" s="5"/>
      <c r="JD824" s="5"/>
      <c r="JE824" s="5"/>
      <c r="JF824" s="5"/>
      <c r="JG824" s="5"/>
      <c r="JH824" s="5"/>
      <c r="JI824" s="5"/>
      <c r="JJ824" s="5"/>
      <c r="JK824" s="5"/>
      <c r="JL824" s="5"/>
      <c r="JM824" s="5"/>
      <c r="JN824" s="5"/>
      <c r="JO824" s="5"/>
      <c r="JP824" s="5"/>
      <c r="JQ824" s="5"/>
      <c r="JR824" s="5"/>
      <c r="JS824" s="5"/>
      <c r="JT824" s="5"/>
      <c r="JU824" s="5"/>
      <c r="JV824" s="5"/>
      <c r="JW824" s="5"/>
      <c r="JX824" s="5"/>
      <c r="JY824" s="5"/>
      <c r="JZ824" s="5"/>
      <c r="KA824" s="5"/>
      <c r="KB824" s="5"/>
      <c r="KC824" s="5"/>
      <c r="KD824" s="5"/>
      <c r="KE824" s="5"/>
      <c r="KF824" s="5"/>
      <c r="KG824" s="5"/>
      <c r="KH824" s="5"/>
      <c r="KI824" s="5"/>
      <c r="KJ824" s="5"/>
      <c r="KK824" s="5"/>
      <c r="KL824" s="5"/>
      <c r="KM824" s="5"/>
      <c r="KN824" s="5"/>
      <c r="KO824" s="5"/>
      <c r="KP824" s="5"/>
      <c r="KQ824" s="5"/>
      <c r="KR824" s="5"/>
      <c r="KS824" s="5"/>
      <c r="KT824" s="5"/>
      <c r="KU824" s="5"/>
      <c r="KV824" s="5"/>
      <c r="KW824" s="5"/>
      <c r="KX824" s="5"/>
      <c r="KY824" s="5"/>
      <c r="KZ824" s="5"/>
      <c r="LA824" s="5"/>
      <c r="LB824" s="5"/>
      <c r="LC824" s="5"/>
      <c r="LD824" s="5"/>
      <c r="LE824" s="5"/>
      <c r="LF824" s="5"/>
      <c r="LG824" s="5"/>
      <c r="LH824" s="5"/>
      <c r="LI824" s="5"/>
      <c r="LJ824" s="5"/>
      <c r="LK824" s="5"/>
      <c r="LL824" s="5"/>
      <c r="LM824" s="5"/>
      <c r="LN824" s="5"/>
      <c r="LO824" s="5"/>
      <c r="LP824" s="5"/>
      <c r="LQ824" s="5"/>
      <c r="LR824" s="5"/>
      <c r="LS824" s="5"/>
      <c r="LT824" s="5"/>
      <c r="LU824" s="5"/>
      <c r="LV824" s="5"/>
      <c r="LW824" s="5"/>
      <c r="LX824" s="5"/>
      <c r="LY824" s="5"/>
      <c r="LZ824" s="5"/>
      <c r="MA824" s="5"/>
      <c r="MB824" s="5"/>
      <c r="MC824" s="5"/>
      <c r="MD824" s="5"/>
      <c r="ME824" s="5"/>
      <c r="MF824" s="5"/>
      <c r="MG824" s="5"/>
      <c r="MH824" s="5"/>
      <c r="MI824" s="5"/>
      <c r="MJ824" s="5"/>
      <c r="MK824" s="5"/>
      <c r="ML824" s="5"/>
      <c r="MM824" s="5"/>
      <c r="MN824" s="5"/>
      <c r="MO824" s="5"/>
      <c r="MP824" s="5"/>
      <c r="MQ824" s="5"/>
      <c r="MR824" s="5"/>
      <c r="MS824" s="5"/>
      <c r="MT824" s="5"/>
      <c r="MU824" s="5"/>
      <c r="MV824" s="5"/>
      <c r="MW824" s="5"/>
      <c r="MX824" s="5"/>
      <c r="MY824" s="5"/>
      <c r="MZ824" s="5"/>
      <c r="NA824" s="5"/>
      <c r="NB824" s="5"/>
      <c r="NC824" s="5"/>
      <c r="ND824" s="5"/>
      <c r="NE824" s="5"/>
      <c r="NF824" s="5"/>
      <c r="NG824" s="5"/>
      <c r="NH824" s="5"/>
      <c r="NI824" s="5"/>
      <c r="NJ824" s="5"/>
      <c r="NK824" s="5"/>
      <c r="NL824" s="5"/>
      <c r="NM824" s="5"/>
      <c r="NN824" s="5"/>
      <c r="NO824" s="5"/>
      <c r="NP824" s="5"/>
      <c r="NQ824" s="5"/>
      <c r="NR824" s="5"/>
      <c r="NS824" s="5"/>
      <c r="NT824" s="5"/>
      <c r="NU824" s="5"/>
      <c r="NV824" s="5"/>
      <c r="NW824" s="5"/>
      <c r="NX824" s="5"/>
      <c r="NY824" s="5"/>
      <c r="NZ824" s="5"/>
      <c r="OA824" s="5"/>
      <c r="OB824" s="5"/>
      <c r="OC824" s="5"/>
      <c r="OD824" s="5"/>
      <c r="OE824" s="5"/>
      <c r="OF824" s="5"/>
      <c r="OG824" s="5"/>
      <c r="OH824" s="5"/>
      <c r="OI824" s="5"/>
      <c r="OJ824" s="5"/>
      <c r="OK824" s="5"/>
      <c r="OL824" s="5"/>
      <c r="OM824" s="5"/>
      <c r="ON824" s="5"/>
      <c r="OO824" s="5"/>
      <c r="OP824" s="5"/>
      <c r="OQ824" s="5"/>
      <c r="OR824" s="5"/>
      <c r="OS824" s="5"/>
      <c r="OT824" s="5"/>
      <c r="OU824" s="5"/>
      <c r="OV824" s="5"/>
      <c r="OW824" s="5"/>
      <c r="OX824" s="5"/>
      <c r="OY824" s="5"/>
      <c r="OZ824" s="5"/>
      <c r="PA824" s="5"/>
      <c r="PB824" s="5"/>
      <c r="PC824" s="5"/>
      <c r="PD824" s="5"/>
      <c r="PE824" s="5"/>
      <c r="PF824" s="5"/>
      <c r="PG824" s="5"/>
      <c r="PH824" s="5"/>
      <c r="PI824" s="5"/>
      <c r="PJ824" s="5"/>
      <c r="PK824" s="5"/>
      <c r="PL824" s="5"/>
      <c r="PM824" s="5"/>
      <c r="PN824" s="5"/>
      <c r="PO824" s="5"/>
      <c r="PP824" s="5"/>
    </row>
    <row r="825" spans="1:432" ht="14.2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  <c r="IW825" s="5"/>
      <c r="IX825" s="5"/>
      <c r="IY825" s="5"/>
      <c r="IZ825" s="5"/>
      <c r="JA825" s="5"/>
      <c r="JB825" s="5"/>
      <c r="JC825" s="5"/>
      <c r="JD825" s="5"/>
      <c r="JE825" s="5"/>
      <c r="JF825" s="5"/>
      <c r="JG825" s="5"/>
      <c r="JH825" s="5"/>
      <c r="JI825" s="5"/>
      <c r="JJ825" s="5"/>
      <c r="JK825" s="5"/>
      <c r="JL825" s="5"/>
      <c r="JM825" s="5"/>
      <c r="JN825" s="5"/>
      <c r="JO825" s="5"/>
      <c r="JP825" s="5"/>
      <c r="JQ825" s="5"/>
      <c r="JR825" s="5"/>
      <c r="JS825" s="5"/>
      <c r="JT825" s="5"/>
      <c r="JU825" s="5"/>
      <c r="JV825" s="5"/>
      <c r="JW825" s="5"/>
      <c r="JX825" s="5"/>
      <c r="JY825" s="5"/>
      <c r="JZ825" s="5"/>
      <c r="KA825" s="5"/>
      <c r="KB825" s="5"/>
      <c r="KC825" s="5"/>
      <c r="KD825" s="5"/>
      <c r="KE825" s="5"/>
      <c r="KF825" s="5"/>
      <c r="KG825" s="5"/>
      <c r="KH825" s="5"/>
      <c r="KI825" s="5"/>
      <c r="KJ825" s="5"/>
      <c r="KK825" s="5"/>
      <c r="KL825" s="5"/>
      <c r="KM825" s="5"/>
      <c r="KN825" s="5"/>
      <c r="KO825" s="5"/>
      <c r="KP825" s="5"/>
      <c r="KQ825" s="5"/>
      <c r="KR825" s="5"/>
      <c r="KS825" s="5"/>
      <c r="KT825" s="5"/>
      <c r="KU825" s="5"/>
      <c r="KV825" s="5"/>
      <c r="KW825" s="5"/>
      <c r="KX825" s="5"/>
      <c r="KY825" s="5"/>
      <c r="KZ825" s="5"/>
      <c r="LA825" s="5"/>
      <c r="LB825" s="5"/>
      <c r="LC825" s="5"/>
      <c r="LD825" s="5"/>
      <c r="LE825" s="5"/>
      <c r="LF825" s="5"/>
      <c r="LG825" s="5"/>
      <c r="LH825" s="5"/>
      <c r="LI825" s="5"/>
      <c r="LJ825" s="5"/>
      <c r="LK825" s="5"/>
      <c r="LL825" s="5"/>
      <c r="LM825" s="5"/>
      <c r="LN825" s="5"/>
      <c r="LO825" s="5"/>
      <c r="LP825" s="5"/>
      <c r="LQ825" s="5"/>
      <c r="LR825" s="5"/>
      <c r="LS825" s="5"/>
      <c r="LT825" s="5"/>
      <c r="LU825" s="5"/>
      <c r="LV825" s="5"/>
      <c r="LW825" s="5"/>
      <c r="LX825" s="5"/>
      <c r="LY825" s="5"/>
      <c r="LZ825" s="5"/>
      <c r="MA825" s="5"/>
      <c r="MB825" s="5"/>
      <c r="MC825" s="5"/>
      <c r="MD825" s="5"/>
      <c r="ME825" s="5"/>
      <c r="MF825" s="5"/>
      <c r="MG825" s="5"/>
      <c r="MH825" s="5"/>
      <c r="MI825" s="5"/>
      <c r="MJ825" s="5"/>
      <c r="MK825" s="5"/>
      <c r="ML825" s="5"/>
      <c r="MM825" s="5"/>
      <c r="MN825" s="5"/>
      <c r="MO825" s="5"/>
      <c r="MP825" s="5"/>
      <c r="MQ825" s="5"/>
      <c r="MR825" s="5"/>
      <c r="MS825" s="5"/>
      <c r="MT825" s="5"/>
      <c r="MU825" s="5"/>
      <c r="MV825" s="5"/>
      <c r="MW825" s="5"/>
      <c r="MX825" s="5"/>
      <c r="MY825" s="5"/>
      <c r="MZ825" s="5"/>
      <c r="NA825" s="5"/>
      <c r="NB825" s="5"/>
      <c r="NC825" s="5"/>
      <c r="ND825" s="5"/>
      <c r="NE825" s="5"/>
      <c r="NF825" s="5"/>
      <c r="NG825" s="5"/>
      <c r="NH825" s="5"/>
      <c r="NI825" s="5"/>
      <c r="NJ825" s="5"/>
      <c r="NK825" s="5"/>
      <c r="NL825" s="5"/>
      <c r="NM825" s="5"/>
      <c r="NN825" s="5"/>
      <c r="NO825" s="5"/>
      <c r="NP825" s="5"/>
      <c r="NQ825" s="5"/>
      <c r="NR825" s="5"/>
      <c r="NS825" s="5"/>
      <c r="NT825" s="5"/>
      <c r="NU825" s="5"/>
      <c r="NV825" s="5"/>
      <c r="NW825" s="5"/>
      <c r="NX825" s="5"/>
      <c r="NY825" s="5"/>
      <c r="NZ825" s="5"/>
      <c r="OA825" s="5"/>
      <c r="OB825" s="5"/>
      <c r="OC825" s="5"/>
      <c r="OD825" s="5"/>
      <c r="OE825" s="5"/>
      <c r="OF825" s="5"/>
      <c r="OG825" s="5"/>
      <c r="OH825" s="5"/>
      <c r="OI825" s="5"/>
      <c r="OJ825" s="5"/>
      <c r="OK825" s="5"/>
      <c r="OL825" s="5"/>
      <c r="OM825" s="5"/>
      <c r="ON825" s="5"/>
      <c r="OO825" s="5"/>
      <c r="OP825" s="5"/>
      <c r="OQ825" s="5"/>
      <c r="OR825" s="5"/>
      <c r="OS825" s="5"/>
      <c r="OT825" s="5"/>
      <c r="OU825" s="5"/>
      <c r="OV825" s="5"/>
      <c r="OW825" s="5"/>
      <c r="OX825" s="5"/>
      <c r="OY825" s="5"/>
      <c r="OZ825" s="5"/>
      <c r="PA825" s="5"/>
      <c r="PB825" s="5"/>
      <c r="PC825" s="5"/>
      <c r="PD825" s="5"/>
      <c r="PE825" s="5"/>
      <c r="PF825" s="5"/>
      <c r="PG825" s="5"/>
      <c r="PH825" s="5"/>
      <c r="PI825" s="5"/>
      <c r="PJ825" s="5"/>
      <c r="PK825" s="5"/>
      <c r="PL825" s="5"/>
      <c r="PM825" s="5"/>
      <c r="PN825" s="5"/>
      <c r="PO825" s="5"/>
      <c r="PP825" s="5"/>
    </row>
    <row r="826" spans="1:432" ht="14.2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  <c r="IW826" s="5"/>
      <c r="IX826" s="5"/>
      <c r="IY826" s="5"/>
      <c r="IZ826" s="5"/>
      <c r="JA826" s="5"/>
      <c r="JB826" s="5"/>
      <c r="JC826" s="5"/>
      <c r="JD826" s="5"/>
      <c r="JE826" s="5"/>
      <c r="JF826" s="5"/>
      <c r="JG826" s="5"/>
      <c r="JH826" s="5"/>
      <c r="JI826" s="5"/>
      <c r="JJ826" s="5"/>
      <c r="JK826" s="5"/>
      <c r="JL826" s="5"/>
      <c r="JM826" s="5"/>
      <c r="JN826" s="5"/>
      <c r="JO826" s="5"/>
      <c r="JP826" s="5"/>
      <c r="JQ826" s="5"/>
      <c r="JR826" s="5"/>
      <c r="JS826" s="5"/>
      <c r="JT826" s="5"/>
      <c r="JU826" s="5"/>
      <c r="JV826" s="5"/>
      <c r="JW826" s="5"/>
      <c r="JX826" s="5"/>
      <c r="JY826" s="5"/>
      <c r="JZ826" s="5"/>
      <c r="KA826" s="5"/>
      <c r="KB826" s="5"/>
      <c r="KC826" s="5"/>
      <c r="KD826" s="5"/>
      <c r="KE826" s="5"/>
      <c r="KF826" s="5"/>
      <c r="KG826" s="5"/>
      <c r="KH826" s="5"/>
      <c r="KI826" s="5"/>
      <c r="KJ826" s="5"/>
      <c r="KK826" s="5"/>
      <c r="KL826" s="5"/>
      <c r="KM826" s="5"/>
      <c r="KN826" s="5"/>
      <c r="KO826" s="5"/>
      <c r="KP826" s="5"/>
      <c r="KQ826" s="5"/>
      <c r="KR826" s="5"/>
      <c r="KS826" s="5"/>
      <c r="KT826" s="5"/>
      <c r="KU826" s="5"/>
      <c r="KV826" s="5"/>
      <c r="KW826" s="5"/>
      <c r="KX826" s="5"/>
      <c r="KY826" s="5"/>
      <c r="KZ826" s="5"/>
      <c r="LA826" s="5"/>
      <c r="LB826" s="5"/>
      <c r="LC826" s="5"/>
      <c r="LD826" s="5"/>
      <c r="LE826" s="5"/>
      <c r="LF826" s="5"/>
      <c r="LG826" s="5"/>
      <c r="LH826" s="5"/>
      <c r="LI826" s="5"/>
      <c r="LJ826" s="5"/>
      <c r="LK826" s="5"/>
      <c r="LL826" s="5"/>
      <c r="LM826" s="5"/>
      <c r="LN826" s="5"/>
      <c r="LO826" s="5"/>
      <c r="LP826" s="5"/>
      <c r="LQ826" s="5"/>
      <c r="LR826" s="5"/>
      <c r="LS826" s="5"/>
      <c r="LT826" s="5"/>
      <c r="LU826" s="5"/>
      <c r="LV826" s="5"/>
      <c r="LW826" s="5"/>
      <c r="LX826" s="5"/>
      <c r="LY826" s="5"/>
      <c r="LZ826" s="5"/>
      <c r="MA826" s="5"/>
      <c r="MB826" s="5"/>
      <c r="MC826" s="5"/>
      <c r="MD826" s="5"/>
      <c r="ME826" s="5"/>
      <c r="MF826" s="5"/>
      <c r="MG826" s="5"/>
      <c r="MH826" s="5"/>
      <c r="MI826" s="5"/>
      <c r="MJ826" s="5"/>
      <c r="MK826" s="5"/>
      <c r="ML826" s="5"/>
      <c r="MM826" s="5"/>
      <c r="MN826" s="5"/>
      <c r="MO826" s="5"/>
      <c r="MP826" s="5"/>
      <c r="MQ826" s="5"/>
      <c r="MR826" s="5"/>
      <c r="MS826" s="5"/>
      <c r="MT826" s="5"/>
      <c r="MU826" s="5"/>
      <c r="MV826" s="5"/>
      <c r="MW826" s="5"/>
      <c r="MX826" s="5"/>
      <c r="MY826" s="5"/>
      <c r="MZ826" s="5"/>
      <c r="NA826" s="5"/>
      <c r="NB826" s="5"/>
      <c r="NC826" s="5"/>
      <c r="ND826" s="5"/>
      <c r="NE826" s="5"/>
      <c r="NF826" s="5"/>
      <c r="NG826" s="5"/>
      <c r="NH826" s="5"/>
      <c r="NI826" s="5"/>
      <c r="NJ826" s="5"/>
      <c r="NK826" s="5"/>
      <c r="NL826" s="5"/>
      <c r="NM826" s="5"/>
      <c r="NN826" s="5"/>
      <c r="NO826" s="5"/>
      <c r="NP826" s="5"/>
      <c r="NQ826" s="5"/>
      <c r="NR826" s="5"/>
      <c r="NS826" s="5"/>
      <c r="NT826" s="5"/>
      <c r="NU826" s="5"/>
      <c r="NV826" s="5"/>
      <c r="NW826" s="5"/>
      <c r="NX826" s="5"/>
      <c r="NY826" s="5"/>
      <c r="NZ826" s="5"/>
      <c r="OA826" s="5"/>
      <c r="OB826" s="5"/>
      <c r="OC826" s="5"/>
      <c r="OD826" s="5"/>
      <c r="OE826" s="5"/>
      <c r="OF826" s="5"/>
      <c r="OG826" s="5"/>
      <c r="OH826" s="5"/>
      <c r="OI826" s="5"/>
      <c r="OJ826" s="5"/>
      <c r="OK826" s="5"/>
      <c r="OL826" s="5"/>
      <c r="OM826" s="5"/>
      <c r="ON826" s="5"/>
      <c r="OO826" s="5"/>
      <c r="OP826" s="5"/>
      <c r="OQ826" s="5"/>
      <c r="OR826" s="5"/>
      <c r="OS826" s="5"/>
      <c r="OT826" s="5"/>
      <c r="OU826" s="5"/>
      <c r="OV826" s="5"/>
      <c r="OW826" s="5"/>
      <c r="OX826" s="5"/>
      <c r="OY826" s="5"/>
      <c r="OZ826" s="5"/>
      <c r="PA826" s="5"/>
      <c r="PB826" s="5"/>
      <c r="PC826" s="5"/>
      <c r="PD826" s="5"/>
      <c r="PE826" s="5"/>
      <c r="PF826" s="5"/>
      <c r="PG826" s="5"/>
      <c r="PH826" s="5"/>
      <c r="PI826" s="5"/>
      <c r="PJ826" s="5"/>
      <c r="PK826" s="5"/>
      <c r="PL826" s="5"/>
      <c r="PM826" s="5"/>
      <c r="PN826" s="5"/>
      <c r="PO826" s="5"/>
      <c r="PP826" s="5"/>
    </row>
    <row r="827" spans="1:432" ht="14.2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  <c r="IW827" s="5"/>
      <c r="IX827" s="5"/>
      <c r="IY827" s="5"/>
      <c r="IZ827" s="5"/>
      <c r="JA827" s="5"/>
      <c r="JB827" s="5"/>
      <c r="JC827" s="5"/>
      <c r="JD827" s="5"/>
      <c r="JE827" s="5"/>
      <c r="JF827" s="5"/>
      <c r="JG827" s="5"/>
      <c r="JH827" s="5"/>
      <c r="JI827" s="5"/>
      <c r="JJ827" s="5"/>
      <c r="JK827" s="5"/>
      <c r="JL827" s="5"/>
      <c r="JM827" s="5"/>
      <c r="JN827" s="5"/>
      <c r="JO827" s="5"/>
      <c r="JP827" s="5"/>
      <c r="JQ827" s="5"/>
      <c r="JR827" s="5"/>
      <c r="JS827" s="5"/>
      <c r="JT827" s="5"/>
      <c r="JU827" s="5"/>
      <c r="JV827" s="5"/>
      <c r="JW827" s="5"/>
      <c r="JX827" s="5"/>
      <c r="JY827" s="5"/>
      <c r="JZ827" s="5"/>
      <c r="KA827" s="5"/>
      <c r="KB827" s="5"/>
      <c r="KC827" s="5"/>
      <c r="KD827" s="5"/>
      <c r="KE827" s="5"/>
      <c r="KF827" s="5"/>
      <c r="KG827" s="5"/>
      <c r="KH827" s="5"/>
      <c r="KI827" s="5"/>
      <c r="KJ827" s="5"/>
      <c r="KK827" s="5"/>
      <c r="KL827" s="5"/>
      <c r="KM827" s="5"/>
      <c r="KN827" s="5"/>
      <c r="KO827" s="5"/>
      <c r="KP827" s="5"/>
      <c r="KQ827" s="5"/>
      <c r="KR827" s="5"/>
      <c r="KS827" s="5"/>
      <c r="KT827" s="5"/>
      <c r="KU827" s="5"/>
      <c r="KV827" s="5"/>
      <c r="KW827" s="5"/>
      <c r="KX827" s="5"/>
      <c r="KY827" s="5"/>
      <c r="KZ827" s="5"/>
      <c r="LA827" s="5"/>
      <c r="LB827" s="5"/>
      <c r="LC827" s="5"/>
      <c r="LD827" s="5"/>
      <c r="LE827" s="5"/>
      <c r="LF827" s="5"/>
      <c r="LG827" s="5"/>
      <c r="LH827" s="5"/>
      <c r="LI827" s="5"/>
      <c r="LJ827" s="5"/>
      <c r="LK827" s="5"/>
      <c r="LL827" s="5"/>
      <c r="LM827" s="5"/>
      <c r="LN827" s="5"/>
      <c r="LO827" s="5"/>
      <c r="LP827" s="5"/>
      <c r="LQ827" s="5"/>
      <c r="LR827" s="5"/>
      <c r="LS827" s="5"/>
      <c r="LT827" s="5"/>
      <c r="LU827" s="5"/>
      <c r="LV827" s="5"/>
      <c r="LW827" s="5"/>
      <c r="LX827" s="5"/>
      <c r="LY827" s="5"/>
      <c r="LZ827" s="5"/>
      <c r="MA827" s="5"/>
      <c r="MB827" s="5"/>
      <c r="MC827" s="5"/>
      <c r="MD827" s="5"/>
      <c r="ME827" s="5"/>
      <c r="MF827" s="5"/>
      <c r="MG827" s="5"/>
      <c r="MH827" s="5"/>
      <c r="MI827" s="5"/>
      <c r="MJ827" s="5"/>
      <c r="MK827" s="5"/>
      <c r="ML827" s="5"/>
      <c r="MM827" s="5"/>
      <c r="MN827" s="5"/>
      <c r="MO827" s="5"/>
      <c r="MP827" s="5"/>
      <c r="MQ827" s="5"/>
      <c r="MR827" s="5"/>
      <c r="MS827" s="5"/>
      <c r="MT827" s="5"/>
      <c r="MU827" s="5"/>
      <c r="MV827" s="5"/>
      <c r="MW827" s="5"/>
      <c r="MX827" s="5"/>
      <c r="MY827" s="5"/>
      <c r="MZ827" s="5"/>
      <c r="NA827" s="5"/>
      <c r="NB827" s="5"/>
      <c r="NC827" s="5"/>
      <c r="ND827" s="5"/>
      <c r="NE827" s="5"/>
      <c r="NF827" s="5"/>
      <c r="NG827" s="5"/>
      <c r="NH827" s="5"/>
      <c r="NI827" s="5"/>
      <c r="NJ827" s="5"/>
      <c r="NK827" s="5"/>
      <c r="NL827" s="5"/>
      <c r="NM827" s="5"/>
      <c r="NN827" s="5"/>
      <c r="NO827" s="5"/>
      <c r="NP827" s="5"/>
      <c r="NQ827" s="5"/>
      <c r="NR827" s="5"/>
      <c r="NS827" s="5"/>
      <c r="NT827" s="5"/>
      <c r="NU827" s="5"/>
      <c r="NV827" s="5"/>
      <c r="NW827" s="5"/>
      <c r="NX827" s="5"/>
      <c r="NY827" s="5"/>
      <c r="NZ827" s="5"/>
      <c r="OA827" s="5"/>
      <c r="OB827" s="5"/>
      <c r="OC827" s="5"/>
      <c r="OD827" s="5"/>
      <c r="OE827" s="5"/>
      <c r="OF827" s="5"/>
      <c r="OG827" s="5"/>
      <c r="OH827" s="5"/>
      <c r="OI827" s="5"/>
      <c r="OJ827" s="5"/>
      <c r="OK827" s="5"/>
      <c r="OL827" s="5"/>
      <c r="OM827" s="5"/>
      <c r="ON827" s="5"/>
      <c r="OO827" s="5"/>
      <c r="OP827" s="5"/>
      <c r="OQ827" s="5"/>
      <c r="OR827" s="5"/>
      <c r="OS827" s="5"/>
      <c r="OT827" s="5"/>
      <c r="OU827" s="5"/>
      <c r="OV827" s="5"/>
      <c r="OW827" s="5"/>
      <c r="OX827" s="5"/>
      <c r="OY827" s="5"/>
      <c r="OZ827" s="5"/>
      <c r="PA827" s="5"/>
      <c r="PB827" s="5"/>
      <c r="PC827" s="5"/>
      <c r="PD827" s="5"/>
      <c r="PE827" s="5"/>
      <c r="PF827" s="5"/>
      <c r="PG827" s="5"/>
      <c r="PH827" s="5"/>
      <c r="PI827" s="5"/>
      <c r="PJ827" s="5"/>
      <c r="PK827" s="5"/>
      <c r="PL827" s="5"/>
      <c r="PM827" s="5"/>
      <c r="PN827" s="5"/>
      <c r="PO827" s="5"/>
      <c r="PP827" s="5"/>
    </row>
    <row r="828" spans="1:432" ht="14.2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  <c r="IW828" s="5"/>
      <c r="IX828" s="5"/>
      <c r="IY828" s="5"/>
      <c r="IZ828" s="5"/>
      <c r="JA828" s="5"/>
      <c r="JB828" s="5"/>
      <c r="JC828" s="5"/>
      <c r="JD828" s="5"/>
      <c r="JE828" s="5"/>
      <c r="JF828" s="5"/>
      <c r="JG828" s="5"/>
      <c r="JH828" s="5"/>
      <c r="JI828" s="5"/>
      <c r="JJ828" s="5"/>
      <c r="JK828" s="5"/>
      <c r="JL828" s="5"/>
      <c r="JM828" s="5"/>
      <c r="JN828" s="5"/>
      <c r="JO828" s="5"/>
      <c r="JP828" s="5"/>
      <c r="JQ828" s="5"/>
      <c r="JR828" s="5"/>
      <c r="JS828" s="5"/>
      <c r="JT828" s="5"/>
      <c r="JU828" s="5"/>
      <c r="JV828" s="5"/>
      <c r="JW828" s="5"/>
      <c r="JX828" s="5"/>
      <c r="JY828" s="5"/>
      <c r="JZ828" s="5"/>
      <c r="KA828" s="5"/>
      <c r="KB828" s="5"/>
      <c r="KC828" s="5"/>
      <c r="KD828" s="5"/>
      <c r="KE828" s="5"/>
      <c r="KF828" s="5"/>
      <c r="KG828" s="5"/>
      <c r="KH828" s="5"/>
      <c r="KI828" s="5"/>
      <c r="KJ828" s="5"/>
      <c r="KK828" s="5"/>
      <c r="KL828" s="5"/>
      <c r="KM828" s="5"/>
      <c r="KN828" s="5"/>
      <c r="KO828" s="5"/>
      <c r="KP828" s="5"/>
      <c r="KQ828" s="5"/>
      <c r="KR828" s="5"/>
      <c r="KS828" s="5"/>
      <c r="KT828" s="5"/>
      <c r="KU828" s="5"/>
      <c r="KV828" s="5"/>
      <c r="KW828" s="5"/>
      <c r="KX828" s="5"/>
      <c r="KY828" s="5"/>
      <c r="KZ828" s="5"/>
      <c r="LA828" s="5"/>
      <c r="LB828" s="5"/>
      <c r="LC828" s="5"/>
      <c r="LD828" s="5"/>
      <c r="LE828" s="5"/>
      <c r="LF828" s="5"/>
      <c r="LG828" s="5"/>
      <c r="LH828" s="5"/>
      <c r="LI828" s="5"/>
      <c r="LJ828" s="5"/>
      <c r="LK828" s="5"/>
      <c r="LL828" s="5"/>
      <c r="LM828" s="5"/>
      <c r="LN828" s="5"/>
      <c r="LO828" s="5"/>
      <c r="LP828" s="5"/>
      <c r="LQ828" s="5"/>
      <c r="LR828" s="5"/>
      <c r="LS828" s="5"/>
      <c r="LT828" s="5"/>
      <c r="LU828" s="5"/>
      <c r="LV828" s="5"/>
      <c r="LW828" s="5"/>
      <c r="LX828" s="5"/>
      <c r="LY828" s="5"/>
      <c r="LZ828" s="5"/>
      <c r="MA828" s="5"/>
      <c r="MB828" s="5"/>
      <c r="MC828" s="5"/>
      <c r="MD828" s="5"/>
      <c r="ME828" s="5"/>
      <c r="MF828" s="5"/>
      <c r="MG828" s="5"/>
      <c r="MH828" s="5"/>
      <c r="MI828" s="5"/>
      <c r="MJ828" s="5"/>
      <c r="MK828" s="5"/>
      <c r="ML828" s="5"/>
      <c r="MM828" s="5"/>
      <c r="MN828" s="5"/>
      <c r="MO828" s="5"/>
      <c r="MP828" s="5"/>
      <c r="MQ828" s="5"/>
      <c r="MR828" s="5"/>
      <c r="MS828" s="5"/>
      <c r="MT828" s="5"/>
      <c r="MU828" s="5"/>
      <c r="MV828" s="5"/>
      <c r="MW828" s="5"/>
      <c r="MX828" s="5"/>
      <c r="MY828" s="5"/>
      <c r="MZ828" s="5"/>
      <c r="NA828" s="5"/>
      <c r="NB828" s="5"/>
      <c r="NC828" s="5"/>
      <c r="ND828" s="5"/>
      <c r="NE828" s="5"/>
      <c r="NF828" s="5"/>
      <c r="NG828" s="5"/>
      <c r="NH828" s="5"/>
      <c r="NI828" s="5"/>
      <c r="NJ828" s="5"/>
      <c r="NK828" s="5"/>
      <c r="NL828" s="5"/>
      <c r="NM828" s="5"/>
      <c r="NN828" s="5"/>
      <c r="NO828" s="5"/>
      <c r="NP828" s="5"/>
      <c r="NQ828" s="5"/>
      <c r="NR828" s="5"/>
      <c r="NS828" s="5"/>
      <c r="NT828" s="5"/>
      <c r="NU828" s="5"/>
      <c r="NV828" s="5"/>
      <c r="NW828" s="5"/>
      <c r="NX828" s="5"/>
      <c r="NY828" s="5"/>
      <c r="NZ828" s="5"/>
      <c r="OA828" s="5"/>
      <c r="OB828" s="5"/>
      <c r="OC828" s="5"/>
      <c r="OD828" s="5"/>
      <c r="OE828" s="5"/>
      <c r="OF828" s="5"/>
      <c r="OG828" s="5"/>
      <c r="OH828" s="5"/>
      <c r="OI828" s="5"/>
      <c r="OJ828" s="5"/>
      <c r="OK828" s="5"/>
      <c r="OL828" s="5"/>
      <c r="OM828" s="5"/>
      <c r="ON828" s="5"/>
      <c r="OO828" s="5"/>
      <c r="OP828" s="5"/>
      <c r="OQ828" s="5"/>
      <c r="OR828" s="5"/>
      <c r="OS828" s="5"/>
      <c r="OT828" s="5"/>
      <c r="OU828" s="5"/>
      <c r="OV828" s="5"/>
      <c r="OW828" s="5"/>
      <c r="OX828" s="5"/>
      <c r="OY828" s="5"/>
      <c r="OZ828" s="5"/>
      <c r="PA828" s="5"/>
      <c r="PB828" s="5"/>
      <c r="PC828" s="5"/>
      <c r="PD828" s="5"/>
      <c r="PE828" s="5"/>
      <c r="PF828" s="5"/>
      <c r="PG828" s="5"/>
      <c r="PH828" s="5"/>
      <c r="PI828" s="5"/>
      <c r="PJ828" s="5"/>
      <c r="PK828" s="5"/>
      <c r="PL828" s="5"/>
      <c r="PM828" s="5"/>
      <c r="PN828" s="5"/>
      <c r="PO828" s="5"/>
      <c r="PP828" s="5"/>
    </row>
    <row r="829" spans="1:432" ht="14.2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  <c r="IW829" s="5"/>
      <c r="IX829" s="5"/>
      <c r="IY829" s="5"/>
      <c r="IZ829" s="5"/>
      <c r="JA829" s="5"/>
      <c r="JB829" s="5"/>
      <c r="JC829" s="5"/>
      <c r="JD829" s="5"/>
      <c r="JE829" s="5"/>
      <c r="JF829" s="5"/>
      <c r="JG829" s="5"/>
      <c r="JH829" s="5"/>
      <c r="JI829" s="5"/>
      <c r="JJ829" s="5"/>
      <c r="JK829" s="5"/>
      <c r="JL829" s="5"/>
      <c r="JM829" s="5"/>
      <c r="JN829" s="5"/>
      <c r="JO829" s="5"/>
      <c r="JP829" s="5"/>
      <c r="JQ829" s="5"/>
      <c r="JR829" s="5"/>
      <c r="JS829" s="5"/>
      <c r="JT829" s="5"/>
      <c r="JU829" s="5"/>
      <c r="JV829" s="5"/>
      <c r="JW829" s="5"/>
      <c r="JX829" s="5"/>
      <c r="JY829" s="5"/>
      <c r="JZ829" s="5"/>
      <c r="KA829" s="5"/>
      <c r="KB829" s="5"/>
      <c r="KC829" s="5"/>
      <c r="KD829" s="5"/>
      <c r="KE829" s="5"/>
      <c r="KF829" s="5"/>
      <c r="KG829" s="5"/>
      <c r="KH829" s="5"/>
      <c r="KI829" s="5"/>
      <c r="KJ829" s="5"/>
      <c r="KK829" s="5"/>
      <c r="KL829" s="5"/>
      <c r="KM829" s="5"/>
      <c r="KN829" s="5"/>
      <c r="KO829" s="5"/>
      <c r="KP829" s="5"/>
      <c r="KQ829" s="5"/>
      <c r="KR829" s="5"/>
      <c r="KS829" s="5"/>
      <c r="KT829" s="5"/>
      <c r="KU829" s="5"/>
      <c r="KV829" s="5"/>
      <c r="KW829" s="5"/>
      <c r="KX829" s="5"/>
      <c r="KY829" s="5"/>
      <c r="KZ829" s="5"/>
      <c r="LA829" s="5"/>
      <c r="LB829" s="5"/>
      <c r="LC829" s="5"/>
      <c r="LD829" s="5"/>
      <c r="LE829" s="5"/>
      <c r="LF829" s="5"/>
      <c r="LG829" s="5"/>
      <c r="LH829" s="5"/>
      <c r="LI829" s="5"/>
      <c r="LJ829" s="5"/>
      <c r="LK829" s="5"/>
      <c r="LL829" s="5"/>
      <c r="LM829" s="5"/>
      <c r="LN829" s="5"/>
      <c r="LO829" s="5"/>
      <c r="LP829" s="5"/>
      <c r="LQ829" s="5"/>
      <c r="LR829" s="5"/>
      <c r="LS829" s="5"/>
      <c r="LT829" s="5"/>
      <c r="LU829" s="5"/>
      <c r="LV829" s="5"/>
      <c r="LW829" s="5"/>
      <c r="LX829" s="5"/>
      <c r="LY829" s="5"/>
      <c r="LZ829" s="5"/>
      <c r="MA829" s="5"/>
      <c r="MB829" s="5"/>
      <c r="MC829" s="5"/>
      <c r="MD829" s="5"/>
      <c r="ME829" s="5"/>
      <c r="MF829" s="5"/>
      <c r="MG829" s="5"/>
      <c r="MH829" s="5"/>
      <c r="MI829" s="5"/>
      <c r="MJ829" s="5"/>
      <c r="MK829" s="5"/>
      <c r="ML829" s="5"/>
      <c r="MM829" s="5"/>
      <c r="MN829" s="5"/>
      <c r="MO829" s="5"/>
      <c r="MP829" s="5"/>
      <c r="MQ829" s="5"/>
      <c r="MR829" s="5"/>
      <c r="MS829" s="5"/>
      <c r="MT829" s="5"/>
      <c r="MU829" s="5"/>
      <c r="MV829" s="5"/>
      <c r="MW829" s="5"/>
      <c r="MX829" s="5"/>
      <c r="MY829" s="5"/>
      <c r="MZ829" s="5"/>
      <c r="NA829" s="5"/>
      <c r="NB829" s="5"/>
      <c r="NC829" s="5"/>
      <c r="ND829" s="5"/>
      <c r="NE829" s="5"/>
      <c r="NF829" s="5"/>
      <c r="NG829" s="5"/>
      <c r="NH829" s="5"/>
      <c r="NI829" s="5"/>
      <c r="NJ829" s="5"/>
      <c r="NK829" s="5"/>
      <c r="NL829" s="5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</row>
    <row r="830" spans="1:432" ht="14.2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  <c r="IW830" s="5"/>
      <c r="IX830" s="5"/>
      <c r="IY830" s="5"/>
      <c r="IZ830" s="5"/>
      <c r="JA830" s="5"/>
      <c r="JB830" s="5"/>
      <c r="JC830" s="5"/>
      <c r="JD830" s="5"/>
      <c r="JE830" s="5"/>
      <c r="JF830" s="5"/>
      <c r="JG830" s="5"/>
      <c r="JH830" s="5"/>
      <c r="JI830" s="5"/>
      <c r="JJ830" s="5"/>
      <c r="JK830" s="5"/>
      <c r="JL830" s="5"/>
      <c r="JM830" s="5"/>
      <c r="JN830" s="5"/>
      <c r="JO830" s="5"/>
      <c r="JP830" s="5"/>
      <c r="JQ830" s="5"/>
      <c r="JR830" s="5"/>
      <c r="JS830" s="5"/>
      <c r="JT830" s="5"/>
      <c r="JU830" s="5"/>
      <c r="JV830" s="5"/>
      <c r="JW830" s="5"/>
      <c r="JX830" s="5"/>
      <c r="JY830" s="5"/>
      <c r="JZ830" s="5"/>
      <c r="KA830" s="5"/>
      <c r="KB830" s="5"/>
      <c r="KC830" s="5"/>
      <c r="KD830" s="5"/>
      <c r="KE830" s="5"/>
      <c r="KF830" s="5"/>
      <c r="KG830" s="5"/>
      <c r="KH830" s="5"/>
      <c r="KI830" s="5"/>
      <c r="KJ830" s="5"/>
      <c r="KK830" s="5"/>
      <c r="KL830" s="5"/>
      <c r="KM830" s="5"/>
      <c r="KN830" s="5"/>
      <c r="KO830" s="5"/>
      <c r="KP830" s="5"/>
      <c r="KQ830" s="5"/>
      <c r="KR830" s="5"/>
      <c r="KS830" s="5"/>
      <c r="KT830" s="5"/>
      <c r="KU830" s="5"/>
      <c r="KV830" s="5"/>
      <c r="KW830" s="5"/>
      <c r="KX830" s="5"/>
      <c r="KY830" s="5"/>
      <c r="KZ830" s="5"/>
      <c r="LA830" s="5"/>
      <c r="LB830" s="5"/>
      <c r="LC830" s="5"/>
      <c r="LD830" s="5"/>
      <c r="LE830" s="5"/>
      <c r="LF830" s="5"/>
      <c r="LG830" s="5"/>
      <c r="LH830" s="5"/>
      <c r="LI830" s="5"/>
      <c r="LJ830" s="5"/>
      <c r="LK830" s="5"/>
      <c r="LL830" s="5"/>
      <c r="LM830" s="5"/>
      <c r="LN830" s="5"/>
      <c r="LO830" s="5"/>
      <c r="LP830" s="5"/>
      <c r="LQ830" s="5"/>
      <c r="LR830" s="5"/>
      <c r="LS830" s="5"/>
      <c r="LT830" s="5"/>
      <c r="LU830" s="5"/>
      <c r="LV830" s="5"/>
      <c r="LW830" s="5"/>
      <c r="LX830" s="5"/>
      <c r="LY830" s="5"/>
      <c r="LZ830" s="5"/>
      <c r="MA830" s="5"/>
      <c r="MB830" s="5"/>
      <c r="MC830" s="5"/>
      <c r="MD830" s="5"/>
      <c r="ME830" s="5"/>
      <c r="MF830" s="5"/>
      <c r="MG830" s="5"/>
      <c r="MH830" s="5"/>
      <c r="MI830" s="5"/>
      <c r="MJ830" s="5"/>
      <c r="MK830" s="5"/>
      <c r="ML830" s="5"/>
      <c r="MM830" s="5"/>
      <c r="MN830" s="5"/>
      <c r="MO830" s="5"/>
      <c r="MP830" s="5"/>
      <c r="MQ830" s="5"/>
      <c r="MR830" s="5"/>
      <c r="MS830" s="5"/>
      <c r="MT830" s="5"/>
      <c r="MU830" s="5"/>
      <c r="MV830" s="5"/>
      <c r="MW830" s="5"/>
      <c r="MX830" s="5"/>
      <c r="MY830" s="5"/>
      <c r="MZ830" s="5"/>
      <c r="NA830" s="5"/>
      <c r="NB830" s="5"/>
      <c r="NC830" s="5"/>
      <c r="ND830" s="5"/>
      <c r="NE830" s="5"/>
      <c r="NF830" s="5"/>
      <c r="NG830" s="5"/>
      <c r="NH830" s="5"/>
      <c r="NI830" s="5"/>
      <c r="NJ830" s="5"/>
      <c r="NK830" s="5"/>
      <c r="NL830" s="5"/>
      <c r="NM830" s="5"/>
      <c r="NN830" s="5"/>
      <c r="NO830" s="5"/>
      <c r="NP830" s="5"/>
      <c r="NQ830" s="5"/>
      <c r="NR830" s="5"/>
      <c r="NS830" s="5"/>
      <c r="NT830" s="5"/>
      <c r="NU830" s="5"/>
      <c r="NV830" s="5"/>
      <c r="NW830" s="5"/>
      <c r="NX830" s="5"/>
      <c r="NY830" s="5"/>
      <c r="NZ830" s="5"/>
      <c r="OA830" s="5"/>
      <c r="OB830" s="5"/>
      <c r="OC830" s="5"/>
      <c r="OD830" s="5"/>
      <c r="OE830" s="5"/>
      <c r="OF830" s="5"/>
      <c r="OG830" s="5"/>
      <c r="OH830" s="5"/>
      <c r="OI830" s="5"/>
      <c r="OJ830" s="5"/>
      <c r="OK830" s="5"/>
      <c r="OL830" s="5"/>
      <c r="OM830" s="5"/>
      <c r="ON830" s="5"/>
      <c r="OO830" s="5"/>
      <c r="OP830" s="5"/>
      <c r="OQ830" s="5"/>
      <c r="OR830" s="5"/>
      <c r="OS830" s="5"/>
      <c r="OT830" s="5"/>
      <c r="OU830" s="5"/>
      <c r="OV830" s="5"/>
      <c r="OW830" s="5"/>
      <c r="OX830" s="5"/>
      <c r="OY830" s="5"/>
      <c r="OZ830" s="5"/>
      <c r="PA830" s="5"/>
      <c r="PB830" s="5"/>
      <c r="PC830" s="5"/>
      <c r="PD830" s="5"/>
      <c r="PE830" s="5"/>
      <c r="PF830" s="5"/>
      <c r="PG830" s="5"/>
      <c r="PH830" s="5"/>
      <c r="PI830" s="5"/>
      <c r="PJ830" s="5"/>
      <c r="PK830" s="5"/>
      <c r="PL830" s="5"/>
      <c r="PM830" s="5"/>
      <c r="PN830" s="5"/>
      <c r="PO830" s="5"/>
      <c r="PP830" s="5"/>
    </row>
    <row r="831" spans="1:432" ht="14.2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  <c r="IW831" s="5"/>
      <c r="IX831" s="5"/>
      <c r="IY831" s="5"/>
      <c r="IZ831" s="5"/>
      <c r="JA831" s="5"/>
      <c r="JB831" s="5"/>
      <c r="JC831" s="5"/>
      <c r="JD831" s="5"/>
      <c r="JE831" s="5"/>
      <c r="JF831" s="5"/>
      <c r="JG831" s="5"/>
      <c r="JH831" s="5"/>
      <c r="JI831" s="5"/>
      <c r="JJ831" s="5"/>
      <c r="JK831" s="5"/>
      <c r="JL831" s="5"/>
      <c r="JM831" s="5"/>
      <c r="JN831" s="5"/>
      <c r="JO831" s="5"/>
      <c r="JP831" s="5"/>
      <c r="JQ831" s="5"/>
      <c r="JR831" s="5"/>
      <c r="JS831" s="5"/>
      <c r="JT831" s="5"/>
      <c r="JU831" s="5"/>
      <c r="JV831" s="5"/>
      <c r="JW831" s="5"/>
      <c r="JX831" s="5"/>
      <c r="JY831" s="5"/>
      <c r="JZ831" s="5"/>
      <c r="KA831" s="5"/>
      <c r="KB831" s="5"/>
      <c r="KC831" s="5"/>
      <c r="KD831" s="5"/>
      <c r="KE831" s="5"/>
      <c r="KF831" s="5"/>
      <c r="KG831" s="5"/>
      <c r="KH831" s="5"/>
      <c r="KI831" s="5"/>
      <c r="KJ831" s="5"/>
      <c r="KK831" s="5"/>
      <c r="KL831" s="5"/>
      <c r="KM831" s="5"/>
      <c r="KN831" s="5"/>
      <c r="KO831" s="5"/>
      <c r="KP831" s="5"/>
      <c r="KQ831" s="5"/>
      <c r="KR831" s="5"/>
      <c r="KS831" s="5"/>
      <c r="KT831" s="5"/>
      <c r="KU831" s="5"/>
      <c r="KV831" s="5"/>
      <c r="KW831" s="5"/>
      <c r="KX831" s="5"/>
      <c r="KY831" s="5"/>
      <c r="KZ831" s="5"/>
      <c r="LA831" s="5"/>
      <c r="LB831" s="5"/>
      <c r="LC831" s="5"/>
      <c r="LD831" s="5"/>
      <c r="LE831" s="5"/>
      <c r="LF831" s="5"/>
      <c r="LG831" s="5"/>
      <c r="LH831" s="5"/>
      <c r="LI831" s="5"/>
      <c r="LJ831" s="5"/>
      <c r="LK831" s="5"/>
      <c r="LL831" s="5"/>
      <c r="LM831" s="5"/>
      <c r="LN831" s="5"/>
      <c r="LO831" s="5"/>
      <c r="LP831" s="5"/>
      <c r="LQ831" s="5"/>
      <c r="LR831" s="5"/>
      <c r="LS831" s="5"/>
      <c r="LT831" s="5"/>
      <c r="LU831" s="5"/>
      <c r="LV831" s="5"/>
      <c r="LW831" s="5"/>
      <c r="LX831" s="5"/>
      <c r="LY831" s="5"/>
      <c r="LZ831" s="5"/>
      <c r="MA831" s="5"/>
      <c r="MB831" s="5"/>
      <c r="MC831" s="5"/>
      <c r="MD831" s="5"/>
      <c r="ME831" s="5"/>
      <c r="MF831" s="5"/>
      <c r="MG831" s="5"/>
      <c r="MH831" s="5"/>
      <c r="MI831" s="5"/>
      <c r="MJ831" s="5"/>
      <c r="MK831" s="5"/>
      <c r="ML831" s="5"/>
      <c r="MM831" s="5"/>
      <c r="MN831" s="5"/>
      <c r="MO831" s="5"/>
      <c r="MP831" s="5"/>
      <c r="MQ831" s="5"/>
      <c r="MR831" s="5"/>
      <c r="MS831" s="5"/>
      <c r="MT831" s="5"/>
      <c r="MU831" s="5"/>
      <c r="MV831" s="5"/>
      <c r="MW831" s="5"/>
      <c r="MX831" s="5"/>
      <c r="MY831" s="5"/>
      <c r="MZ831" s="5"/>
      <c r="NA831" s="5"/>
      <c r="NB831" s="5"/>
      <c r="NC831" s="5"/>
      <c r="ND831" s="5"/>
      <c r="NE831" s="5"/>
      <c r="NF831" s="5"/>
      <c r="NG831" s="5"/>
      <c r="NH831" s="5"/>
      <c r="NI831" s="5"/>
      <c r="NJ831" s="5"/>
      <c r="NK831" s="5"/>
      <c r="NL831" s="5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</row>
    <row r="832" spans="1:432" ht="14.2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  <c r="IW832" s="5"/>
      <c r="IX832" s="5"/>
      <c r="IY832" s="5"/>
      <c r="IZ832" s="5"/>
      <c r="JA832" s="5"/>
      <c r="JB832" s="5"/>
      <c r="JC832" s="5"/>
      <c r="JD832" s="5"/>
      <c r="JE832" s="5"/>
      <c r="JF832" s="5"/>
      <c r="JG832" s="5"/>
      <c r="JH832" s="5"/>
      <c r="JI832" s="5"/>
      <c r="JJ832" s="5"/>
      <c r="JK832" s="5"/>
      <c r="JL832" s="5"/>
      <c r="JM832" s="5"/>
      <c r="JN832" s="5"/>
      <c r="JO832" s="5"/>
      <c r="JP832" s="5"/>
      <c r="JQ832" s="5"/>
      <c r="JR832" s="5"/>
      <c r="JS832" s="5"/>
      <c r="JT832" s="5"/>
      <c r="JU832" s="5"/>
      <c r="JV832" s="5"/>
      <c r="JW832" s="5"/>
      <c r="JX832" s="5"/>
      <c r="JY832" s="5"/>
      <c r="JZ832" s="5"/>
      <c r="KA832" s="5"/>
      <c r="KB832" s="5"/>
      <c r="KC832" s="5"/>
      <c r="KD832" s="5"/>
      <c r="KE832" s="5"/>
      <c r="KF832" s="5"/>
      <c r="KG832" s="5"/>
      <c r="KH832" s="5"/>
      <c r="KI832" s="5"/>
      <c r="KJ832" s="5"/>
      <c r="KK832" s="5"/>
      <c r="KL832" s="5"/>
      <c r="KM832" s="5"/>
      <c r="KN832" s="5"/>
      <c r="KO832" s="5"/>
      <c r="KP832" s="5"/>
      <c r="KQ832" s="5"/>
      <c r="KR832" s="5"/>
      <c r="KS832" s="5"/>
      <c r="KT832" s="5"/>
      <c r="KU832" s="5"/>
      <c r="KV832" s="5"/>
      <c r="KW832" s="5"/>
      <c r="KX832" s="5"/>
      <c r="KY832" s="5"/>
      <c r="KZ832" s="5"/>
      <c r="LA832" s="5"/>
      <c r="LB832" s="5"/>
      <c r="LC832" s="5"/>
      <c r="LD832" s="5"/>
      <c r="LE832" s="5"/>
      <c r="LF832" s="5"/>
      <c r="LG832" s="5"/>
      <c r="LH832" s="5"/>
      <c r="LI832" s="5"/>
      <c r="LJ832" s="5"/>
      <c r="LK832" s="5"/>
      <c r="LL832" s="5"/>
      <c r="LM832" s="5"/>
      <c r="LN832" s="5"/>
      <c r="LO832" s="5"/>
      <c r="LP832" s="5"/>
      <c r="LQ832" s="5"/>
      <c r="LR832" s="5"/>
      <c r="LS832" s="5"/>
      <c r="LT832" s="5"/>
      <c r="LU832" s="5"/>
      <c r="LV832" s="5"/>
      <c r="LW832" s="5"/>
      <c r="LX832" s="5"/>
      <c r="LY832" s="5"/>
      <c r="LZ832" s="5"/>
      <c r="MA832" s="5"/>
      <c r="MB832" s="5"/>
      <c r="MC832" s="5"/>
      <c r="MD832" s="5"/>
      <c r="ME832" s="5"/>
      <c r="MF832" s="5"/>
      <c r="MG832" s="5"/>
      <c r="MH832" s="5"/>
      <c r="MI832" s="5"/>
      <c r="MJ832" s="5"/>
      <c r="MK832" s="5"/>
      <c r="ML832" s="5"/>
      <c r="MM832" s="5"/>
      <c r="MN832" s="5"/>
      <c r="MO832" s="5"/>
      <c r="MP832" s="5"/>
      <c r="MQ832" s="5"/>
      <c r="MR832" s="5"/>
      <c r="MS832" s="5"/>
      <c r="MT832" s="5"/>
      <c r="MU832" s="5"/>
      <c r="MV832" s="5"/>
      <c r="MW832" s="5"/>
      <c r="MX832" s="5"/>
      <c r="MY832" s="5"/>
      <c r="MZ832" s="5"/>
      <c r="NA832" s="5"/>
      <c r="NB832" s="5"/>
      <c r="NC832" s="5"/>
      <c r="ND832" s="5"/>
      <c r="NE832" s="5"/>
      <c r="NF832" s="5"/>
      <c r="NG832" s="5"/>
      <c r="NH832" s="5"/>
      <c r="NI832" s="5"/>
      <c r="NJ832" s="5"/>
      <c r="NK832" s="5"/>
      <c r="NL832" s="5"/>
      <c r="NM832" s="5"/>
      <c r="NN832" s="5"/>
      <c r="NO832" s="5"/>
      <c r="NP832" s="5"/>
      <c r="NQ832" s="5"/>
      <c r="NR832" s="5"/>
      <c r="NS832" s="5"/>
      <c r="NT832" s="5"/>
      <c r="NU832" s="5"/>
      <c r="NV832" s="5"/>
      <c r="NW832" s="5"/>
      <c r="NX832" s="5"/>
      <c r="NY832" s="5"/>
      <c r="NZ832" s="5"/>
      <c r="OA832" s="5"/>
      <c r="OB832" s="5"/>
      <c r="OC832" s="5"/>
      <c r="OD832" s="5"/>
      <c r="OE832" s="5"/>
      <c r="OF832" s="5"/>
      <c r="OG832" s="5"/>
      <c r="OH832" s="5"/>
      <c r="OI832" s="5"/>
      <c r="OJ832" s="5"/>
      <c r="OK832" s="5"/>
      <c r="OL832" s="5"/>
      <c r="OM832" s="5"/>
      <c r="ON832" s="5"/>
      <c r="OO832" s="5"/>
      <c r="OP832" s="5"/>
      <c r="OQ832" s="5"/>
      <c r="OR832" s="5"/>
      <c r="OS832" s="5"/>
      <c r="OT832" s="5"/>
      <c r="OU832" s="5"/>
      <c r="OV832" s="5"/>
      <c r="OW832" s="5"/>
      <c r="OX832" s="5"/>
      <c r="OY832" s="5"/>
      <c r="OZ832" s="5"/>
      <c r="PA832" s="5"/>
      <c r="PB832" s="5"/>
      <c r="PC832" s="5"/>
      <c r="PD832" s="5"/>
      <c r="PE832" s="5"/>
      <c r="PF832" s="5"/>
      <c r="PG832" s="5"/>
      <c r="PH832" s="5"/>
      <c r="PI832" s="5"/>
      <c r="PJ832" s="5"/>
      <c r="PK832" s="5"/>
      <c r="PL832" s="5"/>
      <c r="PM832" s="5"/>
      <c r="PN832" s="5"/>
      <c r="PO832" s="5"/>
      <c r="PP832" s="5"/>
    </row>
    <row r="833" spans="1:432" ht="14.2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  <c r="IW833" s="5"/>
      <c r="IX833" s="5"/>
      <c r="IY833" s="5"/>
      <c r="IZ833" s="5"/>
      <c r="JA833" s="5"/>
      <c r="JB833" s="5"/>
      <c r="JC833" s="5"/>
      <c r="JD833" s="5"/>
      <c r="JE833" s="5"/>
      <c r="JF833" s="5"/>
      <c r="JG833" s="5"/>
      <c r="JH833" s="5"/>
      <c r="JI833" s="5"/>
      <c r="JJ833" s="5"/>
      <c r="JK833" s="5"/>
      <c r="JL833" s="5"/>
      <c r="JM833" s="5"/>
      <c r="JN833" s="5"/>
      <c r="JO833" s="5"/>
      <c r="JP833" s="5"/>
      <c r="JQ833" s="5"/>
      <c r="JR833" s="5"/>
      <c r="JS833" s="5"/>
      <c r="JT833" s="5"/>
      <c r="JU833" s="5"/>
      <c r="JV833" s="5"/>
      <c r="JW833" s="5"/>
      <c r="JX833" s="5"/>
      <c r="JY833" s="5"/>
      <c r="JZ833" s="5"/>
      <c r="KA833" s="5"/>
      <c r="KB833" s="5"/>
      <c r="KC833" s="5"/>
      <c r="KD833" s="5"/>
      <c r="KE833" s="5"/>
      <c r="KF833" s="5"/>
      <c r="KG833" s="5"/>
      <c r="KH833" s="5"/>
      <c r="KI833" s="5"/>
      <c r="KJ833" s="5"/>
      <c r="KK833" s="5"/>
      <c r="KL833" s="5"/>
      <c r="KM833" s="5"/>
      <c r="KN833" s="5"/>
      <c r="KO833" s="5"/>
      <c r="KP833" s="5"/>
      <c r="KQ833" s="5"/>
      <c r="KR833" s="5"/>
      <c r="KS833" s="5"/>
      <c r="KT833" s="5"/>
      <c r="KU833" s="5"/>
      <c r="KV833" s="5"/>
      <c r="KW833" s="5"/>
      <c r="KX833" s="5"/>
      <c r="KY833" s="5"/>
      <c r="KZ833" s="5"/>
      <c r="LA833" s="5"/>
      <c r="LB833" s="5"/>
      <c r="LC833" s="5"/>
      <c r="LD833" s="5"/>
      <c r="LE833" s="5"/>
      <c r="LF833" s="5"/>
      <c r="LG833" s="5"/>
      <c r="LH833" s="5"/>
      <c r="LI833" s="5"/>
      <c r="LJ833" s="5"/>
      <c r="LK833" s="5"/>
      <c r="LL833" s="5"/>
      <c r="LM833" s="5"/>
      <c r="LN833" s="5"/>
      <c r="LO833" s="5"/>
      <c r="LP833" s="5"/>
      <c r="LQ833" s="5"/>
      <c r="LR833" s="5"/>
      <c r="LS833" s="5"/>
      <c r="LT833" s="5"/>
      <c r="LU833" s="5"/>
      <c r="LV833" s="5"/>
      <c r="LW833" s="5"/>
      <c r="LX833" s="5"/>
      <c r="LY833" s="5"/>
      <c r="LZ833" s="5"/>
      <c r="MA833" s="5"/>
      <c r="MB833" s="5"/>
      <c r="MC833" s="5"/>
      <c r="MD833" s="5"/>
      <c r="ME833" s="5"/>
      <c r="MF833" s="5"/>
      <c r="MG833" s="5"/>
      <c r="MH833" s="5"/>
      <c r="MI833" s="5"/>
      <c r="MJ833" s="5"/>
      <c r="MK833" s="5"/>
      <c r="ML833" s="5"/>
      <c r="MM833" s="5"/>
      <c r="MN833" s="5"/>
      <c r="MO833" s="5"/>
      <c r="MP833" s="5"/>
      <c r="MQ833" s="5"/>
      <c r="MR833" s="5"/>
      <c r="MS833" s="5"/>
      <c r="MT833" s="5"/>
      <c r="MU833" s="5"/>
      <c r="MV833" s="5"/>
      <c r="MW833" s="5"/>
      <c r="MX833" s="5"/>
      <c r="MY833" s="5"/>
      <c r="MZ833" s="5"/>
      <c r="NA833" s="5"/>
      <c r="NB833" s="5"/>
      <c r="NC833" s="5"/>
      <c r="ND833" s="5"/>
      <c r="NE833" s="5"/>
      <c r="NF833" s="5"/>
      <c r="NG833" s="5"/>
      <c r="NH833" s="5"/>
      <c r="NI833" s="5"/>
      <c r="NJ833" s="5"/>
      <c r="NK833" s="5"/>
      <c r="NL833" s="5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</row>
    <row r="834" spans="1:432" ht="14.2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  <c r="IW834" s="5"/>
      <c r="IX834" s="5"/>
      <c r="IY834" s="5"/>
      <c r="IZ834" s="5"/>
      <c r="JA834" s="5"/>
      <c r="JB834" s="5"/>
      <c r="JC834" s="5"/>
      <c r="JD834" s="5"/>
      <c r="JE834" s="5"/>
      <c r="JF834" s="5"/>
      <c r="JG834" s="5"/>
      <c r="JH834" s="5"/>
      <c r="JI834" s="5"/>
      <c r="JJ834" s="5"/>
      <c r="JK834" s="5"/>
      <c r="JL834" s="5"/>
      <c r="JM834" s="5"/>
      <c r="JN834" s="5"/>
      <c r="JO834" s="5"/>
      <c r="JP834" s="5"/>
      <c r="JQ834" s="5"/>
      <c r="JR834" s="5"/>
      <c r="JS834" s="5"/>
      <c r="JT834" s="5"/>
      <c r="JU834" s="5"/>
      <c r="JV834" s="5"/>
      <c r="JW834" s="5"/>
      <c r="JX834" s="5"/>
      <c r="JY834" s="5"/>
      <c r="JZ834" s="5"/>
      <c r="KA834" s="5"/>
      <c r="KB834" s="5"/>
      <c r="KC834" s="5"/>
      <c r="KD834" s="5"/>
      <c r="KE834" s="5"/>
      <c r="KF834" s="5"/>
      <c r="KG834" s="5"/>
      <c r="KH834" s="5"/>
      <c r="KI834" s="5"/>
      <c r="KJ834" s="5"/>
      <c r="KK834" s="5"/>
      <c r="KL834" s="5"/>
      <c r="KM834" s="5"/>
      <c r="KN834" s="5"/>
      <c r="KO834" s="5"/>
      <c r="KP834" s="5"/>
      <c r="KQ834" s="5"/>
      <c r="KR834" s="5"/>
      <c r="KS834" s="5"/>
      <c r="KT834" s="5"/>
      <c r="KU834" s="5"/>
      <c r="KV834" s="5"/>
      <c r="KW834" s="5"/>
      <c r="KX834" s="5"/>
      <c r="KY834" s="5"/>
      <c r="KZ834" s="5"/>
      <c r="LA834" s="5"/>
      <c r="LB834" s="5"/>
      <c r="LC834" s="5"/>
      <c r="LD834" s="5"/>
      <c r="LE834" s="5"/>
      <c r="LF834" s="5"/>
      <c r="LG834" s="5"/>
      <c r="LH834" s="5"/>
      <c r="LI834" s="5"/>
      <c r="LJ834" s="5"/>
      <c r="LK834" s="5"/>
      <c r="LL834" s="5"/>
      <c r="LM834" s="5"/>
      <c r="LN834" s="5"/>
      <c r="LO834" s="5"/>
      <c r="LP834" s="5"/>
      <c r="LQ834" s="5"/>
      <c r="LR834" s="5"/>
      <c r="LS834" s="5"/>
      <c r="LT834" s="5"/>
      <c r="LU834" s="5"/>
      <c r="LV834" s="5"/>
      <c r="LW834" s="5"/>
      <c r="LX834" s="5"/>
      <c r="LY834" s="5"/>
      <c r="LZ834" s="5"/>
      <c r="MA834" s="5"/>
      <c r="MB834" s="5"/>
      <c r="MC834" s="5"/>
      <c r="MD834" s="5"/>
      <c r="ME834" s="5"/>
      <c r="MF834" s="5"/>
      <c r="MG834" s="5"/>
      <c r="MH834" s="5"/>
      <c r="MI834" s="5"/>
      <c r="MJ834" s="5"/>
      <c r="MK834" s="5"/>
      <c r="ML834" s="5"/>
      <c r="MM834" s="5"/>
      <c r="MN834" s="5"/>
      <c r="MO834" s="5"/>
      <c r="MP834" s="5"/>
      <c r="MQ834" s="5"/>
      <c r="MR834" s="5"/>
      <c r="MS834" s="5"/>
      <c r="MT834" s="5"/>
      <c r="MU834" s="5"/>
      <c r="MV834" s="5"/>
      <c r="MW834" s="5"/>
      <c r="MX834" s="5"/>
      <c r="MY834" s="5"/>
      <c r="MZ834" s="5"/>
      <c r="NA834" s="5"/>
      <c r="NB834" s="5"/>
      <c r="NC834" s="5"/>
      <c r="ND834" s="5"/>
      <c r="NE834" s="5"/>
      <c r="NF834" s="5"/>
      <c r="NG834" s="5"/>
      <c r="NH834" s="5"/>
      <c r="NI834" s="5"/>
      <c r="NJ834" s="5"/>
      <c r="NK834" s="5"/>
      <c r="NL834" s="5"/>
      <c r="NM834" s="5"/>
      <c r="NN834" s="5"/>
      <c r="NO834" s="5"/>
      <c r="NP834" s="5"/>
      <c r="NQ834" s="5"/>
      <c r="NR834" s="5"/>
      <c r="NS834" s="5"/>
      <c r="NT834" s="5"/>
      <c r="NU834" s="5"/>
      <c r="NV834" s="5"/>
      <c r="NW834" s="5"/>
      <c r="NX834" s="5"/>
      <c r="NY834" s="5"/>
      <c r="NZ834" s="5"/>
      <c r="OA834" s="5"/>
      <c r="OB834" s="5"/>
      <c r="OC834" s="5"/>
      <c r="OD834" s="5"/>
      <c r="OE834" s="5"/>
      <c r="OF834" s="5"/>
      <c r="OG834" s="5"/>
      <c r="OH834" s="5"/>
      <c r="OI834" s="5"/>
      <c r="OJ834" s="5"/>
      <c r="OK834" s="5"/>
      <c r="OL834" s="5"/>
      <c r="OM834" s="5"/>
      <c r="ON834" s="5"/>
      <c r="OO834" s="5"/>
      <c r="OP834" s="5"/>
      <c r="OQ834" s="5"/>
      <c r="OR834" s="5"/>
      <c r="OS834" s="5"/>
      <c r="OT834" s="5"/>
      <c r="OU834" s="5"/>
      <c r="OV834" s="5"/>
      <c r="OW834" s="5"/>
      <c r="OX834" s="5"/>
      <c r="OY834" s="5"/>
      <c r="OZ834" s="5"/>
      <c r="PA834" s="5"/>
      <c r="PB834" s="5"/>
      <c r="PC834" s="5"/>
      <c r="PD834" s="5"/>
      <c r="PE834" s="5"/>
      <c r="PF834" s="5"/>
      <c r="PG834" s="5"/>
      <c r="PH834" s="5"/>
      <c r="PI834" s="5"/>
      <c r="PJ834" s="5"/>
      <c r="PK834" s="5"/>
      <c r="PL834" s="5"/>
      <c r="PM834" s="5"/>
      <c r="PN834" s="5"/>
      <c r="PO834" s="5"/>
      <c r="PP834" s="5"/>
    </row>
    <row r="835" spans="1:432" ht="14.2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  <c r="IW835" s="5"/>
      <c r="IX835" s="5"/>
      <c r="IY835" s="5"/>
      <c r="IZ835" s="5"/>
      <c r="JA835" s="5"/>
      <c r="JB835" s="5"/>
      <c r="JC835" s="5"/>
      <c r="JD835" s="5"/>
      <c r="JE835" s="5"/>
      <c r="JF835" s="5"/>
      <c r="JG835" s="5"/>
      <c r="JH835" s="5"/>
      <c r="JI835" s="5"/>
      <c r="JJ835" s="5"/>
      <c r="JK835" s="5"/>
      <c r="JL835" s="5"/>
      <c r="JM835" s="5"/>
      <c r="JN835" s="5"/>
      <c r="JO835" s="5"/>
      <c r="JP835" s="5"/>
      <c r="JQ835" s="5"/>
      <c r="JR835" s="5"/>
      <c r="JS835" s="5"/>
      <c r="JT835" s="5"/>
      <c r="JU835" s="5"/>
      <c r="JV835" s="5"/>
      <c r="JW835" s="5"/>
      <c r="JX835" s="5"/>
      <c r="JY835" s="5"/>
      <c r="JZ835" s="5"/>
      <c r="KA835" s="5"/>
      <c r="KB835" s="5"/>
      <c r="KC835" s="5"/>
      <c r="KD835" s="5"/>
      <c r="KE835" s="5"/>
      <c r="KF835" s="5"/>
      <c r="KG835" s="5"/>
      <c r="KH835" s="5"/>
      <c r="KI835" s="5"/>
      <c r="KJ835" s="5"/>
      <c r="KK835" s="5"/>
      <c r="KL835" s="5"/>
      <c r="KM835" s="5"/>
      <c r="KN835" s="5"/>
      <c r="KO835" s="5"/>
      <c r="KP835" s="5"/>
      <c r="KQ835" s="5"/>
      <c r="KR835" s="5"/>
      <c r="KS835" s="5"/>
      <c r="KT835" s="5"/>
      <c r="KU835" s="5"/>
      <c r="KV835" s="5"/>
      <c r="KW835" s="5"/>
      <c r="KX835" s="5"/>
      <c r="KY835" s="5"/>
      <c r="KZ835" s="5"/>
      <c r="LA835" s="5"/>
      <c r="LB835" s="5"/>
      <c r="LC835" s="5"/>
      <c r="LD835" s="5"/>
      <c r="LE835" s="5"/>
      <c r="LF835" s="5"/>
      <c r="LG835" s="5"/>
      <c r="LH835" s="5"/>
      <c r="LI835" s="5"/>
      <c r="LJ835" s="5"/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r="MY835" s="5"/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</row>
    <row r="836" spans="1:432" ht="14.2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  <c r="IW836" s="5"/>
      <c r="IX836" s="5"/>
      <c r="IY836" s="5"/>
      <c r="IZ836" s="5"/>
      <c r="JA836" s="5"/>
      <c r="JB836" s="5"/>
      <c r="JC836" s="5"/>
      <c r="JD836" s="5"/>
      <c r="JE836" s="5"/>
      <c r="JF836" s="5"/>
      <c r="JG836" s="5"/>
      <c r="JH836" s="5"/>
      <c r="JI836" s="5"/>
      <c r="JJ836" s="5"/>
      <c r="JK836" s="5"/>
      <c r="JL836" s="5"/>
      <c r="JM836" s="5"/>
      <c r="JN836" s="5"/>
      <c r="JO836" s="5"/>
      <c r="JP836" s="5"/>
      <c r="JQ836" s="5"/>
      <c r="JR836" s="5"/>
      <c r="JS836" s="5"/>
      <c r="JT836" s="5"/>
      <c r="JU836" s="5"/>
      <c r="JV836" s="5"/>
      <c r="JW836" s="5"/>
      <c r="JX836" s="5"/>
      <c r="JY836" s="5"/>
      <c r="JZ836" s="5"/>
      <c r="KA836" s="5"/>
      <c r="KB836" s="5"/>
      <c r="KC836" s="5"/>
      <c r="KD836" s="5"/>
      <c r="KE836" s="5"/>
      <c r="KF836" s="5"/>
      <c r="KG836" s="5"/>
      <c r="KH836" s="5"/>
      <c r="KI836" s="5"/>
      <c r="KJ836" s="5"/>
      <c r="KK836" s="5"/>
      <c r="KL836" s="5"/>
      <c r="KM836" s="5"/>
      <c r="KN836" s="5"/>
      <c r="KO836" s="5"/>
      <c r="KP836" s="5"/>
      <c r="KQ836" s="5"/>
      <c r="KR836" s="5"/>
      <c r="KS836" s="5"/>
      <c r="KT836" s="5"/>
      <c r="KU836" s="5"/>
      <c r="KV836" s="5"/>
      <c r="KW836" s="5"/>
      <c r="KX836" s="5"/>
      <c r="KY836" s="5"/>
      <c r="KZ836" s="5"/>
      <c r="LA836" s="5"/>
      <c r="LB836" s="5"/>
      <c r="LC836" s="5"/>
      <c r="LD836" s="5"/>
      <c r="LE836" s="5"/>
      <c r="LF836" s="5"/>
      <c r="LG836" s="5"/>
      <c r="LH836" s="5"/>
      <c r="LI836" s="5"/>
      <c r="LJ836" s="5"/>
      <c r="LK836" s="5"/>
      <c r="LL836" s="5"/>
      <c r="LM836" s="5"/>
      <c r="LN836" s="5"/>
      <c r="LO836" s="5"/>
      <c r="LP836" s="5"/>
      <c r="LQ836" s="5"/>
      <c r="LR836" s="5"/>
      <c r="LS836" s="5"/>
      <c r="LT836" s="5"/>
      <c r="LU836" s="5"/>
      <c r="LV836" s="5"/>
      <c r="LW836" s="5"/>
      <c r="LX836" s="5"/>
      <c r="LY836" s="5"/>
      <c r="LZ836" s="5"/>
      <c r="MA836" s="5"/>
      <c r="MB836" s="5"/>
      <c r="MC836" s="5"/>
      <c r="MD836" s="5"/>
      <c r="ME836" s="5"/>
      <c r="MF836" s="5"/>
      <c r="MG836" s="5"/>
      <c r="MH836" s="5"/>
      <c r="MI836" s="5"/>
      <c r="MJ836" s="5"/>
      <c r="MK836" s="5"/>
      <c r="ML836" s="5"/>
      <c r="MM836" s="5"/>
      <c r="MN836" s="5"/>
      <c r="MO836" s="5"/>
      <c r="MP836" s="5"/>
      <c r="MQ836" s="5"/>
      <c r="MR836" s="5"/>
      <c r="MS836" s="5"/>
      <c r="MT836" s="5"/>
      <c r="MU836" s="5"/>
      <c r="MV836" s="5"/>
      <c r="MW836" s="5"/>
      <c r="MX836" s="5"/>
      <c r="MY836" s="5"/>
      <c r="MZ836" s="5"/>
      <c r="NA836" s="5"/>
      <c r="NB836" s="5"/>
      <c r="NC836" s="5"/>
      <c r="ND836" s="5"/>
      <c r="NE836" s="5"/>
      <c r="NF836" s="5"/>
      <c r="NG836" s="5"/>
      <c r="NH836" s="5"/>
      <c r="NI836" s="5"/>
      <c r="NJ836" s="5"/>
      <c r="NK836" s="5"/>
      <c r="NL836" s="5"/>
      <c r="NM836" s="5"/>
      <c r="NN836" s="5"/>
      <c r="NO836" s="5"/>
      <c r="NP836" s="5"/>
      <c r="NQ836" s="5"/>
      <c r="NR836" s="5"/>
      <c r="NS836" s="5"/>
      <c r="NT836" s="5"/>
      <c r="NU836" s="5"/>
      <c r="NV836" s="5"/>
      <c r="NW836" s="5"/>
      <c r="NX836" s="5"/>
      <c r="NY836" s="5"/>
      <c r="NZ836" s="5"/>
      <c r="OA836" s="5"/>
      <c r="OB836" s="5"/>
      <c r="OC836" s="5"/>
      <c r="OD836" s="5"/>
      <c r="OE836" s="5"/>
      <c r="OF836" s="5"/>
      <c r="OG836" s="5"/>
      <c r="OH836" s="5"/>
      <c r="OI836" s="5"/>
      <c r="OJ836" s="5"/>
      <c r="OK836" s="5"/>
      <c r="OL836" s="5"/>
      <c r="OM836" s="5"/>
      <c r="ON836" s="5"/>
      <c r="OO836" s="5"/>
      <c r="OP836" s="5"/>
      <c r="OQ836" s="5"/>
      <c r="OR836" s="5"/>
      <c r="OS836" s="5"/>
      <c r="OT836" s="5"/>
      <c r="OU836" s="5"/>
      <c r="OV836" s="5"/>
      <c r="OW836" s="5"/>
      <c r="OX836" s="5"/>
      <c r="OY836" s="5"/>
      <c r="OZ836" s="5"/>
      <c r="PA836" s="5"/>
      <c r="PB836" s="5"/>
      <c r="PC836" s="5"/>
      <c r="PD836" s="5"/>
      <c r="PE836" s="5"/>
      <c r="PF836" s="5"/>
      <c r="PG836" s="5"/>
      <c r="PH836" s="5"/>
      <c r="PI836" s="5"/>
      <c r="PJ836" s="5"/>
      <c r="PK836" s="5"/>
      <c r="PL836" s="5"/>
      <c r="PM836" s="5"/>
      <c r="PN836" s="5"/>
      <c r="PO836" s="5"/>
      <c r="PP836" s="5"/>
    </row>
    <row r="837" spans="1:432" ht="14.2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  <c r="IW837" s="5"/>
      <c r="IX837" s="5"/>
      <c r="IY837" s="5"/>
      <c r="IZ837" s="5"/>
      <c r="JA837" s="5"/>
      <c r="JB837" s="5"/>
      <c r="JC837" s="5"/>
      <c r="JD837" s="5"/>
      <c r="JE837" s="5"/>
      <c r="JF837" s="5"/>
      <c r="JG837" s="5"/>
      <c r="JH837" s="5"/>
      <c r="JI837" s="5"/>
      <c r="JJ837" s="5"/>
      <c r="JK837" s="5"/>
      <c r="JL837" s="5"/>
      <c r="JM837" s="5"/>
      <c r="JN837" s="5"/>
      <c r="JO837" s="5"/>
      <c r="JP837" s="5"/>
      <c r="JQ837" s="5"/>
      <c r="JR837" s="5"/>
      <c r="JS837" s="5"/>
      <c r="JT837" s="5"/>
      <c r="JU837" s="5"/>
      <c r="JV837" s="5"/>
      <c r="JW837" s="5"/>
      <c r="JX837" s="5"/>
      <c r="JY837" s="5"/>
      <c r="JZ837" s="5"/>
      <c r="KA837" s="5"/>
      <c r="KB837" s="5"/>
      <c r="KC837" s="5"/>
      <c r="KD837" s="5"/>
      <c r="KE837" s="5"/>
      <c r="KF837" s="5"/>
      <c r="KG837" s="5"/>
      <c r="KH837" s="5"/>
      <c r="KI837" s="5"/>
      <c r="KJ837" s="5"/>
      <c r="KK837" s="5"/>
      <c r="KL837" s="5"/>
      <c r="KM837" s="5"/>
      <c r="KN837" s="5"/>
      <c r="KO837" s="5"/>
      <c r="KP837" s="5"/>
      <c r="KQ837" s="5"/>
      <c r="KR837" s="5"/>
      <c r="KS837" s="5"/>
      <c r="KT837" s="5"/>
      <c r="KU837" s="5"/>
      <c r="KV837" s="5"/>
      <c r="KW837" s="5"/>
      <c r="KX837" s="5"/>
      <c r="KY837" s="5"/>
      <c r="KZ837" s="5"/>
      <c r="LA837" s="5"/>
      <c r="LB837" s="5"/>
      <c r="LC837" s="5"/>
      <c r="LD837" s="5"/>
      <c r="LE837" s="5"/>
      <c r="LF837" s="5"/>
      <c r="LG837" s="5"/>
      <c r="LH837" s="5"/>
      <c r="LI837" s="5"/>
      <c r="LJ837" s="5"/>
      <c r="LK837" s="5"/>
      <c r="LL837" s="5"/>
      <c r="LM837" s="5"/>
      <c r="LN837" s="5"/>
      <c r="LO837" s="5"/>
      <c r="LP837" s="5"/>
      <c r="LQ837" s="5"/>
      <c r="LR837" s="5"/>
      <c r="LS837" s="5"/>
      <c r="LT837" s="5"/>
      <c r="LU837" s="5"/>
      <c r="LV837" s="5"/>
      <c r="LW837" s="5"/>
      <c r="LX837" s="5"/>
      <c r="LY837" s="5"/>
      <c r="LZ837" s="5"/>
      <c r="MA837" s="5"/>
      <c r="MB837" s="5"/>
      <c r="MC837" s="5"/>
      <c r="MD837" s="5"/>
      <c r="ME837" s="5"/>
      <c r="MF837" s="5"/>
      <c r="MG837" s="5"/>
      <c r="MH837" s="5"/>
      <c r="MI837" s="5"/>
      <c r="MJ837" s="5"/>
      <c r="MK837" s="5"/>
      <c r="ML837" s="5"/>
      <c r="MM837" s="5"/>
      <c r="MN837" s="5"/>
      <c r="MO837" s="5"/>
      <c r="MP837" s="5"/>
      <c r="MQ837" s="5"/>
      <c r="MR837" s="5"/>
      <c r="MS837" s="5"/>
      <c r="MT837" s="5"/>
      <c r="MU837" s="5"/>
      <c r="MV837" s="5"/>
      <c r="MW837" s="5"/>
      <c r="MX837" s="5"/>
      <c r="MY837" s="5"/>
      <c r="MZ837" s="5"/>
      <c r="NA837" s="5"/>
      <c r="NB837" s="5"/>
      <c r="NC837" s="5"/>
      <c r="ND837" s="5"/>
      <c r="NE837" s="5"/>
      <c r="NF837" s="5"/>
      <c r="NG837" s="5"/>
      <c r="NH837" s="5"/>
      <c r="NI837" s="5"/>
      <c r="NJ837" s="5"/>
      <c r="NK837" s="5"/>
      <c r="NL837" s="5"/>
      <c r="NM837" s="5"/>
      <c r="NN837" s="5"/>
      <c r="NO837" s="5"/>
      <c r="NP837" s="5"/>
      <c r="NQ837" s="5"/>
      <c r="NR837" s="5"/>
      <c r="NS837" s="5"/>
      <c r="NT837" s="5"/>
      <c r="NU837" s="5"/>
      <c r="NV837" s="5"/>
      <c r="NW837" s="5"/>
      <c r="NX837" s="5"/>
      <c r="NY837" s="5"/>
      <c r="NZ837" s="5"/>
      <c r="OA837" s="5"/>
      <c r="OB837" s="5"/>
      <c r="OC837" s="5"/>
      <c r="OD837" s="5"/>
      <c r="OE837" s="5"/>
      <c r="OF837" s="5"/>
      <c r="OG837" s="5"/>
      <c r="OH837" s="5"/>
      <c r="OI837" s="5"/>
      <c r="OJ837" s="5"/>
      <c r="OK837" s="5"/>
      <c r="OL837" s="5"/>
      <c r="OM837" s="5"/>
      <c r="ON837" s="5"/>
      <c r="OO837" s="5"/>
      <c r="OP837" s="5"/>
      <c r="OQ837" s="5"/>
      <c r="OR837" s="5"/>
      <c r="OS837" s="5"/>
      <c r="OT837" s="5"/>
      <c r="OU837" s="5"/>
      <c r="OV837" s="5"/>
      <c r="OW837" s="5"/>
      <c r="OX837" s="5"/>
      <c r="OY837" s="5"/>
      <c r="OZ837" s="5"/>
      <c r="PA837" s="5"/>
      <c r="PB837" s="5"/>
      <c r="PC837" s="5"/>
      <c r="PD837" s="5"/>
      <c r="PE837" s="5"/>
      <c r="PF837" s="5"/>
      <c r="PG837" s="5"/>
      <c r="PH837" s="5"/>
      <c r="PI837" s="5"/>
      <c r="PJ837" s="5"/>
      <c r="PK837" s="5"/>
      <c r="PL837" s="5"/>
      <c r="PM837" s="5"/>
      <c r="PN837" s="5"/>
      <c r="PO837" s="5"/>
      <c r="PP837" s="5"/>
    </row>
    <row r="838" spans="1:432" ht="14.2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  <c r="IW838" s="5"/>
      <c r="IX838" s="5"/>
      <c r="IY838" s="5"/>
      <c r="IZ838" s="5"/>
      <c r="JA838" s="5"/>
      <c r="JB838" s="5"/>
      <c r="JC838" s="5"/>
      <c r="JD838" s="5"/>
      <c r="JE838" s="5"/>
      <c r="JF838" s="5"/>
      <c r="JG838" s="5"/>
      <c r="JH838" s="5"/>
      <c r="JI838" s="5"/>
      <c r="JJ838" s="5"/>
      <c r="JK838" s="5"/>
      <c r="JL838" s="5"/>
      <c r="JM838" s="5"/>
      <c r="JN838" s="5"/>
      <c r="JO838" s="5"/>
      <c r="JP838" s="5"/>
      <c r="JQ838" s="5"/>
      <c r="JR838" s="5"/>
      <c r="JS838" s="5"/>
      <c r="JT838" s="5"/>
      <c r="JU838" s="5"/>
      <c r="JV838" s="5"/>
      <c r="JW838" s="5"/>
      <c r="JX838" s="5"/>
      <c r="JY838" s="5"/>
      <c r="JZ838" s="5"/>
      <c r="KA838" s="5"/>
      <c r="KB838" s="5"/>
      <c r="KC838" s="5"/>
      <c r="KD838" s="5"/>
      <c r="KE838" s="5"/>
      <c r="KF838" s="5"/>
      <c r="KG838" s="5"/>
      <c r="KH838" s="5"/>
      <c r="KI838" s="5"/>
      <c r="KJ838" s="5"/>
      <c r="KK838" s="5"/>
      <c r="KL838" s="5"/>
      <c r="KM838" s="5"/>
      <c r="KN838" s="5"/>
      <c r="KO838" s="5"/>
      <c r="KP838" s="5"/>
      <c r="KQ838" s="5"/>
      <c r="KR838" s="5"/>
      <c r="KS838" s="5"/>
      <c r="KT838" s="5"/>
      <c r="KU838" s="5"/>
      <c r="KV838" s="5"/>
      <c r="KW838" s="5"/>
      <c r="KX838" s="5"/>
      <c r="KY838" s="5"/>
      <c r="KZ838" s="5"/>
      <c r="LA838" s="5"/>
      <c r="LB838" s="5"/>
      <c r="LC838" s="5"/>
      <c r="LD838" s="5"/>
      <c r="LE838" s="5"/>
      <c r="LF838" s="5"/>
      <c r="LG838" s="5"/>
      <c r="LH838" s="5"/>
      <c r="LI838" s="5"/>
      <c r="LJ838" s="5"/>
      <c r="LK838" s="5"/>
      <c r="LL838" s="5"/>
      <c r="LM838" s="5"/>
      <c r="LN838" s="5"/>
      <c r="LO838" s="5"/>
      <c r="LP838" s="5"/>
      <c r="LQ838" s="5"/>
      <c r="LR838" s="5"/>
      <c r="LS838" s="5"/>
      <c r="LT838" s="5"/>
      <c r="LU838" s="5"/>
      <c r="LV838" s="5"/>
      <c r="LW838" s="5"/>
      <c r="LX838" s="5"/>
      <c r="LY838" s="5"/>
      <c r="LZ838" s="5"/>
      <c r="MA838" s="5"/>
      <c r="MB838" s="5"/>
      <c r="MC838" s="5"/>
      <c r="MD838" s="5"/>
      <c r="ME838" s="5"/>
      <c r="MF838" s="5"/>
      <c r="MG838" s="5"/>
      <c r="MH838" s="5"/>
      <c r="MI838" s="5"/>
      <c r="MJ838" s="5"/>
      <c r="MK838" s="5"/>
      <c r="ML838" s="5"/>
      <c r="MM838" s="5"/>
      <c r="MN838" s="5"/>
      <c r="MO838" s="5"/>
      <c r="MP838" s="5"/>
      <c r="MQ838" s="5"/>
      <c r="MR838" s="5"/>
      <c r="MS838" s="5"/>
      <c r="MT838" s="5"/>
      <c r="MU838" s="5"/>
      <c r="MV838" s="5"/>
      <c r="MW838" s="5"/>
      <c r="MX838" s="5"/>
      <c r="MY838" s="5"/>
      <c r="MZ838" s="5"/>
      <c r="NA838" s="5"/>
      <c r="NB838" s="5"/>
      <c r="NC838" s="5"/>
      <c r="ND838" s="5"/>
      <c r="NE838" s="5"/>
      <c r="NF838" s="5"/>
      <c r="NG838" s="5"/>
      <c r="NH838" s="5"/>
      <c r="NI838" s="5"/>
      <c r="NJ838" s="5"/>
      <c r="NK838" s="5"/>
      <c r="NL838" s="5"/>
      <c r="NM838" s="5"/>
      <c r="NN838" s="5"/>
      <c r="NO838" s="5"/>
      <c r="NP838" s="5"/>
      <c r="NQ838" s="5"/>
      <c r="NR838" s="5"/>
      <c r="NS838" s="5"/>
      <c r="NT838" s="5"/>
      <c r="NU838" s="5"/>
      <c r="NV838" s="5"/>
      <c r="NW838" s="5"/>
      <c r="NX838" s="5"/>
      <c r="NY838" s="5"/>
      <c r="NZ838" s="5"/>
      <c r="OA838" s="5"/>
      <c r="OB838" s="5"/>
      <c r="OC838" s="5"/>
      <c r="OD838" s="5"/>
      <c r="OE838" s="5"/>
      <c r="OF838" s="5"/>
      <c r="OG838" s="5"/>
      <c r="OH838" s="5"/>
      <c r="OI838" s="5"/>
      <c r="OJ838" s="5"/>
      <c r="OK838" s="5"/>
      <c r="OL838" s="5"/>
      <c r="OM838" s="5"/>
      <c r="ON838" s="5"/>
      <c r="OO838" s="5"/>
      <c r="OP838" s="5"/>
      <c r="OQ838" s="5"/>
      <c r="OR838" s="5"/>
      <c r="OS838" s="5"/>
      <c r="OT838" s="5"/>
      <c r="OU838" s="5"/>
      <c r="OV838" s="5"/>
      <c r="OW838" s="5"/>
      <c r="OX838" s="5"/>
      <c r="OY838" s="5"/>
      <c r="OZ838" s="5"/>
      <c r="PA838" s="5"/>
      <c r="PB838" s="5"/>
      <c r="PC838" s="5"/>
      <c r="PD838" s="5"/>
      <c r="PE838" s="5"/>
      <c r="PF838" s="5"/>
      <c r="PG838" s="5"/>
      <c r="PH838" s="5"/>
      <c r="PI838" s="5"/>
      <c r="PJ838" s="5"/>
      <c r="PK838" s="5"/>
      <c r="PL838" s="5"/>
      <c r="PM838" s="5"/>
      <c r="PN838" s="5"/>
      <c r="PO838" s="5"/>
      <c r="PP838" s="5"/>
    </row>
    <row r="839" spans="1:432" ht="14.2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  <c r="IW839" s="5"/>
      <c r="IX839" s="5"/>
      <c r="IY839" s="5"/>
      <c r="IZ839" s="5"/>
      <c r="JA839" s="5"/>
      <c r="JB839" s="5"/>
      <c r="JC839" s="5"/>
      <c r="JD839" s="5"/>
      <c r="JE839" s="5"/>
      <c r="JF839" s="5"/>
      <c r="JG839" s="5"/>
      <c r="JH839" s="5"/>
      <c r="JI839" s="5"/>
      <c r="JJ839" s="5"/>
      <c r="JK839" s="5"/>
      <c r="JL839" s="5"/>
      <c r="JM839" s="5"/>
      <c r="JN839" s="5"/>
      <c r="JO839" s="5"/>
      <c r="JP839" s="5"/>
      <c r="JQ839" s="5"/>
      <c r="JR839" s="5"/>
      <c r="JS839" s="5"/>
      <c r="JT839" s="5"/>
      <c r="JU839" s="5"/>
      <c r="JV839" s="5"/>
      <c r="JW839" s="5"/>
      <c r="JX839" s="5"/>
      <c r="JY839" s="5"/>
      <c r="JZ839" s="5"/>
      <c r="KA839" s="5"/>
      <c r="KB839" s="5"/>
      <c r="KC839" s="5"/>
      <c r="KD839" s="5"/>
      <c r="KE839" s="5"/>
      <c r="KF839" s="5"/>
      <c r="KG839" s="5"/>
      <c r="KH839" s="5"/>
      <c r="KI839" s="5"/>
      <c r="KJ839" s="5"/>
      <c r="KK839" s="5"/>
      <c r="KL839" s="5"/>
      <c r="KM839" s="5"/>
      <c r="KN839" s="5"/>
      <c r="KO839" s="5"/>
      <c r="KP839" s="5"/>
      <c r="KQ839" s="5"/>
      <c r="KR839" s="5"/>
      <c r="KS839" s="5"/>
      <c r="KT839" s="5"/>
      <c r="KU839" s="5"/>
      <c r="KV839" s="5"/>
      <c r="KW839" s="5"/>
      <c r="KX839" s="5"/>
      <c r="KY839" s="5"/>
      <c r="KZ839" s="5"/>
      <c r="LA839" s="5"/>
      <c r="LB839" s="5"/>
      <c r="LC839" s="5"/>
      <c r="LD839" s="5"/>
      <c r="LE839" s="5"/>
      <c r="LF839" s="5"/>
      <c r="LG839" s="5"/>
      <c r="LH839" s="5"/>
      <c r="LI839" s="5"/>
      <c r="LJ839" s="5"/>
      <c r="LK839" s="5"/>
      <c r="LL839" s="5"/>
      <c r="LM839" s="5"/>
      <c r="LN839" s="5"/>
      <c r="LO839" s="5"/>
      <c r="LP839" s="5"/>
      <c r="LQ839" s="5"/>
      <c r="LR839" s="5"/>
      <c r="LS839" s="5"/>
      <c r="LT839" s="5"/>
      <c r="LU839" s="5"/>
      <c r="LV839" s="5"/>
      <c r="LW839" s="5"/>
      <c r="LX839" s="5"/>
      <c r="LY839" s="5"/>
      <c r="LZ839" s="5"/>
      <c r="MA839" s="5"/>
      <c r="MB839" s="5"/>
      <c r="MC839" s="5"/>
      <c r="MD839" s="5"/>
      <c r="ME839" s="5"/>
      <c r="MF839" s="5"/>
      <c r="MG839" s="5"/>
      <c r="MH839" s="5"/>
      <c r="MI839" s="5"/>
      <c r="MJ839" s="5"/>
      <c r="MK839" s="5"/>
      <c r="ML839" s="5"/>
      <c r="MM839" s="5"/>
      <c r="MN839" s="5"/>
      <c r="MO839" s="5"/>
      <c r="MP839" s="5"/>
      <c r="MQ839" s="5"/>
      <c r="MR839" s="5"/>
      <c r="MS839" s="5"/>
      <c r="MT839" s="5"/>
      <c r="MU839" s="5"/>
      <c r="MV839" s="5"/>
      <c r="MW839" s="5"/>
      <c r="MX839" s="5"/>
      <c r="MY839" s="5"/>
      <c r="MZ839" s="5"/>
      <c r="NA839" s="5"/>
      <c r="NB839" s="5"/>
      <c r="NC839" s="5"/>
      <c r="ND839" s="5"/>
      <c r="NE839" s="5"/>
      <c r="NF839" s="5"/>
      <c r="NG839" s="5"/>
      <c r="NH839" s="5"/>
      <c r="NI839" s="5"/>
      <c r="NJ839" s="5"/>
      <c r="NK839" s="5"/>
      <c r="NL839" s="5"/>
      <c r="NM839" s="5"/>
      <c r="NN839" s="5"/>
      <c r="NO839" s="5"/>
      <c r="NP839" s="5"/>
      <c r="NQ839" s="5"/>
      <c r="NR839" s="5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</row>
    <row r="840" spans="1:432" ht="14.2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  <c r="IW840" s="5"/>
      <c r="IX840" s="5"/>
      <c r="IY840" s="5"/>
      <c r="IZ840" s="5"/>
      <c r="JA840" s="5"/>
      <c r="JB840" s="5"/>
      <c r="JC840" s="5"/>
      <c r="JD840" s="5"/>
      <c r="JE840" s="5"/>
      <c r="JF840" s="5"/>
      <c r="JG840" s="5"/>
      <c r="JH840" s="5"/>
      <c r="JI840" s="5"/>
      <c r="JJ840" s="5"/>
      <c r="JK840" s="5"/>
      <c r="JL840" s="5"/>
      <c r="JM840" s="5"/>
      <c r="JN840" s="5"/>
      <c r="JO840" s="5"/>
      <c r="JP840" s="5"/>
      <c r="JQ840" s="5"/>
      <c r="JR840" s="5"/>
      <c r="JS840" s="5"/>
      <c r="JT840" s="5"/>
      <c r="JU840" s="5"/>
      <c r="JV840" s="5"/>
      <c r="JW840" s="5"/>
      <c r="JX840" s="5"/>
      <c r="JY840" s="5"/>
      <c r="JZ840" s="5"/>
      <c r="KA840" s="5"/>
      <c r="KB840" s="5"/>
      <c r="KC840" s="5"/>
      <c r="KD840" s="5"/>
      <c r="KE840" s="5"/>
      <c r="KF840" s="5"/>
      <c r="KG840" s="5"/>
      <c r="KH840" s="5"/>
      <c r="KI840" s="5"/>
      <c r="KJ840" s="5"/>
      <c r="KK840" s="5"/>
      <c r="KL840" s="5"/>
      <c r="KM840" s="5"/>
      <c r="KN840" s="5"/>
      <c r="KO840" s="5"/>
      <c r="KP840" s="5"/>
      <c r="KQ840" s="5"/>
      <c r="KR840" s="5"/>
      <c r="KS840" s="5"/>
      <c r="KT840" s="5"/>
      <c r="KU840" s="5"/>
      <c r="KV840" s="5"/>
      <c r="KW840" s="5"/>
      <c r="KX840" s="5"/>
      <c r="KY840" s="5"/>
      <c r="KZ840" s="5"/>
      <c r="LA840" s="5"/>
      <c r="LB840" s="5"/>
      <c r="LC840" s="5"/>
      <c r="LD840" s="5"/>
      <c r="LE840" s="5"/>
      <c r="LF840" s="5"/>
      <c r="LG840" s="5"/>
      <c r="LH840" s="5"/>
      <c r="LI840" s="5"/>
      <c r="LJ840" s="5"/>
      <c r="LK840" s="5"/>
      <c r="LL840" s="5"/>
      <c r="LM840" s="5"/>
      <c r="LN840" s="5"/>
      <c r="LO840" s="5"/>
      <c r="LP840" s="5"/>
      <c r="LQ840" s="5"/>
      <c r="LR840" s="5"/>
      <c r="LS840" s="5"/>
      <c r="LT840" s="5"/>
      <c r="LU840" s="5"/>
      <c r="LV840" s="5"/>
      <c r="LW840" s="5"/>
      <c r="LX840" s="5"/>
      <c r="LY840" s="5"/>
      <c r="LZ840" s="5"/>
      <c r="MA840" s="5"/>
      <c r="MB840" s="5"/>
      <c r="MC840" s="5"/>
      <c r="MD840" s="5"/>
      <c r="ME840" s="5"/>
      <c r="MF840" s="5"/>
      <c r="MG840" s="5"/>
      <c r="MH840" s="5"/>
      <c r="MI840" s="5"/>
      <c r="MJ840" s="5"/>
      <c r="MK840" s="5"/>
      <c r="ML840" s="5"/>
      <c r="MM840" s="5"/>
      <c r="MN840" s="5"/>
      <c r="MO840" s="5"/>
      <c r="MP840" s="5"/>
      <c r="MQ840" s="5"/>
      <c r="MR840" s="5"/>
      <c r="MS840" s="5"/>
      <c r="MT840" s="5"/>
      <c r="MU840" s="5"/>
      <c r="MV840" s="5"/>
      <c r="MW840" s="5"/>
      <c r="MX840" s="5"/>
      <c r="MY840" s="5"/>
      <c r="MZ840" s="5"/>
      <c r="NA840" s="5"/>
      <c r="NB840" s="5"/>
      <c r="NC840" s="5"/>
      <c r="ND840" s="5"/>
      <c r="NE840" s="5"/>
      <c r="NF840" s="5"/>
      <c r="NG840" s="5"/>
      <c r="NH840" s="5"/>
      <c r="NI840" s="5"/>
      <c r="NJ840" s="5"/>
      <c r="NK840" s="5"/>
      <c r="NL840" s="5"/>
      <c r="NM840" s="5"/>
      <c r="NN840" s="5"/>
      <c r="NO840" s="5"/>
      <c r="NP840" s="5"/>
      <c r="NQ840" s="5"/>
      <c r="NR840" s="5"/>
      <c r="NS840" s="5"/>
      <c r="NT840" s="5"/>
      <c r="NU840" s="5"/>
      <c r="NV840" s="5"/>
      <c r="NW840" s="5"/>
      <c r="NX840" s="5"/>
      <c r="NY840" s="5"/>
      <c r="NZ840" s="5"/>
      <c r="OA840" s="5"/>
      <c r="OB840" s="5"/>
      <c r="OC840" s="5"/>
      <c r="OD840" s="5"/>
      <c r="OE840" s="5"/>
      <c r="OF840" s="5"/>
      <c r="OG840" s="5"/>
      <c r="OH840" s="5"/>
      <c r="OI840" s="5"/>
      <c r="OJ840" s="5"/>
      <c r="OK840" s="5"/>
      <c r="OL840" s="5"/>
      <c r="OM840" s="5"/>
      <c r="ON840" s="5"/>
      <c r="OO840" s="5"/>
      <c r="OP840" s="5"/>
      <c r="OQ840" s="5"/>
      <c r="OR840" s="5"/>
      <c r="OS840" s="5"/>
      <c r="OT840" s="5"/>
      <c r="OU840" s="5"/>
      <c r="OV840" s="5"/>
      <c r="OW840" s="5"/>
      <c r="OX840" s="5"/>
      <c r="OY840" s="5"/>
      <c r="OZ840" s="5"/>
      <c r="PA840" s="5"/>
      <c r="PB840" s="5"/>
      <c r="PC840" s="5"/>
      <c r="PD840" s="5"/>
      <c r="PE840" s="5"/>
      <c r="PF840" s="5"/>
      <c r="PG840" s="5"/>
      <c r="PH840" s="5"/>
      <c r="PI840" s="5"/>
      <c r="PJ840" s="5"/>
      <c r="PK840" s="5"/>
      <c r="PL840" s="5"/>
      <c r="PM840" s="5"/>
      <c r="PN840" s="5"/>
      <c r="PO840" s="5"/>
      <c r="PP840" s="5"/>
    </row>
    <row r="841" spans="1:432" ht="14.2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  <c r="IW841" s="5"/>
      <c r="IX841" s="5"/>
      <c r="IY841" s="5"/>
      <c r="IZ841" s="5"/>
      <c r="JA841" s="5"/>
      <c r="JB841" s="5"/>
      <c r="JC841" s="5"/>
      <c r="JD841" s="5"/>
      <c r="JE841" s="5"/>
      <c r="JF841" s="5"/>
      <c r="JG841" s="5"/>
      <c r="JH841" s="5"/>
      <c r="JI841" s="5"/>
      <c r="JJ841" s="5"/>
      <c r="JK841" s="5"/>
      <c r="JL841" s="5"/>
      <c r="JM841" s="5"/>
      <c r="JN841" s="5"/>
      <c r="JO841" s="5"/>
      <c r="JP841" s="5"/>
      <c r="JQ841" s="5"/>
      <c r="JR841" s="5"/>
      <c r="JS841" s="5"/>
      <c r="JT841" s="5"/>
      <c r="JU841" s="5"/>
      <c r="JV841" s="5"/>
      <c r="JW841" s="5"/>
      <c r="JX841" s="5"/>
      <c r="JY841" s="5"/>
      <c r="JZ841" s="5"/>
      <c r="KA841" s="5"/>
      <c r="KB841" s="5"/>
      <c r="KC841" s="5"/>
      <c r="KD841" s="5"/>
      <c r="KE841" s="5"/>
      <c r="KF841" s="5"/>
      <c r="KG841" s="5"/>
      <c r="KH841" s="5"/>
      <c r="KI841" s="5"/>
      <c r="KJ841" s="5"/>
      <c r="KK841" s="5"/>
      <c r="KL841" s="5"/>
      <c r="KM841" s="5"/>
      <c r="KN841" s="5"/>
      <c r="KO841" s="5"/>
      <c r="KP841" s="5"/>
      <c r="KQ841" s="5"/>
      <c r="KR841" s="5"/>
      <c r="KS841" s="5"/>
      <c r="KT841" s="5"/>
      <c r="KU841" s="5"/>
      <c r="KV841" s="5"/>
      <c r="KW841" s="5"/>
      <c r="KX841" s="5"/>
      <c r="KY841" s="5"/>
      <c r="KZ841" s="5"/>
      <c r="LA841" s="5"/>
      <c r="LB841" s="5"/>
      <c r="LC841" s="5"/>
      <c r="LD841" s="5"/>
      <c r="LE841" s="5"/>
      <c r="LF841" s="5"/>
      <c r="LG841" s="5"/>
      <c r="LH841" s="5"/>
      <c r="LI841" s="5"/>
      <c r="LJ841" s="5"/>
      <c r="LK841" s="5"/>
      <c r="LL841" s="5"/>
      <c r="LM841" s="5"/>
      <c r="LN841" s="5"/>
      <c r="LO841" s="5"/>
      <c r="LP841" s="5"/>
      <c r="LQ841" s="5"/>
      <c r="LR841" s="5"/>
      <c r="LS841" s="5"/>
      <c r="LT841" s="5"/>
      <c r="LU841" s="5"/>
      <c r="LV841" s="5"/>
      <c r="LW841" s="5"/>
      <c r="LX841" s="5"/>
      <c r="LY841" s="5"/>
      <c r="LZ841" s="5"/>
      <c r="MA841" s="5"/>
      <c r="MB841" s="5"/>
      <c r="MC841" s="5"/>
      <c r="MD841" s="5"/>
      <c r="ME841" s="5"/>
      <c r="MF841" s="5"/>
      <c r="MG841" s="5"/>
      <c r="MH841" s="5"/>
      <c r="MI841" s="5"/>
      <c r="MJ841" s="5"/>
      <c r="MK841" s="5"/>
      <c r="ML841" s="5"/>
      <c r="MM841" s="5"/>
      <c r="MN841" s="5"/>
      <c r="MO841" s="5"/>
      <c r="MP841" s="5"/>
      <c r="MQ841" s="5"/>
      <c r="MR841" s="5"/>
      <c r="MS841" s="5"/>
      <c r="MT841" s="5"/>
      <c r="MU841" s="5"/>
      <c r="MV841" s="5"/>
      <c r="MW841" s="5"/>
      <c r="MX841" s="5"/>
      <c r="MY841" s="5"/>
      <c r="MZ841" s="5"/>
      <c r="NA841" s="5"/>
      <c r="NB841" s="5"/>
      <c r="NC841" s="5"/>
      <c r="ND841" s="5"/>
      <c r="NE841" s="5"/>
      <c r="NF841" s="5"/>
      <c r="NG841" s="5"/>
      <c r="NH841" s="5"/>
      <c r="NI841" s="5"/>
      <c r="NJ841" s="5"/>
      <c r="NK841" s="5"/>
      <c r="NL841" s="5"/>
      <c r="NM841" s="5"/>
      <c r="NN841" s="5"/>
      <c r="NO841" s="5"/>
      <c r="NP841" s="5"/>
      <c r="NQ841" s="5"/>
      <c r="NR841" s="5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</row>
    <row r="842" spans="1:432" ht="14.2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  <c r="IW842" s="5"/>
      <c r="IX842" s="5"/>
      <c r="IY842" s="5"/>
      <c r="IZ842" s="5"/>
      <c r="JA842" s="5"/>
      <c r="JB842" s="5"/>
      <c r="JC842" s="5"/>
      <c r="JD842" s="5"/>
      <c r="JE842" s="5"/>
      <c r="JF842" s="5"/>
      <c r="JG842" s="5"/>
      <c r="JH842" s="5"/>
      <c r="JI842" s="5"/>
      <c r="JJ842" s="5"/>
      <c r="JK842" s="5"/>
      <c r="JL842" s="5"/>
      <c r="JM842" s="5"/>
      <c r="JN842" s="5"/>
      <c r="JO842" s="5"/>
      <c r="JP842" s="5"/>
      <c r="JQ842" s="5"/>
      <c r="JR842" s="5"/>
      <c r="JS842" s="5"/>
      <c r="JT842" s="5"/>
      <c r="JU842" s="5"/>
      <c r="JV842" s="5"/>
      <c r="JW842" s="5"/>
      <c r="JX842" s="5"/>
      <c r="JY842" s="5"/>
      <c r="JZ842" s="5"/>
      <c r="KA842" s="5"/>
      <c r="KB842" s="5"/>
      <c r="KC842" s="5"/>
      <c r="KD842" s="5"/>
      <c r="KE842" s="5"/>
      <c r="KF842" s="5"/>
      <c r="KG842" s="5"/>
      <c r="KH842" s="5"/>
      <c r="KI842" s="5"/>
      <c r="KJ842" s="5"/>
      <c r="KK842" s="5"/>
      <c r="KL842" s="5"/>
      <c r="KM842" s="5"/>
      <c r="KN842" s="5"/>
      <c r="KO842" s="5"/>
      <c r="KP842" s="5"/>
      <c r="KQ842" s="5"/>
      <c r="KR842" s="5"/>
      <c r="KS842" s="5"/>
      <c r="KT842" s="5"/>
      <c r="KU842" s="5"/>
      <c r="KV842" s="5"/>
      <c r="KW842" s="5"/>
      <c r="KX842" s="5"/>
      <c r="KY842" s="5"/>
      <c r="KZ842" s="5"/>
      <c r="LA842" s="5"/>
      <c r="LB842" s="5"/>
      <c r="LC842" s="5"/>
      <c r="LD842" s="5"/>
      <c r="LE842" s="5"/>
      <c r="LF842" s="5"/>
      <c r="LG842" s="5"/>
      <c r="LH842" s="5"/>
      <c r="LI842" s="5"/>
      <c r="LJ842" s="5"/>
      <c r="LK842" s="5"/>
      <c r="LL842" s="5"/>
      <c r="LM842" s="5"/>
      <c r="LN842" s="5"/>
      <c r="LO842" s="5"/>
      <c r="LP842" s="5"/>
      <c r="LQ842" s="5"/>
      <c r="LR842" s="5"/>
      <c r="LS842" s="5"/>
      <c r="LT842" s="5"/>
      <c r="LU842" s="5"/>
      <c r="LV842" s="5"/>
      <c r="LW842" s="5"/>
      <c r="LX842" s="5"/>
      <c r="LY842" s="5"/>
      <c r="LZ842" s="5"/>
      <c r="MA842" s="5"/>
      <c r="MB842" s="5"/>
      <c r="MC842" s="5"/>
      <c r="MD842" s="5"/>
      <c r="ME842" s="5"/>
      <c r="MF842" s="5"/>
      <c r="MG842" s="5"/>
      <c r="MH842" s="5"/>
      <c r="MI842" s="5"/>
      <c r="MJ842" s="5"/>
      <c r="MK842" s="5"/>
      <c r="ML842" s="5"/>
      <c r="MM842" s="5"/>
      <c r="MN842" s="5"/>
      <c r="MO842" s="5"/>
      <c r="MP842" s="5"/>
      <c r="MQ842" s="5"/>
      <c r="MR842" s="5"/>
      <c r="MS842" s="5"/>
      <c r="MT842" s="5"/>
      <c r="MU842" s="5"/>
      <c r="MV842" s="5"/>
      <c r="MW842" s="5"/>
      <c r="MX842" s="5"/>
      <c r="MY842" s="5"/>
      <c r="MZ842" s="5"/>
      <c r="NA842" s="5"/>
      <c r="NB842" s="5"/>
      <c r="NC842" s="5"/>
      <c r="ND842" s="5"/>
      <c r="NE842" s="5"/>
      <c r="NF842" s="5"/>
      <c r="NG842" s="5"/>
      <c r="NH842" s="5"/>
      <c r="NI842" s="5"/>
      <c r="NJ842" s="5"/>
      <c r="NK842" s="5"/>
      <c r="NL842" s="5"/>
      <c r="NM842" s="5"/>
      <c r="NN842" s="5"/>
      <c r="NO842" s="5"/>
      <c r="NP842" s="5"/>
      <c r="NQ842" s="5"/>
      <c r="NR842" s="5"/>
      <c r="NS842" s="5"/>
      <c r="NT842" s="5"/>
      <c r="NU842" s="5"/>
      <c r="NV842" s="5"/>
      <c r="NW842" s="5"/>
      <c r="NX842" s="5"/>
      <c r="NY842" s="5"/>
      <c r="NZ842" s="5"/>
      <c r="OA842" s="5"/>
      <c r="OB842" s="5"/>
      <c r="OC842" s="5"/>
      <c r="OD842" s="5"/>
      <c r="OE842" s="5"/>
      <c r="OF842" s="5"/>
      <c r="OG842" s="5"/>
      <c r="OH842" s="5"/>
      <c r="OI842" s="5"/>
      <c r="OJ842" s="5"/>
      <c r="OK842" s="5"/>
      <c r="OL842" s="5"/>
      <c r="OM842" s="5"/>
      <c r="ON842" s="5"/>
      <c r="OO842" s="5"/>
      <c r="OP842" s="5"/>
      <c r="OQ842" s="5"/>
      <c r="OR842" s="5"/>
      <c r="OS842" s="5"/>
      <c r="OT842" s="5"/>
      <c r="OU842" s="5"/>
      <c r="OV842" s="5"/>
      <c r="OW842" s="5"/>
      <c r="OX842" s="5"/>
      <c r="OY842" s="5"/>
      <c r="OZ842" s="5"/>
      <c r="PA842" s="5"/>
      <c r="PB842" s="5"/>
      <c r="PC842" s="5"/>
      <c r="PD842" s="5"/>
      <c r="PE842" s="5"/>
      <c r="PF842" s="5"/>
      <c r="PG842" s="5"/>
      <c r="PH842" s="5"/>
      <c r="PI842" s="5"/>
      <c r="PJ842" s="5"/>
      <c r="PK842" s="5"/>
      <c r="PL842" s="5"/>
      <c r="PM842" s="5"/>
      <c r="PN842" s="5"/>
      <c r="PO842" s="5"/>
      <c r="PP842" s="5"/>
    </row>
    <row r="843" spans="1:432" ht="14.2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  <c r="IW843" s="5"/>
      <c r="IX843" s="5"/>
      <c r="IY843" s="5"/>
      <c r="IZ843" s="5"/>
      <c r="JA843" s="5"/>
      <c r="JB843" s="5"/>
      <c r="JC843" s="5"/>
      <c r="JD843" s="5"/>
      <c r="JE843" s="5"/>
      <c r="JF843" s="5"/>
      <c r="JG843" s="5"/>
      <c r="JH843" s="5"/>
      <c r="JI843" s="5"/>
      <c r="JJ843" s="5"/>
      <c r="JK843" s="5"/>
      <c r="JL843" s="5"/>
      <c r="JM843" s="5"/>
      <c r="JN843" s="5"/>
      <c r="JO843" s="5"/>
      <c r="JP843" s="5"/>
      <c r="JQ843" s="5"/>
      <c r="JR843" s="5"/>
      <c r="JS843" s="5"/>
      <c r="JT843" s="5"/>
      <c r="JU843" s="5"/>
      <c r="JV843" s="5"/>
      <c r="JW843" s="5"/>
      <c r="JX843" s="5"/>
      <c r="JY843" s="5"/>
      <c r="JZ843" s="5"/>
      <c r="KA843" s="5"/>
      <c r="KB843" s="5"/>
      <c r="KC843" s="5"/>
      <c r="KD843" s="5"/>
      <c r="KE843" s="5"/>
      <c r="KF843" s="5"/>
      <c r="KG843" s="5"/>
      <c r="KH843" s="5"/>
      <c r="KI843" s="5"/>
      <c r="KJ843" s="5"/>
      <c r="KK843" s="5"/>
      <c r="KL843" s="5"/>
      <c r="KM843" s="5"/>
      <c r="KN843" s="5"/>
      <c r="KO843" s="5"/>
      <c r="KP843" s="5"/>
      <c r="KQ843" s="5"/>
      <c r="KR843" s="5"/>
      <c r="KS843" s="5"/>
      <c r="KT843" s="5"/>
      <c r="KU843" s="5"/>
      <c r="KV843" s="5"/>
      <c r="KW843" s="5"/>
      <c r="KX843" s="5"/>
      <c r="KY843" s="5"/>
      <c r="KZ843" s="5"/>
      <c r="LA843" s="5"/>
      <c r="LB843" s="5"/>
      <c r="LC843" s="5"/>
      <c r="LD843" s="5"/>
      <c r="LE843" s="5"/>
      <c r="LF843" s="5"/>
      <c r="LG843" s="5"/>
      <c r="LH843" s="5"/>
      <c r="LI843" s="5"/>
      <c r="LJ843" s="5"/>
      <c r="LK843" s="5"/>
      <c r="LL843" s="5"/>
      <c r="LM843" s="5"/>
      <c r="LN843" s="5"/>
      <c r="LO843" s="5"/>
      <c r="LP843" s="5"/>
      <c r="LQ843" s="5"/>
      <c r="LR843" s="5"/>
      <c r="LS843" s="5"/>
      <c r="LT843" s="5"/>
      <c r="LU843" s="5"/>
      <c r="LV843" s="5"/>
      <c r="LW843" s="5"/>
      <c r="LX843" s="5"/>
      <c r="LY843" s="5"/>
      <c r="LZ843" s="5"/>
      <c r="MA843" s="5"/>
      <c r="MB843" s="5"/>
      <c r="MC843" s="5"/>
      <c r="MD843" s="5"/>
      <c r="ME843" s="5"/>
      <c r="MF843" s="5"/>
      <c r="MG843" s="5"/>
      <c r="MH843" s="5"/>
      <c r="MI843" s="5"/>
      <c r="MJ843" s="5"/>
      <c r="MK843" s="5"/>
      <c r="ML843" s="5"/>
      <c r="MM843" s="5"/>
      <c r="MN843" s="5"/>
      <c r="MO843" s="5"/>
      <c r="MP843" s="5"/>
      <c r="MQ843" s="5"/>
      <c r="MR843" s="5"/>
      <c r="MS843" s="5"/>
      <c r="MT843" s="5"/>
      <c r="MU843" s="5"/>
      <c r="MV843" s="5"/>
      <c r="MW843" s="5"/>
      <c r="MX843" s="5"/>
      <c r="MY843" s="5"/>
      <c r="MZ843" s="5"/>
      <c r="NA843" s="5"/>
      <c r="NB843" s="5"/>
      <c r="NC843" s="5"/>
      <c r="ND843" s="5"/>
      <c r="NE843" s="5"/>
      <c r="NF843" s="5"/>
      <c r="NG843" s="5"/>
      <c r="NH843" s="5"/>
      <c r="NI843" s="5"/>
      <c r="NJ843" s="5"/>
      <c r="NK843" s="5"/>
      <c r="NL843" s="5"/>
      <c r="NM843" s="5"/>
      <c r="NN843" s="5"/>
      <c r="NO843" s="5"/>
      <c r="NP843" s="5"/>
      <c r="NQ843" s="5"/>
      <c r="NR843" s="5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</row>
    <row r="844" spans="1:432" ht="14.2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  <c r="IW844" s="5"/>
      <c r="IX844" s="5"/>
      <c r="IY844" s="5"/>
      <c r="IZ844" s="5"/>
      <c r="JA844" s="5"/>
      <c r="JB844" s="5"/>
      <c r="JC844" s="5"/>
      <c r="JD844" s="5"/>
      <c r="JE844" s="5"/>
      <c r="JF844" s="5"/>
      <c r="JG844" s="5"/>
      <c r="JH844" s="5"/>
      <c r="JI844" s="5"/>
      <c r="JJ844" s="5"/>
      <c r="JK844" s="5"/>
      <c r="JL844" s="5"/>
      <c r="JM844" s="5"/>
      <c r="JN844" s="5"/>
      <c r="JO844" s="5"/>
      <c r="JP844" s="5"/>
      <c r="JQ844" s="5"/>
      <c r="JR844" s="5"/>
      <c r="JS844" s="5"/>
      <c r="JT844" s="5"/>
      <c r="JU844" s="5"/>
      <c r="JV844" s="5"/>
      <c r="JW844" s="5"/>
      <c r="JX844" s="5"/>
      <c r="JY844" s="5"/>
      <c r="JZ844" s="5"/>
      <c r="KA844" s="5"/>
      <c r="KB844" s="5"/>
      <c r="KC844" s="5"/>
      <c r="KD844" s="5"/>
      <c r="KE844" s="5"/>
      <c r="KF844" s="5"/>
      <c r="KG844" s="5"/>
      <c r="KH844" s="5"/>
      <c r="KI844" s="5"/>
      <c r="KJ844" s="5"/>
      <c r="KK844" s="5"/>
      <c r="KL844" s="5"/>
      <c r="KM844" s="5"/>
      <c r="KN844" s="5"/>
      <c r="KO844" s="5"/>
      <c r="KP844" s="5"/>
      <c r="KQ844" s="5"/>
      <c r="KR844" s="5"/>
      <c r="KS844" s="5"/>
      <c r="KT844" s="5"/>
      <c r="KU844" s="5"/>
      <c r="KV844" s="5"/>
      <c r="KW844" s="5"/>
      <c r="KX844" s="5"/>
      <c r="KY844" s="5"/>
      <c r="KZ844" s="5"/>
      <c r="LA844" s="5"/>
      <c r="LB844" s="5"/>
      <c r="LC844" s="5"/>
      <c r="LD844" s="5"/>
      <c r="LE844" s="5"/>
      <c r="LF844" s="5"/>
      <c r="LG844" s="5"/>
      <c r="LH844" s="5"/>
      <c r="LI844" s="5"/>
      <c r="LJ844" s="5"/>
      <c r="LK844" s="5"/>
      <c r="LL844" s="5"/>
      <c r="LM844" s="5"/>
      <c r="LN844" s="5"/>
      <c r="LO844" s="5"/>
      <c r="LP844" s="5"/>
      <c r="LQ844" s="5"/>
      <c r="LR844" s="5"/>
      <c r="LS844" s="5"/>
      <c r="LT844" s="5"/>
      <c r="LU844" s="5"/>
      <c r="LV844" s="5"/>
      <c r="LW844" s="5"/>
      <c r="LX844" s="5"/>
      <c r="LY844" s="5"/>
      <c r="LZ844" s="5"/>
      <c r="MA844" s="5"/>
      <c r="MB844" s="5"/>
      <c r="MC844" s="5"/>
      <c r="MD844" s="5"/>
      <c r="ME844" s="5"/>
      <c r="MF844" s="5"/>
      <c r="MG844" s="5"/>
      <c r="MH844" s="5"/>
      <c r="MI844" s="5"/>
      <c r="MJ844" s="5"/>
      <c r="MK844" s="5"/>
      <c r="ML844" s="5"/>
      <c r="MM844" s="5"/>
      <c r="MN844" s="5"/>
      <c r="MO844" s="5"/>
      <c r="MP844" s="5"/>
      <c r="MQ844" s="5"/>
      <c r="MR844" s="5"/>
      <c r="MS844" s="5"/>
      <c r="MT844" s="5"/>
      <c r="MU844" s="5"/>
      <c r="MV844" s="5"/>
      <c r="MW844" s="5"/>
      <c r="MX844" s="5"/>
      <c r="MY844" s="5"/>
      <c r="MZ844" s="5"/>
      <c r="NA844" s="5"/>
      <c r="NB844" s="5"/>
      <c r="NC844" s="5"/>
      <c r="ND844" s="5"/>
      <c r="NE844" s="5"/>
      <c r="NF844" s="5"/>
      <c r="NG844" s="5"/>
      <c r="NH844" s="5"/>
      <c r="NI844" s="5"/>
      <c r="NJ844" s="5"/>
      <c r="NK844" s="5"/>
      <c r="NL844" s="5"/>
      <c r="NM844" s="5"/>
      <c r="NN844" s="5"/>
      <c r="NO844" s="5"/>
      <c r="NP844" s="5"/>
      <c r="NQ844" s="5"/>
      <c r="NR844" s="5"/>
      <c r="NS844" s="5"/>
      <c r="NT844" s="5"/>
      <c r="NU844" s="5"/>
      <c r="NV844" s="5"/>
      <c r="NW844" s="5"/>
      <c r="NX844" s="5"/>
      <c r="NY844" s="5"/>
      <c r="NZ844" s="5"/>
      <c r="OA844" s="5"/>
      <c r="OB844" s="5"/>
      <c r="OC844" s="5"/>
      <c r="OD844" s="5"/>
      <c r="OE844" s="5"/>
      <c r="OF844" s="5"/>
      <c r="OG844" s="5"/>
      <c r="OH844" s="5"/>
      <c r="OI844" s="5"/>
      <c r="OJ844" s="5"/>
      <c r="OK844" s="5"/>
      <c r="OL844" s="5"/>
      <c r="OM844" s="5"/>
      <c r="ON844" s="5"/>
      <c r="OO844" s="5"/>
      <c r="OP844" s="5"/>
      <c r="OQ844" s="5"/>
      <c r="OR844" s="5"/>
      <c r="OS844" s="5"/>
      <c r="OT844" s="5"/>
      <c r="OU844" s="5"/>
      <c r="OV844" s="5"/>
      <c r="OW844" s="5"/>
      <c r="OX844" s="5"/>
      <c r="OY844" s="5"/>
      <c r="OZ844" s="5"/>
      <c r="PA844" s="5"/>
      <c r="PB844" s="5"/>
      <c r="PC844" s="5"/>
      <c r="PD844" s="5"/>
      <c r="PE844" s="5"/>
      <c r="PF844" s="5"/>
      <c r="PG844" s="5"/>
      <c r="PH844" s="5"/>
      <c r="PI844" s="5"/>
      <c r="PJ844" s="5"/>
      <c r="PK844" s="5"/>
      <c r="PL844" s="5"/>
      <c r="PM844" s="5"/>
      <c r="PN844" s="5"/>
      <c r="PO844" s="5"/>
      <c r="PP844" s="5"/>
    </row>
    <row r="845" spans="1:432" ht="14.2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  <c r="IW845" s="5"/>
      <c r="IX845" s="5"/>
      <c r="IY845" s="5"/>
      <c r="IZ845" s="5"/>
      <c r="JA845" s="5"/>
      <c r="JB845" s="5"/>
      <c r="JC845" s="5"/>
      <c r="JD845" s="5"/>
      <c r="JE845" s="5"/>
      <c r="JF845" s="5"/>
      <c r="JG845" s="5"/>
      <c r="JH845" s="5"/>
      <c r="JI845" s="5"/>
      <c r="JJ845" s="5"/>
      <c r="JK845" s="5"/>
      <c r="JL845" s="5"/>
      <c r="JM845" s="5"/>
      <c r="JN845" s="5"/>
      <c r="JO845" s="5"/>
      <c r="JP845" s="5"/>
      <c r="JQ845" s="5"/>
      <c r="JR845" s="5"/>
      <c r="JS845" s="5"/>
      <c r="JT845" s="5"/>
      <c r="JU845" s="5"/>
      <c r="JV845" s="5"/>
      <c r="JW845" s="5"/>
      <c r="JX845" s="5"/>
      <c r="JY845" s="5"/>
      <c r="JZ845" s="5"/>
      <c r="KA845" s="5"/>
      <c r="KB845" s="5"/>
      <c r="KC845" s="5"/>
      <c r="KD845" s="5"/>
      <c r="KE845" s="5"/>
      <c r="KF845" s="5"/>
      <c r="KG845" s="5"/>
      <c r="KH845" s="5"/>
      <c r="KI845" s="5"/>
      <c r="KJ845" s="5"/>
      <c r="KK845" s="5"/>
      <c r="KL845" s="5"/>
      <c r="KM845" s="5"/>
      <c r="KN845" s="5"/>
      <c r="KO845" s="5"/>
      <c r="KP845" s="5"/>
      <c r="KQ845" s="5"/>
      <c r="KR845" s="5"/>
      <c r="KS845" s="5"/>
      <c r="KT845" s="5"/>
      <c r="KU845" s="5"/>
      <c r="KV845" s="5"/>
      <c r="KW845" s="5"/>
      <c r="KX845" s="5"/>
      <c r="KY845" s="5"/>
      <c r="KZ845" s="5"/>
      <c r="LA845" s="5"/>
      <c r="LB845" s="5"/>
      <c r="LC845" s="5"/>
      <c r="LD845" s="5"/>
      <c r="LE845" s="5"/>
      <c r="LF845" s="5"/>
      <c r="LG845" s="5"/>
      <c r="LH845" s="5"/>
      <c r="LI845" s="5"/>
      <c r="LJ845" s="5"/>
      <c r="LK845" s="5"/>
      <c r="LL845" s="5"/>
      <c r="LM845" s="5"/>
      <c r="LN845" s="5"/>
      <c r="LO845" s="5"/>
      <c r="LP845" s="5"/>
      <c r="LQ845" s="5"/>
      <c r="LR845" s="5"/>
      <c r="LS845" s="5"/>
      <c r="LT845" s="5"/>
      <c r="LU845" s="5"/>
      <c r="LV845" s="5"/>
      <c r="LW845" s="5"/>
      <c r="LX845" s="5"/>
      <c r="LY845" s="5"/>
      <c r="LZ845" s="5"/>
      <c r="MA845" s="5"/>
      <c r="MB845" s="5"/>
      <c r="MC845" s="5"/>
      <c r="MD845" s="5"/>
      <c r="ME845" s="5"/>
      <c r="MF845" s="5"/>
      <c r="MG845" s="5"/>
      <c r="MH845" s="5"/>
      <c r="MI845" s="5"/>
      <c r="MJ845" s="5"/>
      <c r="MK845" s="5"/>
      <c r="ML845" s="5"/>
      <c r="MM845" s="5"/>
      <c r="MN845" s="5"/>
      <c r="MO845" s="5"/>
      <c r="MP845" s="5"/>
      <c r="MQ845" s="5"/>
      <c r="MR845" s="5"/>
      <c r="MS845" s="5"/>
      <c r="MT845" s="5"/>
      <c r="MU845" s="5"/>
      <c r="MV845" s="5"/>
      <c r="MW845" s="5"/>
      <c r="MX845" s="5"/>
      <c r="MY845" s="5"/>
      <c r="MZ845" s="5"/>
      <c r="NA845" s="5"/>
      <c r="NB845" s="5"/>
      <c r="NC845" s="5"/>
      <c r="ND845" s="5"/>
      <c r="NE845" s="5"/>
      <c r="NF845" s="5"/>
      <c r="NG845" s="5"/>
      <c r="NH845" s="5"/>
      <c r="NI845" s="5"/>
      <c r="NJ845" s="5"/>
      <c r="NK845" s="5"/>
      <c r="NL845" s="5"/>
      <c r="NM845" s="5"/>
      <c r="NN845" s="5"/>
      <c r="NO845" s="5"/>
      <c r="NP845" s="5"/>
      <c r="NQ845" s="5"/>
      <c r="NR845" s="5"/>
      <c r="NS845" s="5"/>
      <c r="NT845" s="5"/>
      <c r="NU845" s="5"/>
      <c r="NV845" s="5"/>
      <c r="NW845" s="5"/>
      <c r="NX845" s="5"/>
      <c r="NY845" s="5"/>
      <c r="NZ845" s="5"/>
      <c r="OA845" s="5"/>
      <c r="OB845" s="5"/>
      <c r="OC845" s="5"/>
      <c r="OD845" s="5"/>
      <c r="OE845" s="5"/>
      <c r="OF845" s="5"/>
      <c r="OG845" s="5"/>
      <c r="OH845" s="5"/>
      <c r="OI845" s="5"/>
      <c r="OJ845" s="5"/>
      <c r="OK845" s="5"/>
      <c r="OL845" s="5"/>
      <c r="OM845" s="5"/>
      <c r="ON845" s="5"/>
      <c r="OO845" s="5"/>
      <c r="OP845" s="5"/>
      <c r="OQ845" s="5"/>
      <c r="OR845" s="5"/>
      <c r="OS845" s="5"/>
      <c r="OT845" s="5"/>
      <c r="OU845" s="5"/>
      <c r="OV845" s="5"/>
      <c r="OW845" s="5"/>
      <c r="OX845" s="5"/>
      <c r="OY845" s="5"/>
      <c r="OZ845" s="5"/>
      <c r="PA845" s="5"/>
      <c r="PB845" s="5"/>
      <c r="PC845" s="5"/>
      <c r="PD845" s="5"/>
      <c r="PE845" s="5"/>
      <c r="PF845" s="5"/>
      <c r="PG845" s="5"/>
      <c r="PH845" s="5"/>
      <c r="PI845" s="5"/>
      <c r="PJ845" s="5"/>
      <c r="PK845" s="5"/>
      <c r="PL845" s="5"/>
      <c r="PM845" s="5"/>
      <c r="PN845" s="5"/>
      <c r="PO845" s="5"/>
      <c r="PP845" s="5"/>
    </row>
    <row r="846" spans="1:432" ht="14.2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  <c r="IW846" s="5"/>
      <c r="IX846" s="5"/>
      <c r="IY846" s="5"/>
      <c r="IZ846" s="5"/>
      <c r="JA846" s="5"/>
      <c r="JB846" s="5"/>
      <c r="JC846" s="5"/>
      <c r="JD846" s="5"/>
      <c r="JE846" s="5"/>
      <c r="JF846" s="5"/>
      <c r="JG846" s="5"/>
      <c r="JH846" s="5"/>
      <c r="JI846" s="5"/>
      <c r="JJ846" s="5"/>
      <c r="JK846" s="5"/>
      <c r="JL846" s="5"/>
      <c r="JM846" s="5"/>
      <c r="JN846" s="5"/>
      <c r="JO846" s="5"/>
      <c r="JP846" s="5"/>
      <c r="JQ846" s="5"/>
      <c r="JR846" s="5"/>
      <c r="JS846" s="5"/>
      <c r="JT846" s="5"/>
      <c r="JU846" s="5"/>
      <c r="JV846" s="5"/>
      <c r="JW846" s="5"/>
      <c r="JX846" s="5"/>
      <c r="JY846" s="5"/>
      <c r="JZ846" s="5"/>
      <c r="KA846" s="5"/>
      <c r="KB846" s="5"/>
      <c r="KC846" s="5"/>
      <c r="KD846" s="5"/>
      <c r="KE846" s="5"/>
      <c r="KF846" s="5"/>
      <c r="KG846" s="5"/>
      <c r="KH846" s="5"/>
      <c r="KI846" s="5"/>
      <c r="KJ846" s="5"/>
      <c r="KK846" s="5"/>
      <c r="KL846" s="5"/>
      <c r="KM846" s="5"/>
      <c r="KN846" s="5"/>
      <c r="KO846" s="5"/>
      <c r="KP846" s="5"/>
      <c r="KQ846" s="5"/>
      <c r="KR846" s="5"/>
      <c r="KS846" s="5"/>
      <c r="KT846" s="5"/>
      <c r="KU846" s="5"/>
      <c r="KV846" s="5"/>
      <c r="KW846" s="5"/>
      <c r="KX846" s="5"/>
      <c r="KY846" s="5"/>
      <c r="KZ846" s="5"/>
      <c r="LA846" s="5"/>
      <c r="LB846" s="5"/>
      <c r="LC846" s="5"/>
      <c r="LD846" s="5"/>
      <c r="LE846" s="5"/>
      <c r="LF846" s="5"/>
      <c r="LG846" s="5"/>
      <c r="LH846" s="5"/>
      <c r="LI846" s="5"/>
      <c r="LJ846" s="5"/>
      <c r="LK846" s="5"/>
      <c r="LL846" s="5"/>
      <c r="LM846" s="5"/>
      <c r="LN846" s="5"/>
      <c r="LO846" s="5"/>
      <c r="LP846" s="5"/>
      <c r="LQ846" s="5"/>
      <c r="LR846" s="5"/>
      <c r="LS846" s="5"/>
      <c r="LT846" s="5"/>
      <c r="LU846" s="5"/>
      <c r="LV846" s="5"/>
      <c r="LW846" s="5"/>
      <c r="LX846" s="5"/>
      <c r="LY846" s="5"/>
      <c r="LZ846" s="5"/>
      <c r="MA846" s="5"/>
      <c r="MB846" s="5"/>
      <c r="MC846" s="5"/>
      <c r="MD846" s="5"/>
      <c r="ME846" s="5"/>
      <c r="MF846" s="5"/>
      <c r="MG846" s="5"/>
      <c r="MH846" s="5"/>
      <c r="MI846" s="5"/>
      <c r="MJ846" s="5"/>
      <c r="MK846" s="5"/>
      <c r="ML846" s="5"/>
      <c r="MM846" s="5"/>
      <c r="MN846" s="5"/>
      <c r="MO846" s="5"/>
      <c r="MP846" s="5"/>
      <c r="MQ846" s="5"/>
      <c r="MR846" s="5"/>
      <c r="MS846" s="5"/>
      <c r="MT846" s="5"/>
      <c r="MU846" s="5"/>
      <c r="MV846" s="5"/>
      <c r="MW846" s="5"/>
      <c r="MX846" s="5"/>
      <c r="MY846" s="5"/>
      <c r="MZ846" s="5"/>
      <c r="NA846" s="5"/>
      <c r="NB846" s="5"/>
      <c r="NC846" s="5"/>
      <c r="ND846" s="5"/>
      <c r="NE846" s="5"/>
      <c r="NF846" s="5"/>
      <c r="NG846" s="5"/>
      <c r="NH846" s="5"/>
      <c r="NI846" s="5"/>
      <c r="NJ846" s="5"/>
      <c r="NK846" s="5"/>
      <c r="NL846" s="5"/>
      <c r="NM846" s="5"/>
      <c r="NN846" s="5"/>
      <c r="NO846" s="5"/>
      <c r="NP846" s="5"/>
      <c r="NQ846" s="5"/>
      <c r="NR846" s="5"/>
      <c r="NS846" s="5"/>
      <c r="NT846" s="5"/>
      <c r="NU846" s="5"/>
      <c r="NV846" s="5"/>
      <c r="NW846" s="5"/>
      <c r="NX846" s="5"/>
      <c r="NY846" s="5"/>
      <c r="NZ846" s="5"/>
      <c r="OA846" s="5"/>
      <c r="OB846" s="5"/>
      <c r="OC846" s="5"/>
      <c r="OD846" s="5"/>
      <c r="OE846" s="5"/>
      <c r="OF846" s="5"/>
      <c r="OG846" s="5"/>
      <c r="OH846" s="5"/>
      <c r="OI846" s="5"/>
      <c r="OJ846" s="5"/>
      <c r="OK846" s="5"/>
      <c r="OL846" s="5"/>
      <c r="OM846" s="5"/>
      <c r="ON846" s="5"/>
      <c r="OO846" s="5"/>
      <c r="OP846" s="5"/>
      <c r="OQ846" s="5"/>
      <c r="OR846" s="5"/>
      <c r="OS846" s="5"/>
      <c r="OT846" s="5"/>
      <c r="OU846" s="5"/>
      <c r="OV846" s="5"/>
      <c r="OW846" s="5"/>
      <c r="OX846" s="5"/>
      <c r="OY846" s="5"/>
      <c r="OZ846" s="5"/>
      <c r="PA846" s="5"/>
      <c r="PB846" s="5"/>
      <c r="PC846" s="5"/>
      <c r="PD846" s="5"/>
      <c r="PE846" s="5"/>
      <c r="PF846" s="5"/>
      <c r="PG846" s="5"/>
      <c r="PH846" s="5"/>
      <c r="PI846" s="5"/>
      <c r="PJ846" s="5"/>
      <c r="PK846" s="5"/>
      <c r="PL846" s="5"/>
      <c r="PM846" s="5"/>
      <c r="PN846" s="5"/>
      <c r="PO846" s="5"/>
      <c r="PP846" s="5"/>
    </row>
    <row r="847" spans="1:432" ht="14.2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  <c r="IW847" s="5"/>
      <c r="IX847" s="5"/>
      <c r="IY847" s="5"/>
      <c r="IZ847" s="5"/>
      <c r="JA847" s="5"/>
      <c r="JB847" s="5"/>
      <c r="JC847" s="5"/>
      <c r="JD847" s="5"/>
      <c r="JE847" s="5"/>
      <c r="JF847" s="5"/>
      <c r="JG847" s="5"/>
      <c r="JH847" s="5"/>
      <c r="JI847" s="5"/>
      <c r="JJ847" s="5"/>
      <c r="JK847" s="5"/>
      <c r="JL847" s="5"/>
      <c r="JM847" s="5"/>
      <c r="JN847" s="5"/>
      <c r="JO847" s="5"/>
      <c r="JP847" s="5"/>
      <c r="JQ847" s="5"/>
      <c r="JR847" s="5"/>
      <c r="JS847" s="5"/>
      <c r="JT847" s="5"/>
      <c r="JU847" s="5"/>
      <c r="JV847" s="5"/>
      <c r="JW847" s="5"/>
      <c r="JX847" s="5"/>
      <c r="JY847" s="5"/>
      <c r="JZ847" s="5"/>
      <c r="KA847" s="5"/>
      <c r="KB847" s="5"/>
      <c r="KC847" s="5"/>
      <c r="KD847" s="5"/>
      <c r="KE847" s="5"/>
      <c r="KF847" s="5"/>
      <c r="KG847" s="5"/>
      <c r="KH847" s="5"/>
      <c r="KI847" s="5"/>
      <c r="KJ847" s="5"/>
      <c r="KK847" s="5"/>
      <c r="KL847" s="5"/>
      <c r="KM847" s="5"/>
      <c r="KN847" s="5"/>
      <c r="KO847" s="5"/>
      <c r="KP847" s="5"/>
      <c r="KQ847" s="5"/>
      <c r="KR847" s="5"/>
      <c r="KS847" s="5"/>
      <c r="KT847" s="5"/>
      <c r="KU847" s="5"/>
      <c r="KV847" s="5"/>
      <c r="KW847" s="5"/>
      <c r="KX847" s="5"/>
      <c r="KY847" s="5"/>
      <c r="KZ847" s="5"/>
      <c r="LA847" s="5"/>
      <c r="LB847" s="5"/>
      <c r="LC847" s="5"/>
      <c r="LD847" s="5"/>
      <c r="LE847" s="5"/>
      <c r="LF847" s="5"/>
      <c r="LG847" s="5"/>
      <c r="LH847" s="5"/>
      <c r="LI847" s="5"/>
      <c r="LJ847" s="5"/>
      <c r="LK847" s="5"/>
      <c r="LL847" s="5"/>
      <c r="LM847" s="5"/>
      <c r="LN847" s="5"/>
      <c r="LO847" s="5"/>
      <c r="LP847" s="5"/>
      <c r="LQ847" s="5"/>
      <c r="LR847" s="5"/>
      <c r="LS847" s="5"/>
      <c r="LT847" s="5"/>
      <c r="LU847" s="5"/>
      <c r="LV847" s="5"/>
      <c r="LW847" s="5"/>
      <c r="LX847" s="5"/>
      <c r="LY847" s="5"/>
      <c r="LZ847" s="5"/>
      <c r="MA847" s="5"/>
      <c r="MB847" s="5"/>
      <c r="MC847" s="5"/>
      <c r="MD847" s="5"/>
      <c r="ME847" s="5"/>
      <c r="MF847" s="5"/>
      <c r="MG847" s="5"/>
      <c r="MH847" s="5"/>
      <c r="MI847" s="5"/>
      <c r="MJ847" s="5"/>
      <c r="MK847" s="5"/>
      <c r="ML847" s="5"/>
      <c r="MM847" s="5"/>
      <c r="MN847" s="5"/>
      <c r="MO847" s="5"/>
      <c r="MP847" s="5"/>
      <c r="MQ847" s="5"/>
      <c r="MR847" s="5"/>
      <c r="MS847" s="5"/>
      <c r="MT847" s="5"/>
      <c r="MU847" s="5"/>
      <c r="MV847" s="5"/>
      <c r="MW847" s="5"/>
      <c r="MX847" s="5"/>
      <c r="MY847" s="5"/>
      <c r="MZ847" s="5"/>
      <c r="NA847" s="5"/>
      <c r="NB847" s="5"/>
      <c r="NC847" s="5"/>
      <c r="ND847" s="5"/>
      <c r="NE847" s="5"/>
      <c r="NF847" s="5"/>
      <c r="NG847" s="5"/>
      <c r="NH847" s="5"/>
      <c r="NI847" s="5"/>
      <c r="NJ847" s="5"/>
      <c r="NK847" s="5"/>
      <c r="NL847" s="5"/>
      <c r="NM847" s="5"/>
      <c r="NN847" s="5"/>
      <c r="NO847" s="5"/>
      <c r="NP847" s="5"/>
      <c r="NQ847" s="5"/>
      <c r="NR847" s="5"/>
      <c r="NS847" s="5"/>
      <c r="NT847" s="5"/>
      <c r="NU847" s="5"/>
      <c r="NV847" s="5"/>
      <c r="NW847" s="5"/>
      <c r="NX847" s="5"/>
      <c r="NY847" s="5"/>
      <c r="NZ847" s="5"/>
      <c r="OA847" s="5"/>
      <c r="OB847" s="5"/>
      <c r="OC847" s="5"/>
      <c r="OD847" s="5"/>
      <c r="OE847" s="5"/>
      <c r="OF847" s="5"/>
      <c r="OG847" s="5"/>
      <c r="OH847" s="5"/>
      <c r="OI847" s="5"/>
      <c r="OJ847" s="5"/>
      <c r="OK847" s="5"/>
      <c r="OL847" s="5"/>
      <c r="OM847" s="5"/>
      <c r="ON847" s="5"/>
      <c r="OO847" s="5"/>
      <c r="OP847" s="5"/>
      <c r="OQ847" s="5"/>
      <c r="OR847" s="5"/>
      <c r="OS847" s="5"/>
      <c r="OT847" s="5"/>
      <c r="OU847" s="5"/>
      <c r="OV847" s="5"/>
      <c r="OW847" s="5"/>
      <c r="OX847" s="5"/>
      <c r="OY847" s="5"/>
      <c r="OZ847" s="5"/>
      <c r="PA847" s="5"/>
      <c r="PB847" s="5"/>
      <c r="PC847" s="5"/>
      <c r="PD847" s="5"/>
      <c r="PE847" s="5"/>
      <c r="PF847" s="5"/>
      <c r="PG847" s="5"/>
      <c r="PH847" s="5"/>
      <c r="PI847" s="5"/>
      <c r="PJ847" s="5"/>
      <c r="PK847" s="5"/>
      <c r="PL847" s="5"/>
      <c r="PM847" s="5"/>
      <c r="PN847" s="5"/>
      <c r="PO847" s="5"/>
      <c r="PP847" s="5"/>
    </row>
    <row r="848" spans="1:432" ht="14.2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  <c r="IW848" s="5"/>
      <c r="IX848" s="5"/>
      <c r="IY848" s="5"/>
      <c r="IZ848" s="5"/>
      <c r="JA848" s="5"/>
      <c r="JB848" s="5"/>
      <c r="JC848" s="5"/>
      <c r="JD848" s="5"/>
      <c r="JE848" s="5"/>
      <c r="JF848" s="5"/>
      <c r="JG848" s="5"/>
      <c r="JH848" s="5"/>
      <c r="JI848" s="5"/>
      <c r="JJ848" s="5"/>
      <c r="JK848" s="5"/>
      <c r="JL848" s="5"/>
      <c r="JM848" s="5"/>
      <c r="JN848" s="5"/>
      <c r="JO848" s="5"/>
      <c r="JP848" s="5"/>
      <c r="JQ848" s="5"/>
      <c r="JR848" s="5"/>
      <c r="JS848" s="5"/>
      <c r="JT848" s="5"/>
      <c r="JU848" s="5"/>
      <c r="JV848" s="5"/>
      <c r="JW848" s="5"/>
      <c r="JX848" s="5"/>
      <c r="JY848" s="5"/>
      <c r="JZ848" s="5"/>
      <c r="KA848" s="5"/>
      <c r="KB848" s="5"/>
      <c r="KC848" s="5"/>
      <c r="KD848" s="5"/>
      <c r="KE848" s="5"/>
      <c r="KF848" s="5"/>
      <c r="KG848" s="5"/>
      <c r="KH848" s="5"/>
      <c r="KI848" s="5"/>
      <c r="KJ848" s="5"/>
      <c r="KK848" s="5"/>
      <c r="KL848" s="5"/>
      <c r="KM848" s="5"/>
      <c r="KN848" s="5"/>
      <c r="KO848" s="5"/>
      <c r="KP848" s="5"/>
      <c r="KQ848" s="5"/>
      <c r="KR848" s="5"/>
      <c r="KS848" s="5"/>
      <c r="KT848" s="5"/>
      <c r="KU848" s="5"/>
      <c r="KV848" s="5"/>
      <c r="KW848" s="5"/>
      <c r="KX848" s="5"/>
      <c r="KY848" s="5"/>
      <c r="KZ848" s="5"/>
      <c r="LA848" s="5"/>
      <c r="LB848" s="5"/>
      <c r="LC848" s="5"/>
      <c r="LD848" s="5"/>
      <c r="LE848" s="5"/>
      <c r="LF848" s="5"/>
      <c r="LG848" s="5"/>
      <c r="LH848" s="5"/>
      <c r="LI848" s="5"/>
      <c r="LJ848" s="5"/>
      <c r="LK848" s="5"/>
      <c r="LL848" s="5"/>
      <c r="LM848" s="5"/>
      <c r="LN848" s="5"/>
      <c r="LO848" s="5"/>
      <c r="LP848" s="5"/>
      <c r="LQ848" s="5"/>
      <c r="LR848" s="5"/>
      <c r="LS848" s="5"/>
      <c r="LT848" s="5"/>
      <c r="LU848" s="5"/>
      <c r="LV848" s="5"/>
      <c r="LW848" s="5"/>
      <c r="LX848" s="5"/>
      <c r="LY848" s="5"/>
      <c r="LZ848" s="5"/>
      <c r="MA848" s="5"/>
      <c r="MB848" s="5"/>
      <c r="MC848" s="5"/>
      <c r="MD848" s="5"/>
      <c r="ME848" s="5"/>
      <c r="MF848" s="5"/>
      <c r="MG848" s="5"/>
      <c r="MH848" s="5"/>
      <c r="MI848" s="5"/>
      <c r="MJ848" s="5"/>
      <c r="MK848" s="5"/>
      <c r="ML848" s="5"/>
      <c r="MM848" s="5"/>
      <c r="MN848" s="5"/>
      <c r="MO848" s="5"/>
      <c r="MP848" s="5"/>
      <c r="MQ848" s="5"/>
      <c r="MR848" s="5"/>
      <c r="MS848" s="5"/>
      <c r="MT848" s="5"/>
      <c r="MU848" s="5"/>
      <c r="MV848" s="5"/>
      <c r="MW848" s="5"/>
      <c r="MX848" s="5"/>
      <c r="MY848" s="5"/>
      <c r="MZ848" s="5"/>
      <c r="NA848" s="5"/>
      <c r="NB848" s="5"/>
      <c r="NC848" s="5"/>
      <c r="ND848" s="5"/>
      <c r="NE848" s="5"/>
      <c r="NF848" s="5"/>
      <c r="NG848" s="5"/>
      <c r="NH848" s="5"/>
      <c r="NI848" s="5"/>
      <c r="NJ848" s="5"/>
      <c r="NK848" s="5"/>
      <c r="NL848" s="5"/>
      <c r="NM848" s="5"/>
      <c r="NN848" s="5"/>
      <c r="NO848" s="5"/>
      <c r="NP848" s="5"/>
      <c r="NQ848" s="5"/>
      <c r="NR848" s="5"/>
      <c r="NS848" s="5"/>
      <c r="NT848" s="5"/>
      <c r="NU848" s="5"/>
      <c r="NV848" s="5"/>
      <c r="NW848" s="5"/>
      <c r="NX848" s="5"/>
      <c r="NY848" s="5"/>
      <c r="NZ848" s="5"/>
      <c r="OA848" s="5"/>
      <c r="OB848" s="5"/>
      <c r="OC848" s="5"/>
      <c r="OD848" s="5"/>
      <c r="OE848" s="5"/>
      <c r="OF848" s="5"/>
      <c r="OG848" s="5"/>
      <c r="OH848" s="5"/>
      <c r="OI848" s="5"/>
      <c r="OJ848" s="5"/>
      <c r="OK848" s="5"/>
      <c r="OL848" s="5"/>
      <c r="OM848" s="5"/>
      <c r="ON848" s="5"/>
      <c r="OO848" s="5"/>
      <c r="OP848" s="5"/>
      <c r="OQ848" s="5"/>
      <c r="OR848" s="5"/>
      <c r="OS848" s="5"/>
      <c r="OT848" s="5"/>
      <c r="OU848" s="5"/>
      <c r="OV848" s="5"/>
      <c r="OW848" s="5"/>
      <c r="OX848" s="5"/>
      <c r="OY848" s="5"/>
      <c r="OZ848" s="5"/>
      <c r="PA848" s="5"/>
      <c r="PB848" s="5"/>
      <c r="PC848" s="5"/>
      <c r="PD848" s="5"/>
      <c r="PE848" s="5"/>
      <c r="PF848" s="5"/>
      <c r="PG848" s="5"/>
      <c r="PH848" s="5"/>
      <c r="PI848" s="5"/>
      <c r="PJ848" s="5"/>
      <c r="PK848" s="5"/>
      <c r="PL848" s="5"/>
      <c r="PM848" s="5"/>
      <c r="PN848" s="5"/>
      <c r="PO848" s="5"/>
      <c r="PP848" s="5"/>
    </row>
    <row r="849" spans="1:432" ht="14.2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  <c r="IW849" s="5"/>
      <c r="IX849" s="5"/>
      <c r="IY849" s="5"/>
      <c r="IZ849" s="5"/>
      <c r="JA849" s="5"/>
      <c r="JB849" s="5"/>
      <c r="JC849" s="5"/>
      <c r="JD849" s="5"/>
      <c r="JE849" s="5"/>
      <c r="JF849" s="5"/>
      <c r="JG849" s="5"/>
      <c r="JH849" s="5"/>
      <c r="JI849" s="5"/>
      <c r="JJ849" s="5"/>
      <c r="JK849" s="5"/>
      <c r="JL849" s="5"/>
      <c r="JM849" s="5"/>
      <c r="JN849" s="5"/>
      <c r="JO849" s="5"/>
      <c r="JP849" s="5"/>
      <c r="JQ849" s="5"/>
      <c r="JR849" s="5"/>
      <c r="JS849" s="5"/>
      <c r="JT849" s="5"/>
      <c r="JU849" s="5"/>
      <c r="JV849" s="5"/>
      <c r="JW849" s="5"/>
      <c r="JX849" s="5"/>
      <c r="JY849" s="5"/>
      <c r="JZ849" s="5"/>
      <c r="KA849" s="5"/>
      <c r="KB849" s="5"/>
      <c r="KC849" s="5"/>
      <c r="KD849" s="5"/>
      <c r="KE849" s="5"/>
      <c r="KF849" s="5"/>
      <c r="KG849" s="5"/>
      <c r="KH849" s="5"/>
      <c r="KI849" s="5"/>
      <c r="KJ849" s="5"/>
      <c r="KK849" s="5"/>
      <c r="KL849" s="5"/>
      <c r="KM849" s="5"/>
      <c r="KN849" s="5"/>
      <c r="KO849" s="5"/>
      <c r="KP849" s="5"/>
      <c r="KQ849" s="5"/>
      <c r="KR849" s="5"/>
      <c r="KS849" s="5"/>
      <c r="KT849" s="5"/>
      <c r="KU849" s="5"/>
      <c r="KV849" s="5"/>
      <c r="KW849" s="5"/>
      <c r="KX849" s="5"/>
      <c r="KY849" s="5"/>
      <c r="KZ849" s="5"/>
      <c r="LA849" s="5"/>
      <c r="LB849" s="5"/>
      <c r="LC849" s="5"/>
      <c r="LD849" s="5"/>
      <c r="LE849" s="5"/>
      <c r="LF849" s="5"/>
      <c r="LG849" s="5"/>
      <c r="LH849" s="5"/>
      <c r="LI849" s="5"/>
      <c r="LJ849" s="5"/>
      <c r="LK849" s="5"/>
      <c r="LL849" s="5"/>
      <c r="LM849" s="5"/>
      <c r="LN849" s="5"/>
      <c r="LO849" s="5"/>
      <c r="LP849" s="5"/>
      <c r="LQ849" s="5"/>
      <c r="LR849" s="5"/>
      <c r="LS849" s="5"/>
      <c r="LT849" s="5"/>
      <c r="LU849" s="5"/>
      <c r="LV849" s="5"/>
      <c r="LW849" s="5"/>
      <c r="LX849" s="5"/>
      <c r="LY849" s="5"/>
      <c r="LZ849" s="5"/>
      <c r="MA849" s="5"/>
      <c r="MB849" s="5"/>
      <c r="MC849" s="5"/>
      <c r="MD849" s="5"/>
      <c r="ME849" s="5"/>
      <c r="MF849" s="5"/>
      <c r="MG849" s="5"/>
      <c r="MH849" s="5"/>
      <c r="MI849" s="5"/>
      <c r="MJ849" s="5"/>
      <c r="MK849" s="5"/>
      <c r="ML849" s="5"/>
      <c r="MM849" s="5"/>
      <c r="MN849" s="5"/>
      <c r="MO849" s="5"/>
      <c r="MP849" s="5"/>
      <c r="MQ849" s="5"/>
      <c r="MR849" s="5"/>
      <c r="MS849" s="5"/>
      <c r="MT849" s="5"/>
      <c r="MU849" s="5"/>
      <c r="MV849" s="5"/>
      <c r="MW849" s="5"/>
      <c r="MX849" s="5"/>
      <c r="MY849" s="5"/>
      <c r="MZ849" s="5"/>
      <c r="NA849" s="5"/>
      <c r="NB849" s="5"/>
      <c r="NC849" s="5"/>
      <c r="ND849" s="5"/>
      <c r="NE849" s="5"/>
      <c r="NF849" s="5"/>
      <c r="NG849" s="5"/>
      <c r="NH849" s="5"/>
      <c r="NI849" s="5"/>
      <c r="NJ849" s="5"/>
      <c r="NK849" s="5"/>
      <c r="NL849" s="5"/>
      <c r="NM849" s="5"/>
      <c r="NN849" s="5"/>
      <c r="NO849" s="5"/>
      <c r="NP849" s="5"/>
      <c r="NQ849" s="5"/>
      <c r="NR849" s="5"/>
      <c r="NS849" s="5"/>
      <c r="NT849" s="5"/>
      <c r="NU849" s="5"/>
      <c r="NV849" s="5"/>
      <c r="NW849" s="5"/>
      <c r="NX849" s="5"/>
      <c r="NY849" s="5"/>
      <c r="NZ849" s="5"/>
      <c r="OA849" s="5"/>
      <c r="OB849" s="5"/>
      <c r="OC849" s="5"/>
      <c r="OD849" s="5"/>
      <c r="OE849" s="5"/>
      <c r="OF849" s="5"/>
      <c r="OG849" s="5"/>
      <c r="OH849" s="5"/>
      <c r="OI849" s="5"/>
      <c r="OJ849" s="5"/>
      <c r="OK849" s="5"/>
      <c r="OL849" s="5"/>
      <c r="OM849" s="5"/>
      <c r="ON849" s="5"/>
      <c r="OO849" s="5"/>
      <c r="OP849" s="5"/>
      <c r="OQ849" s="5"/>
      <c r="OR849" s="5"/>
      <c r="OS849" s="5"/>
      <c r="OT849" s="5"/>
      <c r="OU849" s="5"/>
      <c r="OV849" s="5"/>
      <c r="OW849" s="5"/>
      <c r="OX849" s="5"/>
      <c r="OY849" s="5"/>
      <c r="OZ849" s="5"/>
      <c r="PA849" s="5"/>
      <c r="PB849" s="5"/>
      <c r="PC849" s="5"/>
      <c r="PD849" s="5"/>
      <c r="PE849" s="5"/>
      <c r="PF849" s="5"/>
      <c r="PG849" s="5"/>
      <c r="PH849" s="5"/>
      <c r="PI849" s="5"/>
      <c r="PJ849" s="5"/>
      <c r="PK849" s="5"/>
      <c r="PL849" s="5"/>
      <c r="PM849" s="5"/>
      <c r="PN849" s="5"/>
      <c r="PO849" s="5"/>
      <c r="PP849" s="5"/>
    </row>
    <row r="850" spans="1:432" ht="14.2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  <c r="IW850" s="5"/>
      <c r="IX850" s="5"/>
      <c r="IY850" s="5"/>
      <c r="IZ850" s="5"/>
      <c r="JA850" s="5"/>
      <c r="JB850" s="5"/>
      <c r="JC850" s="5"/>
      <c r="JD850" s="5"/>
      <c r="JE850" s="5"/>
      <c r="JF850" s="5"/>
      <c r="JG850" s="5"/>
      <c r="JH850" s="5"/>
      <c r="JI850" s="5"/>
      <c r="JJ850" s="5"/>
      <c r="JK850" s="5"/>
      <c r="JL850" s="5"/>
      <c r="JM850" s="5"/>
      <c r="JN850" s="5"/>
      <c r="JO850" s="5"/>
      <c r="JP850" s="5"/>
      <c r="JQ850" s="5"/>
      <c r="JR850" s="5"/>
      <c r="JS850" s="5"/>
      <c r="JT850" s="5"/>
      <c r="JU850" s="5"/>
      <c r="JV850" s="5"/>
      <c r="JW850" s="5"/>
      <c r="JX850" s="5"/>
      <c r="JY850" s="5"/>
      <c r="JZ850" s="5"/>
      <c r="KA850" s="5"/>
      <c r="KB850" s="5"/>
      <c r="KC850" s="5"/>
      <c r="KD850" s="5"/>
      <c r="KE850" s="5"/>
      <c r="KF850" s="5"/>
      <c r="KG850" s="5"/>
      <c r="KH850" s="5"/>
      <c r="KI850" s="5"/>
      <c r="KJ850" s="5"/>
      <c r="KK850" s="5"/>
      <c r="KL850" s="5"/>
      <c r="KM850" s="5"/>
      <c r="KN850" s="5"/>
      <c r="KO850" s="5"/>
      <c r="KP850" s="5"/>
      <c r="KQ850" s="5"/>
      <c r="KR850" s="5"/>
      <c r="KS850" s="5"/>
      <c r="KT850" s="5"/>
      <c r="KU850" s="5"/>
      <c r="KV850" s="5"/>
      <c r="KW850" s="5"/>
      <c r="KX850" s="5"/>
      <c r="KY850" s="5"/>
      <c r="KZ850" s="5"/>
      <c r="LA850" s="5"/>
      <c r="LB850" s="5"/>
      <c r="LC850" s="5"/>
      <c r="LD850" s="5"/>
      <c r="LE850" s="5"/>
      <c r="LF850" s="5"/>
      <c r="LG850" s="5"/>
      <c r="LH850" s="5"/>
      <c r="LI850" s="5"/>
      <c r="LJ850" s="5"/>
      <c r="LK850" s="5"/>
      <c r="LL850" s="5"/>
      <c r="LM850" s="5"/>
      <c r="LN850" s="5"/>
      <c r="LO850" s="5"/>
      <c r="LP850" s="5"/>
      <c r="LQ850" s="5"/>
      <c r="LR850" s="5"/>
      <c r="LS850" s="5"/>
      <c r="LT850" s="5"/>
      <c r="LU850" s="5"/>
      <c r="LV850" s="5"/>
      <c r="LW850" s="5"/>
      <c r="LX850" s="5"/>
      <c r="LY850" s="5"/>
      <c r="LZ850" s="5"/>
      <c r="MA850" s="5"/>
      <c r="MB850" s="5"/>
      <c r="MC850" s="5"/>
      <c r="MD850" s="5"/>
      <c r="ME850" s="5"/>
      <c r="MF850" s="5"/>
      <c r="MG850" s="5"/>
      <c r="MH850" s="5"/>
      <c r="MI850" s="5"/>
      <c r="MJ850" s="5"/>
      <c r="MK850" s="5"/>
      <c r="ML850" s="5"/>
      <c r="MM850" s="5"/>
      <c r="MN850" s="5"/>
      <c r="MO850" s="5"/>
      <c r="MP850" s="5"/>
      <c r="MQ850" s="5"/>
      <c r="MR850" s="5"/>
      <c r="MS850" s="5"/>
      <c r="MT850" s="5"/>
      <c r="MU850" s="5"/>
      <c r="MV850" s="5"/>
      <c r="MW850" s="5"/>
      <c r="MX850" s="5"/>
      <c r="MY850" s="5"/>
      <c r="MZ850" s="5"/>
      <c r="NA850" s="5"/>
      <c r="NB850" s="5"/>
      <c r="NC850" s="5"/>
      <c r="ND850" s="5"/>
      <c r="NE850" s="5"/>
      <c r="NF850" s="5"/>
      <c r="NG850" s="5"/>
      <c r="NH850" s="5"/>
      <c r="NI850" s="5"/>
      <c r="NJ850" s="5"/>
      <c r="NK850" s="5"/>
      <c r="NL850" s="5"/>
      <c r="NM850" s="5"/>
      <c r="NN850" s="5"/>
      <c r="NO850" s="5"/>
      <c r="NP850" s="5"/>
      <c r="NQ850" s="5"/>
      <c r="NR850" s="5"/>
      <c r="NS850" s="5"/>
      <c r="NT850" s="5"/>
      <c r="NU850" s="5"/>
      <c r="NV850" s="5"/>
      <c r="NW850" s="5"/>
      <c r="NX850" s="5"/>
      <c r="NY850" s="5"/>
      <c r="NZ850" s="5"/>
      <c r="OA850" s="5"/>
      <c r="OB850" s="5"/>
      <c r="OC850" s="5"/>
      <c r="OD850" s="5"/>
      <c r="OE850" s="5"/>
      <c r="OF850" s="5"/>
      <c r="OG850" s="5"/>
      <c r="OH850" s="5"/>
      <c r="OI850" s="5"/>
      <c r="OJ850" s="5"/>
      <c r="OK850" s="5"/>
      <c r="OL850" s="5"/>
      <c r="OM850" s="5"/>
      <c r="ON850" s="5"/>
      <c r="OO850" s="5"/>
      <c r="OP850" s="5"/>
      <c r="OQ850" s="5"/>
      <c r="OR850" s="5"/>
      <c r="OS850" s="5"/>
      <c r="OT850" s="5"/>
      <c r="OU850" s="5"/>
      <c r="OV850" s="5"/>
      <c r="OW850" s="5"/>
      <c r="OX850" s="5"/>
      <c r="OY850" s="5"/>
      <c r="OZ850" s="5"/>
      <c r="PA850" s="5"/>
      <c r="PB850" s="5"/>
      <c r="PC850" s="5"/>
      <c r="PD850" s="5"/>
      <c r="PE850" s="5"/>
      <c r="PF850" s="5"/>
      <c r="PG850" s="5"/>
      <c r="PH850" s="5"/>
      <c r="PI850" s="5"/>
      <c r="PJ850" s="5"/>
      <c r="PK850" s="5"/>
      <c r="PL850" s="5"/>
      <c r="PM850" s="5"/>
      <c r="PN850" s="5"/>
      <c r="PO850" s="5"/>
      <c r="PP850" s="5"/>
    </row>
    <row r="851" spans="1:432" ht="14.2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  <c r="IW851" s="5"/>
      <c r="IX851" s="5"/>
      <c r="IY851" s="5"/>
      <c r="IZ851" s="5"/>
      <c r="JA851" s="5"/>
      <c r="JB851" s="5"/>
      <c r="JC851" s="5"/>
      <c r="JD851" s="5"/>
      <c r="JE851" s="5"/>
      <c r="JF851" s="5"/>
      <c r="JG851" s="5"/>
      <c r="JH851" s="5"/>
      <c r="JI851" s="5"/>
      <c r="JJ851" s="5"/>
      <c r="JK851" s="5"/>
      <c r="JL851" s="5"/>
      <c r="JM851" s="5"/>
      <c r="JN851" s="5"/>
      <c r="JO851" s="5"/>
      <c r="JP851" s="5"/>
      <c r="JQ851" s="5"/>
      <c r="JR851" s="5"/>
      <c r="JS851" s="5"/>
      <c r="JT851" s="5"/>
      <c r="JU851" s="5"/>
      <c r="JV851" s="5"/>
      <c r="JW851" s="5"/>
      <c r="JX851" s="5"/>
      <c r="JY851" s="5"/>
      <c r="JZ851" s="5"/>
      <c r="KA851" s="5"/>
      <c r="KB851" s="5"/>
      <c r="KC851" s="5"/>
      <c r="KD851" s="5"/>
      <c r="KE851" s="5"/>
      <c r="KF851" s="5"/>
      <c r="KG851" s="5"/>
      <c r="KH851" s="5"/>
      <c r="KI851" s="5"/>
      <c r="KJ851" s="5"/>
      <c r="KK851" s="5"/>
      <c r="KL851" s="5"/>
      <c r="KM851" s="5"/>
      <c r="KN851" s="5"/>
      <c r="KO851" s="5"/>
      <c r="KP851" s="5"/>
      <c r="KQ851" s="5"/>
      <c r="KR851" s="5"/>
      <c r="KS851" s="5"/>
      <c r="KT851" s="5"/>
      <c r="KU851" s="5"/>
      <c r="KV851" s="5"/>
      <c r="KW851" s="5"/>
      <c r="KX851" s="5"/>
      <c r="KY851" s="5"/>
      <c r="KZ851" s="5"/>
      <c r="LA851" s="5"/>
      <c r="LB851" s="5"/>
      <c r="LC851" s="5"/>
      <c r="LD851" s="5"/>
      <c r="LE851" s="5"/>
      <c r="LF851" s="5"/>
      <c r="LG851" s="5"/>
      <c r="LH851" s="5"/>
      <c r="LI851" s="5"/>
      <c r="LJ851" s="5"/>
      <c r="LK851" s="5"/>
      <c r="LL851" s="5"/>
      <c r="LM851" s="5"/>
      <c r="LN851" s="5"/>
      <c r="LO851" s="5"/>
      <c r="LP851" s="5"/>
      <c r="LQ851" s="5"/>
      <c r="LR851" s="5"/>
      <c r="LS851" s="5"/>
      <c r="LT851" s="5"/>
      <c r="LU851" s="5"/>
      <c r="LV851" s="5"/>
      <c r="LW851" s="5"/>
      <c r="LX851" s="5"/>
      <c r="LY851" s="5"/>
      <c r="LZ851" s="5"/>
      <c r="MA851" s="5"/>
      <c r="MB851" s="5"/>
      <c r="MC851" s="5"/>
      <c r="MD851" s="5"/>
      <c r="ME851" s="5"/>
      <c r="MF851" s="5"/>
      <c r="MG851" s="5"/>
      <c r="MH851" s="5"/>
      <c r="MI851" s="5"/>
      <c r="MJ851" s="5"/>
      <c r="MK851" s="5"/>
      <c r="ML851" s="5"/>
      <c r="MM851" s="5"/>
      <c r="MN851" s="5"/>
      <c r="MO851" s="5"/>
      <c r="MP851" s="5"/>
      <c r="MQ851" s="5"/>
      <c r="MR851" s="5"/>
      <c r="MS851" s="5"/>
      <c r="MT851" s="5"/>
      <c r="MU851" s="5"/>
      <c r="MV851" s="5"/>
      <c r="MW851" s="5"/>
      <c r="MX851" s="5"/>
      <c r="MY851" s="5"/>
      <c r="MZ851" s="5"/>
      <c r="NA851" s="5"/>
      <c r="NB851" s="5"/>
      <c r="NC851" s="5"/>
      <c r="ND851" s="5"/>
      <c r="NE851" s="5"/>
      <c r="NF851" s="5"/>
      <c r="NG851" s="5"/>
      <c r="NH851" s="5"/>
      <c r="NI851" s="5"/>
      <c r="NJ851" s="5"/>
      <c r="NK851" s="5"/>
      <c r="NL851" s="5"/>
      <c r="NM851" s="5"/>
      <c r="NN851" s="5"/>
      <c r="NO851" s="5"/>
      <c r="NP851" s="5"/>
      <c r="NQ851" s="5"/>
      <c r="NR851" s="5"/>
      <c r="NS851" s="5"/>
      <c r="NT851" s="5"/>
      <c r="NU851" s="5"/>
      <c r="NV851" s="5"/>
      <c r="NW851" s="5"/>
      <c r="NX851" s="5"/>
      <c r="NY851" s="5"/>
      <c r="NZ851" s="5"/>
      <c r="OA851" s="5"/>
      <c r="OB851" s="5"/>
      <c r="OC851" s="5"/>
      <c r="OD851" s="5"/>
      <c r="OE851" s="5"/>
      <c r="OF851" s="5"/>
      <c r="OG851" s="5"/>
      <c r="OH851" s="5"/>
      <c r="OI851" s="5"/>
      <c r="OJ851" s="5"/>
      <c r="OK851" s="5"/>
      <c r="OL851" s="5"/>
      <c r="OM851" s="5"/>
      <c r="ON851" s="5"/>
      <c r="OO851" s="5"/>
      <c r="OP851" s="5"/>
      <c r="OQ851" s="5"/>
      <c r="OR851" s="5"/>
      <c r="OS851" s="5"/>
      <c r="OT851" s="5"/>
      <c r="OU851" s="5"/>
      <c r="OV851" s="5"/>
      <c r="OW851" s="5"/>
      <c r="OX851" s="5"/>
      <c r="OY851" s="5"/>
      <c r="OZ851" s="5"/>
      <c r="PA851" s="5"/>
      <c r="PB851" s="5"/>
      <c r="PC851" s="5"/>
      <c r="PD851" s="5"/>
      <c r="PE851" s="5"/>
      <c r="PF851" s="5"/>
      <c r="PG851" s="5"/>
      <c r="PH851" s="5"/>
      <c r="PI851" s="5"/>
      <c r="PJ851" s="5"/>
      <c r="PK851" s="5"/>
      <c r="PL851" s="5"/>
      <c r="PM851" s="5"/>
      <c r="PN851" s="5"/>
      <c r="PO851" s="5"/>
      <c r="PP851" s="5"/>
    </row>
    <row r="852" spans="1:432" ht="14.2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  <c r="IW852" s="5"/>
      <c r="IX852" s="5"/>
      <c r="IY852" s="5"/>
      <c r="IZ852" s="5"/>
      <c r="JA852" s="5"/>
      <c r="JB852" s="5"/>
      <c r="JC852" s="5"/>
      <c r="JD852" s="5"/>
      <c r="JE852" s="5"/>
      <c r="JF852" s="5"/>
      <c r="JG852" s="5"/>
      <c r="JH852" s="5"/>
      <c r="JI852" s="5"/>
      <c r="JJ852" s="5"/>
      <c r="JK852" s="5"/>
      <c r="JL852" s="5"/>
      <c r="JM852" s="5"/>
      <c r="JN852" s="5"/>
      <c r="JO852" s="5"/>
      <c r="JP852" s="5"/>
      <c r="JQ852" s="5"/>
      <c r="JR852" s="5"/>
      <c r="JS852" s="5"/>
      <c r="JT852" s="5"/>
      <c r="JU852" s="5"/>
      <c r="JV852" s="5"/>
      <c r="JW852" s="5"/>
      <c r="JX852" s="5"/>
      <c r="JY852" s="5"/>
      <c r="JZ852" s="5"/>
      <c r="KA852" s="5"/>
      <c r="KB852" s="5"/>
      <c r="KC852" s="5"/>
      <c r="KD852" s="5"/>
      <c r="KE852" s="5"/>
      <c r="KF852" s="5"/>
      <c r="KG852" s="5"/>
      <c r="KH852" s="5"/>
      <c r="KI852" s="5"/>
      <c r="KJ852" s="5"/>
      <c r="KK852" s="5"/>
      <c r="KL852" s="5"/>
      <c r="KM852" s="5"/>
      <c r="KN852" s="5"/>
      <c r="KO852" s="5"/>
      <c r="KP852" s="5"/>
      <c r="KQ852" s="5"/>
      <c r="KR852" s="5"/>
      <c r="KS852" s="5"/>
      <c r="KT852" s="5"/>
      <c r="KU852" s="5"/>
      <c r="KV852" s="5"/>
      <c r="KW852" s="5"/>
      <c r="KX852" s="5"/>
      <c r="KY852" s="5"/>
      <c r="KZ852" s="5"/>
      <c r="LA852" s="5"/>
      <c r="LB852" s="5"/>
      <c r="LC852" s="5"/>
      <c r="LD852" s="5"/>
      <c r="LE852" s="5"/>
      <c r="LF852" s="5"/>
      <c r="LG852" s="5"/>
      <c r="LH852" s="5"/>
      <c r="LI852" s="5"/>
      <c r="LJ852" s="5"/>
      <c r="LK852" s="5"/>
      <c r="LL852" s="5"/>
      <c r="LM852" s="5"/>
      <c r="LN852" s="5"/>
      <c r="LO852" s="5"/>
      <c r="LP852" s="5"/>
      <c r="LQ852" s="5"/>
      <c r="LR852" s="5"/>
      <c r="LS852" s="5"/>
      <c r="LT852" s="5"/>
      <c r="LU852" s="5"/>
      <c r="LV852" s="5"/>
      <c r="LW852" s="5"/>
      <c r="LX852" s="5"/>
      <c r="LY852" s="5"/>
      <c r="LZ852" s="5"/>
      <c r="MA852" s="5"/>
      <c r="MB852" s="5"/>
      <c r="MC852" s="5"/>
      <c r="MD852" s="5"/>
      <c r="ME852" s="5"/>
      <c r="MF852" s="5"/>
      <c r="MG852" s="5"/>
      <c r="MH852" s="5"/>
      <c r="MI852" s="5"/>
      <c r="MJ852" s="5"/>
      <c r="MK852" s="5"/>
      <c r="ML852" s="5"/>
      <c r="MM852" s="5"/>
      <c r="MN852" s="5"/>
      <c r="MO852" s="5"/>
      <c r="MP852" s="5"/>
      <c r="MQ852" s="5"/>
      <c r="MR852" s="5"/>
      <c r="MS852" s="5"/>
      <c r="MT852" s="5"/>
      <c r="MU852" s="5"/>
      <c r="MV852" s="5"/>
      <c r="MW852" s="5"/>
      <c r="MX852" s="5"/>
      <c r="MY852" s="5"/>
      <c r="MZ852" s="5"/>
      <c r="NA852" s="5"/>
      <c r="NB852" s="5"/>
      <c r="NC852" s="5"/>
      <c r="ND852" s="5"/>
      <c r="NE852" s="5"/>
      <c r="NF852" s="5"/>
      <c r="NG852" s="5"/>
      <c r="NH852" s="5"/>
      <c r="NI852" s="5"/>
      <c r="NJ852" s="5"/>
      <c r="NK852" s="5"/>
      <c r="NL852" s="5"/>
      <c r="NM852" s="5"/>
      <c r="NN852" s="5"/>
      <c r="NO852" s="5"/>
      <c r="NP852" s="5"/>
      <c r="NQ852" s="5"/>
      <c r="NR852" s="5"/>
      <c r="NS852" s="5"/>
      <c r="NT852" s="5"/>
      <c r="NU852" s="5"/>
      <c r="NV852" s="5"/>
      <c r="NW852" s="5"/>
      <c r="NX852" s="5"/>
      <c r="NY852" s="5"/>
      <c r="NZ852" s="5"/>
      <c r="OA852" s="5"/>
      <c r="OB852" s="5"/>
      <c r="OC852" s="5"/>
      <c r="OD852" s="5"/>
      <c r="OE852" s="5"/>
      <c r="OF852" s="5"/>
      <c r="OG852" s="5"/>
      <c r="OH852" s="5"/>
      <c r="OI852" s="5"/>
      <c r="OJ852" s="5"/>
      <c r="OK852" s="5"/>
      <c r="OL852" s="5"/>
      <c r="OM852" s="5"/>
      <c r="ON852" s="5"/>
      <c r="OO852" s="5"/>
      <c r="OP852" s="5"/>
      <c r="OQ852" s="5"/>
      <c r="OR852" s="5"/>
      <c r="OS852" s="5"/>
      <c r="OT852" s="5"/>
      <c r="OU852" s="5"/>
      <c r="OV852" s="5"/>
      <c r="OW852" s="5"/>
      <c r="OX852" s="5"/>
      <c r="OY852" s="5"/>
      <c r="OZ852" s="5"/>
      <c r="PA852" s="5"/>
      <c r="PB852" s="5"/>
      <c r="PC852" s="5"/>
      <c r="PD852" s="5"/>
      <c r="PE852" s="5"/>
      <c r="PF852" s="5"/>
      <c r="PG852" s="5"/>
      <c r="PH852" s="5"/>
      <c r="PI852" s="5"/>
      <c r="PJ852" s="5"/>
      <c r="PK852" s="5"/>
      <c r="PL852" s="5"/>
      <c r="PM852" s="5"/>
      <c r="PN852" s="5"/>
      <c r="PO852" s="5"/>
      <c r="PP852" s="5"/>
    </row>
    <row r="853" spans="1:432" ht="14.2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  <c r="IW853" s="5"/>
      <c r="IX853" s="5"/>
      <c r="IY853" s="5"/>
      <c r="IZ853" s="5"/>
      <c r="JA853" s="5"/>
      <c r="JB853" s="5"/>
      <c r="JC853" s="5"/>
      <c r="JD853" s="5"/>
      <c r="JE853" s="5"/>
      <c r="JF853" s="5"/>
      <c r="JG853" s="5"/>
      <c r="JH853" s="5"/>
      <c r="JI853" s="5"/>
      <c r="JJ853" s="5"/>
      <c r="JK853" s="5"/>
      <c r="JL853" s="5"/>
      <c r="JM853" s="5"/>
      <c r="JN853" s="5"/>
      <c r="JO853" s="5"/>
      <c r="JP853" s="5"/>
      <c r="JQ853" s="5"/>
      <c r="JR853" s="5"/>
      <c r="JS853" s="5"/>
      <c r="JT853" s="5"/>
      <c r="JU853" s="5"/>
      <c r="JV853" s="5"/>
      <c r="JW853" s="5"/>
      <c r="JX853" s="5"/>
      <c r="JY853" s="5"/>
      <c r="JZ853" s="5"/>
      <c r="KA853" s="5"/>
      <c r="KB853" s="5"/>
      <c r="KC853" s="5"/>
      <c r="KD853" s="5"/>
      <c r="KE853" s="5"/>
      <c r="KF853" s="5"/>
      <c r="KG853" s="5"/>
      <c r="KH853" s="5"/>
      <c r="KI853" s="5"/>
      <c r="KJ853" s="5"/>
      <c r="KK853" s="5"/>
      <c r="KL853" s="5"/>
      <c r="KM853" s="5"/>
      <c r="KN853" s="5"/>
      <c r="KO853" s="5"/>
      <c r="KP853" s="5"/>
      <c r="KQ853" s="5"/>
      <c r="KR853" s="5"/>
      <c r="KS853" s="5"/>
      <c r="KT853" s="5"/>
      <c r="KU853" s="5"/>
      <c r="KV853" s="5"/>
      <c r="KW853" s="5"/>
      <c r="KX853" s="5"/>
      <c r="KY853" s="5"/>
      <c r="KZ853" s="5"/>
      <c r="LA853" s="5"/>
      <c r="LB853" s="5"/>
      <c r="LC853" s="5"/>
      <c r="LD853" s="5"/>
      <c r="LE853" s="5"/>
      <c r="LF853" s="5"/>
      <c r="LG853" s="5"/>
      <c r="LH853" s="5"/>
      <c r="LI853" s="5"/>
      <c r="LJ853" s="5"/>
      <c r="LK853" s="5"/>
      <c r="LL853" s="5"/>
      <c r="LM853" s="5"/>
      <c r="LN853" s="5"/>
      <c r="LO853" s="5"/>
      <c r="LP853" s="5"/>
      <c r="LQ853" s="5"/>
      <c r="LR853" s="5"/>
      <c r="LS853" s="5"/>
      <c r="LT853" s="5"/>
      <c r="LU853" s="5"/>
      <c r="LV853" s="5"/>
      <c r="LW853" s="5"/>
      <c r="LX853" s="5"/>
      <c r="LY853" s="5"/>
      <c r="LZ853" s="5"/>
      <c r="MA853" s="5"/>
      <c r="MB853" s="5"/>
      <c r="MC853" s="5"/>
      <c r="MD853" s="5"/>
      <c r="ME853" s="5"/>
      <c r="MF853" s="5"/>
      <c r="MG853" s="5"/>
      <c r="MH853" s="5"/>
      <c r="MI853" s="5"/>
      <c r="MJ853" s="5"/>
      <c r="MK853" s="5"/>
      <c r="ML853" s="5"/>
      <c r="MM853" s="5"/>
      <c r="MN853" s="5"/>
      <c r="MO853" s="5"/>
      <c r="MP853" s="5"/>
      <c r="MQ853" s="5"/>
      <c r="MR853" s="5"/>
      <c r="MS853" s="5"/>
      <c r="MT853" s="5"/>
      <c r="MU853" s="5"/>
      <c r="MV853" s="5"/>
      <c r="MW853" s="5"/>
      <c r="MX853" s="5"/>
      <c r="MY853" s="5"/>
      <c r="MZ853" s="5"/>
      <c r="NA853" s="5"/>
      <c r="NB853" s="5"/>
      <c r="NC853" s="5"/>
      <c r="ND853" s="5"/>
      <c r="NE853" s="5"/>
      <c r="NF853" s="5"/>
      <c r="NG853" s="5"/>
      <c r="NH853" s="5"/>
      <c r="NI853" s="5"/>
      <c r="NJ853" s="5"/>
      <c r="NK853" s="5"/>
      <c r="NL853" s="5"/>
      <c r="NM853" s="5"/>
      <c r="NN853" s="5"/>
      <c r="NO853" s="5"/>
      <c r="NP853" s="5"/>
      <c r="NQ853" s="5"/>
      <c r="NR853" s="5"/>
      <c r="NS853" s="5"/>
      <c r="NT853" s="5"/>
      <c r="NU853" s="5"/>
      <c r="NV853" s="5"/>
      <c r="NW853" s="5"/>
      <c r="NX853" s="5"/>
      <c r="NY853" s="5"/>
      <c r="NZ853" s="5"/>
      <c r="OA853" s="5"/>
      <c r="OB853" s="5"/>
      <c r="OC853" s="5"/>
      <c r="OD853" s="5"/>
      <c r="OE853" s="5"/>
      <c r="OF853" s="5"/>
      <c r="OG853" s="5"/>
      <c r="OH853" s="5"/>
      <c r="OI853" s="5"/>
      <c r="OJ853" s="5"/>
      <c r="OK853" s="5"/>
      <c r="OL853" s="5"/>
      <c r="OM853" s="5"/>
      <c r="ON853" s="5"/>
      <c r="OO853" s="5"/>
      <c r="OP853" s="5"/>
      <c r="OQ853" s="5"/>
      <c r="OR853" s="5"/>
      <c r="OS853" s="5"/>
      <c r="OT853" s="5"/>
      <c r="OU853" s="5"/>
      <c r="OV853" s="5"/>
      <c r="OW853" s="5"/>
      <c r="OX853" s="5"/>
      <c r="OY853" s="5"/>
      <c r="OZ853" s="5"/>
      <c r="PA853" s="5"/>
      <c r="PB853" s="5"/>
      <c r="PC853" s="5"/>
      <c r="PD853" s="5"/>
      <c r="PE853" s="5"/>
      <c r="PF853" s="5"/>
      <c r="PG853" s="5"/>
      <c r="PH853" s="5"/>
      <c r="PI853" s="5"/>
      <c r="PJ853" s="5"/>
      <c r="PK853" s="5"/>
      <c r="PL853" s="5"/>
      <c r="PM853" s="5"/>
      <c r="PN853" s="5"/>
      <c r="PO853" s="5"/>
      <c r="PP853" s="5"/>
    </row>
    <row r="854" spans="1:432" ht="14.2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  <c r="IW854" s="5"/>
      <c r="IX854" s="5"/>
      <c r="IY854" s="5"/>
      <c r="IZ854" s="5"/>
      <c r="JA854" s="5"/>
      <c r="JB854" s="5"/>
      <c r="JC854" s="5"/>
      <c r="JD854" s="5"/>
      <c r="JE854" s="5"/>
      <c r="JF854" s="5"/>
      <c r="JG854" s="5"/>
      <c r="JH854" s="5"/>
      <c r="JI854" s="5"/>
      <c r="JJ854" s="5"/>
      <c r="JK854" s="5"/>
      <c r="JL854" s="5"/>
      <c r="JM854" s="5"/>
      <c r="JN854" s="5"/>
      <c r="JO854" s="5"/>
      <c r="JP854" s="5"/>
      <c r="JQ854" s="5"/>
      <c r="JR854" s="5"/>
      <c r="JS854" s="5"/>
      <c r="JT854" s="5"/>
      <c r="JU854" s="5"/>
      <c r="JV854" s="5"/>
      <c r="JW854" s="5"/>
      <c r="JX854" s="5"/>
      <c r="JY854" s="5"/>
      <c r="JZ854" s="5"/>
      <c r="KA854" s="5"/>
      <c r="KB854" s="5"/>
      <c r="KC854" s="5"/>
      <c r="KD854" s="5"/>
      <c r="KE854" s="5"/>
      <c r="KF854" s="5"/>
      <c r="KG854" s="5"/>
      <c r="KH854" s="5"/>
      <c r="KI854" s="5"/>
      <c r="KJ854" s="5"/>
      <c r="KK854" s="5"/>
      <c r="KL854" s="5"/>
      <c r="KM854" s="5"/>
      <c r="KN854" s="5"/>
      <c r="KO854" s="5"/>
      <c r="KP854" s="5"/>
      <c r="KQ854" s="5"/>
      <c r="KR854" s="5"/>
      <c r="KS854" s="5"/>
      <c r="KT854" s="5"/>
      <c r="KU854" s="5"/>
      <c r="KV854" s="5"/>
      <c r="KW854" s="5"/>
      <c r="KX854" s="5"/>
      <c r="KY854" s="5"/>
      <c r="KZ854" s="5"/>
      <c r="LA854" s="5"/>
      <c r="LB854" s="5"/>
      <c r="LC854" s="5"/>
      <c r="LD854" s="5"/>
      <c r="LE854" s="5"/>
      <c r="LF854" s="5"/>
      <c r="LG854" s="5"/>
      <c r="LH854" s="5"/>
      <c r="LI854" s="5"/>
      <c r="LJ854" s="5"/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r="MY854" s="5"/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</row>
    <row r="855" spans="1:432" ht="14.2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  <c r="IW855" s="5"/>
      <c r="IX855" s="5"/>
      <c r="IY855" s="5"/>
      <c r="IZ855" s="5"/>
      <c r="JA855" s="5"/>
      <c r="JB855" s="5"/>
      <c r="JC855" s="5"/>
      <c r="JD855" s="5"/>
      <c r="JE855" s="5"/>
      <c r="JF855" s="5"/>
      <c r="JG855" s="5"/>
      <c r="JH855" s="5"/>
      <c r="JI855" s="5"/>
      <c r="JJ855" s="5"/>
      <c r="JK855" s="5"/>
      <c r="JL855" s="5"/>
      <c r="JM855" s="5"/>
      <c r="JN855" s="5"/>
      <c r="JO855" s="5"/>
      <c r="JP855" s="5"/>
      <c r="JQ855" s="5"/>
      <c r="JR855" s="5"/>
      <c r="JS855" s="5"/>
      <c r="JT855" s="5"/>
      <c r="JU855" s="5"/>
      <c r="JV855" s="5"/>
      <c r="JW855" s="5"/>
      <c r="JX855" s="5"/>
      <c r="JY855" s="5"/>
      <c r="JZ855" s="5"/>
      <c r="KA855" s="5"/>
      <c r="KB855" s="5"/>
      <c r="KC855" s="5"/>
      <c r="KD855" s="5"/>
      <c r="KE855" s="5"/>
      <c r="KF855" s="5"/>
      <c r="KG855" s="5"/>
      <c r="KH855" s="5"/>
      <c r="KI855" s="5"/>
      <c r="KJ855" s="5"/>
      <c r="KK855" s="5"/>
      <c r="KL855" s="5"/>
      <c r="KM855" s="5"/>
      <c r="KN855" s="5"/>
      <c r="KO855" s="5"/>
      <c r="KP855" s="5"/>
      <c r="KQ855" s="5"/>
      <c r="KR855" s="5"/>
      <c r="KS855" s="5"/>
      <c r="KT855" s="5"/>
      <c r="KU855" s="5"/>
      <c r="KV855" s="5"/>
      <c r="KW855" s="5"/>
      <c r="KX855" s="5"/>
      <c r="KY855" s="5"/>
      <c r="KZ855" s="5"/>
      <c r="LA855" s="5"/>
      <c r="LB855" s="5"/>
      <c r="LC855" s="5"/>
      <c r="LD855" s="5"/>
      <c r="LE855" s="5"/>
      <c r="LF855" s="5"/>
      <c r="LG855" s="5"/>
      <c r="LH855" s="5"/>
      <c r="LI855" s="5"/>
      <c r="LJ855" s="5"/>
      <c r="LK855" s="5"/>
      <c r="LL855" s="5"/>
      <c r="LM855" s="5"/>
      <c r="LN855" s="5"/>
      <c r="LO855" s="5"/>
      <c r="LP855" s="5"/>
      <c r="LQ855" s="5"/>
      <c r="LR855" s="5"/>
      <c r="LS855" s="5"/>
      <c r="LT855" s="5"/>
      <c r="LU855" s="5"/>
      <c r="LV855" s="5"/>
      <c r="LW855" s="5"/>
      <c r="LX855" s="5"/>
      <c r="LY855" s="5"/>
      <c r="LZ855" s="5"/>
      <c r="MA855" s="5"/>
      <c r="MB855" s="5"/>
      <c r="MC855" s="5"/>
      <c r="MD855" s="5"/>
      <c r="ME855" s="5"/>
      <c r="MF855" s="5"/>
      <c r="MG855" s="5"/>
      <c r="MH855" s="5"/>
      <c r="MI855" s="5"/>
      <c r="MJ855" s="5"/>
      <c r="MK855" s="5"/>
      <c r="ML855" s="5"/>
      <c r="MM855" s="5"/>
      <c r="MN855" s="5"/>
      <c r="MO855" s="5"/>
      <c r="MP855" s="5"/>
      <c r="MQ855" s="5"/>
      <c r="MR855" s="5"/>
      <c r="MS855" s="5"/>
      <c r="MT855" s="5"/>
      <c r="MU855" s="5"/>
      <c r="MV855" s="5"/>
      <c r="MW855" s="5"/>
      <c r="MX855" s="5"/>
      <c r="MY855" s="5"/>
      <c r="MZ855" s="5"/>
      <c r="NA855" s="5"/>
      <c r="NB855" s="5"/>
      <c r="NC855" s="5"/>
      <c r="ND855" s="5"/>
      <c r="NE855" s="5"/>
      <c r="NF855" s="5"/>
      <c r="NG855" s="5"/>
      <c r="NH855" s="5"/>
      <c r="NI855" s="5"/>
      <c r="NJ855" s="5"/>
      <c r="NK855" s="5"/>
      <c r="NL855" s="5"/>
      <c r="NM855" s="5"/>
      <c r="NN855" s="5"/>
      <c r="NO855" s="5"/>
      <c r="NP855" s="5"/>
      <c r="NQ855" s="5"/>
      <c r="NR855" s="5"/>
      <c r="NS855" s="5"/>
      <c r="NT855" s="5"/>
      <c r="NU855" s="5"/>
      <c r="NV855" s="5"/>
      <c r="NW855" s="5"/>
      <c r="NX855" s="5"/>
      <c r="NY855" s="5"/>
      <c r="NZ855" s="5"/>
      <c r="OA855" s="5"/>
      <c r="OB855" s="5"/>
      <c r="OC855" s="5"/>
      <c r="OD855" s="5"/>
      <c r="OE855" s="5"/>
      <c r="OF855" s="5"/>
      <c r="OG855" s="5"/>
      <c r="OH855" s="5"/>
      <c r="OI855" s="5"/>
      <c r="OJ855" s="5"/>
      <c r="OK855" s="5"/>
      <c r="OL855" s="5"/>
      <c r="OM855" s="5"/>
      <c r="ON855" s="5"/>
      <c r="OO855" s="5"/>
      <c r="OP855" s="5"/>
      <c r="OQ855" s="5"/>
      <c r="OR855" s="5"/>
      <c r="OS855" s="5"/>
      <c r="OT855" s="5"/>
      <c r="OU855" s="5"/>
      <c r="OV855" s="5"/>
      <c r="OW855" s="5"/>
      <c r="OX855" s="5"/>
      <c r="OY855" s="5"/>
      <c r="OZ855" s="5"/>
      <c r="PA855" s="5"/>
      <c r="PB855" s="5"/>
      <c r="PC855" s="5"/>
      <c r="PD855" s="5"/>
      <c r="PE855" s="5"/>
      <c r="PF855" s="5"/>
      <c r="PG855" s="5"/>
      <c r="PH855" s="5"/>
      <c r="PI855" s="5"/>
      <c r="PJ855" s="5"/>
      <c r="PK855" s="5"/>
      <c r="PL855" s="5"/>
      <c r="PM855" s="5"/>
      <c r="PN855" s="5"/>
      <c r="PO855" s="5"/>
      <c r="PP855" s="5"/>
    </row>
    <row r="856" spans="1:432" ht="14.2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  <c r="IW856" s="5"/>
      <c r="IX856" s="5"/>
      <c r="IY856" s="5"/>
      <c r="IZ856" s="5"/>
      <c r="JA856" s="5"/>
      <c r="JB856" s="5"/>
      <c r="JC856" s="5"/>
      <c r="JD856" s="5"/>
      <c r="JE856" s="5"/>
      <c r="JF856" s="5"/>
      <c r="JG856" s="5"/>
      <c r="JH856" s="5"/>
      <c r="JI856" s="5"/>
      <c r="JJ856" s="5"/>
      <c r="JK856" s="5"/>
      <c r="JL856" s="5"/>
      <c r="JM856" s="5"/>
      <c r="JN856" s="5"/>
      <c r="JO856" s="5"/>
      <c r="JP856" s="5"/>
      <c r="JQ856" s="5"/>
      <c r="JR856" s="5"/>
      <c r="JS856" s="5"/>
      <c r="JT856" s="5"/>
      <c r="JU856" s="5"/>
      <c r="JV856" s="5"/>
      <c r="JW856" s="5"/>
      <c r="JX856" s="5"/>
      <c r="JY856" s="5"/>
      <c r="JZ856" s="5"/>
      <c r="KA856" s="5"/>
      <c r="KB856" s="5"/>
      <c r="KC856" s="5"/>
      <c r="KD856" s="5"/>
      <c r="KE856" s="5"/>
      <c r="KF856" s="5"/>
      <c r="KG856" s="5"/>
      <c r="KH856" s="5"/>
      <c r="KI856" s="5"/>
      <c r="KJ856" s="5"/>
      <c r="KK856" s="5"/>
      <c r="KL856" s="5"/>
      <c r="KM856" s="5"/>
      <c r="KN856" s="5"/>
      <c r="KO856" s="5"/>
      <c r="KP856" s="5"/>
      <c r="KQ856" s="5"/>
      <c r="KR856" s="5"/>
      <c r="KS856" s="5"/>
      <c r="KT856" s="5"/>
      <c r="KU856" s="5"/>
      <c r="KV856" s="5"/>
      <c r="KW856" s="5"/>
      <c r="KX856" s="5"/>
      <c r="KY856" s="5"/>
      <c r="KZ856" s="5"/>
      <c r="LA856" s="5"/>
      <c r="LB856" s="5"/>
      <c r="LC856" s="5"/>
      <c r="LD856" s="5"/>
      <c r="LE856" s="5"/>
      <c r="LF856" s="5"/>
      <c r="LG856" s="5"/>
      <c r="LH856" s="5"/>
      <c r="LI856" s="5"/>
      <c r="LJ856" s="5"/>
      <c r="LK856" s="5"/>
      <c r="LL856" s="5"/>
      <c r="LM856" s="5"/>
      <c r="LN856" s="5"/>
      <c r="LO856" s="5"/>
      <c r="LP856" s="5"/>
      <c r="LQ856" s="5"/>
      <c r="LR856" s="5"/>
      <c r="LS856" s="5"/>
      <c r="LT856" s="5"/>
      <c r="LU856" s="5"/>
      <c r="LV856" s="5"/>
      <c r="LW856" s="5"/>
      <c r="LX856" s="5"/>
      <c r="LY856" s="5"/>
      <c r="LZ856" s="5"/>
      <c r="MA856" s="5"/>
      <c r="MB856" s="5"/>
      <c r="MC856" s="5"/>
      <c r="MD856" s="5"/>
      <c r="ME856" s="5"/>
      <c r="MF856" s="5"/>
      <c r="MG856" s="5"/>
      <c r="MH856" s="5"/>
      <c r="MI856" s="5"/>
      <c r="MJ856" s="5"/>
      <c r="MK856" s="5"/>
      <c r="ML856" s="5"/>
      <c r="MM856" s="5"/>
      <c r="MN856" s="5"/>
      <c r="MO856" s="5"/>
      <c r="MP856" s="5"/>
      <c r="MQ856" s="5"/>
      <c r="MR856" s="5"/>
      <c r="MS856" s="5"/>
      <c r="MT856" s="5"/>
      <c r="MU856" s="5"/>
      <c r="MV856" s="5"/>
      <c r="MW856" s="5"/>
      <c r="MX856" s="5"/>
      <c r="MY856" s="5"/>
      <c r="MZ856" s="5"/>
      <c r="NA856" s="5"/>
      <c r="NB856" s="5"/>
      <c r="NC856" s="5"/>
      <c r="ND856" s="5"/>
      <c r="NE856" s="5"/>
      <c r="NF856" s="5"/>
      <c r="NG856" s="5"/>
      <c r="NH856" s="5"/>
      <c r="NI856" s="5"/>
      <c r="NJ856" s="5"/>
      <c r="NK856" s="5"/>
      <c r="NL856" s="5"/>
      <c r="NM856" s="5"/>
      <c r="NN856" s="5"/>
      <c r="NO856" s="5"/>
      <c r="NP856" s="5"/>
      <c r="NQ856" s="5"/>
      <c r="NR856" s="5"/>
      <c r="NS856" s="5"/>
      <c r="NT856" s="5"/>
      <c r="NU856" s="5"/>
      <c r="NV856" s="5"/>
      <c r="NW856" s="5"/>
      <c r="NX856" s="5"/>
      <c r="NY856" s="5"/>
      <c r="NZ856" s="5"/>
      <c r="OA856" s="5"/>
      <c r="OB856" s="5"/>
      <c r="OC856" s="5"/>
      <c r="OD856" s="5"/>
      <c r="OE856" s="5"/>
      <c r="OF856" s="5"/>
      <c r="OG856" s="5"/>
      <c r="OH856" s="5"/>
      <c r="OI856" s="5"/>
      <c r="OJ856" s="5"/>
      <c r="OK856" s="5"/>
      <c r="OL856" s="5"/>
      <c r="OM856" s="5"/>
      <c r="ON856" s="5"/>
      <c r="OO856" s="5"/>
      <c r="OP856" s="5"/>
      <c r="OQ856" s="5"/>
      <c r="OR856" s="5"/>
      <c r="OS856" s="5"/>
      <c r="OT856" s="5"/>
      <c r="OU856" s="5"/>
      <c r="OV856" s="5"/>
      <c r="OW856" s="5"/>
      <c r="OX856" s="5"/>
      <c r="OY856" s="5"/>
      <c r="OZ856" s="5"/>
      <c r="PA856" s="5"/>
      <c r="PB856" s="5"/>
      <c r="PC856" s="5"/>
      <c r="PD856" s="5"/>
      <c r="PE856" s="5"/>
      <c r="PF856" s="5"/>
      <c r="PG856" s="5"/>
      <c r="PH856" s="5"/>
      <c r="PI856" s="5"/>
      <c r="PJ856" s="5"/>
      <c r="PK856" s="5"/>
      <c r="PL856" s="5"/>
      <c r="PM856" s="5"/>
      <c r="PN856" s="5"/>
      <c r="PO856" s="5"/>
      <c r="PP856" s="5"/>
    </row>
    <row r="857" spans="1:432" ht="14.2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  <c r="IW857" s="5"/>
      <c r="IX857" s="5"/>
      <c r="IY857" s="5"/>
      <c r="IZ857" s="5"/>
      <c r="JA857" s="5"/>
      <c r="JB857" s="5"/>
      <c r="JC857" s="5"/>
      <c r="JD857" s="5"/>
      <c r="JE857" s="5"/>
      <c r="JF857" s="5"/>
      <c r="JG857" s="5"/>
      <c r="JH857" s="5"/>
      <c r="JI857" s="5"/>
      <c r="JJ857" s="5"/>
      <c r="JK857" s="5"/>
      <c r="JL857" s="5"/>
      <c r="JM857" s="5"/>
      <c r="JN857" s="5"/>
      <c r="JO857" s="5"/>
      <c r="JP857" s="5"/>
      <c r="JQ857" s="5"/>
      <c r="JR857" s="5"/>
      <c r="JS857" s="5"/>
      <c r="JT857" s="5"/>
      <c r="JU857" s="5"/>
      <c r="JV857" s="5"/>
      <c r="JW857" s="5"/>
      <c r="JX857" s="5"/>
      <c r="JY857" s="5"/>
      <c r="JZ857" s="5"/>
      <c r="KA857" s="5"/>
      <c r="KB857" s="5"/>
      <c r="KC857" s="5"/>
      <c r="KD857" s="5"/>
      <c r="KE857" s="5"/>
      <c r="KF857" s="5"/>
      <c r="KG857" s="5"/>
      <c r="KH857" s="5"/>
      <c r="KI857" s="5"/>
      <c r="KJ857" s="5"/>
      <c r="KK857" s="5"/>
      <c r="KL857" s="5"/>
      <c r="KM857" s="5"/>
      <c r="KN857" s="5"/>
      <c r="KO857" s="5"/>
      <c r="KP857" s="5"/>
      <c r="KQ857" s="5"/>
      <c r="KR857" s="5"/>
      <c r="KS857" s="5"/>
      <c r="KT857" s="5"/>
      <c r="KU857" s="5"/>
      <c r="KV857" s="5"/>
      <c r="KW857" s="5"/>
      <c r="KX857" s="5"/>
      <c r="KY857" s="5"/>
      <c r="KZ857" s="5"/>
      <c r="LA857" s="5"/>
      <c r="LB857" s="5"/>
      <c r="LC857" s="5"/>
      <c r="LD857" s="5"/>
      <c r="LE857" s="5"/>
      <c r="LF857" s="5"/>
      <c r="LG857" s="5"/>
      <c r="LH857" s="5"/>
      <c r="LI857" s="5"/>
      <c r="LJ857" s="5"/>
      <c r="LK857" s="5"/>
      <c r="LL857" s="5"/>
      <c r="LM857" s="5"/>
      <c r="LN857" s="5"/>
      <c r="LO857" s="5"/>
      <c r="LP857" s="5"/>
      <c r="LQ857" s="5"/>
      <c r="LR857" s="5"/>
      <c r="LS857" s="5"/>
      <c r="LT857" s="5"/>
      <c r="LU857" s="5"/>
      <c r="LV857" s="5"/>
      <c r="LW857" s="5"/>
      <c r="LX857" s="5"/>
      <c r="LY857" s="5"/>
      <c r="LZ857" s="5"/>
      <c r="MA857" s="5"/>
      <c r="MB857" s="5"/>
      <c r="MC857" s="5"/>
      <c r="MD857" s="5"/>
      <c r="ME857" s="5"/>
      <c r="MF857" s="5"/>
      <c r="MG857" s="5"/>
      <c r="MH857" s="5"/>
      <c r="MI857" s="5"/>
      <c r="MJ857" s="5"/>
      <c r="MK857" s="5"/>
      <c r="ML857" s="5"/>
      <c r="MM857" s="5"/>
      <c r="MN857" s="5"/>
      <c r="MO857" s="5"/>
      <c r="MP857" s="5"/>
      <c r="MQ857" s="5"/>
      <c r="MR857" s="5"/>
      <c r="MS857" s="5"/>
      <c r="MT857" s="5"/>
      <c r="MU857" s="5"/>
      <c r="MV857" s="5"/>
      <c r="MW857" s="5"/>
      <c r="MX857" s="5"/>
      <c r="MY857" s="5"/>
      <c r="MZ857" s="5"/>
      <c r="NA857" s="5"/>
      <c r="NB857" s="5"/>
      <c r="NC857" s="5"/>
      <c r="ND857" s="5"/>
      <c r="NE857" s="5"/>
      <c r="NF857" s="5"/>
      <c r="NG857" s="5"/>
      <c r="NH857" s="5"/>
      <c r="NI857" s="5"/>
      <c r="NJ857" s="5"/>
      <c r="NK857" s="5"/>
      <c r="NL857" s="5"/>
      <c r="NM857" s="5"/>
      <c r="NN857" s="5"/>
      <c r="NO857" s="5"/>
      <c r="NP857" s="5"/>
      <c r="NQ857" s="5"/>
      <c r="NR857" s="5"/>
      <c r="NS857" s="5"/>
      <c r="NT857" s="5"/>
      <c r="NU857" s="5"/>
      <c r="NV857" s="5"/>
      <c r="NW857" s="5"/>
      <c r="NX857" s="5"/>
      <c r="NY857" s="5"/>
      <c r="NZ857" s="5"/>
      <c r="OA857" s="5"/>
      <c r="OB857" s="5"/>
      <c r="OC857" s="5"/>
      <c r="OD857" s="5"/>
      <c r="OE857" s="5"/>
      <c r="OF857" s="5"/>
      <c r="OG857" s="5"/>
      <c r="OH857" s="5"/>
      <c r="OI857" s="5"/>
      <c r="OJ857" s="5"/>
      <c r="OK857" s="5"/>
      <c r="OL857" s="5"/>
      <c r="OM857" s="5"/>
      <c r="ON857" s="5"/>
      <c r="OO857" s="5"/>
      <c r="OP857" s="5"/>
      <c r="OQ857" s="5"/>
      <c r="OR857" s="5"/>
      <c r="OS857" s="5"/>
      <c r="OT857" s="5"/>
      <c r="OU857" s="5"/>
      <c r="OV857" s="5"/>
      <c r="OW857" s="5"/>
      <c r="OX857" s="5"/>
      <c r="OY857" s="5"/>
      <c r="OZ857" s="5"/>
      <c r="PA857" s="5"/>
      <c r="PB857" s="5"/>
      <c r="PC857" s="5"/>
      <c r="PD857" s="5"/>
      <c r="PE857" s="5"/>
      <c r="PF857" s="5"/>
      <c r="PG857" s="5"/>
      <c r="PH857" s="5"/>
      <c r="PI857" s="5"/>
      <c r="PJ857" s="5"/>
      <c r="PK857" s="5"/>
      <c r="PL857" s="5"/>
      <c r="PM857" s="5"/>
      <c r="PN857" s="5"/>
      <c r="PO857" s="5"/>
      <c r="PP857" s="5"/>
    </row>
    <row r="858" spans="1:432" ht="14.2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  <c r="IW858" s="5"/>
      <c r="IX858" s="5"/>
      <c r="IY858" s="5"/>
      <c r="IZ858" s="5"/>
      <c r="JA858" s="5"/>
      <c r="JB858" s="5"/>
      <c r="JC858" s="5"/>
      <c r="JD858" s="5"/>
      <c r="JE858" s="5"/>
      <c r="JF858" s="5"/>
      <c r="JG858" s="5"/>
      <c r="JH858" s="5"/>
      <c r="JI858" s="5"/>
      <c r="JJ858" s="5"/>
      <c r="JK858" s="5"/>
      <c r="JL858" s="5"/>
      <c r="JM858" s="5"/>
      <c r="JN858" s="5"/>
      <c r="JO858" s="5"/>
      <c r="JP858" s="5"/>
      <c r="JQ858" s="5"/>
      <c r="JR858" s="5"/>
      <c r="JS858" s="5"/>
      <c r="JT858" s="5"/>
      <c r="JU858" s="5"/>
      <c r="JV858" s="5"/>
      <c r="JW858" s="5"/>
      <c r="JX858" s="5"/>
      <c r="JY858" s="5"/>
      <c r="JZ858" s="5"/>
      <c r="KA858" s="5"/>
      <c r="KB858" s="5"/>
      <c r="KC858" s="5"/>
      <c r="KD858" s="5"/>
      <c r="KE858" s="5"/>
      <c r="KF858" s="5"/>
      <c r="KG858" s="5"/>
      <c r="KH858" s="5"/>
      <c r="KI858" s="5"/>
      <c r="KJ858" s="5"/>
      <c r="KK858" s="5"/>
      <c r="KL858" s="5"/>
      <c r="KM858" s="5"/>
      <c r="KN858" s="5"/>
      <c r="KO858" s="5"/>
      <c r="KP858" s="5"/>
      <c r="KQ858" s="5"/>
      <c r="KR858" s="5"/>
      <c r="KS858" s="5"/>
      <c r="KT858" s="5"/>
      <c r="KU858" s="5"/>
      <c r="KV858" s="5"/>
      <c r="KW858" s="5"/>
      <c r="KX858" s="5"/>
      <c r="KY858" s="5"/>
      <c r="KZ858" s="5"/>
      <c r="LA858" s="5"/>
      <c r="LB858" s="5"/>
      <c r="LC858" s="5"/>
      <c r="LD858" s="5"/>
      <c r="LE858" s="5"/>
      <c r="LF858" s="5"/>
      <c r="LG858" s="5"/>
      <c r="LH858" s="5"/>
      <c r="LI858" s="5"/>
      <c r="LJ858" s="5"/>
      <c r="LK858" s="5"/>
      <c r="LL858" s="5"/>
      <c r="LM858" s="5"/>
      <c r="LN858" s="5"/>
      <c r="LO858" s="5"/>
      <c r="LP858" s="5"/>
      <c r="LQ858" s="5"/>
      <c r="LR858" s="5"/>
      <c r="LS858" s="5"/>
      <c r="LT858" s="5"/>
      <c r="LU858" s="5"/>
      <c r="LV858" s="5"/>
      <c r="LW858" s="5"/>
      <c r="LX858" s="5"/>
      <c r="LY858" s="5"/>
      <c r="LZ858" s="5"/>
      <c r="MA858" s="5"/>
      <c r="MB858" s="5"/>
      <c r="MC858" s="5"/>
      <c r="MD858" s="5"/>
      <c r="ME858" s="5"/>
      <c r="MF858" s="5"/>
      <c r="MG858" s="5"/>
      <c r="MH858" s="5"/>
      <c r="MI858" s="5"/>
      <c r="MJ858" s="5"/>
      <c r="MK858" s="5"/>
      <c r="ML858" s="5"/>
      <c r="MM858" s="5"/>
      <c r="MN858" s="5"/>
      <c r="MO858" s="5"/>
      <c r="MP858" s="5"/>
      <c r="MQ858" s="5"/>
      <c r="MR858" s="5"/>
      <c r="MS858" s="5"/>
      <c r="MT858" s="5"/>
      <c r="MU858" s="5"/>
      <c r="MV858" s="5"/>
      <c r="MW858" s="5"/>
      <c r="MX858" s="5"/>
      <c r="MY858" s="5"/>
      <c r="MZ858" s="5"/>
      <c r="NA858" s="5"/>
      <c r="NB858" s="5"/>
      <c r="NC858" s="5"/>
      <c r="ND858" s="5"/>
      <c r="NE858" s="5"/>
      <c r="NF858" s="5"/>
      <c r="NG858" s="5"/>
      <c r="NH858" s="5"/>
      <c r="NI858" s="5"/>
      <c r="NJ858" s="5"/>
      <c r="NK858" s="5"/>
      <c r="NL858" s="5"/>
      <c r="NM858" s="5"/>
      <c r="NN858" s="5"/>
      <c r="NO858" s="5"/>
      <c r="NP858" s="5"/>
      <c r="NQ858" s="5"/>
      <c r="NR858" s="5"/>
      <c r="NS858" s="5"/>
      <c r="NT858" s="5"/>
      <c r="NU858" s="5"/>
      <c r="NV858" s="5"/>
      <c r="NW858" s="5"/>
      <c r="NX858" s="5"/>
      <c r="NY858" s="5"/>
      <c r="NZ858" s="5"/>
      <c r="OA858" s="5"/>
      <c r="OB858" s="5"/>
      <c r="OC858" s="5"/>
      <c r="OD858" s="5"/>
      <c r="OE858" s="5"/>
      <c r="OF858" s="5"/>
      <c r="OG858" s="5"/>
      <c r="OH858" s="5"/>
      <c r="OI858" s="5"/>
      <c r="OJ858" s="5"/>
      <c r="OK858" s="5"/>
      <c r="OL858" s="5"/>
      <c r="OM858" s="5"/>
      <c r="ON858" s="5"/>
      <c r="OO858" s="5"/>
      <c r="OP858" s="5"/>
      <c r="OQ858" s="5"/>
      <c r="OR858" s="5"/>
      <c r="OS858" s="5"/>
      <c r="OT858" s="5"/>
      <c r="OU858" s="5"/>
      <c r="OV858" s="5"/>
      <c r="OW858" s="5"/>
      <c r="OX858" s="5"/>
      <c r="OY858" s="5"/>
      <c r="OZ858" s="5"/>
      <c r="PA858" s="5"/>
      <c r="PB858" s="5"/>
      <c r="PC858" s="5"/>
      <c r="PD858" s="5"/>
      <c r="PE858" s="5"/>
      <c r="PF858" s="5"/>
      <c r="PG858" s="5"/>
      <c r="PH858" s="5"/>
      <c r="PI858" s="5"/>
      <c r="PJ858" s="5"/>
      <c r="PK858" s="5"/>
      <c r="PL858" s="5"/>
      <c r="PM858" s="5"/>
      <c r="PN858" s="5"/>
      <c r="PO858" s="5"/>
      <c r="PP858" s="5"/>
    </row>
    <row r="859" spans="1:432" ht="14.2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  <c r="IW859" s="5"/>
      <c r="IX859" s="5"/>
      <c r="IY859" s="5"/>
      <c r="IZ859" s="5"/>
      <c r="JA859" s="5"/>
      <c r="JB859" s="5"/>
      <c r="JC859" s="5"/>
      <c r="JD859" s="5"/>
      <c r="JE859" s="5"/>
      <c r="JF859" s="5"/>
      <c r="JG859" s="5"/>
      <c r="JH859" s="5"/>
      <c r="JI859" s="5"/>
      <c r="JJ859" s="5"/>
      <c r="JK859" s="5"/>
      <c r="JL859" s="5"/>
      <c r="JM859" s="5"/>
      <c r="JN859" s="5"/>
      <c r="JO859" s="5"/>
      <c r="JP859" s="5"/>
      <c r="JQ859" s="5"/>
      <c r="JR859" s="5"/>
      <c r="JS859" s="5"/>
      <c r="JT859" s="5"/>
      <c r="JU859" s="5"/>
      <c r="JV859" s="5"/>
      <c r="JW859" s="5"/>
      <c r="JX859" s="5"/>
      <c r="JY859" s="5"/>
      <c r="JZ859" s="5"/>
      <c r="KA859" s="5"/>
      <c r="KB859" s="5"/>
      <c r="KC859" s="5"/>
      <c r="KD859" s="5"/>
      <c r="KE859" s="5"/>
      <c r="KF859" s="5"/>
      <c r="KG859" s="5"/>
      <c r="KH859" s="5"/>
      <c r="KI859" s="5"/>
      <c r="KJ859" s="5"/>
      <c r="KK859" s="5"/>
      <c r="KL859" s="5"/>
      <c r="KM859" s="5"/>
      <c r="KN859" s="5"/>
      <c r="KO859" s="5"/>
      <c r="KP859" s="5"/>
      <c r="KQ859" s="5"/>
      <c r="KR859" s="5"/>
      <c r="KS859" s="5"/>
      <c r="KT859" s="5"/>
      <c r="KU859" s="5"/>
      <c r="KV859" s="5"/>
      <c r="KW859" s="5"/>
      <c r="KX859" s="5"/>
      <c r="KY859" s="5"/>
      <c r="KZ859" s="5"/>
      <c r="LA859" s="5"/>
      <c r="LB859" s="5"/>
      <c r="LC859" s="5"/>
      <c r="LD859" s="5"/>
      <c r="LE859" s="5"/>
      <c r="LF859" s="5"/>
      <c r="LG859" s="5"/>
      <c r="LH859" s="5"/>
      <c r="LI859" s="5"/>
      <c r="LJ859" s="5"/>
      <c r="LK859" s="5"/>
      <c r="LL859" s="5"/>
      <c r="LM859" s="5"/>
      <c r="LN859" s="5"/>
      <c r="LO859" s="5"/>
      <c r="LP859" s="5"/>
      <c r="LQ859" s="5"/>
      <c r="LR859" s="5"/>
      <c r="LS859" s="5"/>
      <c r="LT859" s="5"/>
      <c r="LU859" s="5"/>
      <c r="LV859" s="5"/>
      <c r="LW859" s="5"/>
      <c r="LX859" s="5"/>
      <c r="LY859" s="5"/>
      <c r="LZ859" s="5"/>
      <c r="MA859" s="5"/>
      <c r="MB859" s="5"/>
      <c r="MC859" s="5"/>
      <c r="MD859" s="5"/>
      <c r="ME859" s="5"/>
      <c r="MF859" s="5"/>
      <c r="MG859" s="5"/>
      <c r="MH859" s="5"/>
      <c r="MI859" s="5"/>
      <c r="MJ859" s="5"/>
      <c r="MK859" s="5"/>
      <c r="ML859" s="5"/>
      <c r="MM859" s="5"/>
      <c r="MN859" s="5"/>
      <c r="MO859" s="5"/>
      <c r="MP859" s="5"/>
      <c r="MQ859" s="5"/>
      <c r="MR859" s="5"/>
      <c r="MS859" s="5"/>
      <c r="MT859" s="5"/>
      <c r="MU859" s="5"/>
      <c r="MV859" s="5"/>
      <c r="MW859" s="5"/>
      <c r="MX859" s="5"/>
      <c r="MY859" s="5"/>
      <c r="MZ859" s="5"/>
      <c r="NA859" s="5"/>
      <c r="NB859" s="5"/>
      <c r="NC859" s="5"/>
      <c r="ND859" s="5"/>
      <c r="NE859" s="5"/>
      <c r="NF859" s="5"/>
      <c r="NG859" s="5"/>
      <c r="NH859" s="5"/>
      <c r="NI859" s="5"/>
      <c r="NJ859" s="5"/>
      <c r="NK859" s="5"/>
      <c r="NL859" s="5"/>
      <c r="NM859" s="5"/>
      <c r="NN859" s="5"/>
      <c r="NO859" s="5"/>
      <c r="NP859" s="5"/>
      <c r="NQ859" s="5"/>
      <c r="NR859" s="5"/>
      <c r="NS859" s="5"/>
      <c r="NT859" s="5"/>
      <c r="NU859" s="5"/>
      <c r="NV859" s="5"/>
      <c r="NW859" s="5"/>
      <c r="NX859" s="5"/>
      <c r="NY859" s="5"/>
      <c r="NZ859" s="5"/>
      <c r="OA859" s="5"/>
      <c r="OB859" s="5"/>
      <c r="OC859" s="5"/>
      <c r="OD859" s="5"/>
      <c r="OE859" s="5"/>
      <c r="OF859" s="5"/>
      <c r="OG859" s="5"/>
      <c r="OH859" s="5"/>
      <c r="OI859" s="5"/>
      <c r="OJ859" s="5"/>
      <c r="OK859" s="5"/>
      <c r="OL859" s="5"/>
      <c r="OM859" s="5"/>
      <c r="ON859" s="5"/>
      <c r="OO859" s="5"/>
      <c r="OP859" s="5"/>
      <c r="OQ859" s="5"/>
      <c r="OR859" s="5"/>
      <c r="OS859" s="5"/>
      <c r="OT859" s="5"/>
      <c r="OU859" s="5"/>
      <c r="OV859" s="5"/>
      <c r="OW859" s="5"/>
      <c r="OX859" s="5"/>
      <c r="OY859" s="5"/>
      <c r="OZ859" s="5"/>
      <c r="PA859" s="5"/>
      <c r="PB859" s="5"/>
      <c r="PC859" s="5"/>
      <c r="PD859" s="5"/>
      <c r="PE859" s="5"/>
      <c r="PF859" s="5"/>
      <c r="PG859" s="5"/>
      <c r="PH859" s="5"/>
      <c r="PI859" s="5"/>
      <c r="PJ859" s="5"/>
      <c r="PK859" s="5"/>
      <c r="PL859" s="5"/>
      <c r="PM859" s="5"/>
      <c r="PN859" s="5"/>
      <c r="PO859" s="5"/>
      <c r="PP859" s="5"/>
    </row>
    <row r="860" spans="1:432" ht="14.2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  <c r="IW860" s="5"/>
      <c r="IX860" s="5"/>
      <c r="IY860" s="5"/>
      <c r="IZ860" s="5"/>
      <c r="JA860" s="5"/>
      <c r="JB860" s="5"/>
      <c r="JC860" s="5"/>
      <c r="JD860" s="5"/>
      <c r="JE860" s="5"/>
      <c r="JF860" s="5"/>
      <c r="JG860" s="5"/>
      <c r="JH860" s="5"/>
      <c r="JI860" s="5"/>
      <c r="JJ860" s="5"/>
      <c r="JK860" s="5"/>
      <c r="JL860" s="5"/>
      <c r="JM860" s="5"/>
      <c r="JN860" s="5"/>
      <c r="JO860" s="5"/>
      <c r="JP860" s="5"/>
      <c r="JQ860" s="5"/>
      <c r="JR860" s="5"/>
      <c r="JS860" s="5"/>
      <c r="JT860" s="5"/>
      <c r="JU860" s="5"/>
      <c r="JV860" s="5"/>
      <c r="JW860" s="5"/>
      <c r="JX860" s="5"/>
      <c r="JY860" s="5"/>
      <c r="JZ860" s="5"/>
      <c r="KA860" s="5"/>
      <c r="KB860" s="5"/>
      <c r="KC860" s="5"/>
      <c r="KD860" s="5"/>
      <c r="KE860" s="5"/>
      <c r="KF860" s="5"/>
      <c r="KG860" s="5"/>
      <c r="KH860" s="5"/>
      <c r="KI860" s="5"/>
      <c r="KJ860" s="5"/>
      <c r="KK860" s="5"/>
      <c r="KL860" s="5"/>
      <c r="KM860" s="5"/>
      <c r="KN860" s="5"/>
      <c r="KO860" s="5"/>
      <c r="KP860" s="5"/>
      <c r="KQ860" s="5"/>
      <c r="KR860" s="5"/>
      <c r="KS860" s="5"/>
      <c r="KT860" s="5"/>
      <c r="KU860" s="5"/>
      <c r="KV860" s="5"/>
      <c r="KW860" s="5"/>
      <c r="KX860" s="5"/>
      <c r="KY860" s="5"/>
      <c r="KZ860" s="5"/>
      <c r="LA860" s="5"/>
      <c r="LB860" s="5"/>
      <c r="LC860" s="5"/>
      <c r="LD860" s="5"/>
      <c r="LE860" s="5"/>
      <c r="LF860" s="5"/>
      <c r="LG860" s="5"/>
      <c r="LH860" s="5"/>
      <c r="LI860" s="5"/>
      <c r="LJ860" s="5"/>
      <c r="LK860" s="5"/>
      <c r="LL860" s="5"/>
      <c r="LM860" s="5"/>
      <c r="LN860" s="5"/>
      <c r="LO860" s="5"/>
      <c r="LP860" s="5"/>
      <c r="LQ860" s="5"/>
      <c r="LR860" s="5"/>
      <c r="LS860" s="5"/>
      <c r="LT860" s="5"/>
      <c r="LU860" s="5"/>
      <c r="LV860" s="5"/>
      <c r="LW860" s="5"/>
      <c r="LX860" s="5"/>
      <c r="LY860" s="5"/>
      <c r="LZ860" s="5"/>
      <c r="MA860" s="5"/>
      <c r="MB860" s="5"/>
      <c r="MC860" s="5"/>
      <c r="MD860" s="5"/>
      <c r="ME860" s="5"/>
      <c r="MF860" s="5"/>
      <c r="MG860" s="5"/>
      <c r="MH860" s="5"/>
      <c r="MI860" s="5"/>
      <c r="MJ860" s="5"/>
      <c r="MK860" s="5"/>
      <c r="ML860" s="5"/>
      <c r="MM860" s="5"/>
      <c r="MN860" s="5"/>
      <c r="MO860" s="5"/>
      <c r="MP860" s="5"/>
      <c r="MQ860" s="5"/>
      <c r="MR860" s="5"/>
      <c r="MS860" s="5"/>
      <c r="MT860" s="5"/>
      <c r="MU860" s="5"/>
      <c r="MV860" s="5"/>
      <c r="MW860" s="5"/>
      <c r="MX860" s="5"/>
      <c r="MY860" s="5"/>
      <c r="MZ860" s="5"/>
      <c r="NA860" s="5"/>
      <c r="NB860" s="5"/>
      <c r="NC860" s="5"/>
      <c r="ND860" s="5"/>
      <c r="NE860" s="5"/>
      <c r="NF860" s="5"/>
      <c r="NG860" s="5"/>
      <c r="NH860" s="5"/>
      <c r="NI860" s="5"/>
      <c r="NJ860" s="5"/>
      <c r="NK860" s="5"/>
      <c r="NL860" s="5"/>
      <c r="NM860" s="5"/>
      <c r="NN860" s="5"/>
      <c r="NO860" s="5"/>
      <c r="NP860" s="5"/>
      <c r="NQ860" s="5"/>
      <c r="NR860" s="5"/>
      <c r="NS860" s="5"/>
      <c r="NT860" s="5"/>
      <c r="NU860" s="5"/>
      <c r="NV860" s="5"/>
      <c r="NW860" s="5"/>
      <c r="NX860" s="5"/>
      <c r="NY860" s="5"/>
      <c r="NZ860" s="5"/>
      <c r="OA860" s="5"/>
      <c r="OB860" s="5"/>
      <c r="OC860" s="5"/>
      <c r="OD860" s="5"/>
      <c r="OE860" s="5"/>
      <c r="OF860" s="5"/>
      <c r="OG860" s="5"/>
      <c r="OH860" s="5"/>
      <c r="OI860" s="5"/>
      <c r="OJ860" s="5"/>
      <c r="OK860" s="5"/>
      <c r="OL860" s="5"/>
      <c r="OM860" s="5"/>
      <c r="ON860" s="5"/>
      <c r="OO860" s="5"/>
      <c r="OP860" s="5"/>
      <c r="OQ860" s="5"/>
      <c r="OR860" s="5"/>
      <c r="OS860" s="5"/>
      <c r="OT860" s="5"/>
      <c r="OU860" s="5"/>
      <c r="OV860" s="5"/>
      <c r="OW860" s="5"/>
      <c r="OX860" s="5"/>
      <c r="OY860" s="5"/>
      <c r="OZ860" s="5"/>
      <c r="PA860" s="5"/>
      <c r="PB860" s="5"/>
      <c r="PC860" s="5"/>
      <c r="PD860" s="5"/>
      <c r="PE860" s="5"/>
      <c r="PF860" s="5"/>
      <c r="PG860" s="5"/>
      <c r="PH860" s="5"/>
      <c r="PI860" s="5"/>
      <c r="PJ860" s="5"/>
      <c r="PK860" s="5"/>
      <c r="PL860" s="5"/>
      <c r="PM860" s="5"/>
      <c r="PN860" s="5"/>
      <c r="PO860" s="5"/>
      <c r="PP860" s="5"/>
    </row>
    <row r="861" spans="1:432" ht="14.2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  <c r="IW861" s="5"/>
      <c r="IX861" s="5"/>
      <c r="IY861" s="5"/>
      <c r="IZ861" s="5"/>
      <c r="JA861" s="5"/>
      <c r="JB861" s="5"/>
      <c r="JC861" s="5"/>
      <c r="JD861" s="5"/>
      <c r="JE861" s="5"/>
      <c r="JF861" s="5"/>
      <c r="JG861" s="5"/>
      <c r="JH861" s="5"/>
      <c r="JI861" s="5"/>
      <c r="JJ861" s="5"/>
      <c r="JK861" s="5"/>
      <c r="JL861" s="5"/>
      <c r="JM861" s="5"/>
      <c r="JN861" s="5"/>
      <c r="JO861" s="5"/>
      <c r="JP861" s="5"/>
      <c r="JQ861" s="5"/>
      <c r="JR861" s="5"/>
      <c r="JS861" s="5"/>
      <c r="JT861" s="5"/>
      <c r="JU861" s="5"/>
      <c r="JV861" s="5"/>
      <c r="JW861" s="5"/>
      <c r="JX861" s="5"/>
      <c r="JY861" s="5"/>
      <c r="JZ861" s="5"/>
      <c r="KA861" s="5"/>
      <c r="KB861" s="5"/>
      <c r="KC861" s="5"/>
      <c r="KD861" s="5"/>
      <c r="KE861" s="5"/>
      <c r="KF861" s="5"/>
      <c r="KG861" s="5"/>
      <c r="KH861" s="5"/>
      <c r="KI861" s="5"/>
      <c r="KJ861" s="5"/>
      <c r="KK861" s="5"/>
      <c r="KL861" s="5"/>
      <c r="KM861" s="5"/>
      <c r="KN861" s="5"/>
      <c r="KO861" s="5"/>
      <c r="KP861" s="5"/>
      <c r="KQ861" s="5"/>
      <c r="KR861" s="5"/>
      <c r="KS861" s="5"/>
      <c r="KT861" s="5"/>
      <c r="KU861" s="5"/>
      <c r="KV861" s="5"/>
      <c r="KW861" s="5"/>
      <c r="KX861" s="5"/>
      <c r="KY861" s="5"/>
      <c r="KZ861" s="5"/>
      <c r="LA861" s="5"/>
      <c r="LB861" s="5"/>
      <c r="LC861" s="5"/>
      <c r="LD861" s="5"/>
      <c r="LE861" s="5"/>
      <c r="LF861" s="5"/>
      <c r="LG861" s="5"/>
      <c r="LH861" s="5"/>
      <c r="LI861" s="5"/>
      <c r="LJ861" s="5"/>
      <c r="LK861" s="5"/>
      <c r="LL861" s="5"/>
      <c r="LM861" s="5"/>
      <c r="LN861" s="5"/>
      <c r="LO861" s="5"/>
      <c r="LP861" s="5"/>
      <c r="LQ861" s="5"/>
      <c r="LR861" s="5"/>
      <c r="LS861" s="5"/>
      <c r="LT861" s="5"/>
      <c r="LU861" s="5"/>
      <c r="LV861" s="5"/>
      <c r="LW861" s="5"/>
      <c r="LX861" s="5"/>
      <c r="LY861" s="5"/>
      <c r="LZ861" s="5"/>
      <c r="MA861" s="5"/>
      <c r="MB861" s="5"/>
      <c r="MC861" s="5"/>
      <c r="MD861" s="5"/>
      <c r="ME861" s="5"/>
      <c r="MF861" s="5"/>
      <c r="MG861" s="5"/>
      <c r="MH861" s="5"/>
      <c r="MI861" s="5"/>
      <c r="MJ861" s="5"/>
      <c r="MK861" s="5"/>
      <c r="ML861" s="5"/>
      <c r="MM861" s="5"/>
      <c r="MN861" s="5"/>
      <c r="MO861" s="5"/>
      <c r="MP861" s="5"/>
      <c r="MQ861" s="5"/>
      <c r="MR861" s="5"/>
      <c r="MS861" s="5"/>
      <c r="MT861" s="5"/>
      <c r="MU861" s="5"/>
      <c r="MV861" s="5"/>
      <c r="MW861" s="5"/>
      <c r="MX861" s="5"/>
      <c r="MY861" s="5"/>
      <c r="MZ861" s="5"/>
      <c r="NA861" s="5"/>
      <c r="NB861" s="5"/>
      <c r="NC861" s="5"/>
      <c r="ND861" s="5"/>
      <c r="NE861" s="5"/>
      <c r="NF861" s="5"/>
      <c r="NG861" s="5"/>
      <c r="NH861" s="5"/>
      <c r="NI861" s="5"/>
      <c r="NJ861" s="5"/>
      <c r="NK861" s="5"/>
      <c r="NL861" s="5"/>
      <c r="NM861" s="5"/>
      <c r="NN861" s="5"/>
      <c r="NO861" s="5"/>
      <c r="NP861" s="5"/>
      <c r="NQ861" s="5"/>
      <c r="NR861" s="5"/>
      <c r="NS861" s="5"/>
      <c r="NT861" s="5"/>
      <c r="NU861" s="5"/>
      <c r="NV861" s="5"/>
      <c r="NW861" s="5"/>
      <c r="NX861" s="5"/>
      <c r="NY861" s="5"/>
      <c r="NZ861" s="5"/>
      <c r="OA861" s="5"/>
      <c r="OB861" s="5"/>
      <c r="OC861" s="5"/>
      <c r="OD861" s="5"/>
      <c r="OE861" s="5"/>
      <c r="OF861" s="5"/>
      <c r="OG861" s="5"/>
      <c r="OH861" s="5"/>
      <c r="OI861" s="5"/>
      <c r="OJ861" s="5"/>
      <c r="OK861" s="5"/>
      <c r="OL861" s="5"/>
      <c r="OM861" s="5"/>
      <c r="ON861" s="5"/>
      <c r="OO861" s="5"/>
      <c r="OP861" s="5"/>
      <c r="OQ861" s="5"/>
      <c r="OR861" s="5"/>
      <c r="OS861" s="5"/>
      <c r="OT861" s="5"/>
      <c r="OU861" s="5"/>
      <c r="OV861" s="5"/>
      <c r="OW861" s="5"/>
      <c r="OX861" s="5"/>
      <c r="OY861" s="5"/>
      <c r="OZ861" s="5"/>
      <c r="PA861" s="5"/>
      <c r="PB861" s="5"/>
      <c r="PC861" s="5"/>
      <c r="PD861" s="5"/>
      <c r="PE861" s="5"/>
      <c r="PF861" s="5"/>
      <c r="PG861" s="5"/>
      <c r="PH861" s="5"/>
      <c r="PI861" s="5"/>
      <c r="PJ861" s="5"/>
      <c r="PK861" s="5"/>
      <c r="PL861" s="5"/>
      <c r="PM861" s="5"/>
      <c r="PN861" s="5"/>
      <c r="PO861" s="5"/>
      <c r="PP861" s="5"/>
    </row>
    <row r="862" spans="1:432" ht="14.2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  <c r="IW862" s="5"/>
      <c r="IX862" s="5"/>
      <c r="IY862" s="5"/>
      <c r="IZ862" s="5"/>
      <c r="JA862" s="5"/>
      <c r="JB862" s="5"/>
      <c r="JC862" s="5"/>
      <c r="JD862" s="5"/>
      <c r="JE862" s="5"/>
      <c r="JF862" s="5"/>
      <c r="JG862" s="5"/>
      <c r="JH862" s="5"/>
      <c r="JI862" s="5"/>
      <c r="JJ862" s="5"/>
      <c r="JK862" s="5"/>
      <c r="JL862" s="5"/>
      <c r="JM862" s="5"/>
      <c r="JN862" s="5"/>
      <c r="JO862" s="5"/>
      <c r="JP862" s="5"/>
      <c r="JQ862" s="5"/>
      <c r="JR862" s="5"/>
      <c r="JS862" s="5"/>
      <c r="JT862" s="5"/>
      <c r="JU862" s="5"/>
      <c r="JV862" s="5"/>
      <c r="JW862" s="5"/>
      <c r="JX862" s="5"/>
      <c r="JY862" s="5"/>
      <c r="JZ862" s="5"/>
      <c r="KA862" s="5"/>
      <c r="KB862" s="5"/>
      <c r="KC862" s="5"/>
      <c r="KD862" s="5"/>
      <c r="KE862" s="5"/>
      <c r="KF862" s="5"/>
      <c r="KG862" s="5"/>
      <c r="KH862" s="5"/>
      <c r="KI862" s="5"/>
      <c r="KJ862" s="5"/>
      <c r="KK862" s="5"/>
      <c r="KL862" s="5"/>
      <c r="KM862" s="5"/>
      <c r="KN862" s="5"/>
      <c r="KO862" s="5"/>
      <c r="KP862" s="5"/>
      <c r="KQ862" s="5"/>
      <c r="KR862" s="5"/>
      <c r="KS862" s="5"/>
      <c r="KT862" s="5"/>
      <c r="KU862" s="5"/>
      <c r="KV862" s="5"/>
      <c r="KW862" s="5"/>
      <c r="KX862" s="5"/>
      <c r="KY862" s="5"/>
      <c r="KZ862" s="5"/>
      <c r="LA862" s="5"/>
      <c r="LB862" s="5"/>
      <c r="LC862" s="5"/>
      <c r="LD862" s="5"/>
      <c r="LE862" s="5"/>
      <c r="LF862" s="5"/>
      <c r="LG862" s="5"/>
      <c r="LH862" s="5"/>
      <c r="LI862" s="5"/>
      <c r="LJ862" s="5"/>
      <c r="LK862" s="5"/>
      <c r="LL862" s="5"/>
      <c r="LM862" s="5"/>
      <c r="LN862" s="5"/>
      <c r="LO862" s="5"/>
      <c r="LP862" s="5"/>
      <c r="LQ862" s="5"/>
      <c r="LR862" s="5"/>
      <c r="LS862" s="5"/>
      <c r="LT862" s="5"/>
      <c r="LU862" s="5"/>
      <c r="LV862" s="5"/>
      <c r="LW862" s="5"/>
      <c r="LX862" s="5"/>
      <c r="LY862" s="5"/>
      <c r="LZ862" s="5"/>
      <c r="MA862" s="5"/>
      <c r="MB862" s="5"/>
      <c r="MC862" s="5"/>
      <c r="MD862" s="5"/>
      <c r="ME862" s="5"/>
      <c r="MF862" s="5"/>
      <c r="MG862" s="5"/>
      <c r="MH862" s="5"/>
      <c r="MI862" s="5"/>
      <c r="MJ862" s="5"/>
      <c r="MK862" s="5"/>
      <c r="ML862" s="5"/>
      <c r="MM862" s="5"/>
      <c r="MN862" s="5"/>
      <c r="MO862" s="5"/>
      <c r="MP862" s="5"/>
      <c r="MQ862" s="5"/>
      <c r="MR862" s="5"/>
      <c r="MS862" s="5"/>
      <c r="MT862" s="5"/>
      <c r="MU862" s="5"/>
      <c r="MV862" s="5"/>
      <c r="MW862" s="5"/>
      <c r="MX862" s="5"/>
      <c r="MY862" s="5"/>
      <c r="MZ862" s="5"/>
      <c r="NA862" s="5"/>
      <c r="NB862" s="5"/>
      <c r="NC862" s="5"/>
      <c r="ND862" s="5"/>
      <c r="NE862" s="5"/>
      <c r="NF862" s="5"/>
      <c r="NG862" s="5"/>
      <c r="NH862" s="5"/>
      <c r="NI862" s="5"/>
      <c r="NJ862" s="5"/>
      <c r="NK862" s="5"/>
      <c r="NL862" s="5"/>
      <c r="NM862" s="5"/>
      <c r="NN862" s="5"/>
      <c r="NO862" s="5"/>
      <c r="NP862" s="5"/>
      <c r="NQ862" s="5"/>
      <c r="NR862" s="5"/>
      <c r="NS862" s="5"/>
      <c r="NT862" s="5"/>
      <c r="NU862" s="5"/>
      <c r="NV862" s="5"/>
      <c r="NW862" s="5"/>
      <c r="NX862" s="5"/>
      <c r="NY862" s="5"/>
      <c r="NZ862" s="5"/>
      <c r="OA862" s="5"/>
      <c r="OB862" s="5"/>
      <c r="OC862" s="5"/>
      <c r="OD862" s="5"/>
      <c r="OE862" s="5"/>
      <c r="OF862" s="5"/>
      <c r="OG862" s="5"/>
      <c r="OH862" s="5"/>
      <c r="OI862" s="5"/>
      <c r="OJ862" s="5"/>
      <c r="OK862" s="5"/>
      <c r="OL862" s="5"/>
      <c r="OM862" s="5"/>
      <c r="ON862" s="5"/>
      <c r="OO862" s="5"/>
      <c r="OP862" s="5"/>
      <c r="OQ862" s="5"/>
      <c r="OR862" s="5"/>
      <c r="OS862" s="5"/>
      <c r="OT862" s="5"/>
      <c r="OU862" s="5"/>
      <c r="OV862" s="5"/>
      <c r="OW862" s="5"/>
      <c r="OX862" s="5"/>
      <c r="OY862" s="5"/>
      <c r="OZ862" s="5"/>
      <c r="PA862" s="5"/>
      <c r="PB862" s="5"/>
      <c r="PC862" s="5"/>
      <c r="PD862" s="5"/>
      <c r="PE862" s="5"/>
      <c r="PF862" s="5"/>
      <c r="PG862" s="5"/>
      <c r="PH862" s="5"/>
      <c r="PI862" s="5"/>
      <c r="PJ862" s="5"/>
      <c r="PK862" s="5"/>
      <c r="PL862" s="5"/>
      <c r="PM862" s="5"/>
      <c r="PN862" s="5"/>
      <c r="PO862" s="5"/>
      <c r="PP862" s="5"/>
    </row>
    <row r="863" spans="1:432" ht="14.2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  <c r="IW863" s="5"/>
      <c r="IX863" s="5"/>
      <c r="IY863" s="5"/>
      <c r="IZ863" s="5"/>
      <c r="JA863" s="5"/>
      <c r="JB863" s="5"/>
      <c r="JC863" s="5"/>
      <c r="JD863" s="5"/>
      <c r="JE863" s="5"/>
      <c r="JF863" s="5"/>
      <c r="JG863" s="5"/>
      <c r="JH863" s="5"/>
      <c r="JI863" s="5"/>
      <c r="JJ863" s="5"/>
      <c r="JK863" s="5"/>
      <c r="JL863" s="5"/>
      <c r="JM863" s="5"/>
      <c r="JN863" s="5"/>
      <c r="JO863" s="5"/>
      <c r="JP863" s="5"/>
      <c r="JQ863" s="5"/>
      <c r="JR863" s="5"/>
      <c r="JS863" s="5"/>
      <c r="JT863" s="5"/>
      <c r="JU863" s="5"/>
      <c r="JV863" s="5"/>
      <c r="JW863" s="5"/>
      <c r="JX863" s="5"/>
      <c r="JY863" s="5"/>
      <c r="JZ863" s="5"/>
      <c r="KA863" s="5"/>
      <c r="KB863" s="5"/>
      <c r="KC863" s="5"/>
      <c r="KD863" s="5"/>
      <c r="KE863" s="5"/>
      <c r="KF863" s="5"/>
      <c r="KG863" s="5"/>
      <c r="KH863" s="5"/>
      <c r="KI863" s="5"/>
      <c r="KJ863" s="5"/>
      <c r="KK863" s="5"/>
      <c r="KL863" s="5"/>
      <c r="KM863" s="5"/>
      <c r="KN863" s="5"/>
      <c r="KO863" s="5"/>
      <c r="KP863" s="5"/>
      <c r="KQ863" s="5"/>
      <c r="KR863" s="5"/>
      <c r="KS863" s="5"/>
      <c r="KT863" s="5"/>
      <c r="KU863" s="5"/>
      <c r="KV863" s="5"/>
      <c r="KW863" s="5"/>
      <c r="KX863" s="5"/>
      <c r="KY863" s="5"/>
      <c r="KZ863" s="5"/>
      <c r="LA863" s="5"/>
      <c r="LB863" s="5"/>
      <c r="LC863" s="5"/>
      <c r="LD863" s="5"/>
      <c r="LE863" s="5"/>
      <c r="LF863" s="5"/>
      <c r="LG863" s="5"/>
      <c r="LH863" s="5"/>
      <c r="LI863" s="5"/>
      <c r="LJ863" s="5"/>
      <c r="LK863" s="5"/>
      <c r="LL863" s="5"/>
      <c r="LM863" s="5"/>
      <c r="LN863" s="5"/>
      <c r="LO863" s="5"/>
      <c r="LP863" s="5"/>
      <c r="LQ863" s="5"/>
      <c r="LR863" s="5"/>
      <c r="LS863" s="5"/>
      <c r="LT863" s="5"/>
      <c r="LU863" s="5"/>
      <c r="LV863" s="5"/>
      <c r="LW863" s="5"/>
      <c r="LX863" s="5"/>
      <c r="LY863" s="5"/>
      <c r="LZ863" s="5"/>
      <c r="MA863" s="5"/>
      <c r="MB863" s="5"/>
      <c r="MC863" s="5"/>
      <c r="MD863" s="5"/>
      <c r="ME863" s="5"/>
      <c r="MF863" s="5"/>
      <c r="MG863" s="5"/>
      <c r="MH863" s="5"/>
      <c r="MI863" s="5"/>
      <c r="MJ863" s="5"/>
      <c r="MK863" s="5"/>
      <c r="ML863" s="5"/>
      <c r="MM863" s="5"/>
      <c r="MN863" s="5"/>
      <c r="MO863" s="5"/>
      <c r="MP863" s="5"/>
      <c r="MQ863" s="5"/>
      <c r="MR863" s="5"/>
      <c r="MS863" s="5"/>
      <c r="MT863" s="5"/>
      <c r="MU863" s="5"/>
      <c r="MV863" s="5"/>
      <c r="MW863" s="5"/>
      <c r="MX863" s="5"/>
      <c r="MY863" s="5"/>
      <c r="MZ863" s="5"/>
      <c r="NA863" s="5"/>
      <c r="NB863" s="5"/>
      <c r="NC863" s="5"/>
      <c r="ND863" s="5"/>
      <c r="NE863" s="5"/>
      <c r="NF863" s="5"/>
      <c r="NG863" s="5"/>
      <c r="NH863" s="5"/>
      <c r="NI863" s="5"/>
      <c r="NJ863" s="5"/>
      <c r="NK863" s="5"/>
      <c r="NL863" s="5"/>
      <c r="NM863" s="5"/>
      <c r="NN863" s="5"/>
      <c r="NO863" s="5"/>
      <c r="NP863" s="5"/>
      <c r="NQ863" s="5"/>
      <c r="NR863" s="5"/>
      <c r="NS863" s="5"/>
      <c r="NT863" s="5"/>
      <c r="NU863" s="5"/>
      <c r="NV863" s="5"/>
      <c r="NW863" s="5"/>
      <c r="NX863" s="5"/>
      <c r="NY863" s="5"/>
      <c r="NZ863" s="5"/>
      <c r="OA863" s="5"/>
      <c r="OB863" s="5"/>
      <c r="OC863" s="5"/>
      <c r="OD863" s="5"/>
      <c r="OE863" s="5"/>
      <c r="OF863" s="5"/>
      <c r="OG863" s="5"/>
      <c r="OH863" s="5"/>
      <c r="OI863" s="5"/>
      <c r="OJ863" s="5"/>
      <c r="OK863" s="5"/>
      <c r="OL863" s="5"/>
      <c r="OM863" s="5"/>
      <c r="ON863" s="5"/>
      <c r="OO863" s="5"/>
      <c r="OP863" s="5"/>
      <c r="OQ863" s="5"/>
      <c r="OR863" s="5"/>
      <c r="OS863" s="5"/>
      <c r="OT863" s="5"/>
      <c r="OU863" s="5"/>
      <c r="OV863" s="5"/>
      <c r="OW863" s="5"/>
      <c r="OX863" s="5"/>
      <c r="OY863" s="5"/>
      <c r="OZ863" s="5"/>
      <c r="PA863" s="5"/>
      <c r="PB863" s="5"/>
      <c r="PC863" s="5"/>
      <c r="PD863" s="5"/>
      <c r="PE863" s="5"/>
      <c r="PF863" s="5"/>
      <c r="PG863" s="5"/>
      <c r="PH863" s="5"/>
      <c r="PI863" s="5"/>
      <c r="PJ863" s="5"/>
      <c r="PK863" s="5"/>
      <c r="PL863" s="5"/>
      <c r="PM863" s="5"/>
      <c r="PN863" s="5"/>
      <c r="PO863" s="5"/>
      <c r="PP863" s="5"/>
    </row>
    <row r="864" spans="1:432" ht="14.2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  <c r="IW864" s="5"/>
      <c r="IX864" s="5"/>
      <c r="IY864" s="5"/>
      <c r="IZ864" s="5"/>
      <c r="JA864" s="5"/>
      <c r="JB864" s="5"/>
      <c r="JC864" s="5"/>
      <c r="JD864" s="5"/>
      <c r="JE864" s="5"/>
      <c r="JF864" s="5"/>
      <c r="JG864" s="5"/>
      <c r="JH864" s="5"/>
      <c r="JI864" s="5"/>
      <c r="JJ864" s="5"/>
      <c r="JK864" s="5"/>
      <c r="JL864" s="5"/>
      <c r="JM864" s="5"/>
      <c r="JN864" s="5"/>
      <c r="JO864" s="5"/>
      <c r="JP864" s="5"/>
      <c r="JQ864" s="5"/>
      <c r="JR864" s="5"/>
      <c r="JS864" s="5"/>
      <c r="JT864" s="5"/>
      <c r="JU864" s="5"/>
      <c r="JV864" s="5"/>
      <c r="JW864" s="5"/>
      <c r="JX864" s="5"/>
      <c r="JY864" s="5"/>
      <c r="JZ864" s="5"/>
      <c r="KA864" s="5"/>
      <c r="KB864" s="5"/>
      <c r="KC864" s="5"/>
      <c r="KD864" s="5"/>
      <c r="KE864" s="5"/>
      <c r="KF864" s="5"/>
      <c r="KG864" s="5"/>
      <c r="KH864" s="5"/>
      <c r="KI864" s="5"/>
      <c r="KJ864" s="5"/>
      <c r="KK864" s="5"/>
      <c r="KL864" s="5"/>
      <c r="KM864" s="5"/>
      <c r="KN864" s="5"/>
      <c r="KO864" s="5"/>
      <c r="KP864" s="5"/>
      <c r="KQ864" s="5"/>
      <c r="KR864" s="5"/>
      <c r="KS864" s="5"/>
      <c r="KT864" s="5"/>
      <c r="KU864" s="5"/>
      <c r="KV864" s="5"/>
      <c r="KW864" s="5"/>
      <c r="KX864" s="5"/>
      <c r="KY864" s="5"/>
      <c r="KZ864" s="5"/>
      <c r="LA864" s="5"/>
      <c r="LB864" s="5"/>
      <c r="LC864" s="5"/>
      <c r="LD864" s="5"/>
      <c r="LE864" s="5"/>
      <c r="LF864" s="5"/>
      <c r="LG864" s="5"/>
      <c r="LH864" s="5"/>
      <c r="LI864" s="5"/>
      <c r="LJ864" s="5"/>
      <c r="LK864" s="5"/>
      <c r="LL864" s="5"/>
      <c r="LM864" s="5"/>
      <c r="LN864" s="5"/>
      <c r="LO864" s="5"/>
      <c r="LP864" s="5"/>
      <c r="LQ864" s="5"/>
      <c r="LR864" s="5"/>
      <c r="LS864" s="5"/>
      <c r="LT864" s="5"/>
      <c r="LU864" s="5"/>
      <c r="LV864" s="5"/>
      <c r="LW864" s="5"/>
      <c r="LX864" s="5"/>
      <c r="LY864" s="5"/>
      <c r="LZ864" s="5"/>
      <c r="MA864" s="5"/>
      <c r="MB864" s="5"/>
      <c r="MC864" s="5"/>
      <c r="MD864" s="5"/>
      <c r="ME864" s="5"/>
      <c r="MF864" s="5"/>
      <c r="MG864" s="5"/>
      <c r="MH864" s="5"/>
      <c r="MI864" s="5"/>
      <c r="MJ864" s="5"/>
      <c r="MK864" s="5"/>
      <c r="ML864" s="5"/>
      <c r="MM864" s="5"/>
      <c r="MN864" s="5"/>
      <c r="MO864" s="5"/>
      <c r="MP864" s="5"/>
      <c r="MQ864" s="5"/>
      <c r="MR864" s="5"/>
      <c r="MS864" s="5"/>
      <c r="MT864" s="5"/>
      <c r="MU864" s="5"/>
      <c r="MV864" s="5"/>
      <c r="MW864" s="5"/>
      <c r="MX864" s="5"/>
      <c r="MY864" s="5"/>
      <c r="MZ864" s="5"/>
      <c r="NA864" s="5"/>
      <c r="NB864" s="5"/>
      <c r="NC864" s="5"/>
      <c r="ND864" s="5"/>
      <c r="NE864" s="5"/>
      <c r="NF864" s="5"/>
      <c r="NG864" s="5"/>
      <c r="NH864" s="5"/>
      <c r="NI864" s="5"/>
      <c r="NJ864" s="5"/>
      <c r="NK864" s="5"/>
      <c r="NL864" s="5"/>
      <c r="NM864" s="5"/>
      <c r="NN864" s="5"/>
      <c r="NO864" s="5"/>
      <c r="NP864" s="5"/>
      <c r="NQ864" s="5"/>
      <c r="NR864" s="5"/>
      <c r="NS864" s="5"/>
      <c r="NT864" s="5"/>
      <c r="NU864" s="5"/>
      <c r="NV864" s="5"/>
      <c r="NW864" s="5"/>
      <c r="NX864" s="5"/>
      <c r="NY864" s="5"/>
      <c r="NZ864" s="5"/>
      <c r="OA864" s="5"/>
      <c r="OB864" s="5"/>
      <c r="OC864" s="5"/>
      <c r="OD864" s="5"/>
      <c r="OE864" s="5"/>
      <c r="OF864" s="5"/>
      <c r="OG864" s="5"/>
      <c r="OH864" s="5"/>
      <c r="OI864" s="5"/>
      <c r="OJ864" s="5"/>
      <c r="OK864" s="5"/>
      <c r="OL864" s="5"/>
      <c r="OM864" s="5"/>
      <c r="ON864" s="5"/>
      <c r="OO864" s="5"/>
      <c r="OP864" s="5"/>
      <c r="OQ864" s="5"/>
      <c r="OR864" s="5"/>
      <c r="OS864" s="5"/>
      <c r="OT864" s="5"/>
      <c r="OU864" s="5"/>
      <c r="OV864" s="5"/>
      <c r="OW864" s="5"/>
      <c r="OX864" s="5"/>
      <c r="OY864" s="5"/>
      <c r="OZ864" s="5"/>
      <c r="PA864" s="5"/>
      <c r="PB864" s="5"/>
      <c r="PC864" s="5"/>
      <c r="PD864" s="5"/>
      <c r="PE864" s="5"/>
      <c r="PF864" s="5"/>
      <c r="PG864" s="5"/>
      <c r="PH864" s="5"/>
      <c r="PI864" s="5"/>
      <c r="PJ864" s="5"/>
      <c r="PK864" s="5"/>
      <c r="PL864" s="5"/>
      <c r="PM864" s="5"/>
      <c r="PN864" s="5"/>
      <c r="PO864" s="5"/>
      <c r="PP864" s="5"/>
    </row>
    <row r="865" spans="1:432" ht="14.2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  <c r="IW865" s="5"/>
      <c r="IX865" s="5"/>
      <c r="IY865" s="5"/>
      <c r="IZ865" s="5"/>
      <c r="JA865" s="5"/>
      <c r="JB865" s="5"/>
      <c r="JC865" s="5"/>
      <c r="JD865" s="5"/>
      <c r="JE865" s="5"/>
      <c r="JF865" s="5"/>
      <c r="JG865" s="5"/>
      <c r="JH865" s="5"/>
      <c r="JI865" s="5"/>
      <c r="JJ865" s="5"/>
      <c r="JK865" s="5"/>
      <c r="JL865" s="5"/>
      <c r="JM865" s="5"/>
      <c r="JN865" s="5"/>
      <c r="JO865" s="5"/>
      <c r="JP865" s="5"/>
      <c r="JQ865" s="5"/>
      <c r="JR865" s="5"/>
      <c r="JS865" s="5"/>
      <c r="JT865" s="5"/>
      <c r="JU865" s="5"/>
      <c r="JV865" s="5"/>
      <c r="JW865" s="5"/>
      <c r="JX865" s="5"/>
      <c r="JY865" s="5"/>
      <c r="JZ865" s="5"/>
      <c r="KA865" s="5"/>
      <c r="KB865" s="5"/>
      <c r="KC865" s="5"/>
      <c r="KD865" s="5"/>
      <c r="KE865" s="5"/>
      <c r="KF865" s="5"/>
      <c r="KG865" s="5"/>
      <c r="KH865" s="5"/>
      <c r="KI865" s="5"/>
      <c r="KJ865" s="5"/>
      <c r="KK865" s="5"/>
      <c r="KL865" s="5"/>
      <c r="KM865" s="5"/>
      <c r="KN865" s="5"/>
      <c r="KO865" s="5"/>
      <c r="KP865" s="5"/>
      <c r="KQ865" s="5"/>
      <c r="KR865" s="5"/>
      <c r="KS865" s="5"/>
      <c r="KT865" s="5"/>
      <c r="KU865" s="5"/>
      <c r="KV865" s="5"/>
      <c r="KW865" s="5"/>
      <c r="KX865" s="5"/>
      <c r="KY865" s="5"/>
      <c r="KZ865" s="5"/>
      <c r="LA865" s="5"/>
      <c r="LB865" s="5"/>
      <c r="LC865" s="5"/>
      <c r="LD865" s="5"/>
      <c r="LE865" s="5"/>
      <c r="LF865" s="5"/>
      <c r="LG865" s="5"/>
      <c r="LH865" s="5"/>
      <c r="LI865" s="5"/>
      <c r="LJ865" s="5"/>
      <c r="LK865" s="5"/>
      <c r="LL865" s="5"/>
      <c r="LM865" s="5"/>
      <c r="LN865" s="5"/>
      <c r="LO865" s="5"/>
      <c r="LP865" s="5"/>
      <c r="LQ865" s="5"/>
      <c r="LR865" s="5"/>
      <c r="LS865" s="5"/>
      <c r="LT865" s="5"/>
      <c r="LU865" s="5"/>
      <c r="LV865" s="5"/>
      <c r="LW865" s="5"/>
      <c r="LX865" s="5"/>
      <c r="LY865" s="5"/>
      <c r="LZ865" s="5"/>
      <c r="MA865" s="5"/>
      <c r="MB865" s="5"/>
      <c r="MC865" s="5"/>
      <c r="MD865" s="5"/>
      <c r="ME865" s="5"/>
      <c r="MF865" s="5"/>
      <c r="MG865" s="5"/>
      <c r="MH865" s="5"/>
      <c r="MI865" s="5"/>
      <c r="MJ865" s="5"/>
      <c r="MK865" s="5"/>
      <c r="ML865" s="5"/>
      <c r="MM865" s="5"/>
      <c r="MN865" s="5"/>
      <c r="MO865" s="5"/>
      <c r="MP865" s="5"/>
      <c r="MQ865" s="5"/>
      <c r="MR865" s="5"/>
      <c r="MS865" s="5"/>
      <c r="MT865" s="5"/>
      <c r="MU865" s="5"/>
      <c r="MV865" s="5"/>
      <c r="MW865" s="5"/>
      <c r="MX865" s="5"/>
      <c r="MY865" s="5"/>
      <c r="MZ865" s="5"/>
      <c r="NA865" s="5"/>
      <c r="NB865" s="5"/>
      <c r="NC865" s="5"/>
      <c r="ND865" s="5"/>
      <c r="NE865" s="5"/>
      <c r="NF865" s="5"/>
      <c r="NG865" s="5"/>
      <c r="NH865" s="5"/>
      <c r="NI865" s="5"/>
      <c r="NJ865" s="5"/>
      <c r="NK865" s="5"/>
      <c r="NL865" s="5"/>
      <c r="NM865" s="5"/>
      <c r="NN865" s="5"/>
      <c r="NO865" s="5"/>
      <c r="NP865" s="5"/>
      <c r="NQ865" s="5"/>
      <c r="NR865" s="5"/>
      <c r="NS865" s="5"/>
      <c r="NT865" s="5"/>
      <c r="NU865" s="5"/>
      <c r="NV865" s="5"/>
      <c r="NW865" s="5"/>
      <c r="NX865" s="5"/>
      <c r="NY865" s="5"/>
      <c r="NZ865" s="5"/>
      <c r="OA865" s="5"/>
      <c r="OB865" s="5"/>
      <c r="OC865" s="5"/>
      <c r="OD865" s="5"/>
      <c r="OE865" s="5"/>
      <c r="OF865" s="5"/>
      <c r="OG865" s="5"/>
      <c r="OH865" s="5"/>
      <c r="OI865" s="5"/>
      <c r="OJ865" s="5"/>
      <c r="OK865" s="5"/>
      <c r="OL865" s="5"/>
      <c r="OM865" s="5"/>
      <c r="ON865" s="5"/>
      <c r="OO865" s="5"/>
      <c r="OP865" s="5"/>
      <c r="OQ865" s="5"/>
      <c r="OR865" s="5"/>
      <c r="OS865" s="5"/>
      <c r="OT865" s="5"/>
      <c r="OU865" s="5"/>
      <c r="OV865" s="5"/>
      <c r="OW865" s="5"/>
      <c r="OX865" s="5"/>
      <c r="OY865" s="5"/>
      <c r="OZ865" s="5"/>
      <c r="PA865" s="5"/>
      <c r="PB865" s="5"/>
      <c r="PC865" s="5"/>
      <c r="PD865" s="5"/>
      <c r="PE865" s="5"/>
      <c r="PF865" s="5"/>
      <c r="PG865" s="5"/>
      <c r="PH865" s="5"/>
      <c r="PI865" s="5"/>
      <c r="PJ865" s="5"/>
      <c r="PK865" s="5"/>
      <c r="PL865" s="5"/>
      <c r="PM865" s="5"/>
      <c r="PN865" s="5"/>
      <c r="PO865" s="5"/>
      <c r="PP865" s="5"/>
    </row>
    <row r="866" spans="1:432" ht="14.2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  <c r="IW866" s="5"/>
      <c r="IX866" s="5"/>
      <c r="IY866" s="5"/>
      <c r="IZ866" s="5"/>
      <c r="JA866" s="5"/>
      <c r="JB866" s="5"/>
      <c r="JC866" s="5"/>
      <c r="JD866" s="5"/>
      <c r="JE866" s="5"/>
      <c r="JF866" s="5"/>
      <c r="JG866" s="5"/>
      <c r="JH866" s="5"/>
      <c r="JI866" s="5"/>
      <c r="JJ866" s="5"/>
      <c r="JK866" s="5"/>
      <c r="JL866" s="5"/>
      <c r="JM866" s="5"/>
      <c r="JN866" s="5"/>
      <c r="JO866" s="5"/>
      <c r="JP866" s="5"/>
      <c r="JQ866" s="5"/>
      <c r="JR866" s="5"/>
      <c r="JS866" s="5"/>
      <c r="JT866" s="5"/>
      <c r="JU866" s="5"/>
      <c r="JV866" s="5"/>
      <c r="JW866" s="5"/>
      <c r="JX866" s="5"/>
      <c r="JY866" s="5"/>
      <c r="JZ866" s="5"/>
      <c r="KA866" s="5"/>
      <c r="KB866" s="5"/>
      <c r="KC866" s="5"/>
      <c r="KD866" s="5"/>
      <c r="KE866" s="5"/>
      <c r="KF866" s="5"/>
      <c r="KG866" s="5"/>
      <c r="KH866" s="5"/>
      <c r="KI866" s="5"/>
      <c r="KJ866" s="5"/>
      <c r="KK866" s="5"/>
      <c r="KL866" s="5"/>
      <c r="KM866" s="5"/>
      <c r="KN866" s="5"/>
      <c r="KO866" s="5"/>
      <c r="KP866" s="5"/>
      <c r="KQ866" s="5"/>
      <c r="KR866" s="5"/>
      <c r="KS866" s="5"/>
      <c r="KT866" s="5"/>
      <c r="KU866" s="5"/>
      <c r="KV866" s="5"/>
      <c r="KW866" s="5"/>
      <c r="KX866" s="5"/>
      <c r="KY866" s="5"/>
      <c r="KZ866" s="5"/>
      <c r="LA866" s="5"/>
      <c r="LB866" s="5"/>
      <c r="LC866" s="5"/>
      <c r="LD866" s="5"/>
      <c r="LE866" s="5"/>
      <c r="LF866" s="5"/>
      <c r="LG866" s="5"/>
      <c r="LH866" s="5"/>
      <c r="LI866" s="5"/>
      <c r="LJ866" s="5"/>
      <c r="LK866" s="5"/>
      <c r="LL866" s="5"/>
      <c r="LM866" s="5"/>
      <c r="LN866" s="5"/>
      <c r="LO866" s="5"/>
      <c r="LP866" s="5"/>
      <c r="LQ866" s="5"/>
      <c r="LR866" s="5"/>
      <c r="LS866" s="5"/>
      <c r="LT866" s="5"/>
      <c r="LU866" s="5"/>
      <c r="LV866" s="5"/>
      <c r="LW866" s="5"/>
      <c r="LX866" s="5"/>
      <c r="LY866" s="5"/>
      <c r="LZ866" s="5"/>
      <c r="MA866" s="5"/>
      <c r="MB866" s="5"/>
      <c r="MC866" s="5"/>
      <c r="MD866" s="5"/>
      <c r="ME866" s="5"/>
      <c r="MF866" s="5"/>
      <c r="MG866" s="5"/>
      <c r="MH866" s="5"/>
      <c r="MI866" s="5"/>
      <c r="MJ866" s="5"/>
      <c r="MK866" s="5"/>
      <c r="ML866" s="5"/>
      <c r="MM866" s="5"/>
      <c r="MN866" s="5"/>
      <c r="MO866" s="5"/>
      <c r="MP866" s="5"/>
      <c r="MQ866" s="5"/>
      <c r="MR866" s="5"/>
      <c r="MS866" s="5"/>
      <c r="MT866" s="5"/>
      <c r="MU866" s="5"/>
      <c r="MV866" s="5"/>
      <c r="MW866" s="5"/>
      <c r="MX866" s="5"/>
      <c r="MY866" s="5"/>
      <c r="MZ866" s="5"/>
      <c r="NA866" s="5"/>
      <c r="NB866" s="5"/>
      <c r="NC866" s="5"/>
      <c r="ND866" s="5"/>
      <c r="NE866" s="5"/>
      <c r="NF866" s="5"/>
      <c r="NG866" s="5"/>
      <c r="NH866" s="5"/>
      <c r="NI866" s="5"/>
      <c r="NJ866" s="5"/>
      <c r="NK866" s="5"/>
      <c r="NL866" s="5"/>
      <c r="NM866" s="5"/>
      <c r="NN866" s="5"/>
      <c r="NO866" s="5"/>
      <c r="NP866" s="5"/>
      <c r="NQ866" s="5"/>
      <c r="NR866" s="5"/>
      <c r="NS866" s="5"/>
      <c r="NT866" s="5"/>
      <c r="NU866" s="5"/>
      <c r="NV866" s="5"/>
      <c r="NW866" s="5"/>
      <c r="NX866" s="5"/>
      <c r="NY866" s="5"/>
      <c r="NZ866" s="5"/>
      <c r="OA866" s="5"/>
      <c r="OB866" s="5"/>
      <c r="OC866" s="5"/>
      <c r="OD866" s="5"/>
      <c r="OE866" s="5"/>
      <c r="OF866" s="5"/>
      <c r="OG866" s="5"/>
      <c r="OH866" s="5"/>
      <c r="OI866" s="5"/>
      <c r="OJ866" s="5"/>
      <c r="OK866" s="5"/>
      <c r="OL866" s="5"/>
      <c r="OM866" s="5"/>
      <c r="ON866" s="5"/>
      <c r="OO866" s="5"/>
      <c r="OP866" s="5"/>
      <c r="OQ866" s="5"/>
      <c r="OR866" s="5"/>
      <c r="OS866" s="5"/>
      <c r="OT866" s="5"/>
      <c r="OU866" s="5"/>
      <c r="OV866" s="5"/>
      <c r="OW866" s="5"/>
      <c r="OX866" s="5"/>
      <c r="OY866" s="5"/>
      <c r="OZ866" s="5"/>
      <c r="PA866" s="5"/>
      <c r="PB866" s="5"/>
      <c r="PC866" s="5"/>
      <c r="PD866" s="5"/>
      <c r="PE866" s="5"/>
      <c r="PF866" s="5"/>
      <c r="PG866" s="5"/>
      <c r="PH866" s="5"/>
      <c r="PI866" s="5"/>
      <c r="PJ866" s="5"/>
      <c r="PK866" s="5"/>
      <c r="PL866" s="5"/>
      <c r="PM866" s="5"/>
      <c r="PN866" s="5"/>
      <c r="PO866" s="5"/>
      <c r="PP866" s="5"/>
    </row>
    <row r="867" spans="1:432" ht="14.2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  <c r="IW867" s="5"/>
      <c r="IX867" s="5"/>
      <c r="IY867" s="5"/>
      <c r="IZ867" s="5"/>
      <c r="JA867" s="5"/>
      <c r="JB867" s="5"/>
      <c r="JC867" s="5"/>
      <c r="JD867" s="5"/>
      <c r="JE867" s="5"/>
      <c r="JF867" s="5"/>
      <c r="JG867" s="5"/>
      <c r="JH867" s="5"/>
      <c r="JI867" s="5"/>
      <c r="JJ867" s="5"/>
      <c r="JK867" s="5"/>
      <c r="JL867" s="5"/>
      <c r="JM867" s="5"/>
      <c r="JN867" s="5"/>
      <c r="JO867" s="5"/>
      <c r="JP867" s="5"/>
      <c r="JQ867" s="5"/>
      <c r="JR867" s="5"/>
      <c r="JS867" s="5"/>
      <c r="JT867" s="5"/>
      <c r="JU867" s="5"/>
      <c r="JV867" s="5"/>
      <c r="JW867" s="5"/>
      <c r="JX867" s="5"/>
      <c r="JY867" s="5"/>
      <c r="JZ867" s="5"/>
      <c r="KA867" s="5"/>
      <c r="KB867" s="5"/>
      <c r="KC867" s="5"/>
      <c r="KD867" s="5"/>
      <c r="KE867" s="5"/>
      <c r="KF867" s="5"/>
      <c r="KG867" s="5"/>
      <c r="KH867" s="5"/>
      <c r="KI867" s="5"/>
      <c r="KJ867" s="5"/>
      <c r="KK867" s="5"/>
      <c r="KL867" s="5"/>
      <c r="KM867" s="5"/>
      <c r="KN867" s="5"/>
      <c r="KO867" s="5"/>
      <c r="KP867" s="5"/>
      <c r="KQ867" s="5"/>
      <c r="KR867" s="5"/>
      <c r="KS867" s="5"/>
      <c r="KT867" s="5"/>
      <c r="KU867" s="5"/>
      <c r="KV867" s="5"/>
      <c r="KW867" s="5"/>
      <c r="KX867" s="5"/>
      <c r="KY867" s="5"/>
      <c r="KZ867" s="5"/>
      <c r="LA867" s="5"/>
      <c r="LB867" s="5"/>
      <c r="LC867" s="5"/>
      <c r="LD867" s="5"/>
      <c r="LE867" s="5"/>
      <c r="LF867" s="5"/>
      <c r="LG867" s="5"/>
      <c r="LH867" s="5"/>
      <c r="LI867" s="5"/>
      <c r="LJ867" s="5"/>
      <c r="LK867" s="5"/>
      <c r="LL867" s="5"/>
      <c r="LM867" s="5"/>
      <c r="LN867" s="5"/>
      <c r="LO867" s="5"/>
      <c r="LP867" s="5"/>
      <c r="LQ867" s="5"/>
      <c r="LR867" s="5"/>
      <c r="LS867" s="5"/>
      <c r="LT867" s="5"/>
      <c r="LU867" s="5"/>
      <c r="LV867" s="5"/>
      <c r="LW867" s="5"/>
      <c r="LX867" s="5"/>
      <c r="LY867" s="5"/>
      <c r="LZ867" s="5"/>
      <c r="MA867" s="5"/>
      <c r="MB867" s="5"/>
      <c r="MC867" s="5"/>
      <c r="MD867" s="5"/>
      <c r="ME867" s="5"/>
      <c r="MF867" s="5"/>
      <c r="MG867" s="5"/>
      <c r="MH867" s="5"/>
      <c r="MI867" s="5"/>
      <c r="MJ867" s="5"/>
      <c r="MK867" s="5"/>
      <c r="ML867" s="5"/>
      <c r="MM867" s="5"/>
      <c r="MN867" s="5"/>
      <c r="MO867" s="5"/>
      <c r="MP867" s="5"/>
      <c r="MQ867" s="5"/>
      <c r="MR867" s="5"/>
      <c r="MS867" s="5"/>
      <c r="MT867" s="5"/>
      <c r="MU867" s="5"/>
      <c r="MV867" s="5"/>
      <c r="MW867" s="5"/>
      <c r="MX867" s="5"/>
      <c r="MY867" s="5"/>
      <c r="MZ867" s="5"/>
      <c r="NA867" s="5"/>
      <c r="NB867" s="5"/>
      <c r="NC867" s="5"/>
      <c r="ND867" s="5"/>
      <c r="NE867" s="5"/>
      <c r="NF867" s="5"/>
      <c r="NG867" s="5"/>
      <c r="NH867" s="5"/>
      <c r="NI867" s="5"/>
      <c r="NJ867" s="5"/>
      <c r="NK867" s="5"/>
      <c r="NL867" s="5"/>
      <c r="NM867" s="5"/>
      <c r="NN867" s="5"/>
      <c r="NO867" s="5"/>
      <c r="NP867" s="5"/>
      <c r="NQ867" s="5"/>
      <c r="NR867" s="5"/>
      <c r="NS867" s="5"/>
      <c r="NT867" s="5"/>
      <c r="NU867" s="5"/>
      <c r="NV867" s="5"/>
      <c r="NW867" s="5"/>
      <c r="NX867" s="5"/>
      <c r="NY867" s="5"/>
      <c r="NZ867" s="5"/>
      <c r="OA867" s="5"/>
      <c r="OB867" s="5"/>
      <c r="OC867" s="5"/>
      <c r="OD867" s="5"/>
      <c r="OE867" s="5"/>
      <c r="OF867" s="5"/>
      <c r="OG867" s="5"/>
      <c r="OH867" s="5"/>
      <c r="OI867" s="5"/>
      <c r="OJ867" s="5"/>
      <c r="OK867" s="5"/>
      <c r="OL867" s="5"/>
      <c r="OM867" s="5"/>
      <c r="ON867" s="5"/>
      <c r="OO867" s="5"/>
      <c r="OP867" s="5"/>
      <c r="OQ867" s="5"/>
      <c r="OR867" s="5"/>
      <c r="OS867" s="5"/>
      <c r="OT867" s="5"/>
      <c r="OU867" s="5"/>
      <c r="OV867" s="5"/>
      <c r="OW867" s="5"/>
      <c r="OX867" s="5"/>
      <c r="OY867" s="5"/>
      <c r="OZ867" s="5"/>
      <c r="PA867" s="5"/>
      <c r="PB867" s="5"/>
      <c r="PC867" s="5"/>
      <c r="PD867" s="5"/>
      <c r="PE867" s="5"/>
      <c r="PF867" s="5"/>
      <c r="PG867" s="5"/>
      <c r="PH867" s="5"/>
      <c r="PI867" s="5"/>
      <c r="PJ867" s="5"/>
      <c r="PK867" s="5"/>
      <c r="PL867" s="5"/>
      <c r="PM867" s="5"/>
      <c r="PN867" s="5"/>
      <c r="PO867" s="5"/>
      <c r="PP867" s="5"/>
    </row>
    <row r="868" spans="1:432" ht="14.2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  <c r="IW868" s="5"/>
      <c r="IX868" s="5"/>
      <c r="IY868" s="5"/>
      <c r="IZ868" s="5"/>
      <c r="JA868" s="5"/>
      <c r="JB868" s="5"/>
      <c r="JC868" s="5"/>
      <c r="JD868" s="5"/>
      <c r="JE868" s="5"/>
      <c r="JF868" s="5"/>
      <c r="JG868" s="5"/>
      <c r="JH868" s="5"/>
      <c r="JI868" s="5"/>
      <c r="JJ868" s="5"/>
      <c r="JK868" s="5"/>
      <c r="JL868" s="5"/>
      <c r="JM868" s="5"/>
      <c r="JN868" s="5"/>
      <c r="JO868" s="5"/>
      <c r="JP868" s="5"/>
      <c r="JQ868" s="5"/>
      <c r="JR868" s="5"/>
      <c r="JS868" s="5"/>
      <c r="JT868" s="5"/>
      <c r="JU868" s="5"/>
      <c r="JV868" s="5"/>
      <c r="JW868" s="5"/>
      <c r="JX868" s="5"/>
      <c r="JY868" s="5"/>
      <c r="JZ868" s="5"/>
      <c r="KA868" s="5"/>
      <c r="KB868" s="5"/>
      <c r="KC868" s="5"/>
      <c r="KD868" s="5"/>
      <c r="KE868" s="5"/>
      <c r="KF868" s="5"/>
      <c r="KG868" s="5"/>
      <c r="KH868" s="5"/>
      <c r="KI868" s="5"/>
      <c r="KJ868" s="5"/>
      <c r="KK868" s="5"/>
      <c r="KL868" s="5"/>
      <c r="KM868" s="5"/>
      <c r="KN868" s="5"/>
      <c r="KO868" s="5"/>
      <c r="KP868" s="5"/>
      <c r="KQ868" s="5"/>
      <c r="KR868" s="5"/>
      <c r="KS868" s="5"/>
      <c r="KT868" s="5"/>
      <c r="KU868" s="5"/>
      <c r="KV868" s="5"/>
      <c r="KW868" s="5"/>
      <c r="KX868" s="5"/>
      <c r="KY868" s="5"/>
      <c r="KZ868" s="5"/>
      <c r="LA868" s="5"/>
      <c r="LB868" s="5"/>
      <c r="LC868" s="5"/>
      <c r="LD868" s="5"/>
      <c r="LE868" s="5"/>
      <c r="LF868" s="5"/>
      <c r="LG868" s="5"/>
      <c r="LH868" s="5"/>
      <c r="LI868" s="5"/>
      <c r="LJ868" s="5"/>
      <c r="LK868" s="5"/>
      <c r="LL868" s="5"/>
      <c r="LM868" s="5"/>
      <c r="LN868" s="5"/>
      <c r="LO868" s="5"/>
      <c r="LP868" s="5"/>
      <c r="LQ868" s="5"/>
      <c r="LR868" s="5"/>
      <c r="LS868" s="5"/>
      <c r="LT868" s="5"/>
      <c r="LU868" s="5"/>
      <c r="LV868" s="5"/>
      <c r="LW868" s="5"/>
      <c r="LX868" s="5"/>
      <c r="LY868" s="5"/>
      <c r="LZ868" s="5"/>
      <c r="MA868" s="5"/>
      <c r="MB868" s="5"/>
      <c r="MC868" s="5"/>
      <c r="MD868" s="5"/>
      <c r="ME868" s="5"/>
      <c r="MF868" s="5"/>
      <c r="MG868" s="5"/>
      <c r="MH868" s="5"/>
      <c r="MI868" s="5"/>
      <c r="MJ868" s="5"/>
      <c r="MK868" s="5"/>
      <c r="ML868" s="5"/>
      <c r="MM868" s="5"/>
      <c r="MN868" s="5"/>
      <c r="MO868" s="5"/>
      <c r="MP868" s="5"/>
      <c r="MQ868" s="5"/>
      <c r="MR868" s="5"/>
      <c r="MS868" s="5"/>
      <c r="MT868" s="5"/>
      <c r="MU868" s="5"/>
      <c r="MV868" s="5"/>
      <c r="MW868" s="5"/>
      <c r="MX868" s="5"/>
      <c r="MY868" s="5"/>
      <c r="MZ868" s="5"/>
      <c r="NA868" s="5"/>
      <c r="NB868" s="5"/>
      <c r="NC868" s="5"/>
      <c r="ND868" s="5"/>
      <c r="NE868" s="5"/>
      <c r="NF868" s="5"/>
      <c r="NG868" s="5"/>
      <c r="NH868" s="5"/>
      <c r="NI868" s="5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</row>
    <row r="869" spans="1:432" ht="14.2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  <c r="IW869" s="5"/>
      <c r="IX869" s="5"/>
      <c r="IY869" s="5"/>
      <c r="IZ869" s="5"/>
      <c r="JA869" s="5"/>
      <c r="JB869" s="5"/>
      <c r="JC869" s="5"/>
      <c r="JD869" s="5"/>
      <c r="JE869" s="5"/>
      <c r="JF869" s="5"/>
      <c r="JG869" s="5"/>
      <c r="JH869" s="5"/>
      <c r="JI869" s="5"/>
      <c r="JJ869" s="5"/>
      <c r="JK869" s="5"/>
      <c r="JL869" s="5"/>
      <c r="JM869" s="5"/>
      <c r="JN869" s="5"/>
      <c r="JO869" s="5"/>
      <c r="JP869" s="5"/>
      <c r="JQ869" s="5"/>
      <c r="JR869" s="5"/>
      <c r="JS869" s="5"/>
      <c r="JT869" s="5"/>
      <c r="JU869" s="5"/>
      <c r="JV869" s="5"/>
      <c r="JW869" s="5"/>
      <c r="JX869" s="5"/>
      <c r="JY869" s="5"/>
      <c r="JZ869" s="5"/>
      <c r="KA869" s="5"/>
      <c r="KB869" s="5"/>
      <c r="KC869" s="5"/>
      <c r="KD869" s="5"/>
      <c r="KE869" s="5"/>
      <c r="KF869" s="5"/>
      <c r="KG869" s="5"/>
      <c r="KH869" s="5"/>
      <c r="KI869" s="5"/>
      <c r="KJ869" s="5"/>
      <c r="KK869" s="5"/>
      <c r="KL869" s="5"/>
      <c r="KM869" s="5"/>
      <c r="KN869" s="5"/>
      <c r="KO869" s="5"/>
      <c r="KP869" s="5"/>
      <c r="KQ869" s="5"/>
      <c r="KR869" s="5"/>
      <c r="KS869" s="5"/>
      <c r="KT869" s="5"/>
      <c r="KU869" s="5"/>
      <c r="KV869" s="5"/>
      <c r="KW869" s="5"/>
      <c r="KX869" s="5"/>
      <c r="KY869" s="5"/>
      <c r="KZ869" s="5"/>
      <c r="LA869" s="5"/>
      <c r="LB869" s="5"/>
      <c r="LC869" s="5"/>
      <c r="LD869" s="5"/>
      <c r="LE869" s="5"/>
      <c r="LF869" s="5"/>
      <c r="LG869" s="5"/>
      <c r="LH869" s="5"/>
      <c r="LI869" s="5"/>
      <c r="LJ869" s="5"/>
      <c r="LK869" s="5"/>
      <c r="LL869" s="5"/>
      <c r="LM869" s="5"/>
      <c r="LN869" s="5"/>
      <c r="LO869" s="5"/>
      <c r="LP869" s="5"/>
      <c r="LQ869" s="5"/>
      <c r="LR869" s="5"/>
      <c r="LS869" s="5"/>
      <c r="LT869" s="5"/>
      <c r="LU869" s="5"/>
      <c r="LV869" s="5"/>
      <c r="LW869" s="5"/>
      <c r="LX869" s="5"/>
      <c r="LY869" s="5"/>
      <c r="LZ869" s="5"/>
      <c r="MA869" s="5"/>
      <c r="MB869" s="5"/>
      <c r="MC869" s="5"/>
      <c r="MD869" s="5"/>
      <c r="ME869" s="5"/>
      <c r="MF869" s="5"/>
      <c r="MG869" s="5"/>
      <c r="MH869" s="5"/>
      <c r="MI869" s="5"/>
      <c r="MJ869" s="5"/>
      <c r="MK869" s="5"/>
      <c r="ML869" s="5"/>
      <c r="MM869" s="5"/>
      <c r="MN869" s="5"/>
      <c r="MO869" s="5"/>
      <c r="MP869" s="5"/>
      <c r="MQ869" s="5"/>
      <c r="MR869" s="5"/>
      <c r="MS869" s="5"/>
      <c r="MT869" s="5"/>
      <c r="MU869" s="5"/>
      <c r="MV869" s="5"/>
      <c r="MW869" s="5"/>
      <c r="MX869" s="5"/>
      <c r="MY869" s="5"/>
      <c r="MZ869" s="5"/>
      <c r="NA869" s="5"/>
      <c r="NB869" s="5"/>
      <c r="NC869" s="5"/>
      <c r="ND869" s="5"/>
      <c r="NE869" s="5"/>
      <c r="NF869" s="5"/>
      <c r="NG869" s="5"/>
      <c r="NH869" s="5"/>
      <c r="NI869" s="5"/>
      <c r="NJ869" s="5"/>
      <c r="NK869" s="5"/>
      <c r="NL869" s="5"/>
      <c r="NM869" s="5"/>
      <c r="NN869" s="5"/>
      <c r="NO869" s="5"/>
      <c r="NP869" s="5"/>
      <c r="NQ869" s="5"/>
      <c r="NR869" s="5"/>
      <c r="NS869" s="5"/>
      <c r="NT869" s="5"/>
      <c r="NU869" s="5"/>
      <c r="NV869" s="5"/>
      <c r="NW869" s="5"/>
      <c r="NX869" s="5"/>
      <c r="NY869" s="5"/>
      <c r="NZ869" s="5"/>
      <c r="OA869" s="5"/>
      <c r="OB869" s="5"/>
      <c r="OC869" s="5"/>
      <c r="OD869" s="5"/>
      <c r="OE869" s="5"/>
      <c r="OF869" s="5"/>
      <c r="OG869" s="5"/>
      <c r="OH869" s="5"/>
      <c r="OI869" s="5"/>
      <c r="OJ869" s="5"/>
      <c r="OK869" s="5"/>
      <c r="OL869" s="5"/>
      <c r="OM869" s="5"/>
      <c r="ON869" s="5"/>
      <c r="OO869" s="5"/>
      <c r="OP869" s="5"/>
      <c r="OQ869" s="5"/>
      <c r="OR869" s="5"/>
      <c r="OS869" s="5"/>
      <c r="OT869" s="5"/>
      <c r="OU869" s="5"/>
      <c r="OV869" s="5"/>
      <c r="OW869" s="5"/>
      <c r="OX869" s="5"/>
      <c r="OY869" s="5"/>
      <c r="OZ869" s="5"/>
      <c r="PA869" s="5"/>
      <c r="PB869" s="5"/>
      <c r="PC869" s="5"/>
      <c r="PD869" s="5"/>
      <c r="PE869" s="5"/>
      <c r="PF869" s="5"/>
      <c r="PG869" s="5"/>
      <c r="PH869" s="5"/>
      <c r="PI869" s="5"/>
      <c r="PJ869" s="5"/>
      <c r="PK869" s="5"/>
      <c r="PL869" s="5"/>
      <c r="PM869" s="5"/>
      <c r="PN869" s="5"/>
      <c r="PO869" s="5"/>
      <c r="PP869" s="5"/>
    </row>
    <row r="870" spans="1:432" ht="14.2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  <c r="IW870" s="5"/>
      <c r="IX870" s="5"/>
      <c r="IY870" s="5"/>
      <c r="IZ870" s="5"/>
      <c r="JA870" s="5"/>
      <c r="JB870" s="5"/>
      <c r="JC870" s="5"/>
      <c r="JD870" s="5"/>
      <c r="JE870" s="5"/>
      <c r="JF870" s="5"/>
      <c r="JG870" s="5"/>
      <c r="JH870" s="5"/>
      <c r="JI870" s="5"/>
      <c r="JJ870" s="5"/>
      <c r="JK870" s="5"/>
      <c r="JL870" s="5"/>
      <c r="JM870" s="5"/>
      <c r="JN870" s="5"/>
      <c r="JO870" s="5"/>
      <c r="JP870" s="5"/>
      <c r="JQ870" s="5"/>
      <c r="JR870" s="5"/>
      <c r="JS870" s="5"/>
      <c r="JT870" s="5"/>
      <c r="JU870" s="5"/>
      <c r="JV870" s="5"/>
      <c r="JW870" s="5"/>
      <c r="JX870" s="5"/>
      <c r="JY870" s="5"/>
      <c r="JZ870" s="5"/>
      <c r="KA870" s="5"/>
      <c r="KB870" s="5"/>
      <c r="KC870" s="5"/>
      <c r="KD870" s="5"/>
      <c r="KE870" s="5"/>
      <c r="KF870" s="5"/>
      <c r="KG870" s="5"/>
      <c r="KH870" s="5"/>
      <c r="KI870" s="5"/>
      <c r="KJ870" s="5"/>
      <c r="KK870" s="5"/>
      <c r="KL870" s="5"/>
      <c r="KM870" s="5"/>
      <c r="KN870" s="5"/>
      <c r="KO870" s="5"/>
      <c r="KP870" s="5"/>
      <c r="KQ870" s="5"/>
      <c r="KR870" s="5"/>
      <c r="KS870" s="5"/>
      <c r="KT870" s="5"/>
      <c r="KU870" s="5"/>
      <c r="KV870" s="5"/>
      <c r="KW870" s="5"/>
      <c r="KX870" s="5"/>
      <c r="KY870" s="5"/>
      <c r="KZ870" s="5"/>
      <c r="LA870" s="5"/>
      <c r="LB870" s="5"/>
      <c r="LC870" s="5"/>
      <c r="LD870" s="5"/>
      <c r="LE870" s="5"/>
      <c r="LF870" s="5"/>
      <c r="LG870" s="5"/>
      <c r="LH870" s="5"/>
      <c r="LI870" s="5"/>
      <c r="LJ870" s="5"/>
      <c r="LK870" s="5"/>
      <c r="LL870" s="5"/>
      <c r="LM870" s="5"/>
      <c r="LN870" s="5"/>
      <c r="LO870" s="5"/>
      <c r="LP870" s="5"/>
      <c r="LQ870" s="5"/>
      <c r="LR870" s="5"/>
      <c r="LS870" s="5"/>
      <c r="LT870" s="5"/>
      <c r="LU870" s="5"/>
      <c r="LV870" s="5"/>
      <c r="LW870" s="5"/>
      <c r="LX870" s="5"/>
      <c r="LY870" s="5"/>
      <c r="LZ870" s="5"/>
      <c r="MA870" s="5"/>
      <c r="MB870" s="5"/>
      <c r="MC870" s="5"/>
      <c r="MD870" s="5"/>
      <c r="ME870" s="5"/>
      <c r="MF870" s="5"/>
      <c r="MG870" s="5"/>
      <c r="MH870" s="5"/>
      <c r="MI870" s="5"/>
      <c r="MJ870" s="5"/>
      <c r="MK870" s="5"/>
      <c r="ML870" s="5"/>
      <c r="MM870" s="5"/>
      <c r="MN870" s="5"/>
      <c r="MO870" s="5"/>
      <c r="MP870" s="5"/>
      <c r="MQ870" s="5"/>
      <c r="MR870" s="5"/>
      <c r="MS870" s="5"/>
      <c r="MT870" s="5"/>
      <c r="MU870" s="5"/>
      <c r="MV870" s="5"/>
      <c r="MW870" s="5"/>
      <c r="MX870" s="5"/>
      <c r="MY870" s="5"/>
      <c r="MZ870" s="5"/>
      <c r="NA870" s="5"/>
      <c r="NB870" s="5"/>
      <c r="NC870" s="5"/>
      <c r="ND870" s="5"/>
      <c r="NE870" s="5"/>
      <c r="NF870" s="5"/>
      <c r="NG870" s="5"/>
      <c r="NH870" s="5"/>
      <c r="NI870" s="5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</row>
    <row r="871" spans="1:432" ht="14.2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  <c r="IW871" s="5"/>
      <c r="IX871" s="5"/>
      <c r="IY871" s="5"/>
      <c r="IZ871" s="5"/>
      <c r="JA871" s="5"/>
      <c r="JB871" s="5"/>
      <c r="JC871" s="5"/>
      <c r="JD871" s="5"/>
      <c r="JE871" s="5"/>
      <c r="JF871" s="5"/>
      <c r="JG871" s="5"/>
      <c r="JH871" s="5"/>
      <c r="JI871" s="5"/>
      <c r="JJ871" s="5"/>
      <c r="JK871" s="5"/>
      <c r="JL871" s="5"/>
      <c r="JM871" s="5"/>
      <c r="JN871" s="5"/>
      <c r="JO871" s="5"/>
      <c r="JP871" s="5"/>
      <c r="JQ871" s="5"/>
      <c r="JR871" s="5"/>
      <c r="JS871" s="5"/>
      <c r="JT871" s="5"/>
      <c r="JU871" s="5"/>
      <c r="JV871" s="5"/>
      <c r="JW871" s="5"/>
      <c r="JX871" s="5"/>
      <c r="JY871" s="5"/>
      <c r="JZ871" s="5"/>
      <c r="KA871" s="5"/>
      <c r="KB871" s="5"/>
      <c r="KC871" s="5"/>
      <c r="KD871" s="5"/>
      <c r="KE871" s="5"/>
      <c r="KF871" s="5"/>
      <c r="KG871" s="5"/>
      <c r="KH871" s="5"/>
      <c r="KI871" s="5"/>
      <c r="KJ871" s="5"/>
      <c r="KK871" s="5"/>
      <c r="KL871" s="5"/>
      <c r="KM871" s="5"/>
      <c r="KN871" s="5"/>
      <c r="KO871" s="5"/>
      <c r="KP871" s="5"/>
      <c r="KQ871" s="5"/>
      <c r="KR871" s="5"/>
      <c r="KS871" s="5"/>
      <c r="KT871" s="5"/>
      <c r="KU871" s="5"/>
      <c r="KV871" s="5"/>
      <c r="KW871" s="5"/>
      <c r="KX871" s="5"/>
      <c r="KY871" s="5"/>
      <c r="KZ871" s="5"/>
      <c r="LA871" s="5"/>
      <c r="LB871" s="5"/>
      <c r="LC871" s="5"/>
      <c r="LD871" s="5"/>
      <c r="LE871" s="5"/>
      <c r="LF871" s="5"/>
      <c r="LG871" s="5"/>
      <c r="LH871" s="5"/>
      <c r="LI871" s="5"/>
      <c r="LJ871" s="5"/>
      <c r="LK871" s="5"/>
      <c r="LL871" s="5"/>
      <c r="LM871" s="5"/>
      <c r="LN871" s="5"/>
      <c r="LO871" s="5"/>
      <c r="LP871" s="5"/>
      <c r="LQ871" s="5"/>
      <c r="LR871" s="5"/>
      <c r="LS871" s="5"/>
      <c r="LT871" s="5"/>
      <c r="LU871" s="5"/>
      <c r="LV871" s="5"/>
      <c r="LW871" s="5"/>
      <c r="LX871" s="5"/>
      <c r="LY871" s="5"/>
      <c r="LZ871" s="5"/>
      <c r="MA871" s="5"/>
      <c r="MB871" s="5"/>
      <c r="MC871" s="5"/>
      <c r="MD871" s="5"/>
      <c r="ME871" s="5"/>
      <c r="MF871" s="5"/>
      <c r="MG871" s="5"/>
      <c r="MH871" s="5"/>
      <c r="MI871" s="5"/>
      <c r="MJ871" s="5"/>
      <c r="MK871" s="5"/>
      <c r="ML871" s="5"/>
      <c r="MM871" s="5"/>
      <c r="MN871" s="5"/>
      <c r="MO871" s="5"/>
      <c r="MP871" s="5"/>
      <c r="MQ871" s="5"/>
      <c r="MR871" s="5"/>
      <c r="MS871" s="5"/>
      <c r="MT871" s="5"/>
      <c r="MU871" s="5"/>
      <c r="MV871" s="5"/>
      <c r="MW871" s="5"/>
      <c r="MX871" s="5"/>
      <c r="MY871" s="5"/>
      <c r="MZ871" s="5"/>
      <c r="NA871" s="5"/>
      <c r="NB871" s="5"/>
      <c r="NC871" s="5"/>
      <c r="ND871" s="5"/>
      <c r="NE871" s="5"/>
      <c r="NF871" s="5"/>
      <c r="NG871" s="5"/>
      <c r="NH871" s="5"/>
      <c r="NI871" s="5"/>
      <c r="NJ871" s="5"/>
      <c r="NK871" s="5"/>
      <c r="NL871" s="5"/>
      <c r="NM871" s="5"/>
      <c r="NN871" s="5"/>
      <c r="NO871" s="5"/>
      <c r="NP871" s="5"/>
      <c r="NQ871" s="5"/>
      <c r="NR871" s="5"/>
      <c r="NS871" s="5"/>
      <c r="NT871" s="5"/>
      <c r="NU871" s="5"/>
      <c r="NV871" s="5"/>
      <c r="NW871" s="5"/>
      <c r="NX871" s="5"/>
      <c r="NY871" s="5"/>
      <c r="NZ871" s="5"/>
      <c r="OA871" s="5"/>
      <c r="OB871" s="5"/>
      <c r="OC871" s="5"/>
      <c r="OD871" s="5"/>
      <c r="OE871" s="5"/>
      <c r="OF871" s="5"/>
      <c r="OG871" s="5"/>
      <c r="OH871" s="5"/>
      <c r="OI871" s="5"/>
      <c r="OJ871" s="5"/>
      <c r="OK871" s="5"/>
      <c r="OL871" s="5"/>
      <c r="OM871" s="5"/>
      <c r="ON871" s="5"/>
      <c r="OO871" s="5"/>
      <c r="OP871" s="5"/>
      <c r="OQ871" s="5"/>
      <c r="OR871" s="5"/>
      <c r="OS871" s="5"/>
      <c r="OT871" s="5"/>
      <c r="OU871" s="5"/>
      <c r="OV871" s="5"/>
      <c r="OW871" s="5"/>
      <c r="OX871" s="5"/>
      <c r="OY871" s="5"/>
      <c r="OZ871" s="5"/>
      <c r="PA871" s="5"/>
      <c r="PB871" s="5"/>
      <c r="PC871" s="5"/>
      <c r="PD871" s="5"/>
      <c r="PE871" s="5"/>
      <c r="PF871" s="5"/>
      <c r="PG871" s="5"/>
      <c r="PH871" s="5"/>
      <c r="PI871" s="5"/>
      <c r="PJ871" s="5"/>
      <c r="PK871" s="5"/>
      <c r="PL871" s="5"/>
      <c r="PM871" s="5"/>
      <c r="PN871" s="5"/>
      <c r="PO871" s="5"/>
      <c r="PP871" s="5"/>
    </row>
    <row r="872" spans="1:432" ht="14.2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  <c r="IW872" s="5"/>
      <c r="IX872" s="5"/>
      <c r="IY872" s="5"/>
      <c r="IZ872" s="5"/>
      <c r="JA872" s="5"/>
      <c r="JB872" s="5"/>
      <c r="JC872" s="5"/>
      <c r="JD872" s="5"/>
      <c r="JE872" s="5"/>
      <c r="JF872" s="5"/>
      <c r="JG872" s="5"/>
      <c r="JH872" s="5"/>
      <c r="JI872" s="5"/>
      <c r="JJ872" s="5"/>
      <c r="JK872" s="5"/>
      <c r="JL872" s="5"/>
      <c r="JM872" s="5"/>
      <c r="JN872" s="5"/>
      <c r="JO872" s="5"/>
      <c r="JP872" s="5"/>
      <c r="JQ872" s="5"/>
      <c r="JR872" s="5"/>
      <c r="JS872" s="5"/>
      <c r="JT872" s="5"/>
      <c r="JU872" s="5"/>
      <c r="JV872" s="5"/>
      <c r="JW872" s="5"/>
      <c r="JX872" s="5"/>
      <c r="JY872" s="5"/>
      <c r="JZ872" s="5"/>
      <c r="KA872" s="5"/>
      <c r="KB872" s="5"/>
      <c r="KC872" s="5"/>
      <c r="KD872" s="5"/>
      <c r="KE872" s="5"/>
      <c r="KF872" s="5"/>
      <c r="KG872" s="5"/>
      <c r="KH872" s="5"/>
      <c r="KI872" s="5"/>
      <c r="KJ872" s="5"/>
      <c r="KK872" s="5"/>
      <c r="KL872" s="5"/>
      <c r="KM872" s="5"/>
      <c r="KN872" s="5"/>
      <c r="KO872" s="5"/>
      <c r="KP872" s="5"/>
      <c r="KQ872" s="5"/>
      <c r="KR872" s="5"/>
      <c r="KS872" s="5"/>
      <c r="KT872" s="5"/>
      <c r="KU872" s="5"/>
      <c r="KV872" s="5"/>
      <c r="KW872" s="5"/>
      <c r="KX872" s="5"/>
      <c r="KY872" s="5"/>
      <c r="KZ872" s="5"/>
      <c r="LA872" s="5"/>
      <c r="LB872" s="5"/>
      <c r="LC872" s="5"/>
      <c r="LD872" s="5"/>
      <c r="LE872" s="5"/>
      <c r="LF872" s="5"/>
      <c r="LG872" s="5"/>
      <c r="LH872" s="5"/>
      <c r="LI872" s="5"/>
      <c r="LJ872" s="5"/>
      <c r="LK872" s="5"/>
      <c r="LL872" s="5"/>
      <c r="LM872" s="5"/>
      <c r="LN872" s="5"/>
      <c r="LO872" s="5"/>
      <c r="LP872" s="5"/>
      <c r="LQ872" s="5"/>
      <c r="LR872" s="5"/>
      <c r="LS872" s="5"/>
      <c r="LT872" s="5"/>
      <c r="LU872" s="5"/>
      <c r="LV872" s="5"/>
      <c r="LW872" s="5"/>
      <c r="LX872" s="5"/>
      <c r="LY872" s="5"/>
      <c r="LZ872" s="5"/>
      <c r="MA872" s="5"/>
      <c r="MB872" s="5"/>
      <c r="MC872" s="5"/>
      <c r="MD872" s="5"/>
      <c r="ME872" s="5"/>
      <c r="MF872" s="5"/>
      <c r="MG872" s="5"/>
      <c r="MH872" s="5"/>
      <c r="MI872" s="5"/>
      <c r="MJ872" s="5"/>
      <c r="MK872" s="5"/>
      <c r="ML872" s="5"/>
      <c r="MM872" s="5"/>
      <c r="MN872" s="5"/>
      <c r="MO872" s="5"/>
      <c r="MP872" s="5"/>
      <c r="MQ872" s="5"/>
      <c r="MR872" s="5"/>
      <c r="MS872" s="5"/>
      <c r="MT872" s="5"/>
      <c r="MU872" s="5"/>
      <c r="MV872" s="5"/>
      <c r="MW872" s="5"/>
      <c r="MX872" s="5"/>
      <c r="MY872" s="5"/>
      <c r="MZ872" s="5"/>
      <c r="NA872" s="5"/>
      <c r="NB872" s="5"/>
      <c r="NC872" s="5"/>
      <c r="ND872" s="5"/>
      <c r="NE872" s="5"/>
      <c r="NF872" s="5"/>
      <c r="NG872" s="5"/>
      <c r="NH872" s="5"/>
      <c r="NI872" s="5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</row>
    <row r="873" spans="1:432" ht="14.2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  <c r="IW873" s="5"/>
      <c r="IX873" s="5"/>
      <c r="IY873" s="5"/>
      <c r="IZ873" s="5"/>
      <c r="JA873" s="5"/>
      <c r="JB873" s="5"/>
      <c r="JC873" s="5"/>
      <c r="JD873" s="5"/>
      <c r="JE873" s="5"/>
      <c r="JF873" s="5"/>
      <c r="JG873" s="5"/>
      <c r="JH873" s="5"/>
      <c r="JI873" s="5"/>
      <c r="JJ873" s="5"/>
      <c r="JK873" s="5"/>
      <c r="JL873" s="5"/>
      <c r="JM873" s="5"/>
      <c r="JN873" s="5"/>
      <c r="JO873" s="5"/>
      <c r="JP873" s="5"/>
      <c r="JQ873" s="5"/>
      <c r="JR873" s="5"/>
      <c r="JS873" s="5"/>
      <c r="JT873" s="5"/>
      <c r="JU873" s="5"/>
      <c r="JV873" s="5"/>
      <c r="JW873" s="5"/>
      <c r="JX873" s="5"/>
      <c r="JY873" s="5"/>
      <c r="JZ873" s="5"/>
      <c r="KA873" s="5"/>
      <c r="KB873" s="5"/>
      <c r="KC873" s="5"/>
      <c r="KD873" s="5"/>
      <c r="KE873" s="5"/>
      <c r="KF873" s="5"/>
      <c r="KG873" s="5"/>
      <c r="KH873" s="5"/>
      <c r="KI873" s="5"/>
      <c r="KJ873" s="5"/>
      <c r="KK873" s="5"/>
      <c r="KL873" s="5"/>
      <c r="KM873" s="5"/>
      <c r="KN873" s="5"/>
      <c r="KO873" s="5"/>
      <c r="KP873" s="5"/>
      <c r="KQ873" s="5"/>
      <c r="KR873" s="5"/>
      <c r="KS873" s="5"/>
      <c r="KT873" s="5"/>
      <c r="KU873" s="5"/>
      <c r="KV873" s="5"/>
      <c r="KW873" s="5"/>
      <c r="KX873" s="5"/>
      <c r="KY873" s="5"/>
      <c r="KZ873" s="5"/>
      <c r="LA873" s="5"/>
      <c r="LB873" s="5"/>
      <c r="LC873" s="5"/>
      <c r="LD873" s="5"/>
      <c r="LE873" s="5"/>
      <c r="LF873" s="5"/>
      <c r="LG873" s="5"/>
      <c r="LH873" s="5"/>
      <c r="LI873" s="5"/>
      <c r="LJ873" s="5"/>
      <c r="LK873" s="5"/>
      <c r="LL873" s="5"/>
      <c r="LM873" s="5"/>
      <c r="LN873" s="5"/>
      <c r="LO873" s="5"/>
      <c r="LP873" s="5"/>
      <c r="LQ873" s="5"/>
      <c r="LR873" s="5"/>
      <c r="LS873" s="5"/>
      <c r="LT873" s="5"/>
      <c r="LU873" s="5"/>
      <c r="LV873" s="5"/>
      <c r="LW873" s="5"/>
      <c r="LX873" s="5"/>
      <c r="LY873" s="5"/>
      <c r="LZ873" s="5"/>
      <c r="MA873" s="5"/>
      <c r="MB873" s="5"/>
      <c r="MC873" s="5"/>
      <c r="MD873" s="5"/>
      <c r="ME873" s="5"/>
      <c r="MF873" s="5"/>
      <c r="MG873" s="5"/>
      <c r="MH873" s="5"/>
      <c r="MI873" s="5"/>
      <c r="MJ873" s="5"/>
      <c r="MK873" s="5"/>
      <c r="ML873" s="5"/>
      <c r="MM873" s="5"/>
      <c r="MN873" s="5"/>
      <c r="MO873" s="5"/>
      <c r="MP873" s="5"/>
      <c r="MQ873" s="5"/>
      <c r="MR873" s="5"/>
      <c r="MS873" s="5"/>
      <c r="MT873" s="5"/>
      <c r="MU873" s="5"/>
      <c r="MV873" s="5"/>
      <c r="MW873" s="5"/>
      <c r="MX873" s="5"/>
      <c r="MY873" s="5"/>
      <c r="MZ873" s="5"/>
      <c r="NA873" s="5"/>
      <c r="NB873" s="5"/>
      <c r="NC873" s="5"/>
      <c r="ND873" s="5"/>
      <c r="NE873" s="5"/>
      <c r="NF873" s="5"/>
      <c r="NG873" s="5"/>
      <c r="NH873" s="5"/>
      <c r="NI873" s="5"/>
      <c r="NJ873" s="5"/>
      <c r="NK873" s="5"/>
      <c r="NL873" s="5"/>
      <c r="NM873" s="5"/>
      <c r="NN873" s="5"/>
      <c r="NO873" s="5"/>
      <c r="NP873" s="5"/>
      <c r="NQ873" s="5"/>
      <c r="NR873" s="5"/>
      <c r="NS873" s="5"/>
      <c r="NT873" s="5"/>
      <c r="NU873" s="5"/>
      <c r="NV873" s="5"/>
      <c r="NW873" s="5"/>
      <c r="NX873" s="5"/>
      <c r="NY873" s="5"/>
      <c r="NZ873" s="5"/>
      <c r="OA873" s="5"/>
      <c r="OB873" s="5"/>
      <c r="OC873" s="5"/>
      <c r="OD873" s="5"/>
      <c r="OE873" s="5"/>
      <c r="OF873" s="5"/>
      <c r="OG873" s="5"/>
      <c r="OH873" s="5"/>
      <c r="OI873" s="5"/>
      <c r="OJ873" s="5"/>
      <c r="OK873" s="5"/>
      <c r="OL873" s="5"/>
      <c r="OM873" s="5"/>
      <c r="ON873" s="5"/>
      <c r="OO873" s="5"/>
      <c r="OP873" s="5"/>
      <c r="OQ873" s="5"/>
      <c r="OR873" s="5"/>
      <c r="OS873" s="5"/>
      <c r="OT873" s="5"/>
      <c r="OU873" s="5"/>
      <c r="OV873" s="5"/>
      <c r="OW873" s="5"/>
      <c r="OX873" s="5"/>
      <c r="OY873" s="5"/>
      <c r="OZ873" s="5"/>
      <c r="PA873" s="5"/>
      <c r="PB873" s="5"/>
      <c r="PC873" s="5"/>
      <c r="PD873" s="5"/>
      <c r="PE873" s="5"/>
      <c r="PF873" s="5"/>
      <c r="PG873" s="5"/>
      <c r="PH873" s="5"/>
      <c r="PI873" s="5"/>
      <c r="PJ873" s="5"/>
      <c r="PK873" s="5"/>
      <c r="PL873" s="5"/>
      <c r="PM873" s="5"/>
      <c r="PN873" s="5"/>
      <c r="PO873" s="5"/>
      <c r="PP873" s="5"/>
    </row>
    <row r="874" spans="1:432" ht="14.2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  <c r="IW874" s="5"/>
      <c r="IX874" s="5"/>
      <c r="IY874" s="5"/>
      <c r="IZ874" s="5"/>
      <c r="JA874" s="5"/>
      <c r="JB874" s="5"/>
      <c r="JC874" s="5"/>
      <c r="JD874" s="5"/>
      <c r="JE874" s="5"/>
      <c r="JF874" s="5"/>
      <c r="JG874" s="5"/>
      <c r="JH874" s="5"/>
      <c r="JI874" s="5"/>
      <c r="JJ874" s="5"/>
      <c r="JK874" s="5"/>
      <c r="JL874" s="5"/>
      <c r="JM874" s="5"/>
      <c r="JN874" s="5"/>
      <c r="JO874" s="5"/>
      <c r="JP874" s="5"/>
      <c r="JQ874" s="5"/>
      <c r="JR874" s="5"/>
      <c r="JS874" s="5"/>
      <c r="JT874" s="5"/>
      <c r="JU874" s="5"/>
      <c r="JV874" s="5"/>
      <c r="JW874" s="5"/>
      <c r="JX874" s="5"/>
      <c r="JY874" s="5"/>
      <c r="JZ874" s="5"/>
      <c r="KA874" s="5"/>
      <c r="KB874" s="5"/>
      <c r="KC874" s="5"/>
      <c r="KD874" s="5"/>
      <c r="KE874" s="5"/>
      <c r="KF874" s="5"/>
      <c r="KG874" s="5"/>
      <c r="KH874" s="5"/>
      <c r="KI874" s="5"/>
      <c r="KJ874" s="5"/>
      <c r="KK874" s="5"/>
      <c r="KL874" s="5"/>
      <c r="KM874" s="5"/>
      <c r="KN874" s="5"/>
      <c r="KO874" s="5"/>
      <c r="KP874" s="5"/>
      <c r="KQ874" s="5"/>
      <c r="KR874" s="5"/>
      <c r="KS874" s="5"/>
      <c r="KT874" s="5"/>
      <c r="KU874" s="5"/>
      <c r="KV874" s="5"/>
      <c r="KW874" s="5"/>
      <c r="KX874" s="5"/>
      <c r="KY874" s="5"/>
      <c r="KZ874" s="5"/>
      <c r="LA874" s="5"/>
      <c r="LB874" s="5"/>
      <c r="LC874" s="5"/>
      <c r="LD874" s="5"/>
      <c r="LE874" s="5"/>
      <c r="LF874" s="5"/>
      <c r="LG874" s="5"/>
      <c r="LH874" s="5"/>
      <c r="LI874" s="5"/>
      <c r="LJ874" s="5"/>
      <c r="LK874" s="5"/>
      <c r="LL874" s="5"/>
      <c r="LM874" s="5"/>
      <c r="LN874" s="5"/>
      <c r="LO874" s="5"/>
      <c r="LP874" s="5"/>
      <c r="LQ874" s="5"/>
      <c r="LR874" s="5"/>
      <c r="LS874" s="5"/>
      <c r="LT874" s="5"/>
      <c r="LU874" s="5"/>
      <c r="LV874" s="5"/>
      <c r="LW874" s="5"/>
      <c r="LX874" s="5"/>
      <c r="LY874" s="5"/>
      <c r="LZ874" s="5"/>
      <c r="MA874" s="5"/>
      <c r="MB874" s="5"/>
      <c r="MC874" s="5"/>
      <c r="MD874" s="5"/>
      <c r="ME874" s="5"/>
      <c r="MF874" s="5"/>
      <c r="MG874" s="5"/>
      <c r="MH874" s="5"/>
      <c r="MI874" s="5"/>
      <c r="MJ874" s="5"/>
      <c r="MK874" s="5"/>
      <c r="ML874" s="5"/>
      <c r="MM874" s="5"/>
      <c r="MN874" s="5"/>
      <c r="MO874" s="5"/>
      <c r="MP874" s="5"/>
      <c r="MQ874" s="5"/>
      <c r="MR874" s="5"/>
      <c r="MS874" s="5"/>
      <c r="MT874" s="5"/>
      <c r="MU874" s="5"/>
      <c r="MV874" s="5"/>
      <c r="MW874" s="5"/>
      <c r="MX874" s="5"/>
      <c r="MY874" s="5"/>
      <c r="MZ874" s="5"/>
      <c r="NA874" s="5"/>
      <c r="NB874" s="5"/>
      <c r="NC874" s="5"/>
      <c r="ND874" s="5"/>
      <c r="NE874" s="5"/>
      <c r="NF874" s="5"/>
      <c r="NG874" s="5"/>
      <c r="NH874" s="5"/>
      <c r="NI874" s="5"/>
      <c r="NJ874" s="5"/>
      <c r="NK874" s="5"/>
      <c r="NL874" s="5"/>
      <c r="NM874" s="5"/>
      <c r="NN874" s="5"/>
      <c r="NO874" s="5"/>
      <c r="NP874" s="5"/>
      <c r="NQ874" s="5"/>
      <c r="NR874" s="5"/>
      <c r="NS874" s="5"/>
      <c r="NT874" s="5"/>
      <c r="NU874" s="5"/>
      <c r="NV874" s="5"/>
      <c r="NW874" s="5"/>
      <c r="NX874" s="5"/>
      <c r="NY874" s="5"/>
      <c r="NZ874" s="5"/>
      <c r="OA874" s="5"/>
      <c r="OB874" s="5"/>
      <c r="OC874" s="5"/>
      <c r="OD874" s="5"/>
      <c r="OE874" s="5"/>
      <c r="OF874" s="5"/>
      <c r="OG874" s="5"/>
      <c r="OH874" s="5"/>
      <c r="OI874" s="5"/>
      <c r="OJ874" s="5"/>
      <c r="OK874" s="5"/>
      <c r="OL874" s="5"/>
      <c r="OM874" s="5"/>
      <c r="ON874" s="5"/>
      <c r="OO874" s="5"/>
      <c r="OP874" s="5"/>
      <c r="OQ874" s="5"/>
      <c r="OR874" s="5"/>
      <c r="OS874" s="5"/>
      <c r="OT874" s="5"/>
      <c r="OU874" s="5"/>
      <c r="OV874" s="5"/>
      <c r="OW874" s="5"/>
      <c r="OX874" s="5"/>
      <c r="OY874" s="5"/>
      <c r="OZ874" s="5"/>
      <c r="PA874" s="5"/>
      <c r="PB874" s="5"/>
      <c r="PC874" s="5"/>
      <c r="PD874" s="5"/>
      <c r="PE874" s="5"/>
      <c r="PF874" s="5"/>
      <c r="PG874" s="5"/>
      <c r="PH874" s="5"/>
      <c r="PI874" s="5"/>
      <c r="PJ874" s="5"/>
      <c r="PK874" s="5"/>
      <c r="PL874" s="5"/>
      <c r="PM874" s="5"/>
      <c r="PN874" s="5"/>
      <c r="PO874" s="5"/>
      <c r="PP874" s="5"/>
    </row>
    <row r="875" spans="1:432" ht="14.2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  <c r="IW875" s="5"/>
      <c r="IX875" s="5"/>
      <c r="IY875" s="5"/>
      <c r="IZ875" s="5"/>
      <c r="JA875" s="5"/>
      <c r="JB875" s="5"/>
      <c r="JC875" s="5"/>
      <c r="JD875" s="5"/>
      <c r="JE875" s="5"/>
      <c r="JF875" s="5"/>
      <c r="JG875" s="5"/>
      <c r="JH875" s="5"/>
      <c r="JI875" s="5"/>
      <c r="JJ875" s="5"/>
      <c r="JK875" s="5"/>
      <c r="JL875" s="5"/>
      <c r="JM875" s="5"/>
      <c r="JN875" s="5"/>
      <c r="JO875" s="5"/>
      <c r="JP875" s="5"/>
      <c r="JQ875" s="5"/>
      <c r="JR875" s="5"/>
      <c r="JS875" s="5"/>
      <c r="JT875" s="5"/>
      <c r="JU875" s="5"/>
      <c r="JV875" s="5"/>
      <c r="JW875" s="5"/>
      <c r="JX875" s="5"/>
      <c r="JY875" s="5"/>
      <c r="JZ875" s="5"/>
      <c r="KA875" s="5"/>
      <c r="KB875" s="5"/>
      <c r="KC875" s="5"/>
      <c r="KD875" s="5"/>
      <c r="KE875" s="5"/>
      <c r="KF875" s="5"/>
      <c r="KG875" s="5"/>
      <c r="KH875" s="5"/>
      <c r="KI875" s="5"/>
      <c r="KJ875" s="5"/>
      <c r="KK875" s="5"/>
      <c r="KL875" s="5"/>
      <c r="KM875" s="5"/>
      <c r="KN875" s="5"/>
      <c r="KO875" s="5"/>
      <c r="KP875" s="5"/>
      <c r="KQ875" s="5"/>
      <c r="KR875" s="5"/>
      <c r="KS875" s="5"/>
      <c r="KT875" s="5"/>
      <c r="KU875" s="5"/>
      <c r="KV875" s="5"/>
      <c r="KW875" s="5"/>
      <c r="KX875" s="5"/>
      <c r="KY875" s="5"/>
      <c r="KZ875" s="5"/>
      <c r="LA875" s="5"/>
      <c r="LB875" s="5"/>
      <c r="LC875" s="5"/>
      <c r="LD875" s="5"/>
      <c r="LE875" s="5"/>
      <c r="LF875" s="5"/>
      <c r="LG875" s="5"/>
      <c r="LH875" s="5"/>
      <c r="LI875" s="5"/>
      <c r="LJ875" s="5"/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r="MY875" s="5"/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</row>
    <row r="876" spans="1:432" ht="14.2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  <c r="IW876" s="5"/>
      <c r="IX876" s="5"/>
      <c r="IY876" s="5"/>
      <c r="IZ876" s="5"/>
      <c r="JA876" s="5"/>
      <c r="JB876" s="5"/>
      <c r="JC876" s="5"/>
      <c r="JD876" s="5"/>
      <c r="JE876" s="5"/>
      <c r="JF876" s="5"/>
      <c r="JG876" s="5"/>
      <c r="JH876" s="5"/>
      <c r="JI876" s="5"/>
      <c r="JJ876" s="5"/>
      <c r="JK876" s="5"/>
      <c r="JL876" s="5"/>
      <c r="JM876" s="5"/>
      <c r="JN876" s="5"/>
      <c r="JO876" s="5"/>
      <c r="JP876" s="5"/>
      <c r="JQ876" s="5"/>
      <c r="JR876" s="5"/>
      <c r="JS876" s="5"/>
      <c r="JT876" s="5"/>
      <c r="JU876" s="5"/>
      <c r="JV876" s="5"/>
      <c r="JW876" s="5"/>
      <c r="JX876" s="5"/>
      <c r="JY876" s="5"/>
      <c r="JZ876" s="5"/>
      <c r="KA876" s="5"/>
      <c r="KB876" s="5"/>
      <c r="KC876" s="5"/>
      <c r="KD876" s="5"/>
      <c r="KE876" s="5"/>
      <c r="KF876" s="5"/>
      <c r="KG876" s="5"/>
      <c r="KH876" s="5"/>
      <c r="KI876" s="5"/>
      <c r="KJ876" s="5"/>
      <c r="KK876" s="5"/>
      <c r="KL876" s="5"/>
      <c r="KM876" s="5"/>
      <c r="KN876" s="5"/>
      <c r="KO876" s="5"/>
      <c r="KP876" s="5"/>
      <c r="KQ876" s="5"/>
      <c r="KR876" s="5"/>
      <c r="KS876" s="5"/>
      <c r="KT876" s="5"/>
      <c r="KU876" s="5"/>
      <c r="KV876" s="5"/>
      <c r="KW876" s="5"/>
      <c r="KX876" s="5"/>
      <c r="KY876" s="5"/>
      <c r="KZ876" s="5"/>
      <c r="LA876" s="5"/>
      <c r="LB876" s="5"/>
      <c r="LC876" s="5"/>
      <c r="LD876" s="5"/>
      <c r="LE876" s="5"/>
      <c r="LF876" s="5"/>
      <c r="LG876" s="5"/>
      <c r="LH876" s="5"/>
      <c r="LI876" s="5"/>
      <c r="LJ876" s="5"/>
      <c r="LK876" s="5"/>
      <c r="LL876" s="5"/>
      <c r="LM876" s="5"/>
      <c r="LN876" s="5"/>
      <c r="LO876" s="5"/>
      <c r="LP876" s="5"/>
      <c r="LQ876" s="5"/>
      <c r="LR876" s="5"/>
      <c r="LS876" s="5"/>
      <c r="LT876" s="5"/>
      <c r="LU876" s="5"/>
      <c r="LV876" s="5"/>
      <c r="LW876" s="5"/>
      <c r="LX876" s="5"/>
      <c r="LY876" s="5"/>
      <c r="LZ876" s="5"/>
      <c r="MA876" s="5"/>
      <c r="MB876" s="5"/>
      <c r="MC876" s="5"/>
      <c r="MD876" s="5"/>
      <c r="ME876" s="5"/>
      <c r="MF876" s="5"/>
      <c r="MG876" s="5"/>
      <c r="MH876" s="5"/>
      <c r="MI876" s="5"/>
      <c r="MJ876" s="5"/>
      <c r="MK876" s="5"/>
      <c r="ML876" s="5"/>
      <c r="MM876" s="5"/>
      <c r="MN876" s="5"/>
      <c r="MO876" s="5"/>
      <c r="MP876" s="5"/>
      <c r="MQ876" s="5"/>
      <c r="MR876" s="5"/>
      <c r="MS876" s="5"/>
      <c r="MT876" s="5"/>
      <c r="MU876" s="5"/>
      <c r="MV876" s="5"/>
      <c r="MW876" s="5"/>
      <c r="MX876" s="5"/>
      <c r="MY876" s="5"/>
      <c r="MZ876" s="5"/>
      <c r="NA876" s="5"/>
      <c r="NB876" s="5"/>
      <c r="NC876" s="5"/>
      <c r="ND876" s="5"/>
      <c r="NE876" s="5"/>
      <c r="NF876" s="5"/>
      <c r="NG876" s="5"/>
      <c r="NH876" s="5"/>
      <c r="NI876" s="5"/>
      <c r="NJ876" s="5"/>
      <c r="NK876" s="5"/>
      <c r="NL876" s="5"/>
      <c r="NM876" s="5"/>
      <c r="NN876" s="5"/>
      <c r="NO876" s="5"/>
      <c r="NP876" s="5"/>
      <c r="NQ876" s="5"/>
      <c r="NR876" s="5"/>
      <c r="NS876" s="5"/>
      <c r="NT876" s="5"/>
      <c r="NU876" s="5"/>
      <c r="NV876" s="5"/>
      <c r="NW876" s="5"/>
      <c r="NX876" s="5"/>
      <c r="NY876" s="5"/>
      <c r="NZ876" s="5"/>
      <c r="OA876" s="5"/>
      <c r="OB876" s="5"/>
      <c r="OC876" s="5"/>
      <c r="OD876" s="5"/>
      <c r="OE876" s="5"/>
      <c r="OF876" s="5"/>
      <c r="OG876" s="5"/>
      <c r="OH876" s="5"/>
      <c r="OI876" s="5"/>
      <c r="OJ876" s="5"/>
      <c r="OK876" s="5"/>
      <c r="OL876" s="5"/>
      <c r="OM876" s="5"/>
      <c r="ON876" s="5"/>
      <c r="OO876" s="5"/>
      <c r="OP876" s="5"/>
      <c r="OQ876" s="5"/>
      <c r="OR876" s="5"/>
      <c r="OS876" s="5"/>
      <c r="OT876" s="5"/>
      <c r="OU876" s="5"/>
      <c r="OV876" s="5"/>
      <c r="OW876" s="5"/>
      <c r="OX876" s="5"/>
      <c r="OY876" s="5"/>
      <c r="OZ876" s="5"/>
      <c r="PA876" s="5"/>
      <c r="PB876" s="5"/>
      <c r="PC876" s="5"/>
      <c r="PD876" s="5"/>
      <c r="PE876" s="5"/>
      <c r="PF876" s="5"/>
      <c r="PG876" s="5"/>
      <c r="PH876" s="5"/>
      <c r="PI876" s="5"/>
      <c r="PJ876" s="5"/>
      <c r="PK876" s="5"/>
      <c r="PL876" s="5"/>
      <c r="PM876" s="5"/>
      <c r="PN876" s="5"/>
      <c r="PO876" s="5"/>
      <c r="PP876" s="5"/>
    </row>
    <row r="877" spans="1:432" ht="14.2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  <c r="IW877" s="5"/>
      <c r="IX877" s="5"/>
      <c r="IY877" s="5"/>
      <c r="IZ877" s="5"/>
      <c r="JA877" s="5"/>
      <c r="JB877" s="5"/>
      <c r="JC877" s="5"/>
      <c r="JD877" s="5"/>
      <c r="JE877" s="5"/>
      <c r="JF877" s="5"/>
      <c r="JG877" s="5"/>
      <c r="JH877" s="5"/>
      <c r="JI877" s="5"/>
      <c r="JJ877" s="5"/>
      <c r="JK877" s="5"/>
      <c r="JL877" s="5"/>
      <c r="JM877" s="5"/>
      <c r="JN877" s="5"/>
      <c r="JO877" s="5"/>
      <c r="JP877" s="5"/>
      <c r="JQ877" s="5"/>
      <c r="JR877" s="5"/>
      <c r="JS877" s="5"/>
      <c r="JT877" s="5"/>
      <c r="JU877" s="5"/>
      <c r="JV877" s="5"/>
      <c r="JW877" s="5"/>
      <c r="JX877" s="5"/>
      <c r="JY877" s="5"/>
      <c r="JZ877" s="5"/>
      <c r="KA877" s="5"/>
      <c r="KB877" s="5"/>
      <c r="KC877" s="5"/>
      <c r="KD877" s="5"/>
      <c r="KE877" s="5"/>
      <c r="KF877" s="5"/>
      <c r="KG877" s="5"/>
      <c r="KH877" s="5"/>
      <c r="KI877" s="5"/>
      <c r="KJ877" s="5"/>
      <c r="KK877" s="5"/>
      <c r="KL877" s="5"/>
      <c r="KM877" s="5"/>
      <c r="KN877" s="5"/>
      <c r="KO877" s="5"/>
      <c r="KP877" s="5"/>
      <c r="KQ877" s="5"/>
      <c r="KR877" s="5"/>
      <c r="KS877" s="5"/>
      <c r="KT877" s="5"/>
      <c r="KU877" s="5"/>
      <c r="KV877" s="5"/>
      <c r="KW877" s="5"/>
      <c r="KX877" s="5"/>
      <c r="KY877" s="5"/>
      <c r="KZ877" s="5"/>
      <c r="LA877" s="5"/>
      <c r="LB877" s="5"/>
      <c r="LC877" s="5"/>
      <c r="LD877" s="5"/>
      <c r="LE877" s="5"/>
      <c r="LF877" s="5"/>
      <c r="LG877" s="5"/>
      <c r="LH877" s="5"/>
      <c r="LI877" s="5"/>
      <c r="LJ877" s="5"/>
      <c r="LK877" s="5"/>
      <c r="LL877" s="5"/>
      <c r="LM877" s="5"/>
      <c r="LN877" s="5"/>
      <c r="LO877" s="5"/>
      <c r="LP877" s="5"/>
      <c r="LQ877" s="5"/>
      <c r="LR877" s="5"/>
      <c r="LS877" s="5"/>
      <c r="LT877" s="5"/>
      <c r="LU877" s="5"/>
      <c r="LV877" s="5"/>
      <c r="LW877" s="5"/>
      <c r="LX877" s="5"/>
      <c r="LY877" s="5"/>
      <c r="LZ877" s="5"/>
      <c r="MA877" s="5"/>
      <c r="MB877" s="5"/>
      <c r="MC877" s="5"/>
      <c r="MD877" s="5"/>
      <c r="ME877" s="5"/>
      <c r="MF877" s="5"/>
      <c r="MG877" s="5"/>
      <c r="MH877" s="5"/>
      <c r="MI877" s="5"/>
      <c r="MJ877" s="5"/>
      <c r="MK877" s="5"/>
      <c r="ML877" s="5"/>
      <c r="MM877" s="5"/>
      <c r="MN877" s="5"/>
      <c r="MO877" s="5"/>
      <c r="MP877" s="5"/>
      <c r="MQ877" s="5"/>
      <c r="MR877" s="5"/>
      <c r="MS877" s="5"/>
      <c r="MT877" s="5"/>
      <c r="MU877" s="5"/>
      <c r="MV877" s="5"/>
      <c r="MW877" s="5"/>
      <c r="MX877" s="5"/>
      <c r="MY877" s="5"/>
      <c r="MZ877" s="5"/>
      <c r="NA877" s="5"/>
      <c r="NB877" s="5"/>
      <c r="NC877" s="5"/>
      <c r="ND877" s="5"/>
      <c r="NE877" s="5"/>
      <c r="NF877" s="5"/>
      <c r="NG877" s="5"/>
      <c r="NH877" s="5"/>
      <c r="NI877" s="5"/>
      <c r="NJ877" s="5"/>
      <c r="NK877" s="5"/>
      <c r="NL877" s="5"/>
      <c r="NM877" s="5"/>
      <c r="NN877" s="5"/>
      <c r="NO877" s="5"/>
      <c r="NP877" s="5"/>
      <c r="NQ877" s="5"/>
      <c r="NR877" s="5"/>
      <c r="NS877" s="5"/>
      <c r="NT877" s="5"/>
      <c r="NU877" s="5"/>
      <c r="NV877" s="5"/>
      <c r="NW877" s="5"/>
      <c r="NX877" s="5"/>
      <c r="NY877" s="5"/>
      <c r="NZ877" s="5"/>
      <c r="OA877" s="5"/>
      <c r="OB877" s="5"/>
      <c r="OC877" s="5"/>
      <c r="OD877" s="5"/>
      <c r="OE877" s="5"/>
      <c r="OF877" s="5"/>
      <c r="OG877" s="5"/>
      <c r="OH877" s="5"/>
      <c r="OI877" s="5"/>
      <c r="OJ877" s="5"/>
      <c r="OK877" s="5"/>
      <c r="OL877" s="5"/>
      <c r="OM877" s="5"/>
      <c r="ON877" s="5"/>
      <c r="OO877" s="5"/>
      <c r="OP877" s="5"/>
      <c r="OQ877" s="5"/>
      <c r="OR877" s="5"/>
      <c r="OS877" s="5"/>
      <c r="OT877" s="5"/>
      <c r="OU877" s="5"/>
      <c r="OV877" s="5"/>
      <c r="OW877" s="5"/>
      <c r="OX877" s="5"/>
      <c r="OY877" s="5"/>
      <c r="OZ877" s="5"/>
      <c r="PA877" s="5"/>
      <c r="PB877" s="5"/>
      <c r="PC877" s="5"/>
      <c r="PD877" s="5"/>
      <c r="PE877" s="5"/>
      <c r="PF877" s="5"/>
      <c r="PG877" s="5"/>
      <c r="PH877" s="5"/>
      <c r="PI877" s="5"/>
      <c r="PJ877" s="5"/>
      <c r="PK877" s="5"/>
      <c r="PL877" s="5"/>
      <c r="PM877" s="5"/>
      <c r="PN877" s="5"/>
      <c r="PO877" s="5"/>
      <c r="PP877" s="5"/>
    </row>
    <row r="878" spans="1:432" ht="14.2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  <c r="IW878" s="5"/>
      <c r="IX878" s="5"/>
      <c r="IY878" s="5"/>
      <c r="IZ878" s="5"/>
      <c r="JA878" s="5"/>
      <c r="JB878" s="5"/>
      <c r="JC878" s="5"/>
      <c r="JD878" s="5"/>
      <c r="JE878" s="5"/>
      <c r="JF878" s="5"/>
      <c r="JG878" s="5"/>
      <c r="JH878" s="5"/>
      <c r="JI878" s="5"/>
      <c r="JJ878" s="5"/>
      <c r="JK878" s="5"/>
      <c r="JL878" s="5"/>
      <c r="JM878" s="5"/>
      <c r="JN878" s="5"/>
      <c r="JO878" s="5"/>
      <c r="JP878" s="5"/>
      <c r="JQ878" s="5"/>
      <c r="JR878" s="5"/>
      <c r="JS878" s="5"/>
      <c r="JT878" s="5"/>
      <c r="JU878" s="5"/>
      <c r="JV878" s="5"/>
      <c r="JW878" s="5"/>
      <c r="JX878" s="5"/>
      <c r="JY878" s="5"/>
      <c r="JZ878" s="5"/>
      <c r="KA878" s="5"/>
      <c r="KB878" s="5"/>
      <c r="KC878" s="5"/>
      <c r="KD878" s="5"/>
      <c r="KE878" s="5"/>
      <c r="KF878" s="5"/>
      <c r="KG878" s="5"/>
      <c r="KH878" s="5"/>
      <c r="KI878" s="5"/>
      <c r="KJ878" s="5"/>
      <c r="KK878" s="5"/>
      <c r="KL878" s="5"/>
      <c r="KM878" s="5"/>
      <c r="KN878" s="5"/>
      <c r="KO878" s="5"/>
      <c r="KP878" s="5"/>
      <c r="KQ878" s="5"/>
      <c r="KR878" s="5"/>
      <c r="KS878" s="5"/>
      <c r="KT878" s="5"/>
      <c r="KU878" s="5"/>
      <c r="KV878" s="5"/>
      <c r="KW878" s="5"/>
      <c r="KX878" s="5"/>
      <c r="KY878" s="5"/>
      <c r="KZ878" s="5"/>
      <c r="LA878" s="5"/>
      <c r="LB878" s="5"/>
      <c r="LC878" s="5"/>
      <c r="LD878" s="5"/>
      <c r="LE878" s="5"/>
      <c r="LF878" s="5"/>
      <c r="LG878" s="5"/>
      <c r="LH878" s="5"/>
      <c r="LI878" s="5"/>
      <c r="LJ878" s="5"/>
      <c r="LK878" s="5"/>
      <c r="LL878" s="5"/>
      <c r="LM878" s="5"/>
      <c r="LN878" s="5"/>
      <c r="LO878" s="5"/>
      <c r="LP878" s="5"/>
      <c r="LQ878" s="5"/>
      <c r="LR878" s="5"/>
      <c r="LS878" s="5"/>
      <c r="LT878" s="5"/>
      <c r="LU878" s="5"/>
      <c r="LV878" s="5"/>
      <c r="LW878" s="5"/>
      <c r="LX878" s="5"/>
      <c r="LY878" s="5"/>
      <c r="LZ878" s="5"/>
      <c r="MA878" s="5"/>
      <c r="MB878" s="5"/>
      <c r="MC878" s="5"/>
      <c r="MD878" s="5"/>
      <c r="ME878" s="5"/>
      <c r="MF878" s="5"/>
      <c r="MG878" s="5"/>
      <c r="MH878" s="5"/>
      <c r="MI878" s="5"/>
      <c r="MJ878" s="5"/>
      <c r="MK878" s="5"/>
      <c r="ML878" s="5"/>
      <c r="MM878" s="5"/>
      <c r="MN878" s="5"/>
      <c r="MO878" s="5"/>
      <c r="MP878" s="5"/>
      <c r="MQ878" s="5"/>
      <c r="MR878" s="5"/>
      <c r="MS878" s="5"/>
      <c r="MT878" s="5"/>
      <c r="MU878" s="5"/>
      <c r="MV878" s="5"/>
      <c r="MW878" s="5"/>
      <c r="MX878" s="5"/>
      <c r="MY878" s="5"/>
      <c r="MZ878" s="5"/>
      <c r="NA878" s="5"/>
      <c r="NB878" s="5"/>
      <c r="NC878" s="5"/>
      <c r="ND878" s="5"/>
      <c r="NE878" s="5"/>
      <c r="NF878" s="5"/>
      <c r="NG878" s="5"/>
      <c r="NH878" s="5"/>
      <c r="NI878" s="5"/>
      <c r="NJ878" s="5"/>
      <c r="NK878" s="5"/>
      <c r="NL878" s="5"/>
      <c r="NM878" s="5"/>
      <c r="NN878" s="5"/>
      <c r="NO878" s="5"/>
      <c r="NP878" s="5"/>
      <c r="NQ878" s="5"/>
      <c r="NR878" s="5"/>
      <c r="NS878" s="5"/>
      <c r="NT878" s="5"/>
      <c r="NU878" s="5"/>
      <c r="NV878" s="5"/>
      <c r="NW878" s="5"/>
      <c r="NX878" s="5"/>
      <c r="NY878" s="5"/>
      <c r="NZ878" s="5"/>
      <c r="OA878" s="5"/>
      <c r="OB878" s="5"/>
      <c r="OC878" s="5"/>
      <c r="OD878" s="5"/>
      <c r="OE878" s="5"/>
      <c r="OF878" s="5"/>
      <c r="OG878" s="5"/>
      <c r="OH878" s="5"/>
      <c r="OI878" s="5"/>
      <c r="OJ878" s="5"/>
      <c r="OK878" s="5"/>
      <c r="OL878" s="5"/>
      <c r="OM878" s="5"/>
      <c r="ON878" s="5"/>
      <c r="OO878" s="5"/>
      <c r="OP878" s="5"/>
      <c r="OQ878" s="5"/>
      <c r="OR878" s="5"/>
      <c r="OS878" s="5"/>
      <c r="OT878" s="5"/>
      <c r="OU878" s="5"/>
      <c r="OV878" s="5"/>
      <c r="OW878" s="5"/>
      <c r="OX878" s="5"/>
      <c r="OY878" s="5"/>
      <c r="OZ878" s="5"/>
      <c r="PA878" s="5"/>
      <c r="PB878" s="5"/>
      <c r="PC878" s="5"/>
      <c r="PD878" s="5"/>
      <c r="PE878" s="5"/>
      <c r="PF878" s="5"/>
      <c r="PG878" s="5"/>
      <c r="PH878" s="5"/>
      <c r="PI878" s="5"/>
      <c r="PJ878" s="5"/>
      <c r="PK878" s="5"/>
      <c r="PL878" s="5"/>
      <c r="PM878" s="5"/>
      <c r="PN878" s="5"/>
      <c r="PO878" s="5"/>
      <c r="PP878" s="5"/>
    </row>
    <row r="879" spans="1:432" ht="14.2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  <c r="IW879" s="5"/>
      <c r="IX879" s="5"/>
      <c r="IY879" s="5"/>
      <c r="IZ879" s="5"/>
      <c r="JA879" s="5"/>
      <c r="JB879" s="5"/>
      <c r="JC879" s="5"/>
      <c r="JD879" s="5"/>
      <c r="JE879" s="5"/>
      <c r="JF879" s="5"/>
      <c r="JG879" s="5"/>
      <c r="JH879" s="5"/>
      <c r="JI879" s="5"/>
      <c r="JJ879" s="5"/>
      <c r="JK879" s="5"/>
      <c r="JL879" s="5"/>
      <c r="JM879" s="5"/>
      <c r="JN879" s="5"/>
      <c r="JO879" s="5"/>
      <c r="JP879" s="5"/>
      <c r="JQ879" s="5"/>
      <c r="JR879" s="5"/>
      <c r="JS879" s="5"/>
      <c r="JT879" s="5"/>
      <c r="JU879" s="5"/>
      <c r="JV879" s="5"/>
      <c r="JW879" s="5"/>
      <c r="JX879" s="5"/>
      <c r="JY879" s="5"/>
      <c r="JZ879" s="5"/>
      <c r="KA879" s="5"/>
      <c r="KB879" s="5"/>
      <c r="KC879" s="5"/>
      <c r="KD879" s="5"/>
      <c r="KE879" s="5"/>
      <c r="KF879" s="5"/>
      <c r="KG879" s="5"/>
      <c r="KH879" s="5"/>
      <c r="KI879" s="5"/>
      <c r="KJ879" s="5"/>
      <c r="KK879" s="5"/>
      <c r="KL879" s="5"/>
      <c r="KM879" s="5"/>
      <c r="KN879" s="5"/>
      <c r="KO879" s="5"/>
      <c r="KP879" s="5"/>
      <c r="KQ879" s="5"/>
      <c r="KR879" s="5"/>
      <c r="KS879" s="5"/>
      <c r="KT879" s="5"/>
      <c r="KU879" s="5"/>
      <c r="KV879" s="5"/>
      <c r="KW879" s="5"/>
      <c r="KX879" s="5"/>
      <c r="KY879" s="5"/>
      <c r="KZ879" s="5"/>
      <c r="LA879" s="5"/>
      <c r="LB879" s="5"/>
      <c r="LC879" s="5"/>
      <c r="LD879" s="5"/>
      <c r="LE879" s="5"/>
      <c r="LF879" s="5"/>
      <c r="LG879" s="5"/>
      <c r="LH879" s="5"/>
      <c r="LI879" s="5"/>
      <c r="LJ879" s="5"/>
      <c r="LK879" s="5"/>
      <c r="LL879" s="5"/>
      <c r="LM879" s="5"/>
      <c r="LN879" s="5"/>
      <c r="LO879" s="5"/>
      <c r="LP879" s="5"/>
      <c r="LQ879" s="5"/>
      <c r="LR879" s="5"/>
      <c r="LS879" s="5"/>
      <c r="LT879" s="5"/>
      <c r="LU879" s="5"/>
      <c r="LV879" s="5"/>
      <c r="LW879" s="5"/>
      <c r="LX879" s="5"/>
      <c r="LY879" s="5"/>
      <c r="LZ879" s="5"/>
      <c r="MA879" s="5"/>
      <c r="MB879" s="5"/>
      <c r="MC879" s="5"/>
      <c r="MD879" s="5"/>
      <c r="ME879" s="5"/>
      <c r="MF879" s="5"/>
      <c r="MG879" s="5"/>
      <c r="MH879" s="5"/>
      <c r="MI879" s="5"/>
      <c r="MJ879" s="5"/>
      <c r="MK879" s="5"/>
      <c r="ML879" s="5"/>
      <c r="MM879" s="5"/>
      <c r="MN879" s="5"/>
      <c r="MO879" s="5"/>
      <c r="MP879" s="5"/>
      <c r="MQ879" s="5"/>
      <c r="MR879" s="5"/>
      <c r="MS879" s="5"/>
      <c r="MT879" s="5"/>
      <c r="MU879" s="5"/>
      <c r="MV879" s="5"/>
      <c r="MW879" s="5"/>
      <c r="MX879" s="5"/>
      <c r="MY879" s="5"/>
      <c r="MZ879" s="5"/>
      <c r="NA879" s="5"/>
      <c r="NB879" s="5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</row>
    <row r="880" spans="1:432" ht="14.2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  <c r="IW880" s="5"/>
      <c r="IX880" s="5"/>
      <c r="IY880" s="5"/>
      <c r="IZ880" s="5"/>
      <c r="JA880" s="5"/>
      <c r="JB880" s="5"/>
      <c r="JC880" s="5"/>
      <c r="JD880" s="5"/>
      <c r="JE880" s="5"/>
      <c r="JF880" s="5"/>
      <c r="JG880" s="5"/>
      <c r="JH880" s="5"/>
      <c r="JI880" s="5"/>
      <c r="JJ880" s="5"/>
      <c r="JK880" s="5"/>
      <c r="JL880" s="5"/>
      <c r="JM880" s="5"/>
      <c r="JN880" s="5"/>
      <c r="JO880" s="5"/>
      <c r="JP880" s="5"/>
      <c r="JQ880" s="5"/>
      <c r="JR880" s="5"/>
      <c r="JS880" s="5"/>
      <c r="JT880" s="5"/>
      <c r="JU880" s="5"/>
      <c r="JV880" s="5"/>
      <c r="JW880" s="5"/>
      <c r="JX880" s="5"/>
      <c r="JY880" s="5"/>
      <c r="JZ880" s="5"/>
      <c r="KA880" s="5"/>
      <c r="KB880" s="5"/>
      <c r="KC880" s="5"/>
      <c r="KD880" s="5"/>
      <c r="KE880" s="5"/>
      <c r="KF880" s="5"/>
      <c r="KG880" s="5"/>
      <c r="KH880" s="5"/>
      <c r="KI880" s="5"/>
      <c r="KJ880" s="5"/>
      <c r="KK880" s="5"/>
      <c r="KL880" s="5"/>
      <c r="KM880" s="5"/>
      <c r="KN880" s="5"/>
      <c r="KO880" s="5"/>
      <c r="KP880" s="5"/>
      <c r="KQ880" s="5"/>
      <c r="KR880" s="5"/>
      <c r="KS880" s="5"/>
      <c r="KT880" s="5"/>
      <c r="KU880" s="5"/>
      <c r="KV880" s="5"/>
      <c r="KW880" s="5"/>
      <c r="KX880" s="5"/>
      <c r="KY880" s="5"/>
      <c r="KZ880" s="5"/>
      <c r="LA880" s="5"/>
      <c r="LB880" s="5"/>
      <c r="LC880" s="5"/>
      <c r="LD880" s="5"/>
      <c r="LE880" s="5"/>
      <c r="LF880" s="5"/>
      <c r="LG880" s="5"/>
      <c r="LH880" s="5"/>
      <c r="LI880" s="5"/>
      <c r="LJ880" s="5"/>
      <c r="LK880" s="5"/>
      <c r="LL880" s="5"/>
      <c r="LM880" s="5"/>
      <c r="LN880" s="5"/>
      <c r="LO880" s="5"/>
      <c r="LP880" s="5"/>
      <c r="LQ880" s="5"/>
      <c r="LR880" s="5"/>
      <c r="LS880" s="5"/>
      <c r="LT880" s="5"/>
      <c r="LU880" s="5"/>
      <c r="LV880" s="5"/>
      <c r="LW880" s="5"/>
      <c r="LX880" s="5"/>
      <c r="LY880" s="5"/>
      <c r="LZ880" s="5"/>
      <c r="MA880" s="5"/>
      <c r="MB880" s="5"/>
      <c r="MC880" s="5"/>
      <c r="MD880" s="5"/>
      <c r="ME880" s="5"/>
      <c r="MF880" s="5"/>
      <c r="MG880" s="5"/>
      <c r="MH880" s="5"/>
      <c r="MI880" s="5"/>
      <c r="MJ880" s="5"/>
      <c r="MK880" s="5"/>
      <c r="ML880" s="5"/>
      <c r="MM880" s="5"/>
      <c r="MN880" s="5"/>
      <c r="MO880" s="5"/>
      <c r="MP880" s="5"/>
      <c r="MQ880" s="5"/>
      <c r="MR880" s="5"/>
      <c r="MS880" s="5"/>
      <c r="MT880" s="5"/>
      <c r="MU880" s="5"/>
      <c r="MV880" s="5"/>
      <c r="MW880" s="5"/>
      <c r="MX880" s="5"/>
      <c r="MY880" s="5"/>
      <c r="MZ880" s="5"/>
      <c r="NA880" s="5"/>
      <c r="NB880" s="5"/>
      <c r="NC880" s="5"/>
      <c r="ND880" s="5"/>
      <c r="NE880" s="5"/>
      <c r="NF880" s="5"/>
      <c r="NG880" s="5"/>
      <c r="NH880" s="5"/>
      <c r="NI880" s="5"/>
      <c r="NJ880" s="5"/>
      <c r="NK880" s="5"/>
      <c r="NL880" s="5"/>
      <c r="NM880" s="5"/>
      <c r="NN880" s="5"/>
      <c r="NO880" s="5"/>
      <c r="NP880" s="5"/>
      <c r="NQ880" s="5"/>
      <c r="NR880" s="5"/>
      <c r="NS880" s="5"/>
      <c r="NT880" s="5"/>
      <c r="NU880" s="5"/>
      <c r="NV880" s="5"/>
      <c r="NW880" s="5"/>
      <c r="NX880" s="5"/>
      <c r="NY880" s="5"/>
      <c r="NZ880" s="5"/>
      <c r="OA880" s="5"/>
      <c r="OB880" s="5"/>
      <c r="OC880" s="5"/>
      <c r="OD880" s="5"/>
      <c r="OE880" s="5"/>
      <c r="OF880" s="5"/>
      <c r="OG880" s="5"/>
      <c r="OH880" s="5"/>
      <c r="OI880" s="5"/>
      <c r="OJ880" s="5"/>
      <c r="OK880" s="5"/>
      <c r="OL880" s="5"/>
      <c r="OM880" s="5"/>
      <c r="ON880" s="5"/>
      <c r="OO880" s="5"/>
      <c r="OP880" s="5"/>
      <c r="OQ880" s="5"/>
      <c r="OR880" s="5"/>
      <c r="OS880" s="5"/>
      <c r="OT880" s="5"/>
      <c r="OU880" s="5"/>
      <c r="OV880" s="5"/>
      <c r="OW880" s="5"/>
      <c r="OX880" s="5"/>
      <c r="OY880" s="5"/>
      <c r="OZ880" s="5"/>
      <c r="PA880" s="5"/>
      <c r="PB880" s="5"/>
      <c r="PC880" s="5"/>
      <c r="PD880" s="5"/>
      <c r="PE880" s="5"/>
      <c r="PF880" s="5"/>
      <c r="PG880" s="5"/>
      <c r="PH880" s="5"/>
      <c r="PI880" s="5"/>
      <c r="PJ880" s="5"/>
      <c r="PK880" s="5"/>
      <c r="PL880" s="5"/>
      <c r="PM880" s="5"/>
      <c r="PN880" s="5"/>
      <c r="PO880" s="5"/>
      <c r="PP880" s="5"/>
    </row>
    <row r="881" spans="1:432" ht="14.2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  <c r="IW881" s="5"/>
      <c r="IX881" s="5"/>
      <c r="IY881" s="5"/>
      <c r="IZ881" s="5"/>
      <c r="JA881" s="5"/>
      <c r="JB881" s="5"/>
      <c r="JC881" s="5"/>
      <c r="JD881" s="5"/>
      <c r="JE881" s="5"/>
      <c r="JF881" s="5"/>
      <c r="JG881" s="5"/>
      <c r="JH881" s="5"/>
      <c r="JI881" s="5"/>
      <c r="JJ881" s="5"/>
      <c r="JK881" s="5"/>
      <c r="JL881" s="5"/>
      <c r="JM881" s="5"/>
      <c r="JN881" s="5"/>
      <c r="JO881" s="5"/>
      <c r="JP881" s="5"/>
      <c r="JQ881" s="5"/>
      <c r="JR881" s="5"/>
      <c r="JS881" s="5"/>
      <c r="JT881" s="5"/>
      <c r="JU881" s="5"/>
      <c r="JV881" s="5"/>
      <c r="JW881" s="5"/>
      <c r="JX881" s="5"/>
      <c r="JY881" s="5"/>
      <c r="JZ881" s="5"/>
      <c r="KA881" s="5"/>
      <c r="KB881" s="5"/>
      <c r="KC881" s="5"/>
      <c r="KD881" s="5"/>
      <c r="KE881" s="5"/>
      <c r="KF881" s="5"/>
      <c r="KG881" s="5"/>
      <c r="KH881" s="5"/>
      <c r="KI881" s="5"/>
      <c r="KJ881" s="5"/>
      <c r="KK881" s="5"/>
      <c r="KL881" s="5"/>
      <c r="KM881" s="5"/>
      <c r="KN881" s="5"/>
      <c r="KO881" s="5"/>
      <c r="KP881" s="5"/>
      <c r="KQ881" s="5"/>
      <c r="KR881" s="5"/>
      <c r="KS881" s="5"/>
      <c r="KT881" s="5"/>
      <c r="KU881" s="5"/>
      <c r="KV881" s="5"/>
      <c r="KW881" s="5"/>
      <c r="KX881" s="5"/>
      <c r="KY881" s="5"/>
      <c r="KZ881" s="5"/>
      <c r="LA881" s="5"/>
      <c r="LB881" s="5"/>
      <c r="LC881" s="5"/>
      <c r="LD881" s="5"/>
      <c r="LE881" s="5"/>
      <c r="LF881" s="5"/>
      <c r="LG881" s="5"/>
      <c r="LH881" s="5"/>
      <c r="LI881" s="5"/>
      <c r="LJ881" s="5"/>
      <c r="LK881" s="5"/>
      <c r="LL881" s="5"/>
      <c r="LM881" s="5"/>
      <c r="LN881" s="5"/>
      <c r="LO881" s="5"/>
      <c r="LP881" s="5"/>
      <c r="LQ881" s="5"/>
      <c r="LR881" s="5"/>
      <c r="LS881" s="5"/>
      <c r="LT881" s="5"/>
      <c r="LU881" s="5"/>
      <c r="LV881" s="5"/>
      <c r="LW881" s="5"/>
      <c r="LX881" s="5"/>
      <c r="LY881" s="5"/>
      <c r="LZ881" s="5"/>
      <c r="MA881" s="5"/>
      <c r="MB881" s="5"/>
      <c r="MC881" s="5"/>
      <c r="MD881" s="5"/>
      <c r="ME881" s="5"/>
      <c r="MF881" s="5"/>
      <c r="MG881" s="5"/>
      <c r="MH881" s="5"/>
      <c r="MI881" s="5"/>
      <c r="MJ881" s="5"/>
      <c r="MK881" s="5"/>
      <c r="ML881" s="5"/>
      <c r="MM881" s="5"/>
      <c r="MN881" s="5"/>
      <c r="MO881" s="5"/>
      <c r="MP881" s="5"/>
      <c r="MQ881" s="5"/>
      <c r="MR881" s="5"/>
      <c r="MS881" s="5"/>
      <c r="MT881" s="5"/>
      <c r="MU881" s="5"/>
      <c r="MV881" s="5"/>
      <c r="MW881" s="5"/>
      <c r="MX881" s="5"/>
      <c r="MY881" s="5"/>
      <c r="MZ881" s="5"/>
      <c r="NA881" s="5"/>
      <c r="NB881" s="5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</row>
    <row r="882" spans="1:432" ht="14.2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  <c r="IW882" s="5"/>
      <c r="IX882" s="5"/>
      <c r="IY882" s="5"/>
      <c r="IZ882" s="5"/>
      <c r="JA882" s="5"/>
      <c r="JB882" s="5"/>
      <c r="JC882" s="5"/>
      <c r="JD882" s="5"/>
      <c r="JE882" s="5"/>
      <c r="JF882" s="5"/>
      <c r="JG882" s="5"/>
      <c r="JH882" s="5"/>
      <c r="JI882" s="5"/>
      <c r="JJ882" s="5"/>
      <c r="JK882" s="5"/>
      <c r="JL882" s="5"/>
      <c r="JM882" s="5"/>
      <c r="JN882" s="5"/>
      <c r="JO882" s="5"/>
      <c r="JP882" s="5"/>
      <c r="JQ882" s="5"/>
      <c r="JR882" s="5"/>
      <c r="JS882" s="5"/>
      <c r="JT882" s="5"/>
      <c r="JU882" s="5"/>
      <c r="JV882" s="5"/>
      <c r="JW882" s="5"/>
      <c r="JX882" s="5"/>
      <c r="JY882" s="5"/>
      <c r="JZ882" s="5"/>
      <c r="KA882" s="5"/>
      <c r="KB882" s="5"/>
      <c r="KC882" s="5"/>
      <c r="KD882" s="5"/>
      <c r="KE882" s="5"/>
      <c r="KF882" s="5"/>
      <c r="KG882" s="5"/>
      <c r="KH882" s="5"/>
      <c r="KI882" s="5"/>
      <c r="KJ882" s="5"/>
      <c r="KK882" s="5"/>
      <c r="KL882" s="5"/>
      <c r="KM882" s="5"/>
      <c r="KN882" s="5"/>
      <c r="KO882" s="5"/>
      <c r="KP882" s="5"/>
      <c r="KQ882" s="5"/>
      <c r="KR882" s="5"/>
      <c r="KS882" s="5"/>
      <c r="KT882" s="5"/>
      <c r="KU882" s="5"/>
      <c r="KV882" s="5"/>
      <c r="KW882" s="5"/>
      <c r="KX882" s="5"/>
      <c r="KY882" s="5"/>
      <c r="KZ882" s="5"/>
      <c r="LA882" s="5"/>
      <c r="LB882" s="5"/>
      <c r="LC882" s="5"/>
      <c r="LD882" s="5"/>
      <c r="LE882" s="5"/>
      <c r="LF882" s="5"/>
      <c r="LG882" s="5"/>
      <c r="LH882" s="5"/>
      <c r="LI882" s="5"/>
      <c r="LJ882" s="5"/>
      <c r="LK882" s="5"/>
      <c r="LL882" s="5"/>
      <c r="LM882" s="5"/>
      <c r="LN882" s="5"/>
      <c r="LO882" s="5"/>
      <c r="LP882" s="5"/>
      <c r="LQ882" s="5"/>
      <c r="LR882" s="5"/>
      <c r="LS882" s="5"/>
      <c r="LT882" s="5"/>
      <c r="LU882" s="5"/>
      <c r="LV882" s="5"/>
      <c r="LW882" s="5"/>
      <c r="LX882" s="5"/>
      <c r="LY882" s="5"/>
      <c r="LZ882" s="5"/>
      <c r="MA882" s="5"/>
      <c r="MB882" s="5"/>
      <c r="MC882" s="5"/>
      <c r="MD882" s="5"/>
      <c r="ME882" s="5"/>
      <c r="MF882" s="5"/>
      <c r="MG882" s="5"/>
      <c r="MH882" s="5"/>
      <c r="MI882" s="5"/>
      <c r="MJ882" s="5"/>
      <c r="MK882" s="5"/>
      <c r="ML882" s="5"/>
      <c r="MM882" s="5"/>
      <c r="MN882" s="5"/>
      <c r="MO882" s="5"/>
      <c r="MP882" s="5"/>
      <c r="MQ882" s="5"/>
      <c r="MR882" s="5"/>
      <c r="MS882" s="5"/>
      <c r="MT882" s="5"/>
      <c r="MU882" s="5"/>
      <c r="MV882" s="5"/>
      <c r="MW882" s="5"/>
      <c r="MX882" s="5"/>
      <c r="MY882" s="5"/>
      <c r="MZ882" s="5"/>
      <c r="NA882" s="5"/>
      <c r="NB882" s="5"/>
      <c r="NC882" s="5"/>
      <c r="ND882" s="5"/>
      <c r="NE882" s="5"/>
      <c r="NF882" s="5"/>
      <c r="NG882" s="5"/>
      <c r="NH882" s="5"/>
      <c r="NI882" s="5"/>
      <c r="NJ882" s="5"/>
      <c r="NK882" s="5"/>
      <c r="NL882" s="5"/>
      <c r="NM882" s="5"/>
      <c r="NN882" s="5"/>
      <c r="NO882" s="5"/>
      <c r="NP882" s="5"/>
      <c r="NQ882" s="5"/>
      <c r="NR882" s="5"/>
      <c r="NS882" s="5"/>
      <c r="NT882" s="5"/>
      <c r="NU882" s="5"/>
      <c r="NV882" s="5"/>
      <c r="NW882" s="5"/>
      <c r="NX882" s="5"/>
      <c r="NY882" s="5"/>
      <c r="NZ882" s="5"/>
      <c r="OA882" s="5"/>
      <c r="OB882" s="5"/>
      <c r="OC882" s="5"/>
      <c r="OD882" s="5"/>
      <c r="OE882" s="5"/>
      <c r="OF882" s="5"/>
      <c r="OG882" s="5"/>
      <c r="OH882" s="5"/>
      <c r="OI882" s="5"/>
      <c r="OJ882" s="5"/>
      <c r="OK882" s="5"/>
      <c r="OL882" s="5"/>
      <c r="OM882" s="5"/>
      <c r="ON882" s="5"/>
      <c r="OO882" s="5"/>
      <c r="OP882" s="5"/>
      <c r="OQ882" s="5"/>
      <c r="OR882" s="5"/>
      <c r="OS882" s="5"/>
      <c r="OT882" s="5"/>
      <c r="OU882" s="5"/>
      <c r="OV882" s="5"/>
      <c r="OW882" s="5"/>
      <c r="OX882" s="5"/>
      <c r="OY882" s="5"/>
      <c r="OZ882" s="5"/>
      <c r="PA882" s="5"/>
      <c r="PB882" s="5"/>
      <c r="PC882" s="5"/>
      <c r="PD882" s="5"/>
      <c r="PE882" s="5"/>
      <c r="PF882" s="5"/>
      <c r="PG882" s="5"/>
      <c r="PH882" s="5"/>
      <c r="PI882" s="5"/>
      <c r="PJ882" s="5"/>
      <c r="PK882" s="5"/>
      <c r="PL882" s="5"/>
      <c r="PM882" s="5"/>
      <c r="PN882" s="5"/>
      <c r="PO882" s="5"/>
      <c r="PP882" s="5"/>
    </row>
    <row r="883" spans="1:432" ht="14.2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  <c r="IW883" s="5"/>
      <c r="IX883" s="5"/>
      <c r="IY883" s="5"/>
      <c r="IZ883" s="5"/>
      <c r="JA883" s="5"/>
      <c r="JB883" s="5"/>
      <c r="JC883" s="5"/>
      <c r="JD883" s="5"/>
      <c r="JE883" s="5"/>
      <c r="JF883" s="5"/>
      <c r="JG883" s="5"/>
      <c r="JH883" s="5"/>
      <c r="JI883" s="5"/>
      <c r="JJ883" s="5"/>
      <c r="JK883" s="5"/>
      <c r="JL883" s="5"/>
      <c r="JM883" s="5"/>
      <c r="JN883" s="5"/>
      <c r="JO883" s="5"/>
      <c r="JP883" s="5"/>
      <c r="JQ883" s="5"/>
      <c r="JR883" s="5"/>
      <c r="JS883" s="5"/>
      <c r="JT883" s="5"/>
      <c r="JU883" s="5"/>
      <c r="JV883" s="5"/>
      <c r="JW883" s="5"/>
      <c r="JX883" s="5"/>
      <c r="JY883" s="5"/>
      <c r="JZ883" s="5"/>
      <c r="KA883" s="5"/>
      <c r="KB883" s="5"/>
      <c r="KC883" s="5"/>
      <c r="KD883" s="5"/>
      <c r="KE883" s="5"/>
      <c r="KF883" s="5"/>
      <c r="KG883" s="5"/>
      <c r="KH883" s="5"/>
      <c r="KI883" s="5"/>
      <c r="KJ883" s="5"/>
      <c r="KK883" s="5"/>
      <c r="KL883" s="5"/>
      <c r="KM883" s="5"/>
      <c r="KN883" s="5"/>
      <c r="KO883" s="5"/>
      <c r="KP883" s="5"/>
      <c r="KQ883" s="5"/>
      <c r="KR883" s="5"/>
      <c r="KS883" s="5"/>
      <c r="KT883" s="5"/>
      <c r="KU883" s="5"/>
      <c r="KV883" s="5"/>
      <c r="KW883" s="5"/>
      <c r="KX883" s="5"/>
      <c r="KY883" s="5"/>
      <c r="KZ883" s="5"/>
      <c r="LA883" s="5"/>
      <c r="LB883" s="5"/>
      <c r="LC883" s="5"/>
      <c r="LD883" s="5"/>
      <c r="LE883" s="5"/>
      <c r="LF883" s="5"/>
      <c r="LG883" s="5"/>
      <c r="LH883" s="5"/>
      <c r="LI883" s="5"/>
      <c r="LJ883" s="5"/>
      <c r="LK883" s="5"/>
      <c r="LL883" s="5"/>
      <c r="LM883" s="5"/>
      <c r="LN883" s="5"/>
      <c r="LO883" s="5"/>
      <c r="LP883" s="5"/>
      <c r="LQ883" s="5"/>
      <c r="LR883" s="5"/>
      <c r="LS883" s="5"/>
      <c r="LT883" s="5"/>
      <c r="LU883" s="5"/>
      <c r="LV883" s="5"/>
      <c r="LW883" s="5"/>
      <c r="LX883" s="5"/>
      <c r="LY883" s="5"/>
      <c r="LZ883" s="5"/>
      <c r="MA883" s="5"/>
      <c r="MB883" s="5"/>
      <c r="MC883" s="5"/>
      <c r="MD883" s="5"/>
      <c r="ME883" s="5"/>
      <c r="MF883" s="5"/>
      <c r="MG883" s="5"/>
      <c r="MH883" s="5"/>
      <c r="MI883" s="5"/>
      <c r="MJ883" s="5"/>
      <c r="MK883" s="5"/>
      <c r="ML883" s="5"/>
      <c r="MM883" s="5"/>
      <c r="MN883" s="5"/>
      <c r="MO883" s="5"/>
      <c r="MP883" s="5"/>
      <c r="MQ883" s="5"/>
      <c r="MR883" s="5"/>
      <c r="MS883" s="5"/>
      <c r="MT883" s="5"/>
      <c r="MU883" s="5"/>
      <c r="MV883" s="5"/>
      <c r="MW883" s="5"/>
      <c r="MX883" s="5"/>
      <c r="MY883" s="5"/>
      <c r="MZ883" s="5"/>
      <c r="NA883" s="5"/>
      <c r="NB883" s="5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</row>
    <row r="884" spans="1:432" ht="14.2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  <c r="IW884" s="5"/>
      <c r="IX884" s="5"/>
      <c r="IY884" s="5"/>
      <c r="IZ884" s="5"/>
      <c r="JA884" s="5"/>
      <c r="JB884" s="5"/>
      <c r="JC884" s="5"/>
      <c r="JD884" s="5"/>
      <c r="JE884" s="5"/>
      <c r="JF884" s="5"/>
      <c r="JG884" s="5"/>
      <c r="JH884" s="5"/>
      <c r="JI884" s="5"/>
      <c r="JJ884" s="5"/>
      <c r="JK884" s="5"/>
      <c r="JL884" s="5"/>
      <c r="JM884" s="5"/>
      <c r="JN884" s="5"/>
      <c r="JO884" s="5"/>
      <c r="JP884" s="5"/>
      <c r="JQ884" s="5"/>
      <c r="JR884" s="5"/>
      <c r="JS884" s="5"/>
      <c r="JT884" s="5"/>
      <c r="JU884" s="5"/>
      <c r="JV884" s="5"/>
      <c r="JW884" s="5"/>
      <c r="JX884" s="5"/>
      <c r="JY884" s="5"/>
      <c r="JZ884" s="5"/>
      <c r="KA884" s="5"/>
      <c r="KB884" s="5"/>
      <c r="KC884" s="5"/>
      <c r="KD884" s="5"/>
      <c r="KE884" s="5"/>
      <c r="KF884" s="5"/>
      <c r="KG884" s="5"/>
      <c r="KH884" s="5"/>
      <c r="KI884" s="5"/>
      <c r="KJ884" s="5"/>
      <c r="KK884" s="5"/>
      <c r="KL884" s="5"/>
      <c r="KM884" s="5"/>
      <c r="KN884" s="5"/>
      <c r="KO884" s="5"/>
      <c r="KP884" s="5"/>
      <c r="KQ884" s="5"/>
      <c r="KR884" s="5"/>
      <c r="KS884" s="5"/>
      <c r="KT884" s="5"/>
      <c r="KU884" s="5"/>
      <c r="KV884" s="5"/>
      <c r="KW884" s="5"/>
      <c r="KX884" s="5"/>
      <c r="KY884" s="5"/>
      <c r="KZ884" s="5"/>
      <c r="LA884" s="5"/>
      <c r="LB884" s="5"/>
      <c r="LC884" s="5"/>
      <c r="LD884" s="5"/>
      <c r="LE884" s="5"/>
      <c r="LF884" s="5"/>
      <c r="LG884" s="5"/>
      <c r="LH884" s="5"/>
      <c r="LI884" s="5"/>
      <c r="LJ884" s="5"/>
      <c r="LK884" s="5"/>
      <c r="LL884" s="5"/>
      <c r="LM884" s="5"/>
      <c r="LN884" s="5"/>
      <c r="LO884" s="5"/>
      <c r="LP884" s="5"/>
      <c r="LQ884" s="5"/>
      <c r="LR884" s="5"/>
      <c r="LS884" s="5"/>
      <c r="LT884" s="5"/>
      <c r="LU884" s="5"/>
      <c r="LV884" s="5"/>
      <c r="LW884" s="5"/>
      <c r="LX884" s="5"/>
      <c r="LY884" s="5"/>
      <c r="LZ884" s="5"/>
      <c r="MA884" s="5"/>
      <c r="MB884" s="5"/>
      <c r="MC884" s="5"/>
      <c r="MD884" s="5"/>
      <c r="ME884" s="5"/>
      <c r="MF884" s="5"/>
      <c r="MG884" s="5"/>
      <c r="MH884" s="5"/>
      <c r="MI884" s="5"/>
      <c r="MJ884" s="5"/>
      <c r="MK884" s="5"/>
      <c r="ML884" s="5"/>
      <c r="MM884" s="5"/>
      <c r="MN884" s="5"/>
      <c r="MO884" s="5"/>
      <c r="MP884" s="5"/>
      <c r="MQ884" s="5"/>
      <c r="MR884" s="5"/>
      <c r="MS884" s="5"/>
      <c r="MT884" s="5"/>
      <c r="MU884" s="5"/>
      <c r="MV884" s="5"/>
      <c r="MW884" s="5"/>
      <c r="MX884" s="5"/>
      <c r="MY884" s="5"/>
      <c r="MZ884" s="5"/>
      <c r="NA884" s="5"/>
      <c r="NB884" s="5"/>
      <c r="NC884" s="5"/>
      <c r="ND884" s="5"/>
      <c r="NE884" s="5"/>
      <c r="NF884" s="5"/>
      <c r="NG884" s="5"/>
      <c r="NH884" s="5"/>
      <c r="NI884" s="5"/>
      <c r="NJ884" s="5"/>
      <c r="NK884" s="5"/>
      <c r="NL884" s="5"/>
      <c r="NM884" s="5"/>
      <c r="NN884" s="5"/>
      <c r="NO884" s="5"/>
      <c r="NP884" s="5"/>
      <c r="NQ884" s="5"/>
      <c r="NR884" s="5"/>
      <c r="NS884" s="5"/>
      <c r="NT884" s="5"/>
      <c r="NU884" s="5"/>
      <c r="NV884" s="5"/>
      <c r="NW884" s="5"/>
      <c r="NX884" s="5"/>
      <c r="NY884" s="5"/>
      <c r="NZ884" s="5"/>
      <c r="OA884" s="5"/>
      <c r="OB884" s="5"/>
      <c r="OC884" s="5"/>
      <c r="OD884" s="5"/>
      <c r="OE884" s="5"/>
      <c r="OF884" s="5"/>
      <c r="OG884" s="5"/>
      <c r="OH884" s="5"/>
      <c r="OI884" s="5"/>
      <c r="OJ884" s="5"/>
      <c r="OK884" s="5"/>
      <c r="OL884" s="5"/>
      <c r="OM884" s="5"/>
      <c r="ON884" s="5"/>
      <c r="OO884" s="5"/>
      <c r="OP884" s="5"/>
      <c r="OQ884" s="5"/>
      <c r="OR884" s="5"/>
      <c r="OS884" s="5"/>
      <c r="OT884" s="5"/>
      <c r="OU884" s="5"/>
      <c r="OV884" s="5"/>
      <c r="OW884" s="5"/>
      <c r="OX884" s="5"/>
      <c r="OY884" s="5"/>
      <c r="OZ884" s="5"/>
      <c r="PA884" s="5"/>
      <c r="PB884" s="5"/>
      <c r="PC884" s="5"/>
      <c r="PD884" s="5"/>
      <c r="PE884" s="5"/>
      <c r="PF884" s="5"/>
      <c r="PG884" s="5"/>
      <c r="PH884" s="5"/>
      <c r="PI884" s="5"/>
      <c r="PJ884" s="5"/>
      <c r="PK884" s="5"/>
      <c r="PL884" s="5"/>
      <c r="PM884" s="5"/>
      <c r="PN884" s="5"/>
      <c r="PO884" s="5"/>
      <c r="PP884" s="5"/>
    </row>
    <row r="885" spans="1:432" ht="14.2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  <c r="IW885" s="5"/>
      <c r="IX885" s="5"/>
      <c r="IY885" s="5"/>
      <c r="IZ885" s="5"/>
      <c r="JA885" s="5"/>
      <c r="JB885" s="5"/>
      <c r="JC885" s="5"/>
      <c r="JD885" s="5"/>
      <c r="JE885" s="5"/>
      <c r="JF885" s="5"/>
      <c r="JG885" s="5"/>
      <c r="JH885" s="5"/>
      <c r="JI885" s="5"/>
      <c r="JJ885" s="5"/>
      <c r="JK885" s="5"/>
      <c r="JL885" s="5"/>
      <c r="JM885" s="5"/>
      <c r="JN885" s="5"/>
      <c r="JO885" s="5"/>
      <c r="JP885" s="5"/>
      <c r="JQ885" s="5"/>
      <c r="JR885" s="5"/>
      <c r="JS885" s="5"/>
      <c r="JT885" s="5"/>
      <c r="JU885" s="5"/>
      <c r="JV885" s="5"/>
      <c r="JW885" s="5"/>
      <c r="JX885" s="5"/>
      <c r="JY885" s="5"/>
      <c r="JZ885" s="5"/>
      <c r="KA885" s="5"/>
      <c r="KB885" s="5"/>
      <c r="KC885" s="5"/>
      <c r="KD885" s="5"/>
      <c r="KE885" s="5"/>
      <c r="KF885" s="5"/>
      <c r="KG885" s="5"/>
      <c r="KH885" s="5"/>
      <c r="KI885" s="5"/>
      <c r="KJ885" s="5"/>
      <c r="KK885" s="5"/>
      <c r="KL885" s="5"/>
      <c r="KM885" s="5"/>
      <c r="KN885" s="5"/>
      <c r="KO885" s="5"/>
      <c r="KP885" s="5"/>
      <c r="KQ885" s="5"/>
      <c r="KR885" s="5"/>
      <c r="KS885" s="5"/>
      <c r="KT885" s="5"/>
      <c r="KU885" s="5"/>
      <c r="KV885" s="5"/>
      <c r="KW885" s="5"/>
      <c r="KX885" s="5"/>
      <c r="KY885" s="5"/>
      <c r="KZ885" s="5"/>
      <c r="LA885" s="5"/>
      <c r="LB885" s="5"/>
      <c r="LC885" s="5"/>
      <c r="LD885" s="5"/>
      <c r="LE885" s="5"/>
      <c r="LF885" s="5"/>
      <c r="LG885" s="5"/>
      <c r="LH885" s="5"/>
      <c r="LI885" s="5"/>
      <c r="LJ885" s="5"/>
      <c r="LK885" s="5"/>
      <c r="LL885" s="5"/>
      <c r="LM885" s="5"/>
      <c r="LN885" s="5"/>
      <c r="LO885" s="5"/>
      <c r="LP885" s="5"/>
      <c r="LQ885" s="5"/>
      <c r="LR885" s="5"/>
      <c r="LS885" s="5"/>
      <c r="LT885" s="5"/>
      <c r="LU885" s="5"/>
      <c r="LV885" s="5"/>
      <c r="LW885" s="5"/>
      <c r="LX885" s="5"/>
      <c r="LY885" s="5"/>
      <c r="LZ885" s="5"/>
      <c r="MA885" s="5"/>
      <c r="MB885" s="5"/>
      <c r="MC885" s="5"/>
      <c r="MD885" s="5"/>
      <c r="ME885" s="5"/>
      <c r="MF885" s="5"/>
      <c r="MG885" s="5"/>
      <c r="MH885" s="5"/>
      <c r="MI885" s="5"/>
      <c r="MJ885" s="5"/>
      <c r="MK885" s="5"/>
      <c r="ML885" s="5"/>
      <c r="MM885" s="5"/>
      <c r="MN885" s="5"/>
      <c r="MO885" s="5"/>
      <c r="MP885" s="5"/>
      <c r="MQ885" s="5"/>
      <c r="MR885" s="5"/>
      <c r="MS885" s="5"/>
      <c r="MT885" s="5"/>
      <c r="MU885" s="5"/>
      <c r="MV885" s="5"/>
      <c r="MW885" s="5"/>
      <c r="MX885" s="5"/>
      <c r="MY885" s="5"/>
      <c r="MZ885" s="5"/>
      <c r="NA885" s="5"/>
      <c r="NB885" s="5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</row>
    <row r="886" spans="1:432" ht="14.2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  <c r="IW886" s="5"/>
      <c r="IX886" s="5"/>
      <c r="IY886" s="5"/>
      <c r="IZ886" s="5"/>
      <c r="JA886" s="5"/>
      <c r="JB886" s="5"/>
      <c r="JC886" s="5"/>
      <c r="JD886" s="5"/>
      <c r="JE886" s="5"/>
      <c r="JF886" s="5"/>
      <c r="JG886" s="5"/>
      <c r="JH886" s="5"/>
      <c r="JI886" s="5"/>
      <c r="JJ886" s="5"/>
      <c r="JK886" s="5"/>
      <c r="JL886" s="5"/>
      <c r="JM886" s="5"/>
      <c r="JN886" s="5"/>
      <c r="JO886" s="5"/>
      <c r="JP886" s="5"/>
      <c r="JQ886" s="5"/>
      <c r="JR886" s="5"/>
      <c r="JS886" s="5"/>
      <c r="JT886" s="5"/>
      <c r="JU886" s="5"/>
      <c r="JV886" s="5"/>
      <c r="JW886" s="5"/>
      <c r="JX886" s="5"/>
      <c r="JY886" s="5"/>
      <c r="JZ886" s="5"/>
      <c r="KA886" s="5"/>
      <c r="KB886" s="5"/>
      <c r="KC886" s="5"/>
      <c r="KD886" s="5"/>
      <c r="KE886" s="5"/>
      <c r="KF886" s="5"/>
      <c r="KG886" s="5"/>
      <c r="KH886" s="5"/>
      <c r="KI886" s="5"/>
      <c r="KJ886" s="5"/>
      <c r="KK886" s="5"/>
      <c r="KL886" s="5"/>
      <c r="KM886" s="5"/>
      <c r="KN886" s="5"/>
      <c r="KO886" s="5"/>
      <c r="KP886" s="5"/>
      <c r="KQ886" s="5"/>
      <c r="KR886" s="5"/>
      <c r="KS886" s="5"/>
      <c r="KT886" s="5"/>
      <c r="KU886" s="5"/>
      <c r="KV886" s="5"/>
      <c r="KW886" s="5"/>
      <c r="KX886" s="5"/>
      <c r="KY886" s="5"/>
      <c r="KZ886" s="5"/>
      <c r="LA886" s="5"/>
      <c r="LB886" s="5"/>
      <c r="LC886" s="5"/>
      <c r="LD886" s="5"/>
      <c r="LE886" s="5"/>
      <c r="LF886" s="5"/>
      <c r="LG886" s="5"/>
      <c r="LH886" s="5"/>
      <c r="LI886" s="5"/>
      <c r="LJ886" s="5"/>
      <c r="LK886" s="5"/>
      <c r="LL886" s="5"/>
      <c r="LM886" s="5"/>
      <c r="LN886" s="5"/>
      <c r="LO886" s="5"/>
      <c r="LP886" s="5"/>
      <c r="LQ886" s="5"/>
      <c r="LR886" s="5"/>
      <c r="LS886" s="5"/>
      <c r="LT886" s="5"/>
      <c r="LU886" s="5"/>
      <c r="LV886" s="5"/>
      <c r="LW886" s="5"/>
      <c r="LX886" s="5"/>
      <c r="LY886" s="5"/>
      <c r="LZ886" s="5"/>
      <c r="MA886" s="5"/>
      <c r="MB886" s="5"/>
      <c r="MC886" s="5"/>
      <c r="MD886" s="5"/>
      <c r="ME886" s="5"/>
      <c r="MF886" s="5"/>
      <c r="MG886" s="5"/>
      <c r="MH886" s="5"/>
      <c r="MI886" s="5"/>
      <c r="MJ886" s="5"/>
      <c r="MK886" s="5"/>
      <c r="ML886" s="5"/>
      <c r="MM886" s="5"/>
      <c r="MN886" s="5"/>
      <c r="MO886" s="5"/>
      <c r="MP886" s="5"/>
      <c r="MQ886" s="5"/>
      <c r="MR886" s="5"/>
      <c r="MS886" s="5"/>
      <c r="MT886" s="5"/>
      <c r="MU886" s="5"/>
      <c r="MV886" s="5"/>
      <c r="MW886" s="5"/>
      <c r="MX886" s="5"/>
      <c r="MY886" s="5"/>
      <c r="MZ886" s="5"/>
      <c r="NA886" s="5"/>
      <c r="NB886" s="5"/>
      <c r="NC886" s="5"/>
      <c r="ND886" s="5"/>
      <c r="NE886" s="5"/>
      <c r="NF886" s="5"/>
      <c r="NG886" s="5"/>
      <c r="NH886" s="5"/>
      <c r="NI886" s="5"/>
      <c r="NJ886" s="5"/>
      <c r="NK886" s="5"/>
      <c r="NL886" s="5"/>
      <c r="NM886" s="5"/>
      <c r="NN886" s="5"/>
      <c r="NO886" s="5"/>
      <c r="NP886" s="5"/>
      <c r="NQ886" s="5"/>
      <c r="NR886" s="5"/>
      <c r="NS886" s="5"/>
      <c r="NT886" s="5"/>
      <c r="NU886" s="5"/>
      <c r="NV886" s="5"/>
      <c r="NW886" s="5"/>
      <c r="NX886" s="5"/>
      <c r="NY886" s="5"/>
      <c r="NZ886" s="5"/>
      <c r="OA886" s="5"/>
      <c r="OB886" s="5"/>
      <c r="OC886" s="5"/>
      <c r="OD886" s="5"/>
      <c r="OE886" s="5"/>
      <c r="OF886" s="5"/>
      <c r="OG886" s="5"/>
      <c r="OH886" s="5"/>
      <c r="OI886" s="5"/>
      <c r="OJ886" s="5"/>
      <c r="OK886" s="5"/>
      <c r="OL886" s="5"/>
      <c r="OM886" s="5"/>
      <c r="ON886" s="5"/>
      <c r="OO886" s="5"/>
      <c r="OP886" s="5"/>
      <c r="OQ886" s="5"/>
      <c r="OR886" s="5"/>
      <c r="OS886" s="5"/>
      <c r="OT886" s="5"/>
      <c r="OU886" s="5"/>
      <c r="OV886" s="5"/>
      <c r="OW886" s="5"/>
      <c r="OX886" s="5"/>
      <c r="OY886" s="5"/>
      <c r="OZ886" s="5"/>
      <c r="PA886" s="5"/>
      <c r="PB886" s="5"/>
      <c r="PC886" s="5"/>
      <c r="PD886" s="5"/>
      <c r="PE886" s="5"/>
      <c r="PF886" s="5"/>
      <c r="PG886" s="5"/>
      <c r="PH886" s="5"/>
      <c r="PI886" s="5"/>
      <c r="PJ886" s="5"/>
      <c r="PK886" s="5"/>
      <c r="PL886" s="5"/>
      <c r="PM886" s="5"/>
      <c r="PN886" s="5"/>
      <c r="PO886" s="5"/>
      <c r="PP886" s="5"/>
    </row>
    <row r="887" spans="1:432" ht="14.2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  <c r="IW887" s="5"/>
      <c r="IX887" s="5"/>
      <c r="IY887" s="5"/>
      <c r="IZ887" s="5"/>
      <c r="JA887" s="5"/>
      <c r="JB887" s="5"/>
      <c r="JC887" s="5"/>
      <c r="JD887" s="5"/>
      <c r="JE887" s="5"/>
      <c r="JF887" s="5"/>
      <c r="JG887" s="5"/>
      <c r="JH887" s="5"/>
      <c r="JI887" s="5"/>
      <c r="JJ887" s="5"/>
      <c r="JK887" s="5"/>
      <c r="JL887" s="5"/>
      <c r="JM887" s="5"/>
      <c r="JN887" s="5"/>
      <c r="JO887" s="5"/>
      <c r="JP887" s="5"/>
      <c r="JQ887" s="5"/>
      <c r="JR887" s="5"/>
      <c r="JS887" s="5"/>
      <c r="JT887" s="5"/>
      <c r="JU887" s="5"/>
      <c r="JV887" s="5"/>
      <c r="JW887" s="5"/>
      <c r="JX887" s="5"/>
      <c r="JY887" s="5"/>
      <c r="JZ887" s="5"/>
      <c r="KA887" s="5"/>
      <c r="KB887" s="5"/>
      <c r="KC887" s="5"/>
      <c r="KD887" s="5"/>
      <c r="KE887" s="5"/>
      <c r="KF887" s="5"/>
      <c r="KG887" s="5"/>
      <c r="KH887" s="5"/>
      <c r="KI887" s="5"/>
      <c r="KJ887" s="5"/>
      <c r="KK887" s="5"/>
      <c r="KL887" s="5"/>
      <c r="KM887" s="5"/>
      <c r="KN887" s="5"/>
      <c r="KO887" s="5"/>
      <c r="KP887" s="5"/>
      <c r="KQ887" s="5"/>
      <c r="KR887" s="5"/>
      <c r="KS887" s="5"/>
      <c r="KT887" s="5"/>
      <c r="KU887" s="5"/>
      <c r="KV887" s="5"/>
      <c r="KW887" s="5"/>
      <c r="KX887" s="5"/>
      <c r="KY887" s="5"/>
      <c r="KZ887" s="5"/>
      <c r="LA887" s="5"/>
      <c r="LB887" s="5"/>
      <c r="LC887" s="5"/>
      <c r="LD887" s="5"/>
      <c r="LE887" s="5"/>
      <c r="LF887" s="5"/>
      <c r="LG887" s="5"/>
      <c r="LH887" s="5"/>
      <c r="LI887" s="5"/>
      <c r="LJ887" s="5"/>
      <c r="LK887" s="5"/>
      <c r="LL887" s="5"/>
      <c r="LM887" s="5"/>
      <c r="LN887" s="5"/>
      <c r="LO887" s="5"/>
      <c r="LP887" s="5"/>
      <c r="LQ887" s="5"/>
      <c r="LR887" s="5"/>
      <c r="LS887" s="5"/>
      <c r="LT887" s="5"/>
      <c r="LU887" s="5"/>
      <c r="LV887" s="5"/>
      <c r="LW887" s="5"/>
      <c r="LX887" s="5"/>
      <c r="LY887" s="5"/>
      <c r="LZ887" s="5"/>
      <c r="MA887" s="5"/>
      <c r="MB887" s="5"/>
      <c r="MC887" s="5"/>
      <c r="MD887" s="5"/>
      <c r="ME887" s="5"/>
      <c r="MF887" s="5"/>
      <c r="MG887" s="5"/>
      <c r="MH887" s="5"/>
      <c r="MI887" s="5"/>
      <c r="MJ887" s="5"/>
      <c r="MK887" s="5"/>
      <c r="ML887" s="5"/>
      <c r="MM887" s="5"/>
      <c r="MN887" s="5"/>
      <c r="MO887" s="5"/>
      <c r="MP887" s="5"/>
      <c r="MQ887" s="5"/>
      <c r="MR887" s="5"/>
      <c r="MS887" s="5"/>
      <c r="MT887" s="5"/>
      <c r="MU887" s="5"/>
      <c r="MV887" s="5"/>
      <c r="MW887" s="5"/>
      <c r="MX887" s="5"/>
      <c r="MY887" s="5"/>
      <c r="MZ887" s="5"/>
      <c r="NA887" s="5"/>
      <c r="NB887" s="5"/>
      <c r="NC887" s="5"/>
      <c r="ND887" s="5"/>
      <c r="NE887" s="5"/>
      <c r="NF887" s="5"/>
      <c r="NG887" s="5"/>
      <c r="NH887" s="5"/>
      <c r="NI887" s="5"/>
      <c r="NJ887" s="5"/>
      <c r="NK887" s="5"/>
      <c r="NL887" s="5"/>
      <c r="NM887" s="5"/>
      <c r="NN887" s="5"/>
      <c r="NO887" s="5"/>
      <c r="NP887" s="5"/>
      <c r="NQ887" s="5"/>
      <c r="NR887" s="5"/>
      <c r="NS887" s="5"/>
      <c r="NT887" s="5"/>
      <c r="NU887" s="5"/>
      <c r="NV887" s="5"/>
      <c r="NW887" s="5"/>
      <c r="NX887" s="5"/>
      <c r="NY887" s="5"/>
      <c r="NZ887" s="5"/>
      <c r="OA887" s="5"/>
      <c r="OB887" s="5"/>
      <c r="OC887" s="5"/>
      <c r="OD887" s="5"/>
      <c r="OE887" s="5"/>
      <c r="OF887" s="5"/>
      <c r="OG887" s="5"/>
      <c r="OH887" s="5"/>
      <c r="OI887" s="5"/>
      <c r="OJ887" s="5"/>
      <c r="OK887" s="5"/>
      <c r="OL887" s="5"/>
      <c r="OM887" s="5"/>
      <c r="ON887" s="5"/>
      <c r="OO887" s="5"/>
      <c r="OP887" s="5"/>
      <c r="OQ887" s="5"/>
      <c r="OR887" s="5"/>
      <c r="OS887" s="5"/>
      <c r="OT887" s="5"/>
      <c r="OU887" s="5"/>
      <c r="OV887" s="5"/>
      <c r="OW887" s="5"/>
      <c r="OX887" s="5"/>
      <c r="OY887" s="5"/>
      <c r="OZ887" s="5"/>
      <c r="PA887" s="5"/>
      <c r="PB887" s="5"/>
      <c r="PC887" s="5"/>
      <c r="PD887" s="5"/>
      <c r="PE887" s="5"/>
      <c r="PF887" s="5"/>
      <c r="PG887" s="5"/>
      <c r="PH887" s="5"/>
      <c r="PI887" s="5"/>
      <c r="PJ887" s="5"/>
      <c r="PK887" s="5"/>
      <c r="PL887" s="5"/>
      <c r="PM887" s="5"/>
      <c r="PN887" s="5"/>
      <c r="PO887" s="5"/>
      <c r="PP887" s="5"/>
    </row>
    <row r="888" spans="1:432" ht="14.2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  <c r="IW888" s="5"/>
      <c r="IX888" s="5"/>
      <c r="IY888" s="5"/>
      <c r="IZ888" s="5"/>
      <c r="JA888" s="5"/>
      <c r="JB888" s="5"/>
      <c r="JC888" s="5"/>
      <c r="JD888" s="5"/>
      <c r="JE888" s="5"/>
      <c r="JF888" s="5"/>
      <c r="JG888" s="5"/>
      <c r="JH888" s="5"/>
      <c r="JI888" s="5"/>
      <c r="JJ888" s="5"/>
      <c r="JK888" s="5"/>
      <c r="JL888" s="5"/>
      <c r="JM888" s="5"/>
      <c r="JN888" s="5"/>
      <c r="JO888" s="5"/>
      <c r="JP888" s="5"/>
      <c r="JQ888" s="5"/>
      <c r="JR888" s="5"/>
      <c r="JS888" s="5"/>
      <c r="JT888" s="5"/>
      <c r="JU888" s="5"/>
      <c r="JV888" s="5"/>
      <c r="JW888" s="5"/>
      <c r="JX888" s="5"/>
      <c r="JY888" s="5"/>
      <c r="JZ888" s="5"/>
      <c r="KA888" s="5"/>
      <c r="KB888" s="5"/>
      <c r="KC888" s="5"/>
      <c r="KD888" s="5"/>
      <c r="KE888" s="5"/>
      <c r="KF888" s="5"/>
      <c r="KG888" s="5"/>
      <c r="KH888" s="5"/>
      <c r="KI888" s="5"/>
      <c r="KJ888" s="5"/>
      <c r="KK888" s="5"/>
      <c r="KL888" s="5"/>
      <c r="KM888" s="5"/>
      <c r="KN888" s="5"/>
      <c r="KO888" s="5"/>
      <c r="KP888" s="5"/>
      <c r="KQ888" s="5"/>
      <c r="KR888" s="5"/>
      <c r="KS888" s="5"/>
      <c r="KT888" s="5"/>
      <c r="KU888" s="5"/>
      <c r="KV888" s="5"/>
      <c r="KW888" s="5"/>
      <c r="KX888" s="5"/>
      <c r="KY888" s="5"/>
      <c r="KZ888" s="5"/>
      <c r="LA888" s="5"/>
      <c r="LB888" s="5"/>
      <c r="LC888" s="5"/>
      <c r="LD888" s="5"/>
      <c r="LE888" s="5"/>
      <c r="LF888" s="5"/>
      <c r="LG888" s="5"/>
      <c r="LH888" s="5"/>
      <c r="LI888" s="5"/>
      <c r="LJ888" s="5"/>
      <c r="LK888" s="5"/>
      <c r="LL888" s="5"/>
      <c r="LM888" s="5"/>
      <c r="LN888" s="5"/>
      <c r="LO888" s="5"/>
      <c r="LP888" s="5"/>
      <c r="LQ888" s="5"/>
      <c r="LR888" s="5"/>
      <c r="LS888" s="5"/>
      <c r="LT888" s="5"/>
      <c r="LU888" s="5"/>
      <c r="LV888" s="5"/>
      <c r="LW888" s="5"/>
      <c r="LX888" s="5"/>
      <c r="LY888" s="5"/>
      <c r="LZ888" s="5"/>
      <c r="MA888" s="5"/>
      <c r="MB888" s="5"/>
      <c r="MC888" s="5"/>
      <c r="MD888" s="5"/>
      <c r="ME888" s="5"/>
      <c r="MF888" s="5"/>
      <c r="MG888" s="5"/>
      <c r="MH888" s="5"/>
      <c r="MI888" s="5"/>
      <c r="MJ888" s="5"/>
      <c r="MK888" s="5"/>
      <c r="ML888" s="5"/>
      <c r="MM888" s="5"/>
      <c r="MN888" s="5"/>
      <c r="MO888" s="5"/>
      <c r="MP888" s="5"/>
      <c r="MQ888" s="5"/>
      <c r="MR888" s="5"/>
      <c r="MS888" s="5"/>
      <c r="MT888" s="5"/>
      <c r="MU888" s="5"/>
      <c r="MV888" s="5"/>
      <c r="MW888" s="5"/>
      <c r="MX888" s="5"/>
      <c r="MY888" s="5"/>
      <c r="MZ888" s="5"/>
      <c r="NA888" s="5"/>
      <c r="NB888" s="5"/>
      <c r="NC888" s="5"/>
      <c r="ND888" s="5"/>
      <c r="NE888" s="5"/>
      <c r="NF888" s="5"/>
      <c r="NG888" s="5"/>
      <c r="NH888" s="5"/>
      <c r="NI888" s="5"/>
      <c r="NJ888" s="5"/>
      <c r="NK888" s="5"/>
      <c r="NL888" s="5"/>
      <c r="NM888" s="5"/>
      <c r="NN888" s="5"/>
      <c r="NO888" s="5"/>
      <c r="NP888" s="5"/>
      <c r="NQ888" s="5"/>
      <c r="NR888" s="5"/>
      <c r="NS888" s="5"/>
      <c r="NT888" s="5"/>
      <c r="NU888" s="5"/>
      <c r="NV888" s="5"/>
      <c r="NW888" s="5"/>
      <c r="NX888" s="5"/>
      <c r="NY888" s="5"/>
      <c r="NZ888" s="5"/>
      <c r="OA888" s="5"/>
      <c r="OB888" s="5"/>
      <c r="OC888" s="5"/>
      <c r="OD888" s="5"/>
      <c r="OE888" s="5"/>
      <c r="OF888" s="5"/>
      <c r="OG888" s="5"/>
      <c r="OH888" s="5"/>
      <c r="OI888" s="5"/>
      <c r="OJ888" s="5"/>
      <c r="OK888" s="5"/>
      <c r="OL888" s="5"/>
      <c r="OM888" s="5"/>
      <c r="ON888" s="5"/>
      <c r="OO888" s="5"/>
      <c r="OP888" s="5"/>
      <c r="OQ888" s="5"/>
      <c r="OR888" s="5"/>
      <c r="OS888" s="5"/>
      <c r="OT888" s="5"/>
      <c r="OU888" s="5"/>
      <c r="OV888" s="5"/>
      <c r="OW888" s="5"/>
      <c r="OX888" s="5"/>
      <c r="OY888" s="5"/>
      <c r="OZ888" s="5"/>
      <c r="PA888" s="5"/>
      <c r="PB888" s="5"/>
      <c r="PC888" s="5"/>
      <c r="PD888" s="5"/>
      <c r="PE888" s="5"/>
      <c r="PF888" s="5"/>
      <c r="PG888" s="5"/>
      <c r="PH888" s="5"/>
      <c r="PI888" s="5"/>
      <c r="PJ888" s="5"/>
      <c r="PK888" s="5"/>
      <c r="PL888" s="5"/>
      <c r="PM888" s="5"/>
      <c r="PN888" s="5"/>
      <c r="PO888" s="5"/>
      <c r="PP888" s="5"/>
    </row>
    <row r="889" spans="1:432" ht="14.2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  <c r="IW889" s="5"/>
      <c r="IX889" s="5"/>
      <c r="IY889" s="5"/>
      <c r="IZ889" s="5"/>
      <c r="JA889" s="5"/>
      <c r="JB889" s="5"/>
      <c r="JC889" s="5"/>
      <c r="JD889" s="5"/>
      <c r="JE889" s="5"/>
      <c r="JF889" s="5"/>
      <c r="JG889" s="5"/>
      <c r="JH889" s="5"/>
      <c r="JI889" s="5"/>
      <c r="JJ889" s="5"/>
      <c r="JK889" s="5"/>
      <c r="JL889" s="5"/>
      <c r="JM889" s="5"/>
      <c r="JN889" s="5"/>
      <c r="JO889" s="5"/>
      <c r="JP889" s="5"/>
      <c r="JQ889" s="5"/>
      <c r="JR889" s="5"/>
      <c r="JS889" s="5"/>
      <c r="JT889" s="5"/>
      <c r="JU889" s="5"/>
      <c r="JV889" s="5"/>
      <c r="JW889" s="5"/>
      <c r="JX889" s="5"/>
      <c r="JY889" s="5"/>
      <c r="JZ889" s="5"/>
      <c r="KA889" s="5"/>
      <c r="KB889" s="5"/>
      <c r="KC889" s="5"/>
      <c r="KD889" s="5"/>
      <c r="KE889" s="5"/>
      <c r="KF889" s="5"/>
      <c r="KG889" s="5"/>
      <c r="KH889" s="5"/>
      <c r="KI889" s="5"/>
      <c r="KJ889" s="5"/>
      <c r="KK889" s="5"/>
      <c r="KL889" s="5"/>
      <c r="KM889" s="5"/>
      <c r="KN889" s="5"/>
      <c r="KO889" s="5"/>
      <c r="KP889" s="5"/>
      <c r="KQ889" s="5"/>
      <c r="KR889" s="5"/>
      <c r="KS889" s="5"/>
      <c r="KT889" s="5"/>
      <c r="KU889" s="5"/>
      <c r="KV889" s="5"/>
      <c r="KW889" s="5"/>
      <c r="KX889" s="5"/>
      <c r="KY889" s="5"/>
      <c r="KZ889" s="5"/>
      <c r="LA889" s="5"/>
      <c r="LB889" s="5"/>
      <c r="LC889" s="5"/>
      <c r="LD889" s="5"/>
      <c r="LE889" s="5"/>
      <c r="LF889" s="5"/>
      <c r="LG889" s="5"/>
      <c r="LH889" s="5"/>
      <c r="LI889" s="5"/>
      <c r="LJ889" s="5"/>
      <c r="LK889" s="5"/>
      <c r="LL889" s="5"/>
      <c r="LM889" s="5"/>
      <c r="LN889" s="5"/>
      <c r="LO889" s="5"/>
      <c r="LP889" s="5"/>
      <c r="LQ889" s="5"/>
      <c r="LR889" s="5"/>
      <c r="LS889" s="5"/>
      <c r="LT889" s="5"/>
      <c r="LU889" s="5"/>
      <c r="LV889" s="5"/>
      <c r="LW889" s="5"/>
      <c r="LX889" s="5"/>
      <c r="LY889" s="5"/>
      <c r="LZ889" s="5"/>
      <c r="MA889" s="5"/>
      <c r="MB889" s="5"/>
      <c r="MC889" s="5"/>
      <c r="MD889" s="5"/>
      <c r="ME889" s="5"/>
      <c r="MF889" s="5"/>
      <c r="MG889" s="5"/>
      <c r="MH889" s="5"/>
      <c r="MI889" s="5"/>
      <c r="MJ889" s="5"/>
      <c r="MK889" s="5"/>
      <c r="ML889" s="5"/>
      <c r="MM889" s="5"/>
      <c r="MN889" s="5"/>
      <c r="MO889" s="5"/>
      <c r="MP889" s="5"/>
      <c r="MQ889" s="5"/>
      <c r="MR889" s="5"/>
      <c r="MS889" s="5"/>
      <c r="MT889" s="5"/>
      <c r="MU889" s="5"/>
      <c r="MV889" s="5"/>
      <c r="MW889" s="5"/>
      <c r="MX889" s="5"/>
      <c r="MY889" s="5"/>
      <c r="MZ889" s="5"/>
      <c r="NA889" s="5"/>
      <c r="NB889" s="5"/>
      <c r="NC889" s="5"/>
      <c r="ND889" s="5"/>
      <c r="NE889" s="5"/>
      <c r="NF889" s="5"/>
      <c r="NG889" s="5"/>
      <c r="NH889" s="5"/>
      <c r="NI889" s="5"/>
      <c r="NJ889" s="5"/>
      <c r="NK889" s="5"/>
      <c r="NL889" s="5"/>
      <c r="NM889" s="5"/>
      <c r="NN889" s="5"/>
      <c r="NO889" s="5"/>
      <c r="NP889" s="5"/>
      <c r="NQ889" s="5"/>
      <c r="NR889" s="5"/>
      <c r="NS889" s="5"/>
      <c r="NT889" s="5"/>
      <c r="NU889" s="5"/>
      <c r="NV889" s="5"/>
      <c r="NW889" s="5"/>
      <c r="NX889" s="5"/>
      <c r="NY889" s="5"/>
      <c r="NZ889" s="5"/>
      <c r="OA889" s="5"/>
      <c r="OB889" s="5"/>
      <c r="OC889" s="5"/>
      <c r="OD889" s="5"/>
      <c r="OE889" s="5"/>
      <c r="OF889" s="5"/>
      <c r="OG889" s="5"/>
      <c r="OH889" s="5"/>
      <c r="OI889" s="5"/>
      <c r="OJ889" s="5"/>
      <c r="OK889" s="5"/>
      <c r="OL889" s="5"/>
      <c r="OM889" s="5"/>
      <c r="ON889" s="5"/>
      <c r="OO889" s="5"/>
      <c r="OP889" s="5"/>
      <c r="OQ889" s="5"/>
      <c r="OR889" s="5"/>
      <c r="OS889" s="5"/>
      <c r="OT889" s="5"/>
      <c r="OU889" s="5"/>
      <c r="OV889" s="5"/>
      <c r="OW889" s="5"/>
      <c r="OX889" s="5"/>
      <c r="OY889" s="5"/>
      <c r="OZ889" s="5"/>
      <c r="PA889" s="5"/>
      <c r="PB889" s="5"/>
      <c r="PC889" s="5"/>
      <c r="PD889" s="5"/>
      <c r="PE889" s="5"/>
      <c r="PF889" s="5"/>
      <c r="PG889" s="5"/>
      <c r="PH889" s="5"/>
      <c r="PI889" s="5"/>
      <c r="PJ889" s="5"/>
      <c r="PK889" s="5"/>
      <c r="PL889" s="5"/>
      <c r="PM889" s="5"/>
      <c r="PN889" s="5"/>
      <c r="PO889" s="5"/>
      <c r="PP889" s="5"/>
    </row>
    <row r="890" spans="1:432" ht="14.2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  <c r="IW890" s="5"/>
      <c r="IX890" s="5"/>
      <c r="IY890" s="5"/>
      <c r="IZ890" s="5"/>
      <c r="JA890" s="5"/>
      <c r="JB890" s="5"/>
      <c r="JC890" s="5"/>
      <c r="JD890" s="5"/>
      <c r="JE890" s="5"/>
      <c r="JF890" s="5"/>
      <c r="JG890" s="5"/>
      <c r="JH890" s="5"/>
      <c r="JI890" s="5"/>
      <c r="JJ890" s="5"/>
      <c r="JK890" s="5"/>
      <c r="JL890" s="5"/>
      <c r="JM890" s="5"/>
      <c r="JN890" s="5"/>
      <c r="JO890" s="5"/>
      <c r="JP890" s="5"/>
      <c r="JQ890" s="5"/>
      <c r="JR890" s="5"/>
      <c r="JS890" s="5"/>
      <c r="JT890" s="5"/>
      <c r="JU890" s="5"/>
      <c r="JV890" s="5"/>
      <c r="JW890" s="5"/>
      <c r="JX890" s="5"/>
      <c r="JY890" s="5"/>
      <c r="JZ890" s="5"/>
      <c r="KA890" s="5"/>
      <c r="KB890" s="5"/>
      <c r="KC890" s="5"/>
      <c r="KD890" s="5"/>
      <c r="KE890" s="5"/>
      <c r="KF890" s="5"/>
      <c r="KG890" s="5"/>
      <c r="KH890" s="5"/>
      <c r="KI890" s="5"/>
      <c r="KJ890" s="5"/>
      <c r="KK890" s="5"/>
      <c r="KL890" s="5"/>
      <c r="KM890" s="5"/>
      <c r="KN890" s="5"/>
      <c r="KO890" s="5"/>
      <c r="KP890" s="5"/>
      <c r="KQ890" s="5"/>
      <c r="KR890" s="5"/>
      <c r="KS890" s="5"/>
      <c r="KT890" s="5"/>
      <c r="KU890" s="5"/>
      <c r="KV890" s="5"/>
      <c r="KW890" s="5"/>
      <c r="KX890" s="5"/>
      <c r="KY890" s="5"/>
      <c r="KZ890" s="5"/>
      <c r="LA890" s="5"/>
      <c r="LB890" s="5"/>
      <c r="LC890" s="5"/>
      <c r="LD890" s="5"/>
      <c r="LE890" s="5"/>
      <c r="LF890" s="5"/>
      <c r="LG890" s="5"/>
      <c r="LH890" s="5"/>
      <c r="LI890" s="5"/>
      <c r="LJ890" s="5"/>
      <c r="LK890" s="5"/>
      <c r="LL890" s="5"/>
      <c r="LM890" s="5"/>
      <c r="LN890" s="5"/>
      <c r="LO890" s="5"/>
      <c r="LP890" s="5"/>
      <c r="LQ890" s="5"/>
      <c r="LR890" s="5"/>
      <c r="LS890" s="5"/>
      <c r="LT890" s="5"/>
      <c r="LU890" s="5"/>
      <c r="LV890" s="5"/>
      <c r="LW890" s="5"/>
      <c r="LX890" s="5"/>
      <c r="LY890" s="5"/>
      <c r="LZ890" s="5"/>
      <c r="MA890" s="5"/>
      <c r="MB890" s="5"/>
      <c r="MC890" s="5"/>
      <c r="MD890" s="5"/>
      <c r="ME890" s="5"/>
      <c r="MF890" s="5"/>
      <c r="MG890" s="5"/>
      <c r="MH890" s="5"/>
      <c r="MI890" s="5"/>
      <c r="MJ890" s="5"/>
      <c r="MK890" s="5"/>
      <c r="ML890" s="5"/>
      <c r="MM890" s="5"/>
      <c r="MN890" s="5"/>
      <c r="MO890" s="5"/>
      <c r="MP890" s="5"/>
      <c r="MQ890" s="5"/>
      <c r="MR890" s="5"/>
      <c r="MS890" s="5"/>
      <c r="MT890" s="5"/>
      <c r="MU890" s="5"/>
      <c r="MV890" s="5"/>
      <c r="MW890" s="5"/>
      <c r="MX890" s="5"/>
      <c r="MY890" s="5"/>
      <c r="MZ890" s="5"/>
      <c r="NA890" s="5"/>
      <c r="NB890" s="5"/>
      <c r="NC890" s="5"/>
      <c r="ND890" s="5"/>
      <c r="NE890" s="5"/>
      <c r="NF890" s="5"/>
      <c r="NG890" s="5"/>
      <c r="NH890" s="5"/>
      <c r="NI890" s="5"/>
      <c r="NJ890" s="5"/>
      <c r="NK890" s="5"/>
      <c r="NL890" s="5"/>
      <c r="NM890" s="5"/>
      <c r="NN890" s="5"/>
      <c r="NO890" s="5"/>
      <c r="NP890" s="5"/>
      <c r="NQ890" s="5"/>
      <c r="NR890" s="5"/>
      <c r="NS890" s="5"/>
      <c r="NT890" s="5"/>
      <c r="NU890" s="5"/>
      <c r="NV890" s="5"/>
      <c r="NW890" s="5"/>
      <c r="NX890" s="5"/>
      <c r="NY890" s="5"/>
      <c r="NZ890" s="5"/>
      <c r="OA890" s="5"/>
      <c r="OB890" s="5"/>
      <c r="OC890" s="5"/>
      <c r="OD890" s="5"/>
      <c r="OE890" s="5"/>
      <c r="OF890" s="5"/>
      <c r="OG890" s="5"/>
      <c r="OH890" s="5"/>
      <c r="OI890" s="5"/>
      <c r="OJ890" s="5"/>
      <c r="OK890" s="5"/>
      <c r="OL890" s="5"/>
      <c r="OM890" s="5"/>
      <c r="ON890" s="5"/>
      <c r="OO890" s="5"/>
      <c r="OP890" s="5"/>
      <c r="OQ890" s="5"/>
      <c r="OR890" s="5"/>
      <c r="OS890" s="5"/>
      <c r="OT890" s="5"/>
      <c r="OU890" s="5"/>
      <c r="OV890" s="5"/>
      <c r="OW890" s="5"/>
      <c r="OX890" s="5"/>
      <c r="OY890" s="5"/>
      <c r="OZ890" s="5"/>
      <c r="PA890" s="5"/>
      <c r="PB890" s="5"/>
      <c r="PC890" s="5"/>
      <c r="PD890" s="5"/>
      <c r="PE890" s="5"/>
      <c r="PF890" s="5"/>
      <c r="PG890" s="5"/>
      <c r="PH890" s="5"/>
      <c r="PI890" s="5"/>
      <c r="PJ890" s="5"/>
      <c r="PK890" s="5"/>
      <c r="PL890" s="5"/>
      <c r="PM890" s="5"/>
      <c r="PN890" s="5"/>
      <c r="PO890" s="5"/>
      <c r="PP890" s="5"/>
    </row>
    <row r="891" spans="1:432" ht="14.2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  <c r="IW891" s="5"/>
      <c r="IX891" s="5"/>
      <c r="IY891" s="5"/>
      <c r="IZ891" s="5"/>
      <c r="JA891" s="5"/>
      <c r="JB891" s="5"/>
      <c r="JC891" s="5"/>
      <c r="JD891" s="5"/>
      <c r="JE891" s="5"/>
      <c r="JF891" s="5"/>
      <c r="JG891" s="5"/>
      <c r="JH891" s="5"/>
      <c r="JI891" s="5"/>
      <c r="JJ891" s="5"/>
      <c r="JK891" s="5"/>
      <c r="JL891" s="5"/>
      <c r="JM891" s="5"/>
      <c r="JN891" s="5"/>
      <c r="JO891" s="5"/>
      <c r="JP891" s="5"/>
      <c r="JQ891" s="5"/>
      <c r="JR891" s="5"/>
      <c r="JS891" s="5"/>
      <c r="JT891" s="5"/>
      <c r="JU891" s="5"/>
      <c r="JV891" s="5"/>
      <c r="JW891" s="5"/>
      <c r="JX891" s="5"/>
      <c r="JY891" s="5"/>
      <c r="JZ891" s="5"/>
      <c r="KA891" s="5"/>
      <c r="KB891" s="5"/>
      <c r="KC891" s="5"/>
      <c r="KD891" s="5"/>
      <c r="KE891" s="5"/>
      <c r="KF891" s="5"/>
      <c r="KG891" s="5"/>
      <c r="KH891" s="5"/>
      <c r="KI891" s="5"/>
      <c r="KJ891" s="5"/>
      <c r="KK891" s="5"/>
      <c r="KL891" s="5"/>
      <c r="KM891" s="5"/>
      <c r="KN891" s="5"/>
      <c r="KO891" s="5"/>
      <c r="KP891" s="5"/>
      <c r="KQ891" s="5"/>
      <c r="KR891" s="5"/>
      <c r="KS891" s="5"/>
      <c r="KT891" s="5"/>
      <c r="KU891" s="5"/>
      <c r="KV891" s="5"/>
      <c r="KW891" s="5"/>
      <c r="KX891" s="5"/>
      <c r="KY891" s="5"/>
      <c r="KZ891" s="5"/>
      <c r="LA891" s="5"/>
      <c r="LB891" s="5"/>
      <c r="LC891" s="5"/>
      <c r="LD891" s="5"/>
      <c r="LE891" s="5"/>
      <c r="LF891" s="5"/>
      <c r="LG891" s="5"/>
      <c r="LH891" s="5"/>
      <c r="LI891" s="5"/>
      <c r="LJ891" s="5"/>
      <c r="LK891" s="5"/>
      <c r="LL891" s="5"/>
      <c r="LM891" s="5"/>
      <c r="LN891" s="5"/>
      <c r="LO891" s="5"/>
      <c r="LP891" s="5"/>
      <c r="LQ891" s="5"/>
      <c r="LR891" s="5"/>
      <c r="LS891" s="5"/>
      <c r="LT891" s="5"/>
      <c r="LU891" s="5"/>
      <c r="LV891" s="5"/>
      <c r="LW891" s="5"/>
      <c r="LX891" s="5"/>
      <c r="LY891" s="5"/>
      <c r="LZ891" s="5"/>
      <c r="MA891" s="5"/>
      <c r="MB891" s="5"/>
      <c r="MC891" s="5"/>
      <c r="MD891" s="5"/>
      <c r="ME891" s="5"/>
      <c r="MF891" s="5"/>
      <c r="MG891" s="5"/>
      <c r="MH891" s="5"/>
      <c r="MI891" s="5"/>
      <c r="MJ891" s="5"/>
      <c r="MK891" s="5"/>
      <c r="ML891" s="5"/>
      <c r="MM891" s="5"/>
      <c r="MN891" s="5"/>
      <c r="MO891" s="5"/>
      <c r="MP891" s="5"/>
      <c r="MQ891" s="5"/>
      <c r="MR891" s="5"/>
      <c r="MS891" s="5"/>
      <c r="MT891" s="5"/>
      <c r="MU891" s="5"/>
      <c r="MV891" s="5"/>
      <c r="MW891" s="5"/>
      <c r="MX891" s="5"/>
      <c r="MY891" s="5"/>
      <c r="MZ891" s="5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</row>
    <row r="892" spans="1:432" ht="14.2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  <c r="IW892" s="5"/>
      <c r="IX892" s="5"/>
      <c r="IY892" s="5"/>
      <c r="IZ892" s="5"/>
      <c r="JA892" s="5"/>
      <c r="JB892" s="5"/>
      <c r="JC892" s="5"/>
      <c r="JD892" s="5"/>
      <c r="JE892" s="5"/>
      <c r="JF892" s="5"/>
      <c r="JG892" s="5"/>
      <c r="JH892" s="5"/>
      <c r="JI892" s="5"/>
      <c r="JJ892" s="5"/>
      <c r="JK892" s="5"/>
      <c r="JL892" s="5"/>
      <c r="JM892" s="5"/>
      <c r="JN892" s="5"/>
      <c r="JO892" s="5"/>
      <c r="JP892" s="5"/>
      <c r="JQ892" s="5"/>
      <c r="JR892" s="5"/>
      <c r="JS892" s="5"/>
      <c r="JT892" s="5"/>
      <c r="JU892" s="5"/>
      <c r="JV892" s="5"/>
      <c r="JW892" s="5"/>
      <c r="JX892" s="5"/>
      <c r="JY892" s="5"/>
      <c r="JZ892" s="5"/>
      <c r="KA892" s="5"/>
      <c r="KB892" s="5"/>
      <c r="KC892" s="5"/>
      <c r="KD892" s="5"/>
      <c r="KE892" s="5"/>
      <c r="KF892" s="5"/>
      <c r="KG892" s="5"/>
      <c r="KH892" s="5"/>
      <c r="KI892" s="5"/>
      <c r="KJ892" s="5"/>
      <c r="KK892" s="5"/>
      <c r="KL892" s="5"/>
      <c r="KM892" s="5"/>
      <c r="KN892" s="5"/>
      <c r="KO892" s="5"/>
      <c r="KP892" s="5"/>
      <c r="KQ892" s="5"/>
      <c r="KR892" s="5"/>
      <c r="KS892" s="5"/>
      <c r="KT892" s="5"/>
      <c r="KU892" s="5"/>
      <c r="KV892" s="5"/>
      <c r="KW892" s="5"/>
      <c r="KX892" s="5"/>
      <c r="KY892" s="5"/>
      <c r="KZ892" s="5"/>
      <c r="LA892" s="5"/>
      <c r="LB892" s="5"/>
      <c r="LC892" s="5"/>
      <c r="LD892" s="5"/>
      <c r="LE892" s="5"/>
      <c r="LF892" s="5"/>
      <c r="LG892" s="5"/>
      <c r="LH892" s="5"/>
      <c r="LI892" s="5"/>
      <c r="LJ892" s="5"/>
      <c r="LK892" s="5"/>
      <c r="LL892" s="5"/>
      <c r="LM892" s="5"/>
      <c r="LN892" s="5"/>
      <c r="LO892" s="5"/>
      <c r="LP892" s="5"/>
      <c r="LQ892" s="5"/>
      <c r="LR892" s="5"/>
      <c r="LS892" s="5"/>
      <c r="LT892" s="5"/>
      <c r="LU892" s="5"/>
      <c r="LV892" s="5"/>
      <c r="LW892" s="5"/>
      <c r="LX892" s="5"/>
      <c r="LY892" s="5"/>
      <c r="LZ892" s="5"/>
      <c r="MA892" s="5"/>
      <c r="MB892" s="5"/>
      <c r="MC892" s="5"/>
      <c r="MD892" s="5"/>
      <c r="ME892" s="5"/>
      <c r="MF892" s="5"/>
      <c r="MG892" s="5"/>
      <c r="MH892" s="5"/>
      <c r="MI892" s="5"/>
      <c r="MJ892" s="5"/>
      <c r="MK892" s="5"/>
      <c r="ML892" s="5"/>
      <c r="MM892" s="5"/>
      <c r="MN892" s="5"/>
      <c r="MO892" s="5"/>
      <c r="MP892" s="5"/>
      <c r="MQ892" s="5"/>
      <c r="MR892" s="5"/>
      <c r="MS892" s="5"/>
      <c r="MT892" s="5"/>
      <c r="MU892" s="5"/>
      <c r="MV892" s="5"/>
      <c r="MW892" s="5"/>
      <c r="MX892" s="5"/>
      <c r="MY892" s="5"/>
      <c r="MZ892" s="5"/>
      <c r="NA892" s="5"/>
      <c r="NB892" s="5"/>
      <c r="NC892" s="5"/>
      <c r="ND892" s="5"/>
      <c r="NE892" s="5"/>
      <c r="NF892" s="5"/>
      <c r="NG892" s="5"/>
      <c r="NH892" s="5"/>
      <c r="NI892" s="5"/>
      <c r="NJ892" s="5"/>
      <c r="NK892" s="5"/>
      <c r="NL892" s="5"/>
      <c r="NM892" s="5"/>
      <c r="NN892" s="5"/>
      <c r="NO892" s="5"/>
      <c r="NP892" s="5"/>
      <c r="NQ892" s="5"/>
      <c r="NR892" s="5"/>
      <c r="NS892" s="5"/>
      <c r="NT892" s="5"/>
      <c r="NU892" s="5"/>
      <c r="NV892" s="5"/>
      <c r="NW892" s="5"/>
      <c r="NX892" s="5"/>
      <c r="NY892" s="5"/>
      <c r="NZ892" s="5"/>
      <c r="OA892" s="5"/>
      <c r="OB892" s="5"/>
      <c r="OC892" s="5"/>
      <c r="OD892" s="5"/>
      <c r="OE892" s="5"/>
      <c r="OF892" s="5"/>
      <c r="OG892" s="5"/>
      <c r="OH892" s="5"/>
      <c r="OI892" s="5"/>
      <c r="OJ892" s="5"/>
      <c r="OK892" s="5"/>
      <c r="OL892" s="5"/>
      <c r="OM892" s="5"/>
      <c r="ON892" s="5"/>
      <c r="OO892" s="5"/>
      <c r="OP892" s="5"/>
      <c r="OQ892" s="5"/>
      <c r="OR892" s="5"/>
      <c r="OS892" s="5"/>
      <c r="OT892" s="5"/>
      <c r="OU892" s="5"/>
      <c r="OV892" s="5"/>
      <c r="OW892" s="5"/>
      <c r="OX892" s="5"/>
      <c r="OY892" s="5"/>
      <c r="OZ892" s="5"/>
      <c r="PA892" s="5"/>
      <c r="PB892" s="5"/>
      <c r="PC892" s="5"/>
      <c r="PD892" s="5"/>
      <c r="PE892" s="5"/>
      <c r="PF892" s="5"/>
      <c r="PG892" s="5"/>
      <c r="PH892" s="5"/>
      <c r="PI892" s="5"/>
      <c r="PJ892" s="5"/>
      <c r="PK892" s="5"/>
      <c r="PL892" s="5"/>
      <c r="PM892" s="5"/>
      <c r="PN892" s="5"/>
      <c r="PO892" s="5"/>
      <c r="PP892" s="5"/>
    </row>
    <row r="893" spans="1:432" ht="14.2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  <c r="IW893" s="5"/>
      <c r="IX893" s="5"/>
      <c r="IY893" s="5"/>
      <c r="IZ893" s="5"/>
      <c r="JA893" s="5"/>
      <c r="JB893" s="5"/>
      <c r="JC893" s="5"/>
      <c r="JD893" s="5"/>
      <c r="JE893" s="5"/>
      <c r="JF893" s="5"/>
      <c r="JG893" s="5"/>
      <c r="JH893" s="5"/>
      <c r="JI893" s="5"/>
      <c r="JJ893" s="5"/>
      <c r="JK893" s="5"/>
      <c r="JL893" s="5"/>
      <c r="JM893" s="5"/>
      <c r="JN893" s="5"/>
      <c r="JO893" s="5"/>
      <c r="JP893" s="5"/>
      <c r="JQ893" s="5"/>
      <c r="JR893" s="5"/>
      <c r="JS893" s="5"/>
      <c r="JT893" s="5"/>
      <c r="JU893" s="5"/>
      <c r="JV893" s="5"/>
      <c r="JW893" s="5"/>
      <c r="JX893" s="5"/>
      <c r="JY893" s="5"/>
      <c r="JZ893" s="5"/>
      <c r="KA893" s="5"/>
      <c r="KB893" s="5"/>
      <c r="KC893" s="5"/>
      <c r="KD893" s="5"/>
      <c r="KE893" s="5"/>
      <c r="KF893" s="5"/>
      <c r="KG893" s="5"/>
      <c r="KH893" s="5"/>
      <c r="KI893" s="5"/>
      <c r="KJ893" s="5"/>
      <c r="KK893" s="5"/>
      <c r="KL893" s="5"/>
      <c r="KM893" s="5"/>
      <c r="KN893" s="5"/>
      <c r="KO893" s="5"/>
      <c r="KP893" s="5"/>
      <c r="KQ893" s="5"/>
      <c r="KR893" s="5"/>
      <c r="KS893" s="5"/>
      <c r="KT893" s="5"/>
      <c r="KU893" s="5"/>
      <c r="KV893" s="5"/>
      <c r="KW893" s="5"/>
      <c r="KX893" s="5"/>
      <c r="KY893" s="5"/>
      <c r="KZ893" s="5"/>
      <c r="LA893" s="5"/>
      <c r="LB893" s="5"/>
      <c r="LC893" s="5"/>
      <c r="LD893" s="5"/>
      <c r="LE893" s="5"/>
      <c r="LF893" s="5"/>
      <c r="LG893" s="5"/>
      <c r="LH893" s="5"/>
      <c r="LI893" s="5"/>
      <c r="LJ893" s="5"/>
      <c r="LK893" s="5"/>
      <c r="LL893" s="5"/>
      <c r="LM893" s="5"/>
      <c r="LN893" s="5"/>
      <c r="LO893" s="5"/>
      <c r="LP893" s="5"/>
      <c r="LQ893" s="5"/>
      <c r="LR893" s="5"/>
      <c r="LS893" s="5"/>
      <c r="LT893" s="5"/>
      <c r="LU893" s="5"/>
      <c r="LV893" s="5"/>
      <c r="LW893" s="5"/>
      <c r="LX893" s="5"/>
      <c r="LY893" s="5"/>
      <c r="LZ893" s="5"/>
      <c r="MA893" s="5"/>
      <c r="MB893" s="5"/>
      <c r="MC893" s="5"/>
      <c r="MD893" s="5"/>
      <c r="ME893" s="5"/>
      <c r="MF893" s="5"/>
      <c r="MG893" s="5"/>
      <c r="MH893" s="5"/>
      <c r="MI893" s="5"/>
      <c r="MJ893" s="5"/>
      <c r="MK893" s="5"/>
      <c r="ML893" s="5"/>
      <c r="MM893" s="5"/>
      <c r="MN893" s="5"/>
      <c r="MO893" s="5"/>
      <c r="MP893" s="5"/>
      <c r="MQ893" s="5"/>
      <c r="MR893" s="5"/>
      <c r="MS893" s="5"/>
      <c r="MT893" s="5"/>
      <c r="MU893" s="5"/>
      <c r="MV893" s="5"/>
      <c r="MW893" s="5"/>
      <c r="MX893" s="5"/>
      <c r="MY893" s="5"/>
      <c r="MZ893" s="5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</row>
    <row r="894" spans="1:432" ht="14.2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  <c r="IW894" s="5"/>
      <c r="IX894" s="5"/>
      <c r="IY894" s="5"/>
      <c r="IZ894" s="5"/>
      <c r="JA894" s="5"/>
      <c r="JB894" s="5"/>
      <c r="JC894" s="5"/>
      <c r="JD894" s="5"/>
      <c r="JE894" s="5"/>
      <c r="JF894" s="5"/>
      <c r="JG894" s="5"/>
      <c r="JH894" s="5"/>
      <c r="JI894" s="5"/>
      <c r="JJ894" s="5"/>
      <c r="JK894" s="5"/>
      <c r="JL894" s="5"/>
      <c r="JM894" s="5"/>
      <c r="JN894" s="5"/>
      <c r="JO894" s="5"/>
      <c r="JP894" s="5"/>
      <c r="JQ894" s="5"/>
      <c r="JR894" s="5"/>
      <c r="JS894" s="5"/>
      <c r="JT894" s="5"/>
      <c r="JU894" s="5"/>
      <c r="JV894" s="5"/>
      <c r="JW894" s="5"/>
      <c r="JX894" s="5"/>
      <c r="JY894" s="5"/>
      <c r="JZ894" s="5"/>
      <c r="KA894" s="5"/>
      <c r="KB894" s="5"/>
      <c r="KC894" s="5"/>
      <c r="KD894" s="5"/>
      <c r="KE894" s="5"/>
      <c r="KF894" s="5"/>
      <c r="KG894" s="5"/>
      <c r="KH894" s="5"/>
      <c r="KI894" s="5"/>
      <c r="KJ894" s="5"/>
      <c r="KK894" s="5"/>
      <c r="KL894" s="5"/>
      <c r="KM894" s="5"/>
      <c r="KN894" s="5"/>
      <c r="KO894" s="5"/>
      <c r="KP894" s="5"/>
      <c r="KQ894" s="5"/>
      <c r="KR894" s="5"/>
      <c r="KS894" s="5"/>
      <c r="KT894" s="5"/>
      <c r="KU894" s="5"/>
      <c r="KV894" s="5"/>
      <c r="KW894" s="5"/>
      <c r="KX894" s="5"/>
      <c r="KY894" s="5"/>
      <c r="KZ894" s="5"/>
      <c r="LA894" s="5"/>
      <c r="LB894" s="5"/>
      <c r="LC894" s="5"/>
      <c r="LD894" s="5"/>
      <c r="LE894" s="5"/>
      <c r="LF894" s="5"/>
      <c r="LG894" s="5"/>
      <c r="LH894" s="5"/>
      <c r="LI894" s="5"/>
      <c r="LJ894" s="5"/>
      <c r="LK894" s="5"/>
      <c r="LL894" s="5"/>
      <c r="LM894" s="5"/>
      <c r="LN894" s="5"/>
      <c r="LO894" s="5"/>
      <c r="LP894" s="5"/>
      <c r="LQ894" s="5"/>
      <c r="LR894" s="5"/>
      <c r="LS894" s="5"/>
      <c r="LT894" s="5"/>
      <c r="LU894" s="5"/>
      <c r="LV894" s="5"/>
      <c r="LW894" s="5"/>
      <c r="LX894" s="5"/>
      <c r="LY894" s="5"/>
      <c r="LZ894" s="5"/>
      <c r="MA894" s="5"/>
      <c r="MB894" s="5"/>
      <c r="MC894" s="5"/>
      <c r="MD894" s="5"/>
      <c r="ME894" s="5"/>
      <c r="MF894" s="5"/>
      <c r="MG894" s="5"/>
      <c r="MH894" s="5"/>
      <c r="MI894" s="5"/>
      <c r="MJ894" s="5"/>
      <c r="MK894" s="5"/>
      <c r="ML894" s="5"/>
      <c r="MM894" s="5"/>
      <c r="MN894" s="5"/>
      <c r="MO894" s="5"/>
      <c r="MP894" s="5"/>
      <c r="MQ894" s="5"/>
      <c r="MR894" s="5"/>
      <c r="MS894" s="5"/>
      <c r="MT894" s="5"/>
      <c r="MU894" s="5"/>
      <c r="MV894" s="5"/>
      <c r="MW894" s="5"/>
      <c r="MX894" s="5"/>
      <c r="MY894" s="5"/>
      <c r="MZ894" s="5"/>
      <c r="NA894" s="5"/>
      <c r="NB894" s="5"/>
      <c r="NC894" s="5"/>
      <c r="ND894" s="5"/>
      <c r="NE894" s="5"/>
      <c r="NF894" s="5"/>
      <c r="NG894" s="5"/>
      <c r="NH894" s="5"/>
      <c r="NI894" s="5"/>
      <c r="NJ894" s="5"/>
      <c r="NK894" s="5"/>
      <c r="NL894" s="5"/>
      <c r="NM894" s="5"/>
      <c r="NN894" s="5"/>
      <c r="NO894" s="5"/>
      <c r="NP894" s="5"/>
      <c r="NQ894" s="5"/>
      <c r="NR894" s="5"/>
      <c r="NS894" s="5"/>
      <c r="NT894" s="5"/>
      <c r="NU894" s="5"/>
      <c r="NV894" s="5"/>
      <c r="NW894" s="5"/>
      <c r="NX894" s="5"/>
      <c r="NY894" s="5"/>
      <c r="NZ894" s="5"/>
      <c r="OA894" s="5"/>
      <c r="OB894" s="5"/>
      <c r="OC894" s="5"/>
      <c r="OD894" s="5"/>
      <c r="OE894" s="5"/>
      <c r="OF894" s="5"/>
      <c r="OG894" s="5"/>
      <c r="OH894" s="5"/>
      <c r="OI894" s="5"/>
      <c r="OJ894" s="5"/>
      <c r="OK894" s="5"/>
      <c r="OL894" s="5"/>
      <c r="OM894" s="5"/>
      <c r="ON894" s="5"/>
      <c r="OO894" s="5"/>
      <c r="OP894" s="5"/>
      <c r="OQ894" s="5"/>
      <c r="OR894" s="5"/>
      <c r="OS894" s="5"/>
      <c r="OT894" s="5"/>
      <c r="OU894" s="5"/>
      <c r="OV894" s="5"/>
      <c r="OW894" s="5"/>
      <c r="OX894" s="5"/>
      <c r="OY894" s="5"/>
      <c r="OZ894" s="5"/>
      <c r="PA894" s="5"/>
      <c r="PB894" s="5"/>
      <c r="PC894" s="5"/>
      <c r="PD894" s="5"/>
      <c r="PE894" s="5"/>
      <c r="PF894" s="5"/>
      <c r="PG894" s="5"/>
      <c r="PH894" s="5"/>
      <c r="PI894" s="5"/>
      <c r="PJ894" s="5"/>
      <c r="PK894" s="5"/>
      <c r="PL894" s="5"/>
      <c r="PM894" s="5"/>
      <c r="PN894" s="5"/>
      <c r="PO894" s="5"/>
      <c r="PP894" s="5"/>
    </row>
    <row r="895" spans="1:432" ht="14.2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  <c r="IW895" s="5"/>
      <c r="IX895" s="5"/>
      <c r="IY895" s="5"/>
      <c r="IZ895" s="5"/>
      <c r="JA895" s="5"/>
      <c r="JB895" s="5"/>
      <c r="JC895" s="5"/>
      <c r="JD895" s="5"/>
      <c r="JE895" s="5"/>
      <c r="JF895" s="5"/>
      <c r="JG895" s="5"/>
      <c r="JH895" s="5"/>
      <c r="JI895" s="5"/>
      <c r="JJ895" s="5"/>
      <c r="JK895" s="5"/>
      <c r="JL895" s="5"/>
      <c r="JM895" s="5"/>
      <c r="JN895" s="5"/>
      <c r="JO895" s="5"/>
      <c r="JP895" s="5"/>
      <c r="JQ895" s="5"/>
      <c r="JR895" s="5"/>
      <c r="JS895" s="5"/>
      <c r="JT895" s="5"/>
      <c r="JU895" s="5"/>
      <c r="JV895" s="5"/>
      <c r="JW895" s="5"/>
      <c r="JX895" s="5"/>
      <c r="JY895" s="5"/>
      <c r="JZ895" s="5"/>
      <c r="KA895" s="5"/>
      <c r="KB895" s="5"/>
      <c r="KC895" s="5"/>
      <c r="KD895" s="5"/>
      <c r="KE895" s="5"/>
      <c r="KF895" s="5"/>
      <c r="KG895" s="5"/>
      <c r="KH895" s="5"/>
      <c r="KI895" s="5"/>
      <c r="KJ895" s="5"/>
      <c r="KK895" s="5"/>
      <c r="KL895" s="5"/>
      <c r="KM895" s="5"/>
      <c r="KN895" s="5"/>
      <c r="KO895" s="5"/>
      <c r="KP895" s="5"/>
      <c r="KQ895" s="5"/>
      <c r="KR895" s="5"/>
      <c r="KS895" s="5"/>
      <c r="KT895" s="5"/>
      <c r="KU895" s="5"/>
      <c r="KV895" s="5"/>
      <c r="KW895" s="5"/>
      <c r="KX895" s="5"/>
      <c r="KY895" s="5"/>
      <c r="KZ895" s="5"/>
      <c r="LA895" s="5"/>
      <c r="LB895" s="5"/>
      <c r="LC895" s="5"/>
      <c r="LD895" s="5"/>
      <c r="LE895" s="5"/>
      <c r="LF895" s="5"/>
      <c r="LG895" s="5"/>
      <c r="LH895" s="5"/>
      <c r="LI895" s="5"/>
      <c r="LJ895" s="5"/>
      <c r="LK895" s="5"/>
      <c r="LL895" s="5"/>
      <c r="LM895" s="5"/>
      <c r="LN895" s="5"/>
      <c r="LO895" s="5"/>
      <c r="LP895" s="5"/>
      <c r="LQ895" s="5"/>
      <c r="LR895" s="5"/>
      <c r="LS895" s="5"/>
      <c r="LT895" s="5"/>
      <c r="LU895" s="5"/>
      <c r="LV895" s="5"/>
      <c r="LW895" s="5"/>
      <c r="LX895" s="5"/>
      <c r="LY895" s="5"/>
      <c r="LZ895" s="5"/>
      <c r="MA895" s="5"/>
      <c r="MB895" s="5"/>
      <c r="MC895" s="5"/>
      <c r="MD895" s="5"/>
      <c r="ME895" s="5"/>
      <c r="MF895" s="5"/>
      <c r="MG895" s="5"/>
      <c r="MH895" s="5"/>
      <c r="MI895" s="5"/>
      <c r="MJ895" s="5"/>
      <c r="MK895" s="5"/>
      <c r="ML895" s="5"/>
      <c r="MM895" s="5"/>
      <c r="MN895" s="5"/>
      <c r="MO895" s="5"/>
      <c r="MP895" s="5"/>
      <c r="MQ895" s="5"/>
      <c r="MR895" s="5"/>
      <c r="MS895" s="5"/>
      <c r="MT895" s="5"/>
      <c r="MU895" s="5"/>
      <c r="MV895" s="5"/>
      <c r="MW895" s="5"/>
      <c r="MX895" s="5"/>
      <c r="MY895" s="5"/>
      <c r="MZ895" s="5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</row>
    <row r="896" spans="1:432" ht="14.2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  <c r="IW896" s="5"/>
      <c r="IX896" s="5"/>
      <c r="IY896" s="5"/>
      <c r="IZ896" s="5"/>
      <c r="JA896" s="5"/>
      <c r="JB896" s="5"/>
      <c r="JC896" s="5"/>
      <c r="JD896" s="5"/>
      <c r="JE896" s="5"/>
      <c r="JF896" s="5"/>
      <c r="JG896" s="5"/>
      <c r="JH896" s="5"/>
      <c r="JI896" s="5"/>
      <c r="JJ896" s="5"/>
      <c r="JK896" s="5"/>
      <c r="JL896" s="5"/>
      <c r="JM896" s="5"/>
      <c r="JN896" s="5"/>
      <c r="JO896" s="5"/>
      <c r="JP896" s="5"/>
      <c r="JQ896" s="5"/>
      <c r="JR896" s="5"/>
      <c r="JS896" s="5"/>
      <c r="JT896" s="5"/>
      <c r="JU896" s="5"/>
      <c r="JV896" s="5"/>
      <c r="JW896" s="5"/>
      <c r="JX896" s="5"/>
      <c r="JY896" s="5"/>
      <c r="JZ896" s="5"/>
      <c r="KA896" s="5"/>
      <c r="KB896" s="5"/>
      <c r="KC896" s="5"/>
      <c r="KD896" s="5"/>
      <c r="KE896" s="5"/>
      <c r="KF896" s="5"/>
      <c r="KG896" s="5"/>
      <c r="KH896" s="5"/>
      <c r="KI896" s="5"/>
      <c r="KJ896" s="5"/>
      <c r="KK896" s="5"/>
      <c r="KL896" s="5"/>
      <c r="KM896" s="5"/>
      <c r="KN896" s="5"/>
      <c r="KO896" s="5"/>
      <c r="KP896" s="5"/>
      <c r="KQ896" s="5"/>
      <c r="KR896" s="5"/>
      <c r="KS896" s="5"/>
      <c r="KT896" s="5"/>
      <c r="KU896" s="5"/>
      <c r="KV896" s="5"/>
      <c r="KW896" s="5"/>
      <c r="KX896" s="5"/>
      <c r="KY896" s="5"/>
      <c r="KZ896" s="5"/>
      <c r="LA896" s="5"/>
      <c r="LB896" s="5"/>
      <c r="LC896" s="5"/>
      <c r="LD896" s="5"/>
      <c r="LE896" s="5"/>
      <c r="LF896" s="5"/>
      <c r="LG896" s="5"/>
      <c r="LH896" s="5"/>
      <c r="LI896" s="5"/>
      <c r="LJ896" s="5"/>
      <c r="LK896" s="5"/>
      <c r="LL896" s="5"/>
      <c r="LM896" s="5"/>
      <c r="LN896" s="5"/>
      <c r="LO896" s="5"/>
      <c r="LP896" s="5"/>
      <c r="LQ896" s="5"/>
      <c r="LR896" s="5"/>
      <c r="LS896" s="5"/>
      <c r="LT896" s="5"/>
      <c r="LU896" s="5"/>
      <c r="LV896" s="5"/>
      <c r="LW896" s="5"/>
      <c r="LX896" s="5"/>
      <c r="LY896" s="5"/>
      <c r="LZ896" s="5"/>
      <c r="MA896" s="5"/>
      <c r="MB896" s="5"/>
      <c r="MC896" s="5"/>
      <c r="MD896" s="5"/>
      <c r="ME896" s="5"/>
      <c r="MF896" s="5"/>
      <c r="MG896" s="5"/>
      <c r="MH896" s="5"/>
      <c r="MI896" s="5"/>
      <c r="MJ896" s="5"/>
      <c r="MK896" s="5"/>
      <c r="ML896" s="5"/>
      <c r="MM896" s="5"/>
      <c r="MN896" s="5"/>
      <c r="MO896" s="5"/>
      <c r="MP896" s="5"/>
      <c r="MQ896" s="5"/>
      <c r="MR896" s="5"/>
      <c r="MS896" s="5"/>
      <c r="MT896" s="5"/>
      <c r="MU896" s="5"/>
      <c r="MV896" s="5"/>
      <c r="MW896" s="5"/>
      <c r="MX896" s="5"/>
      <c r="MY896" s="5"/>
      <c r="MZ896" s="5"/>
      <c r="NA896" s="5"/>
      <c r="NB896" s="5"/>
      <c r="NC896" s="5"/>
      <c r="ND896" s="5"/>
      <c r="NE896" s="5"/>
      <c r="NF896" s="5"/>
      <c r="NG896" s="5"/>
      <c r="NH896" s="5"/>
      <c r="NI896" s="5"/>
      <c r="NJ896" s="5"/>
      <c r="NK896" s="5"/>
      <c r="NL896" s="5"/>
      <c r="NM896" s="5"/>
      <c r="NN896" s="5"/>
      <c r="NO896" s="5"/>
      <c r="NP896" s="5"/>
      <c r="NQ896" s="5"/>
      <c r="NR896" s="5"/>
      <c r="NS896" s="5"/>
      <c r="NT896" s="5"/>
      <c r="NU896" s="5"/>
      <c r="NV896" s="5"/>
      <c r="NW896" s="5"/>
      <c r="NX896" s="5"/>
      <c r="NY896" s="5"/>
      <c r="NZ896" s="5"/>
      <c r="OA896" s="5"/>
      <c r="OB896" s="5"/>
      <c r="OC896" s="5"/>
      <c r="OD896" s="5"/>
      <c r="OE896" s="5"/>
      <c r="OF896" s="5"/>
      <c r="OG896" s="5"/>
      <c r="OH896" s="5"/>
      <c r="OI896" s="5"/>
      <c r="OJ896" s="5"/>
      <c r="OK896" s="5"/>
      <c r="OL896" s="5"/>
      <c r="OM896" s="5"/>
      <c r="ON896" s="5"/>
      <c r="OO896" s="5"/>
      <c r="OP896" s="5"/>
      <c r="OQ896" s="5"/>
      <c r="OR896" s="5"/>
      <c r="OS896" s="5"/>
      <c r="OT896" s="5"/>
      <c r="OU896" s="5"/>
      <c r="OV896" s="5"/>
      <c r="OW896" s="5"/>
      <c r="OX896" s="5"/>
      <c r="OY896" s="5"/>
      <c r="OZ896" s="5"/>
      <c r="PA896" s="5"/>
      <c r="PB896" s="5"/>
      <c r="PC896" s="5"/>
      <c r="PD896" s="5"/>
      <c r="PE896" s="5"/>
      <c r="PF896" s="5"/>
      <c r="PG896" s="5"/>
      <c r="PH896" s="5"/>
      <c r="PI896" s="5"/>
      <c r="PJ896" s="5"/>
      <c r="PK896" s="5"/>
      <c r="PL896" s="5"/>
      <c r="PM896" s="5"/>
      <c r="PN896" s="5"/>
      <c r="PO896" s="5"/>
      <c r="PP896" s="5"/>
    </row>
    <row r="897" spans="1:432" ht="14.2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  <c r="IW897" s="5"/>
      <c r="IX897" s="5"/>
      <c r="IY897" s="5"/>
      <c r="IZ897" s="5"/>
      <c r="JA897" s="5"/>
      <c r="JB897" s="5"/>
      <c r="JC897" s="5"/>
      <c r="JD897" s="5"/>
      <c r="JE897" s="5"/>
      <c r="JF897" s="5"/>
      <c r="JG897" s="5"/>
      <c r="JH897" s="5"/>
      <c r="JI897" s="5"/>
      <c r="JJ897" s="5"/>
      <c r="JK897" s="5"/>
      <c r="JL897" s="5"/>
      <c r="JM897" s="5"/>
      <c r="JN897" s="5"/>
      <c r="JO897" s="5"/>
      <c r="JP897" s="5"/>
      <c r="JQ897" s="5"/>
      <c r="JR897" s="5"/>
      <c r="JS897" s="5"/>
      <c r="JT897" s="5"/>
      <c r="JU897" s="5"/>
      <c r="JV897" s="5"/>
      <c r="JW897" s="5"/>
      <c r="JX897" s="5"/>
      <c r="JY897" s="5"/>
      <c r="JZ897" s="5"/>
      <c r="KA897" s="5"/>
      <c r="KB897" s="5"/>
      <c r="KC897" s="5"/>
      <c r="KD897" s="5"/>
      <c r="KE897" s="5"/>
      <c r="KF897" s="5"/>
      <c r="KG897" s="5"/>
      <c r="KH897" s="5"/>
      <c r="KI897" s="5"/>
      <c r="KJ897" s="5"/>
      <c r="KK897" s="5"/>
      <c r="KL897" s="5"/>
      <c r="KM897" s="5"/>
      <c r="KN897" s="5"/>
      <c r="KO897" s="5"/>
      <c r="KP897" s="5"/>
      <c r="KQ897" s="5"/>
      <c r="KR897" s="5"/>
      <c r="KS897" s="5"/>
      <c r="KT897" s="5"/>
      <c r="KU897" s="5"/>
      <c r="KV897" s="5"/>
      <c r="KW897" s="5"/>
      <c r="KX897" s="5"/>
      <c r="KY897" s="5"/>
      <c r="KZ897" s="5"/>
      <c r="LA897" s="5"/>
      <c r="LB897" s="5"/>
      <c r="LC897" s="5"/>
      <c r="LD897" s="5"/>
      <c r="LE897" s="5"/>
      <c r="LF897" s="5"/>
      <c r="LG897" s="5"/>
      <c r="LH897" s="5"/>
      <c r="LI897" s="5"/>
      <c r="LJ897" s="5"/>
      <c r="LK897" s="5"/>
      <c r="LL897" s="5"/>
      <c r="LM897" s="5"/>
      <c r="LN897" s="5"/>
      <c r="LO897" s="5"/>
      <c r="LP897" s="5"/>
      <c r="LQ897" s="5"/>
      <c r="LR897" s="5"/>
      <c r="LS897" s="5"/>
      <c r="LT897" s="5"/>
      <c r="LU897" s="5"/>
      <c r="LV897" s="5"/>
      <c r="LW897" s="5"/>
      <c r="LX897" s="5"/>
      <c r="LY897" s="5"/>
      <c r="LZ897" s="5"/>
      <c r="MA897" s="5"/>
      <c r="MB897" s="5"/>
      <c r="MC897" s="5"/>
      <c r="MD897" s="5"/>
      <c r="ME897" s="5"/>
      <c r="MF897" s="5"/>
      <c r="MG897" s="5"/>
      <c r="MH897" s="5"/>
      <c r="MI897" s="5"/>
      <c r="MJ897" s="5"/>
      <c r="MK897" s="5"/>
      <c r="ML897" s="5"/>
      <c r="MM897" s="5"/>
      <c r="MN897" s="5"/>
      <c r="MO897" s="5"/>
      <c r="MP897" s="5"/>
      <c r="MQ897" s="5"/>
      <c r="MR897" s="5"/>
      <c r="MS897" s="5"/>
      <c r="MT897" s="5"/>
      <c r="MU897" s="5"/>
      <c r="MV897" s="5"/>
      <c r="MW897" s="5"/>
      <c r="MX897" s="5"/>
      <c r="MY897" s="5"/>
      <c r="MZ897" s="5"/>
      <c r="NA897" s="5"/>
      <c r="NB897" s="5"/>
      <c r="NC897" s="5"/>
      <c r="ND897" s="5"/>
      <c r="NE897" s="5"/>
      <c r="NF897" s="5"/>
      <c r="NG897" s="5"/>
      <c r="NH897" s="5"/>
      <c r="NI897" s="5"/>
      <c r="NJ897" s="5"/>
      <c r="NK897" s="5"/>
      <c r="NL897" s="5"/>
      <c r="NM897" s="5"/>
      <c r="NN897" s="5"/>
      <c r="NO897" s="5"/>
      <c r="NP897" s="5"/>
      <c r="NQ897" s="5"/>
      <c r="NR897" s="5"/>
      <c r="NS897" s="5"/>
      <c r="NT897" s="5"/>
      <c r="NU897" s="5"/>
      <c r="NV897" s="5"/>
      <c r="NW897" s="5"/>
      <c r="NX897" s="5"/>
      <c r="NY897" s="5"/>
      <c r="NZ897" s="5"/>
      <c r="OA897" s="5"/>
      <c r="OB897" s="5"/>
      <c r="OC897" s="5"/>
      <c r="OD897" s="5"/>
      <c r="OE897" s="5"/>
      <c r="OF897" s="5"/>
      <c r="OG897" s="5"/>
      <c r="OH897" s="5"/>
      <c r="OI897" s="5"/>
      <c r="OJ897" s="5"/>
      <c r="OK897" s="5"/>
      <c r="OL897" s="5"/>
      <c r="OM897" s="5"/>
      <c r="ON897" s="5"/>
      <c r="OO897" s="5"/>
      <c r="OP897" s="5"/>
      <c r="OQ897" s="5"/>
      <c r="OR897" s="5"/>
      <c r="OS897" s="5"/>
      <c r="OT897" s="5"/>
      <c r="OU897" s="5"/>
      <c r="OV897" s="5"/>
      <c r="OW897" s="5"/>
      <c r="OX897" s="5"/>
      <c r="OY897" s="5"/>
      <c r="OZ897" s="5"/>
      <c r="PA897" s="5"/>
      <c r="PB897" s="5"/>
      <c r="PC897" s="5"/>
      <c r="PD897" s="5"/>
      <c r="PE897" s="5"/>
      <c r="PF897" s="5"/>
      <c r="PG897" s="5"/>
      <c r="PH897" s="5"/>
      <c r="PI897" s="5"/>
      <c r="PJ897" s="5"/>
      <c r="PK897" s="5"/>
      <c r="PL897" s="5"/>
      <c r="PM897" s="5"/>
      <c r="PN897" s="5"/>
      <c r="PO897" s="5"/>
      <c r="PP897" s="5"/>
    </row>
    <row r="898" spans="1:432" ht="14.2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  <c r="IW898" s="5"/>
      <c r="IX898" s="5"/>
      <c r="IY898" s="5"/>
      <c r="IZ898" s="5"/>
      <c r="JA898" s="5"/>
      <c r="JB898" s="5"/>
      <c r="JC898" s="5"/>
      <c r="JD898" s="5"/>
      <c r="JE898" s="5"/>
      <c r="JF898" s="5"/>
      <c r="JG898" s="5"/>
      <c r="JH898" s="5"/>
      <c r="JI898" s="5"/>
      <c r="JJ898" s="5"/>
      <c r="JK898" s="5"/>
      <c r="JL898" s="5"/>
      <c r="JM898" s="5"/>
      <c r="JN898" s="5"/>
      <c r="JO898" s="5"/>
      <c r="JP898" s="5"/>
      <c r="JQ898" s="5"/>
      <c r="JR898" s="5"/>
      <c r="JS898" s="5"/>
      <c r="JT898" s="5"/>
      <c r="JU898" s="5"/>
      <c r="JV898" s="5"/>
      <c r="JW898" s="5"/>
      <c r="JX898" s="5"/>
      <c r="JY898" s="5"/>
      <c r="JZ898" s="5"/>
      <c r="KA898" s="5"/>
      <c r="KB898" s="5"/>
      <c r="KC898" s="5"/>
      <c r="KD898" s="5"/>
      <c r="KE898" s="5"/>
      <c r="KF898" s="5"/>
      <c r="KG898" s="5"/>
      <c r="KH898" s="5"/>
      <c r="KI898" s="5"/>
      <c r="KJ898" s="5"/>
      <c r="KK898" s="5"/>
      <c r="KL898" s="5"/>
      <c r="KM898" s="5"/>
      <c r="KN898" s="5"/>
      <c r="KO898" s="5"/>
      <c r="KP898" s="5"/>
      <c r="KQ898" s="5"/>
      <c r="KR898" s="5"/>
      <c r="KS898" s="5"/>
      <c r="KT898" s="5"/>
      <c r="KU898" s="5"/>
      <c r="KV898" s="5"/>
      <c r="KW898" s="5"/>
      <c r="KX898" s="5"/>
      <c r="KY898" s="5"/>
      <c r="KZ898" s="5"/>
      <c r="LA898" s="5"/>
      <c r="LB898" s="5"/>
      <c r="LC898" s="5"/>
      <c r="LD898" s="5"/>
      <c r="LE898" s="5"/>
      <c r="LF898" s="5"/>
      <c r="LG898" s="5"/>
      <c r="LH898" s="5"/>
      <c r="LI898" s="5"/>
      <c r="LJ898" s="5"/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r="MY898" s="5"/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</row>
    <row r="899" spans="1:432" ht="14.2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  <c r="IW899" s="5"/>
      <c r="IX899" s="5"/>
      <c r="IY899" s="5"/>
      <c r="IZ899" s="5"/>
      <c r="JA899" s="5"/>
      <c r="JB899" s="5"/>
      <c r="JC899" s="5"/>
      <c r="JD899" s="5"/>
      <c r="JE899" s="5"/>
      <c r="JF899" s="5"/>
      <c r="JG899" s="5"/>
      <c r="JH899" s="5"/>
      <c r="JI899" s="5"/>
      <c r="JJ899" s="5"/>
      <c r="JK899" s="5"/>
      <c r="JL899" s="5"/>
      <c r="JM899" s="5"/>
      <c r="JN899" s="5"/>
      <c r="JO899" s="5"/>
      <c r="JP899" s="5"/>
      <c r="JQ899" s="5"/>
      <c r="JR899" s="5"/>
      <c r="JS899" s="5"/>
      <c r="JT899" s="5"/>
      <c r="JU899" s="5"/>
      <c r="JV899" s="5"/>
      <c r="JW899" s="5"/>
      <c r="JX899" s="5"/>
      <c r="JY899" s="5"/>
      <c r="JZ899" s="5"/>
      <c r="KA899" s="5"/>
      <c r="KB899" s="5"/>
      <c r="KC899" s="5"/>
      <c r="KD899" s="5"/>
      <c r="KE899" s="5"/>
      <c r="KF899" s="5"/>
      <c r="KG899" s="5"/>
      <c r="KH899" s="5"/>
      <c r="KI899" s="5"/>
      <c r="KJ899" s="5"/>
      <c r="KK899" s="5"/>
      <c r="KL899" s="5"/>
      <c r="KM899" s="5"/>
      <c r="KN899" s="5"/>
      <c r="KO899" s="5"/>
      <c r="KP899" s="5"/>
      <c r="KQ899" s="5"/>
      <c r="KR899" s="5"/>
      <c r="KS899" s="5"/>
      <c r="KT899" s="5"/>
      <c r="KU899" s="5"/>
      <c r="KV899" s="5"/>
      <c r="KW899" s="5"/>
      <c r="KX899" s="5"/>
      <c r="KY899" s="5"/>
      <c r="KZ899" s="5"/>
      <c r="LA899" s="5"/>
      <c r="LB899" s="5"/>
      <c r="LC899" s="5"/>
      <c r="LD899" s="5"/>
      <c r="LE899" s="5"/>
      <c r="LF899" s="5"/>
      <c r="LG899" s="5"/>
      <c r="LH899" s="5"/>
      <c r="LI899" s="5"/>
      <c r="LJ899" s="5"/>
      <c r="LK899" s="5"/>
      <c r="LL899" s="5"/>
      <c r="LM899" s="5"/>
      <c r="LN899" s="5"/>
      <c r="LO899" s="5"/>
      <c r="LP899" s="5"/>
      <c r="LQ899" s="5"/>
      <c r="LR899" s="5"/>
      <c r="LS899" s="5"/>
      <c r="LT899" s="5"/>
      <c r="LU899" s="5"/>
      <c r="LV899" s="5"/>
      <c r="LW899" s="5"/>
      <c r="LX899" s="5"/>
      <c r="LY899" s="5"/>
      <c r="LZ899" s="5"/>
      <c r="MA899" s="5"/>
      <c r="MB899" s="5"/>
      <c r="MC899" s="5"/>
      <c r="MD899" s="5"/>
      <c r="ME899" s="5"/>
      <c r="MF899" s="5"/>
      <c r="MG899" s="5"/>
      <c r="MH899" s="5"/>
      <c r="MI899" s="5"/>
      <c r="MJ899" s="5"/>
      <c r="MK899" s="5"/>
      <c r="ML899" s="5"/>
      <c r="MM899" s="5"/>
      <c r="MN899" s="5"/>
      <c r="MO899" s="5"/>
      <c r="MP899" s="5"/>
      <c r="MQ899" s="5"/>
      <c r="MR899" s="5"/>
      <c r="MS899" s="5"/>
      <c r="MT899" s="5"/>
      <c r="MU899" s="5"/>
      <c r="MV899" s="5"/>
      <c r="MW899" s="5"/>
      <c r="MX899" s="5"/>
      <c r="MY899" s="5"/>
      <c r="MZ899" s="5"/>
      <c r="NA899" s="5"/>
      <c r="NB899" s="5"/>
      <c r="NC899" s="5"/>
      <c r="ND899" s="5"/>
      <c r="NE899" s="5"/>
      <c r="NF899" s="5"/>
      <c r="NG899" s="5"/>
      <c r="NH899" s="5"/>
      <c r="NI899" s="5"/>
      <c r="NJ899" s="5"/>
      <c r="NK899" s="5"/>
      <c r="NL899" s="5"/>
      <c r="NM899" s="5"/>
      <c r="NN899" s="5"/>
      <c r="NO899" s="5"/>
      <c r="NP899" s="5"/>
      <c r="NQ899" s="5"/>
      <c r="NR899" s="5"/>
      <c r="NS899" s="5"/>
      <c r="NT899" s="5"/>
      <c r="NU899" s="5"/>
      <c r="NV899" s="5"/>
      <c r="NW899" s="5"/>
      <c r="NX899" s="5"/>
      <c r="NY899" s="5"/>
      <c r="NZ899" s="5"/>
      <c r="OA899" s="5"/>
      <c r="OB899" s="5"/>
      <c r="OC899" s="5"/>
      <c r="OD899" s="5"/>
      <c r="OE899" s="5"/>
      <c r="OF899" s="5"/>
      <c r="OG899" s="5"/>
      <c r="OH899" s="5"/>
      <c r="OI899" s="5"/>
      <c r="OJ899" s="5"/>
      <c r="OK899" s="5"/>
      <c r="OL899" s="5"/>
      <c r="OM899" s="5"/>
      <c r="ON899" s="5"/>
      <c r="OO899" s="5"/>
      <c r="OP899" s="5"/>
      <c r="OQ899" s="5"/>
      <c r="OR899" s="5"/>
      <c r="OS899" s="5"/>
      <c r="OT899" s="5"/>
      <c r="OU899" s="5"/>
      <c r="OV899" s="5"/>
      <c r="OW899" s="5"/>
      <c r="OX899" s="5"/>
      <c r="OY899" s="5"/>
      <c r="OZ899" s="5"/>
      <c r="PA899" s="5"/>
      <c r="PB899" s="5"/>
      <c r="PC899" s="5"/>
      <c r="PD899" s="5"/>
      <c r="PE899" s="5"/>
      <c r="PF899" s="5"/>
      <c r="PG899" s="5"/>
      <c r="PH899" s="5"/>
      <c r="PI899" s="5"/>
      <c r="PJ899" s="5"/>
      <c r="PK899" s="5"/>
      <c r="PL899" s="5"/>
      <c r="PM899" s="5"/>
      <c r="PN899" s="5"/>
      <c r="PO899" s="5"/>
      <c r="PP899" s="5"/>
    </row>
    <row r="900" spans="1:432" ht="14.2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  <c r="IW900" s="5"/>
      <c r="IX900" s="5"/>
      <c r="IY900" s="5"/>
      <c r="IZ900" s="5"/>
      <c r="JA900" s="5"/>
      <c r="JB900" s="5"/>
      <c r="JC900" s="5"/>
      <c r="JD900" s="5"/>
      <c r="JE900" s="5"/>
      <c r="JF900" s="5"/>
      <c r="JG900" s="5"/>
      <c r="JH900" s="5"/>
      <c r="JI900" s="5"/>
      <c r="JJ900" s="5"/>
      <c r="JK900" s="5"/>
      <c r="JL900" s="5"/>
      <c r="JM900" s="5"/>
      <c r="JN900" s="5"/>
      <c r="JO900" s="5"/>
      <c r="JP900" s="5"/>
      <c r="JQ900" s="5"/>
      <c r="JR900" s="5"/>
      <c r="JS900" s="5"/>
      <c r="JT900" s="5"/>
      <c r="JU900" s="5"/>
      <c r="JV900" s="5"/>
      <c r="JW900" s="5"/>
      <c r="JX900" s="5"/>
      <c r="JY900" s="5"/>
      <c r="JZ900" s="5"/>
      <c r="KA900" s="5"/>
      <c r="KB900" s="5"/>
      <c r="KC900" s="5"/>
      <c r="KD900" s="5"/>
      <c r="KE900" s="5"/>
      <c r="KF900" s="5"/>
      <c r="KG900" s="5"/>
      <c r="KH900" s="5"/>
      <c r="KI900" s="5"/>
      <c r="KJ900" s="5"/>
      <c r="KK900" s="5"/>
      <c r="KL900" s="5"/>
      <c r="KM900" s="5"/>
      <c r="KN900" s="5"/>
      <c r="KO900" s="5"/>
      <c r="KP900" s="5"/>
      <c r="KQ900" s="5"/>
      <c r="KR900" s="5"/>
      <c r="KS900" s="5"/>
      <c r="KT900" s="5"/>
      <c r="KU900" s="5"/>
      <c r="KV900" s="5"/>
      <c r="KW900" s="5"/>
      <c r="KX900" s="5"/>
      <c r="KY900" s="5"/>
      <c r="KZ900" s="5"/>
      <c r="LA900" s="5"/>
      <c r="LB900" s="5"/>
      <c r="LC900" s="5"/>
      <c r="LD900" s="5"/>
      <c r="LE900" s="5"/>
      <c r="LF900" s="5"/>
      <c r="LG900" s="5"/>
      <c r="LH900" s="5"/>
      <c r="LI900" s="5"/>
      <c r="LJ900" s="5"/>
      <c r="LK900" s="5"/>
      <c r="LL900" s="5"/>
      <c r="LM900" s="5"/>
      <c r="LN900" s="5"/>
      <c r="LO900" s="5"/>
      <c r="LP900" s="5"/>
      <c r="LQ900" s="5"/>
      <c r="LR900" s="5"/>
      <c r="LS900" s="5"/>
      <c r="LT900" s="5"/>
      <c r="LU900" s="5"/>
      <c r="LV900" s="5"/>
      <c r="LW900" s="5"/>
      <c r="LX900" s="5"/>
      <c r="LY900" s="5"/>
      <c r="LZ900" s="5"/>
      <c r="MA900" s="5"/>
      <c r="MB900" s="5"/>
      <c r="MC900" s="5"/>
      <c r="MD900" s="5"/>
      <c r="ME900" s="5"/>
      <c r="MF900" s="5"/>
      <c r="MG900" s="5"/>
      <c r="MH900" s="5"/>
      <c r="MI900" s="5"/>
      <c r="MJ900" s="5"/>
      <c r="MK900" s="5"/>
      <c r="ML900" s="5"/>
      <c r="MM900" s="5"/>
      <c r="MN900" s="5"/>
      <c r="MO900" s="5"/>
      <c r="MP900" s="5"/>
      <c r="MQ900" s="5"/>
      <c r="MR900" s="5"/>
      <c r="MS900" s="5"/>
      <c r="MT900" s="5"/>
      <c r="MU900" s="5"/>
      <c r="MV900" s="5"/>
      <c r="MW900" s="5"/>
      <c r="MX900" s="5"/>
      <c r="MY900" s="5"/>
      <c r="MZ900" s="5"/>
      <c r="NA900" s="5"/>
      <c r="NB900" s="5"/>
      <c r="NC900" s="5"/>
      <c r="ND900" s="5"/>
      <c r="NE900" s="5"/>
      <c r="NF900" s="5"/>
      <c r="NG900" s="5"/>
      <c r="NH900" s="5"/>
      <c r="NI900" s="5"/>
      <c r="NJ900" s="5"/>
      <c r="NK900" s="5"/>
      <c r="NL900" s="5"/>
      <c r="NM900" s="5"/>
      <c r="NN900" s="5"/>
      <c r="NO900" s="5"/>
      <c r="NP900" s="5"/>
      <c r="NQ900" s="5"/>
      <c r="NR900" s="5"/>
      <c r="NS900" s="5"/>
      <c r="NT900" s="5"/>
      <c r="NU900" s="5"/>
      <c r="NV900" s="5"/>
      <c r="NW900" s="5"/>
      <c r="NX900" s="5"/>
      <c r="NY900" s="5"/>
      <c r="NZ900" s="5"/>
      <c r="OA900" s="5"/>
      <c r="OB900" s="5"/>
      <c r="OC900" s="5"/>
      <c r="OD900" s="5"/>
      <c r="OE900" s="5"/>
      <c r="OF900" s="5"/>
      <c r="OG900" s="5"/>
      <c r="OH900" s="5"/>
      <c r="OI900" s="5"/>
      <c r="OJ900" s="5"/>
      <c r="OK900" s="5"/>
      <c r="OL900" s="5"/>
      <c r="OM900" s="5"/>
      <c r="ON900" s="5"/>
      <c r="OO900" s="5"/>
      <c r="OP900" s="5"/>
      <c r="OQ900" s="5"/>
      <c r="OR900" s="5"/>
      <c r="OS900" s="5"/>
      <c r="OT900" s="5"/>
      <c r="OU900" s="5"/>
      <c r="OV900" s="5"/>
      <c r="OW900" s="5"/>
      <c r="OX900" s="5"/>
      <c r="OY900" s="5"/>
      <c r="OZ900" s="5"/>
      <c r="PA900" s="5"/>
      <c r="PB900" s="5"/>
      <c r="PC900" s="5"/>
      <c r="PD900" s="5"/>
      <c r="PE900" s="5"/>
      <c r="PF900" s="5"/>
      <c r="PG900" s="5"/>
      <c r="PH900" s="5"/>
      <c r="PI900" s="5"/>
      <c r="PJ900" s="5"/>
      <c r="PK900" s="5"/>
      <c r="PL900" s="5"/>
      <c r="PM900" s="5"/>
      <c r="PN900" s="5"/>
      <c r="PO900" s="5"/>
      <c r="PP900" s="5"/>
    </row>
    <row r="901" spans="1:432" ht="14.2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  <c r="IW901" s="5"/>
      <c r="IX901" s="5"/>
      <c r="IY901" s="5"/>
      <c r="IZ901" s="5"/>
      <c r="JA901" s="5"/>
      <c r="JB901" s="5"/>
      <c r="JC901" s="5"/>
      <c r="JD901" s="5"/>
      <c r="JE901" s="5"/>
      <c r="JF901" s="5"/>
      <c r="JG901" s="5"/>
      <c r="JH901" s="5"/>
      <c r="JI901" s="5"/>
      <c r="JJ901" s="5"/>
      <c r="JK901" s="5"/>
      <c r="JL901" s="5"/>
      <c r="JM901" s="5"/>
      <c r="JN901" s="5"/>
      <c r="JO901" s="5"/>
      <c r="JP901" s="5"/>
      <c r="JQ901" s="5"/>
      <c r="JR901" s="5"/>
      <c r="JS901" s="5"/>
      <c r="JT901" s="5"/>
      <c r="JU901" s="5"/>
      <c r="JV901" s="5"/>
      <c r="JW901" s="5"/>
      <c r="JX901" s="5"/>
      <c r="JY901" s="5"/>
      <c r="JZ901" s="5"/>
      <c r="KA901" s="5"/>
      <c r="KB901" s="5"/>
      <c r="KC901" s="5"/>
      <c r="KD901" s="5"/>
      <c r="KE901" s="5"/>
      <c r="KF901" s="5"/>
      <c r="KG901" s="5"/>
      <c r="KH901" s="5"/>
      <c r="KI901" s="5"/>
      <c r="KJ901" s="5"/>
      <c r="KK901" s="5"/>
      <c r="KL901" s="5"/>
      <c r="KM901" s="5"/>
      <c r="KN901" s="5"/>
      <c r="KO901" s="5"/>
      <c r="KP901" s="5"/>
      <c r="KQ901" s="5"/>
      <c r="KR901" s="5"/>
      <c r="KS901" s="5"/>
      <c r="KT901" s="5"/>
      <c r="KU901" s="5"/>
      <c r="KV901" s="5"/>
      <c r="KW901" s="5"/>
      <c r="KX901" s="5"/>
      <c r="KY901" s="5"/>
      <c r="KZ901" s="5"/>
      <c r="LA901" s="5"/>
      <c r="LB901" s="5"/>
      <c r="LC901" s="5"/>
      <c r="LD901" s="5"/>
      <c r="LE901" s="5"/>
      <c r="LF901" s="5"/>
      <c r="LG901" s="5"/>
      <c r="LH901" s="5"/>
      <c r="LI901" s="5"/>
      <c r="LJ901" s="5"/>
      <c r="LK901" s="5"/>
      <c r="LL901" s="5"/>
      <c r="LM901" s="5"/>
      <c r="LN901" s="5"/>
      <c r="LO901" s="5"/>
      <c r="LP901" s="5"/>
      <c r="LQ901" s="5"/>
      <c r="LR901" s="5"/>
      <c r="LS901" s="5"/>
      <c r="LT901" s="5"/>
      <c r="LU901" s="5"/>
      <c r="LV901" s="5"/>
      <c r="LW901" s="5"/>
      <c r="LX901" s="5"/>
      <c r="LY901" s="5"/>
      <c r="LZ901" s="5"/>
      <c r="MA901" s="5"/>
      <c r="MB901" s="5"/>
      <c r="MC901" s="5"/>
      <c r="MD901" s="5"/>
      <c r="ME901" s="5"/>
      <c r="MF901" s="5"/>
      <c r="MG901" s="5"/>
      <c r="MH901" s="5"/>
      <c r="MI901" s="5"/>
      <c r="MJ901" s="5"/>
      <c r="MK901" s="5"/>
      <c r="ML901" s="5"/>
      <c r="MM901" s="5"/>
      <c r="MN901" s="5"/>
      <c r="MO901" s="5"/>
      <c r="MP901" s="5"/>
      <c r="MQ901" s="5"/>
      <c r="MR901" s="5"/>
      <c r="MS901" s="5"/>
      <c r="MT901" s="5"/>
      <c r="MU901" s="5"/>
      <c r="MV901" s="5"/>
      <c r="MW901" s="5"/>
      <c r="MX901" s="5"/>
      <c r="MY901" s="5"/>
      <c r="MZ901" s="5"/>
      <c r="NA901" s="5"/>
      <c r="NB901" s="5"/>
      <c r="NC901" s="5"/>
      <c r="ND901" s="5"/>
      <c r="NE901" s="5"/>
      <c r="NF901" s="5"/>
      <c r="NG901" s="5"/>
      <c r="NH901" s="5"/>
      <c r="NI901" s="5"/>
      <c r="NJ901" s="5"/>
      <c r="NK901" s="5"/>
      <c r="NL901" s="5"/>
      <c r="NM901" s="5"/>
      <c r="NN901" s="5"/>
      <c r="NO901" s="5"/>
      <c r="NP901" s="5"/>
      <c r="NQ901" s="5"/>
      <c r="NR901" s="5"/>
      <c r="NS901" s="5"/>
      <c r="NT901" s="5"/>
      <c r="NU901" s="5"/>
      <c r="NV901" s="5"/>
      <c r="NW901" s="5"/>
      <c r="NX901" s="5"/>
      <c r="NY901" s="5"/>
      <c r="NZ901" s="5"/>
      <c r="OA901" s="5"/>
      <c r="OB901" s="5"/>
      <c r="OC901" s="5"/>
      <c r="OD901" s="5"/>
      <c r="OE901" s="5"/>
      <c r="OF901" s="5"/>
      <c r="OG901" s="5"/>
      <c r="OH901" s="5"/>
      <c r="OI901" s="5"/>
      <c r="OJ901" s="5"/>
      <c r="OK901" s="5"/>
      <c r="OL901" s="5"/>
      <c r="OM901" s="5"/>
      <c r="ON901" s="5"/>
      <c r="OO901" s="5"/>
      <c r="OP901" s="5"/>
      <c r="OQ901" s="5"/>
      <c r="OR901" s="5"/>
      <c r="OS901" s="5"/>
      <c r="OT901" s="5"/>
      <c r="OU901" s="5"/>
      <c r="OV901" s="5"/>
      <c r="OW901" s="5"/>
      <c r="OX901" s="5"/>
      <c r="OY901" s="5"/>
      <c r="OZ901" s="5"/>
      <c r="PA901" s="5"/>
      <c r="PB901" s="5"/>
      <c r="PC901" s="5"/>
      <c r="PD901" s="5"/>
      <c r="PE901" s="5"/>
      <c r="PF901" s="5"/>
      <c r="PG901" s="5"/>
      <c r="PH901" s="5"/>
      <c r="PI901" s="5"/>
      <c r="PJ901" s="5"/>
      <c r="PK901" s="5"/>
      <c r="PL901" s="5"/>
      <c r="PM901" s="5"/>
      <c r="PN901" s="5"/>
      <c r="PO901" s="5"/>
      <c r="PP901" s="5"/>
    </row>
    <row r="902" spans="1:432" ht="14.2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  <c r="IW902" s="5"/>
      <c r="IX902" s="5"/>
      <c r="IY902" s="5"/>
      <c r="IZ902" s="5"/>
      <c r="JA902" s="5"/>
      <c r="JB902" s="5"/>
      <c r="JC902" s="5"/>
      <c r="JD902" s="5"/>
      <c r="JE902" s="5"/>
      <c r="JF902" s="5"/>
      <c r="JG902" s="5"/>
      <c r="JH902" s="5"/>
      <c r="JI902" s="5"/>
      <c r="JJ902" s="5"/>
      <c r="JK902" s="5"/>
      <c r="JL902" s="5"/>
      <c r="JM902" s="5"/>
      <c r="JN902" s="5"/>
      <c r="JO902" s="5"/>
      <c r="JP902" s="5"/>
      <c r="JQ902" s="5"/>
      <c r="JR902" s="5"/>
      <c r="JS902" s="5"/>
      <c r="JT902" s="5"/>
      <c r="JU902" s="5"/>
      <c r="JV902" s="5"/>
      <c r="JW902" s="5"/>
      <c r="JX902" s="5"/>
      <c r="JY902" s="5"/>
      <c r="JZ902" s="5"/>
      <c r="KA902" s="5"/>
      <c r="KB902" s="5"/>
      <c r="KC902" s="5"/>
      <c r="KD902" s="5"/>
      <c r="KE902" s="5"/>
      <c r="KF902" s="5"/>
      <c r="KG902" s="5"/>
      <c r="KH902" s="5"/>
      <c r="KI902" s="5"/>
      <c r="KJ902" s="5"/>
      <c r="KK902" s="5"/>
      <c r="KL902" s="5"/>
      <c r="KM902" s="5"/>
      <c r="KN902" s="5"/>
      <c r="KO902" s="5"/>
      <c r="KP902" s="5"/>
      <c r="KQ902" s="5"/>
      <c r="KR902" s="5"/>
      <c r="KS902" s="5"/>
      <c r="KT902" s="5"/>
      <c r="KU902" s="5"/>
      <c r="KV902" s="5"/>
      <c r="KW902" s="5"/>
      <c r="KX902" s="5"/>
      <c r="KY902" s="5"/>
      <c r="KZ902" s="5"/>
      <c r="LA902" s="5"/>
      <c r="LB902" s="5"/>
      <c r="LC902" s="5"/>
      <c r="LD902" s="5"/>
      <c r="LE902" s="5"/>
      <c r="LF902" s="5"/>
      <c r="LG902" s="5"/>
      <c r="LH902" s="5"/>
      <c r="LI902" s="5"/>
      <c r="LJ902" s="5"/>
      <c r="LK902" s="5"/>
      <c r="LL902" s="5"/>
      <c r="LM902" s="5"/>
      <c r="LN902" s="5"/>
      <c r="LO902" s="5"/>
      <c r="LP902" s="5"/>
      <c r="LQ902" s="5"/>
      <c r="LR902" s="5"/>
      <c r="LS902" s="5"/>
      <c r="LT902" s="5"/>
      <c r="LU902" s="5"/>
      <c r="LV902" s="5"/>
      <c r="LW902" s="5"/>
      <c r="LX902" s="5"/>
      <c r="LY902" s="5"/>
      <c r="LZ902" s="5"/>
      <c r="MA902" s="5"/>
      <c r="MB902" s="5"/>
      <c r="MC902" s="5"/>
      <c r="MD902" s="5"/>
      <c r="ME902" s="5"/>
      <c r="MF902" s="5"/>
      <c r="MG902" s="5"/>
      <c r="MH902" s="5"/>
      <c r="MI902" s="5"/>
      <c r="MJ902" s="5"/>
      <c r="MK902" s="5"/>
      <c r="ML902" s="5"/>
      <c r="MM902" s="5"/>
      <c r="MN902" s="5"/>
      <c r="MO902" s="5"/>
      <c r="MP902" s="5"/>
      <c r="MQ902" s="5"/>
      <c r="MR902" s="5"/>
      <c r="MS902" s="5"/>
      <c r="MT902" s="5"/>
      <c r="MU902" s="5"/>
      <c r="MV902" s="5"/>
      <c r="MW902" s="5"/>
      <c r="MX902" s="5"/>
      <c r="MY902" s="5"/>
      <c r="MZ902" s="5"/>
      <c r="NA902" s="5"/>
      <c r="NB902" s="5"/>
      <c r="NC902" s="5"/>
      <c r="ND902" s="5"/>
      <c r="NE902" s="5"/>
      <c r="NF902" s="5"/>
      <c r="NG902" s="5"/>
      <c r="NH902" s="5"/>
      <c r="NI902" s="5"/>
      <c r="NJ902" s="5"/>
      <c r="NK902" s="5"/>
      <c r="NL902" s="5"/>
      <c r="NM902" s="5"/>
      <c r="NN902" s="5"/>
      <c r="NO902" s="5"/>
      <c r="NP902" s="5"/>
      <c r="NQ902" s="5"/>
      <c r="NR902" s="5"/>
      <c r="NS902" s="5"/>
      <c r="NT902" s="5"/>
      <c r="NU902" s="5"/>
      <c r="NV902" s="5"/>
      <c r="NW902" s="5"/>
      <c r="NX902" s="5"/>
      <c r="NY902" s="5"/>
      <c r="NZ902" s="5"/>
      <c r="OA902" s="5"/>
      <c r="OB902" s="5"/>
      <c r="OC902" s="5"/>
      <c r="OD902" s="5"/>
      <c r="OE902" s="5"/>
      <c r="OF902" s="5"/>
      <c r="OG902" s="5"/>
      <c r="OH902" s="5"/>
      <c r="OI902" s="5"/>
      <c r="OJ902" s="5"/>
      <c r="OK902" s="5"/>
      <c r="OL902" s="5"/>
      <c r="OM902" s="5"/>
      <c r="ON902" s="5"/>
      <c r="OO902" s="5"/>
      <c r="OP902" s="5"/>
      <c r="OQ902" s="5"/>
      <c r="OR902" s="5"/>
      <c r="OS902" s="5"/>
      <c r="OT902" s="5"/>
      <c r="OU902" s="5"/>
      <c r="OV902" s="5"/>
      <c r="OW902" s="5"/>
      <c r="OX902" s="5"/>
      <c r="OY902" s="5"/>
      <c r="OZ902" s="5"/>
      <c r="PA902" s="5"/>
      <c r="PB902" s="5"/>
      <c r="PC902" s="5"/>
      <c r="PD902" s="5"/>
      <c r="PE902" s="5"/>
      <c r="PF902" s="5"/>
      <c r="PG902" s="5"/>
      <c r="PH902" s="5"/>
      <c r="PI902" s="5"/>
      <c r="PJ902" s="5"/>
      <c r="PK902" s="5"/>
      <c r="PL902" s="5"/>
      <c r="PM902" s="5"/>
      <c r="PN902" s="5"/>
      <c r="PO902" s="5"/>
      <c r="PP902" s="5"/>
    </row>
    <row r="903" spans="1:432" ht="14.2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  <c r="IW903" s="5"/>
      <c r="IX903" s="5"/>
      <c r="IY903" s="5"/>
      <c r="IZ903" s="5"/>
      <c r="JA903" s="5"/>
      <c r="JB903" s="5"/>
      <c r="JC903" s="5"/>
      <c r="JD903" s="5"/>
      <c r="JE903" s="5"/>
      <c r="JF903" s="5"/>
      <c r="JG903" s="5"/>
      <c r="JH903" s="5"/>
      <c r="JI903" s="5"/>
      <c r="JJ903" s="5"/>
      <c r="JK903" s="5"/>
      <c r="JL903" s="5"/>
      <c r="JM903" s="5"/>
      <c r="JN903" s="5"/>
      <c r="JO903" s="5"/>
      <c r="JP903" s="5"/>
      <c r="JQ903" s="5"/>
      <c r="JR903" s="5"/>
      <c r="JS903" s="5"/>
      <c r="JT903" s="5"/>
      <c r="JU903" s="5"/>
      <c r="JV903" s="5"/>
      <c r="JW903" s="5"/>
      <c r="JX903" s="5"/>
      <c r="JY903" s="5"/>
      <c r="JZ903" s="5"/>
      <c r="KA903" s="5"/>
      <c r="KB903" s="5"/>
      <c r="KC903" s="5"/>
      <c r="KD903" s="5"/>
      <c r="KE903" s="5"/>
      <c r="KF903" s="5"/>
      <c r="KG903" s="5"/>
      <c r="KH903" s="5"/>
      <c r="KI903" s="5"/>
      <c r="KJ903" s="5"/>
      <c r="KK903" s="5"/>
      <c r="KL903" s="5"/>
      <c r="KM903" s="5"/>
      <c r="KN903" s="5"/>
      <c r="KO903" s="5"/>
      <c r="KP903" s="5"/>
      <c r="KQ903" s="5"/>
      <c r="KR903" s="5"/>
      <c r="KS903" s="5"/>
      <c r="KT903" s="5"/>
      <c r="KU903" s="5"/>
      <c r="KV903" s="5"/>
      <c r="KW903" s="5"/>
      <c r="KX903" s="5"/>
      <c r="KY903" s="5"/>
      <c r="KZ903" s="5"/>
      <c r="LA903" s="5"/>
      <c r="LB903" s="5"/>
      <c r="LC903" s="5"/>
      <c r="LD903" s="5"/>
      <c r="LE903" s="5"/>
      <c r="LF903" s="5"/>
      <c r="LG903" s="5"/>
      <c r="LH903" s="5"/>
      <c r="LI903" s="5"/>
      <c r="LJ903" s="5"/>
      <c r="LK903" s="5"/>
      <c r="LL903" s="5"/>
      <c r="LM903" s="5"/>
      <c r="LN903" s="5"/>
      <c r="LO903" s="5"/>
      <c r="LP903" s="5"/>
      <c r="LQ903" s="5"/>
      <c r="LR903" s="5"/>
      <c r="LS903" s="5"/>
      <c r="LT903" s="5"/>
      <c r="LU903" s="5"/>
      <c r="LV903" s="5"/>
      <c r="LW903" s="5"/>
      <c r="LX903" s="5"/>
      <c r="LY903" s="5"/>
      <c r="LZ903" s="5"/>
      <c r="MA903" s="5"/>
      <c r="MB903" s="5"/>
      <c r="MC903" s="5"/>
      <c r="MD903" s="5"/>
      <c r="ME903" s="5"/>
      <c r="MF903" s="5"/>
      <c r="MG903" s="5"/>
      <c r="MH903" s="5"/>
      <c r="MI903" s="5"/>
      <c r="MJ903" s="5"/>
      <c r="MK903" s="5"/>
      <c r="ML903" s="5"/>
      <c r="MM903" s="5"/>
      <c r="MN903" s="5"/>
      <c r="MO903" s="5"/>
      <c r="MP903" s="5"/>
      <c r="MQ903" s="5"/>
      <c r="MR903" s="5"/>
      <c r="MS903" s="5"/>
      <c r="MT903" s="5"/>
      <c r="MU903" s="5"/>
      <c r="MV903" s="5"/>
      <c r="MW903" s="5"/>
      <c r="MX903" s="5"/>
      <c r="MY903" s="5"/>
      <c r="MZ903" s="5"/>
      <c r="NA903" s="5"/>
      <c r="NB903" s="5"/>
      <c r="NC903" s="5"/>
      <c r="ND903" s="5"/>
      <c r="NE903" s="5"/>
      <c r="NF903" s="5"/>
      <c r="NG903" s="5"/>
      <c r="NH903" s="5"/>
      <c r="NI903" s="5"/>
      <c r="NJ903" s="5"/>
      <c r="NK903" s="5"/>
      <c r="NL903" s="5"/>
      <c r="NM903" s="5"/>
      <c r="NN903" s="5"/>
      <c r="NO903" s="5"/>
      <c r="NP903" s="5"/>
      <c r="NQ903" s="5"/>
      <c r="NR903" s="5"/>
      <c r="NS903" s="5"/>
      <c r="NT903" s="5"/>
      <c r="NU903" s="5"/>
      <c r="NV903" s="5"/>
      <c r="NW903" s="5"/>
      <c r="NX903" s="5"/>
      <c r="NY903" s="5"/>
      <c r="NZ903" s="5"/>
      <c r="OA903" s="5"/>
      <c r="OB903" s="5"/>
      <c r="OC903" s="5"/>
      <c r="OD903" s="5"/>
      <c r="OE903" s="5"/>
      <c r="OF903" s="5"/>
      <c r="OG903" s="5"/>
      <c r="OH903" s="5"/>
      <c r="OI903" s="5"/>
      <c r="OJ903" s="5"/>
      <c r="OK903" s="5"/>
      <c r="OL903" s="5"/>
      <c r="OM903" s="5"/>
      <c r="ON903" s="5"/>
      <c r="OO903" s="5"/>
      <c r="OP903" s="5"/>
      <c r="OQ903" s="5"/>
      <c r="OR903" s="5"/>
      <c r="OS903" s="5"/>
      <c r="OT903" s="5"/>
      <c r="OU903" s="5"/>
      <c r="OV903" s="5"/>
      <c r="OW903" s="5"/>
      <c r="OX903" s="5"/>
      <c r="OY903" s="5"/>
      <c r="OZ903" s="5"/>
      <c r="PA903" s="5"/>
      <c r="PB903" s="5"/>
      <c r="PC903" s="5"/>
      <c r="PD903" s="5"/>
      <c r="PE903" s="5"/>
      <c r="PF903" s="5"/>
      <c r="PG903" s="5"/>
      <c r="PH903" s="5"/>
      <c r="PI903" s="5"/>
      <c r="PJ903" s="5"/>
      <c r="PK903" s="5"/>
      <c r="PL903" s="5"/>
      <c r="PM903" s="5"/>
      <c r="PN903" s="5"/>
      <c r="PO903" s="5"/>
      <c r="PP903" s="5"/>
    </row>
    <row r="904" spans="1:432" ht="14.2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  <c r="IW904" s="5"/>
      <c r="IX904" s="5"/>
      <c r="IY904" s="5"/>
      <c r="IZ904" s="5"/>
      <c r="JA904" s="5"/>
      <c r="JB904" s="5"/>
      <c r="JC904" s="5"/>
      <c r="JD904" s="5"/>
      <c r="JE904" s="5"/>
      <c r="JF904" s="5"/>
      <c r="JG904" s="5"/>
      <c r="JH904" s="5"/>
      <c r="JI904" s="5"/>
      <c r="JJ904" s="5"/>
      <c r="JK904" s="5"/>
      <c r="JL904" s="5"/>
      <c r="JM904" s="5"/>
      <c r="JN904" s="5"/>
      <c r="JO904" s="5"/>
      <c r="JP904" s="5"/>
      <c r="JQ904" s="5"/>
      <c r="JR904" s="5"/>
      <c r="JS904" s="5"/>
      <c r="JT904" s="5"/>
      <c r="JU904" s="5"/>
      <c r="JV904" s="5"/>
      <c r="JW904" s="5"/>
      <c r="JX904" s="5"/>
      <c r="JY904" s="5"/>
      <c r="JZ904" s="5"/>
      <c r="KA904" s="5"/>
      <c r="KB904" s="5"/>
      <c r="KC904" s="5"/>
      <c r="KD904" s="5"/>
      <c r="KE904" s="5"/>
      <c r="KF904" s="5"/>
      <c r="KG904" s="5"/>
      <c r="KH904" s="5"/>
      <c r="KI904" s="5"/>
      <c r="KJ904" s="5"/>
      <c r="KK904" s="5"/>
      <c r="KL904" s="5"/>
      <c r="KM904" s="5"/>
      <c r="KN904" s="5"/>
      <c r="KO904" s="5"/>
      <c r="KP904" s="5"/>
      <c r="KQ904" s="5"/>
      <c r="KR904" s="5"/>
      <c r="KS904" s="5"/>
      <c r="KT904" s="5"/>
      <c r="KU904" s="5"/>
      <c r="KV904" s="5"/>
      <c r="KW904" s="5"/>
      <c r="KX904" s="5"/>
      <c r="KY904" s="5"/>
      <c r="KZ904" s="5"/>
      <c r="LA904" s="5"/>
      <c r="LB904" s="5"/>
      <c r="LC904" s="5"/>
      <c r="LD904" s="5"/>
      <c r="LE904" s="5"/>
      <c r="LF904" s="5"/>
      <c r="LG904" s="5"/>
      <c r="LH904" s="5"/>
      <c r="LI904" s="5"/>
      <c r="LJ904" s="5"/>
      <c r="LK904" s="5"/>
      <c r="LL904" s="5"/>
      <c r="LM904" s="5"/>
      <c r="LN904" s="5"/>
      <c r="LO904" s="5"/>
      <c r="LP904" s="5"/>
      <c r="LQ904" s="5"/>
      <c r="LR904" s="5"/>
      <c r="LS904" s="5"/>
      <c r="LT904" s="5"/>
      <c r="LU904" s="5"/>
      <c r="LV904" s="5"/>
      <c r="LW904" s="5"/>
      <c r="LX904" s="5"/>
      <c r="LY904" s="5"/>
      <c r="LZ904" s="5"/>
      <c r="MA904" s="5"/>
      <c r="MB904" s="5"/>
      <c r="MC904" s="5"/>
      <c r="MD904" s="5"/>
      <c r="ME904" s="5"/>
      <c r="MF904" s="5"/>
      <c r="MG904" s="5"/>
      <c r="MH904" s="5"/>
      <c r="MI904" s="5"/>
      <c r="MJ904" s="5"/>
      <c r="MK904" s="5"/>
      <c r="ML904" s="5"/>
      <c r="MM904" s="5"/>
      <c r="MN904" s="5"/>
      <c r="MO904" s="5"/>
      <c r="MP904" s="5"/>
      <c r="MQ904" s="5"/>
      <c r="MR904" s="5"/>
      <c r="MS904" s="5"/>
      <c r="MT904" s="5"/>
      <c r="MU904" s="5"/>
      <c r="MV904" s="5"/>
      <c r="MW904" s="5"/>
      <c r="MX904" s="5"/>
      <c r="MY904" s="5"/>
      <c r="MZ904" s="5"/>
      <c r="NA904" s="5"/>
      <c r="NB904" s="5"/>
      <c r="NC904" s="5"/>
      <c r="ND904" s="5"/>
      <c r="NE904" s="5"/>
      <c r="NF904" s="5"/>
      <c r="NG904" s="5"/>
      <c r="NH904" s="5"/>
      <c r="NI904" s="5"/>
      <c r="NJ904" s="5"/>
      <c r="NK904" s="5"/>
      <c r="NL904" s="5"/>
      <c r="NM904" s="5"/>
      <c r="NN904" s="5"/>
      <c r="NO904" s="5"/>
      <c r="NP904" s="5"/>
      <c r="NQ904" s="5"/>
      <c r="NR904" s="5"/>
      <c r="NS904" s="5"/>
      <c r="NT904" s="5"/>
      <c r="NU904" s="5"/>
      <c r="NV904" s="5"/>
      <c r="NW904" s="5"/>
      <c r="NX904" s="5"/>
      <c r="NY904" s="5"/>
      <c r="NZ904" s="5"/>
      <c r="OA904" s="5"/>
      <c r="OB904" s="5"/>
      <c r="OC904" s="5"/>
      <c r="OD904" s="5"/>
      <c r="OE904" s="5"/>
      <c r="OF904" s="5"/>
      <c r="OG904" s="5"/>
      <c r="OH904" s="5"/>
      <c r="OI904" s="5"/>
      <c r="OJ904" s="5"/>
      <c r="OK904" s="5"/>
      <c r="OL904" s="5"/>
      <c r="OM904" s="5"/>
      <c r="ON904" s="5"/>
      <c r="OO904" s="5"/>
      <c r="OP904" s="5"/>
      <c r="OQ904" s="5"/>
      <c r="OR904" s="5"/>
      <c r="OS904" s="5"/>
      <c r="OT904" s="5"/>
      <c r="OU904" s="5"/>
      <c r="OV904" s="5"/>
      <c r="OW904" s="5"/>
      <c r="OX904" s="5"/>
      <c r="OY904" s="5"/>
      <c r="OZ904" s="5"/>
      <c r="PA904" s="5"/>
      <c r="PB904" s="5"/>
      <c r="PC904" s="5"/>
      <c r="PD904" s="5"/>
      <c r="PE904" s="5"/>
      <c r="PF904" s="5"/>
      <c r="PG904" s="5"/>
      <c r="PH904" s="5"/>
      <c r="PI904" s="5"/>
      <c r="PJ904" s="5"/>
      <c r="PK904" s="5"/>
      <c r="PL904" s="5"/>
      <c r="PM904" s="5"/>
      <c r="PN904" s="5"/>
      <c r="PO904" s="5"/>
      <c r="PP904" s="5"/>
    </row>
    <row r="905" spans="1:432" ht="14.2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  <c r="IW905" s="5"/>
      <c r="IX905" s="5"/>
      <c r="IY905" s="5"/>
      <c r="IZ905" s="5"/>
      <c r="JA905" s="5"/>
      <c r="JB905" s="5"/>
      <c r="JC905" s="5"/>
      <c r="JD905" s="5"/>
      <c r="JE905" s="5"/>
      <c r="JF905" s="5"/>
      <c r="JG905" s="5"/>
      <c r="JH905" s="5"/>
      <c r="JI905" s="5"/>
      <c r="JJ905" s="5"/>
      <c r="JK905" s="5"/>
      <c r="JL905" s="5"/>
      <c r="JM905" s="5"/>
      <c r="JN905" s="5"/>
      <c r="JO905" s="5"/>
      <c r="JP905" s="5"/>
      <c r="JQ905" s="5"/>
      <c r="JR905" s="5"/>
      <c r="JS905" s="5"/>
      <c r="JT905" s="5"/>
      <c r="JU905" s="5"/>
      <c r="JV905" s="5"/>
      <c r="JW905" s="5"/>
      <c r="JX905" s="5"/>
      <c r="JY905" s="5"/>
      <c r="JZ905" s="5"/>
      <c r="KA905" s="5"/>
      <c r="KB905" s="5"/>
      <c r="KC905" s="5"/>
      <c r="KD905" s="5"/>
      <c r="KE905" s="5"/>
      <c r="KF905" s="5"/>
      <c r="KG905" s="5"/>
      <c r="KH905" s="5"/>
      <c r="KI905" s="5"/>
      <c r="KJ905" s="5"/>
      <c r="KK905" s="5"/>
      <c r="KL905" s="5"/>
      <c r="KM905" s="5"/>
      <c r="KN905" s="5"/>
      <c r="KO905" s="5"/>
      <c r="KP905" s="5"/>
      <c r="KQ905" s="5"/>
      <c r="KR905" s="5"/>
      <c r="KS905" s="5"/>
      <c r="KT905" s="5"/>
      <c r="KU905" s="5"/>
      <c r="KV905" s="5"/>
      <c r="KW905" s="5"/>
      <c r="KX905" s="5"/>
      <c r="KY905" s="5"/>
      <c r="KZ905" s="5"/>
      <c r="LA905" s="5"/>
      <c r="LB905" s="5"/>
      <c r="LC905" s="5"/>
      <c r="LD905" s="5"/>
      <c r="LE905" s="5"/>
      <c r="LF905" s="5"/>
      <c r="LG905" s="5"/>
      <c r="LH905" s="5"/>
      <c r="LI905" s="5"/>
      <c r="LJ905" s="5"/>
      <c r="LK905" s="5"/>
      <c r="LL905" s="5"/>
      <c r="LM905" s="5"/>
      <c r="LN905" s="5"/>
      <c r="LO905" s="5"/>
      <c r="LP905" s="5"/>
      <c r="LQ905" s="5"/>
      <c r="LR905" s="5"/>
      <c r="LS905" s="5"/>
      <c r="LT905" s="5"/>
      <c r="LU905" s="5"/>
      <c r="LV905" s="5"/>
      <c r="LW905" s="5"/>
      <c r="LX905" s="5"/>
      <c r="LY905" s="5"/>
      <c r="LZ905" s="5"/>
      <c r="MA905" s="5"/>
      <c r="MB905" s="5"/>
      <c r="MC905" s="5"/>
      <c r="MD905" s="5"/>
      <c r="ME905" s="5"/>
      <c r="MF905" s="5"/>
      <c r="MG905" s="5"/>
      <c r="MH905" s="5"/>
      <c r="MI905" s="5"/>
      <c r="MJ905" s="5"/>
      <c r="MK905" s="5"/>
      <c r="ML905" s="5"/>
      <c r="MM905" s="5"/>
      <c r="MN905" s="5"/>
      <c r="MO905" s="5"/>
      <c r="MP905" s="5"/>
      <c r="MQ905" s="5"/>
      <c r="MR905" s="5"/>
      <c r="MS905" s="5"/>
      <c r="MT905" s="5"/>
      <c r="MU905" s="5"/>
      <c r="MV905" s="5"/>
      <c r="MW905" s="5"/>
      <c r="MX905" s="5"/>
      <c r="MY905" s="5"/>
      <c r="MZ905" s="5"/>
      <c r="NA905" s="5"/>
      <c r="NB905" s="5"/>
      <c r="NC905" s="5"/>
      <c r="ND905" s="5"/>
      <c r="NE905" s="5"/>
      <c r="NF905" s="5"/>
      <c r="NG905" s="5"/>
      <c r="NH905" s="5"/>
      <c r="NI905" s="5"/>
      <c r="NJ905" s="5"/>
      <c r="NK905" s="5"/>
      <c r="NL905" s="5"/>
      <c r="NM905" s="5"/>
      <c r="NN905" s="5"/>
      <c r="NO905" s="5"/>
      <c r="NP905" s="5"/>
      <c r="NQ905" s="5"/>
      <c r="NR905" s="5"/>
      <c r="NS905" s="5"/>
      <c r="NT905" s="5"/>
      <c r="NU905" s="5"/>
      <c r="NV905" s="5"/>
      <c r="NW905" s="5"/>
      <c r="NX905" s="5"/>
      <c r="NY905" s="5"/>
      <c r="NZ905" s="5"/>
      <c r="OA905" s="5"/>
      <c r="OB905" s="5"/>
      <c r="OC905" s="5"/>
      <c r="OD905" s="5"/>
      <c r="OE905" s="5"/>
      <c r="OF905" s="5"/>
      <c r="OG905" s="5"/>
      <c r="OH905" s="5"/>
      <c r="OI905" s="5"/>
      <c r="OJ905" s="5"/>
      <c r="OK905" s="5"/>
      <c r="OL905" s="5"/>
      <c r="OM905" s="5"/>
      <c r="ON905" s="5"/>
      <c r="OO905" s="5"/>
      <c r="OP905" s="5"/>
      <c r="OQ905" s="5"/>
      <c r="OR905" s="5"/>
      <c r="OS905" s="5"/>
      <c r="OT905" s="5"/>
      <c r="OU905" s="5"/>
      <c r="OV905" s="5"/>
      <c r="OW905" s="5"/>
      <c r="OX905" s="5"/>
      <c r="OY905" s="5"/>
      <c r="OZ905" s="5"/>
      <c r="PA905" s="5"/>
      <c r="PB905" s="5"/>
      <c r="PC905" s="5"/>
      <c r="PD905" s="5"/>
      <c r="PE905" s="5"/>
      <c r="PF905" s="5"/>
      <c r="PG905" s="5"/>
      <c r="PH905" s="5"/>
      <c r="PI905" s="5"/>
      <c r="PJ905" s="5"/>
      <c r="PK905" s="5"/>
      <c r="PL905" s="5"/>
      <c r="PM905" s="5"/>
      <c r="PN905" s="5"/>
      <c r="PO905" s="5"/>
      <c r="PP905" s="5"/>
    </row>
    <row r="906" spans="1:432" ht="14.2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  <c r="IW906" s="5"/>
      <c r="IX906" s="5"/>
      <c r="IY906" s="5"/>
      <c r="IZ906" s="5"/>
      <c r="JA906" s="5"/>
      <c r="JB906" s="5"/>
      <c r="JC906" s="5"/>
      <c r="JD906" s="5"/>
      <c r="JE906" s="5"/>
      <c r="JF906" s="5"/>
      <c r="JG906" s="5"/>
      <c r="JH906" s="5"/>
      <c r="JI906" s="5"/>
      <c r="JJ906" s="5"/>
      <c r="JK906" s="5"/>
      <c r="JL906" s="5"/>
      <c r="JM906" s="5"/>
      <c r="JN906" s="5"/>
      <c r="JO906" s="5"/>
      <c r="JP906" s="5"/>
      <c r="JQ906" s="5"/>
      <c r="JR906" s="5"/>
      <c r="JS906" s="5"/>
      <c r="JT906" s="5"/>
      <c r="JU906" s="5"/>
      <c r="JV906" s="5"/>
      <c r="JW906" s="5"/>
      <c r="JX906" s="5"/>
      <c r="JY906" s="5"/>
      <c r="JZ906" s="5"/>
      <c r="KA906" s="5"/>
      <c r="KB906" s="5"/>
      <c r="KC906" s="5"/>
      <c r="KD906" s="5"/>
      <c r="KE906" s="5"/>
      <c r="KF906" s="5"/>
      <c r="KG906" s="5"/>
      <c r="KH906" s="5"/>
      <c r="KI906" s="5"/>
      <c r="KJ906" s="5"/>
      <c r="KK906" s="5"/>
      <c r="KL906" s="5"/>
      <c r="KM906" s="5"/>
      <c r="KN906" s="5"/>
      <c r="KO906" s="5"/>
      <c r="KP906" s="5"/>
      <c r="KQ906" s="5"/>
      <c r="KR906" s="5"/>
      <c r="KS906" s="5"/>
      <c r="KT906" s="5"/>
      <c r="KU906" s="5"/>
      <c r="KV906" s="5"/>
      <c r="KW906" s="5"/>
      <c r="KX906" s="5"/>
      <c r="KY906" s="5"/>
      <c r="KZ906" s="5"/>
      <c r="LA906" s="5"/>
      <c r="LB906" s="5"/>
      <c r="LC906" s="5"/>
      <c r="LD906" s="5"/>
      <c r="LE906" s="5"/>
      <c r="LF906" s="5"/>
      <c r="LG906" s="5"/>
      <c r="LH906" s="5"/>
      <c r="LI906" s="5"/>
      <c r="LJ906" s="5"/>
      <c r="LK906" s="5"/>
      <c r="LL906" s="5"/>
      <c r="LM906" s="5"/>
      <c r="LN906" s="5"/>
      <c r="LO906" s="5"/>
      <c r="LP906" s="5"/>
      <c r="LQ906" s="5"/>
      <c r="LR906" s="5"/>
      <c r="LS906" s="5"/>
      <c r="LT906" s="5"/>
      <c r="LU906" s="5"/>
      <c r="LV906" s="5"/>
      <c r="LW906" s="5"/>
      <c r="LX906" s="5"/>
      <c r="LY906" s="5"/>
      <c r="LZ906" s="5"/>
      <c r="MA906" s="5"/>
      <c r="MB906" s="5"/>
      <c r="MC906" s="5"/>
      <c r="MD906" s="5"/>
      <c r="ME906" s="5"/>
      <c r="MF906" s="5"/>
      <c r="MG906" s="5"/>
      <c r="MH906" s="5"/>
      <c r="MI906" s="5"/>
      <c r="MJ906" s="5"/>
      <c r="MK906" s="5"/>
      <c r="ML906" s="5"/>
      <c r="MM906" s="5"/>
      <c r="MN906" s="5"/>
      <c r="MO906" s="5"/>
      <c r="MP906" s="5"/>
      <c r="MQ906" s="5"/>
      <c r="MR906" s="5"/>
      <c r="MS906" s="5"/>
      <c r="MT906" s="5"/>
      <c r="MU906" s="5"/>
      <c r="MV906" s="5"/>
      <c r="MW906" s="5"/>
      <c r="MX906" s="5"/>
      <c r="MY906" s="5"/>
      <c r="MZ906" s="5"/>
      <c r="NA906" s="5"/>
      <c r="NB906" s="5"/>
      <c r="NC906" s="5"/>
      <c r="ND906" s="5"/>
      <c r="NE906" s="5"/>
      <c r="NF906" s="5"/>
      <c r="NG906" s="5"/>
      <c r="NH906" s="5"/>
      <c r="NI906" s="5"/>
      <c r="NJ906" s="5"/>
      <c r="NK906" s="5"/>
      <c r="NL906" s="5"/>
      <c r="NM906" s="5"/>
      <c r="NN906" s="5"/>
      <c r="NO906" s="5"/>
      <c r="NP906" s="5"/>
      <c r="NQ906" s="5"/>
      <c r="NR906" s="5"/>
      <c r="NS906" s="5"/>
      <c r="NT906" s="5"/>
      <c r="NU906" s="5"/>
      <c r="NV906" s="5"/>
      <c r="NW906" s="5"/>
      <c r="NX906" s="5"/>
      <c r="NY906" s="5"/>
      <c r="NZ906" s="5"/>
      <c r="OA906" s="5"/>
      <c r="OB906" s="5"/>
      <c r="OC906" s="5"/>
      <c r="OD906" s="5"/>
      <c r="OE906" s="5"/>
      <c r="OF906" s="5"/>
      <c r="OG906" s="5"/>
      <c r="OH906" s="5"/>
      <c r="OI906" s="5"/>
      <c r="OJ906" s="5"/>
      <c r="OK906" s="5"/>
      <c r="OL906" s="5"/>
      <c r="OM906" s="5"/>
      <c r="ON906" s="5"/>
      <c r="OO906" s="5"/>
      <c r="OP906" s="5"/>
      <c r="OQ906" s="5"/>
      <c r="OR906" s="5"/>
      <c r="OS906" s="5"/>
      <c r="OT906" s="5"/>
      <c r="OU906" s="5"/>
      <c r="OV906" s="5"/>
      <c r="OW906" s="5"/>
      <c r="OX906" s="5"/>
      <c r="OY906" s="5"/>
      <c r="OZ906" s="5"/>
      <c r="PA906" s="5"/>
      <c r="PB906" s="5"/>
      <c r="PC906" s="5"/>
      <c r="PD906" s="5"/>
      <c r="PE906" s="5"/>
      <c r="PF906" s="5"/>
      <c r="PG906" s="5"/>
      <c r="PH906" s="5"/>
      <c r="PI906" s="5"/>
      <c r="PJ906" s="5"/>
      <c r="PK906" s="5"/>
      <c r="PL906" s="5"/>
      <c r="PM906" s="5"/>
      <c r="PN906" s="5"/>
      <c r="PO906" s="5"/>
      <c r="PP906" s="5"/>
    </row>
    <row r="907" spans="1:432" ht="14.2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  <c r="IW907" s="5"/>
      <c r="IX907" s="5"/>
      <c r="IY907" s="5"/>
      <c r="IZ907" s="5"/>
      <c r="JA907" s="5"/>
      <c r="JB907" s="5"/>
      <c r="JC907" s="5"/>
      <c r="JD907" s="5"/>
      <c r="JE907" s="5"/>
      <c r="JF907" s="5"/>
      <c r="JG907" s="5"/>
      <c r="JH907" s="5"/>
      <c r="JI907" s="5"/>
      <c r="JJ907" s="5"/>
      <c r="JK907" s="5"/>
      <c r="JL907" s="5"/>
      <c r="JM907" s="5"/>
      <c r="JN907" s="5"/>
      <c r="JO907" s="5"/>
      <c r="JP907" s="5"/>
      <c r="JQ907" s="5"/>
      <c r="JR907" s="5"/>
      <c r="JS907" s="5"/>
      <c r="JT907" s="5"/>
      <c r="JU907" s="5"/>
      <c r="JV907" s="5"/>
      <c r="JW907" s="5"/>
      <c r="JX907" s="5"/>
      <c r="JY907" s="5"/>
      <c r="JZ907" s="5"/>
      <c r="KA907" s="5"/>
      <c r="KB907" s="5"/>
      <c r="KC907" s="5"/>
      <c r="KD907" s="5"/>
      <c r="KE907" s="5"/>
      <c r="KF907" s="5"/>
      <c r="KG907" s="5"/>
      <c r="KH907" s="5"/>
      <c r="KI907" s="5"/>
      <c r="KJ907" s="5"/>
      <c r="KK907" s="5"/>
      <c r="KL907" s="5"/>
      <c r="KM907" s="5"/>
      <c r="KN907" s="5"/>
      <c r="KO907" s="5"/>
      <c r="KP907" s="5"/>
      <c r="KQ907" s="5"/>
      <c r="KR907" s="5"/>
      <c r="KS907" s="5"/>
      <c r="KT907" s="5"/>
      <c r="KU907" s="5"/>
      <c r="KV907" s="5"/>
      <c r="KW907" s="5"/>
      <c r="KX907" s="5"/>
      <c r="KY907" s="5"/>
      <c r="KZ907" s="5"/>
      <c r="LA907" s="5"/>
      <c r="LB907" s="5"/>
      <c r="LC907" s="5"/>
      <c r="LD907" s="5"/>
      <c r="LE907" s="5"/>
      <c r="LF907" s="5"/>
      <c r="LG907" s="5"/>
      <c r="LH907" s="5"/>
      <c r="LI907" s="5"/>
      <c r="LJ907" s="5"/>
      <c r="LK907" s="5"/>
      <c r="LL907" s="5"/>
      <c r="LM907" s="5"/>
      <c r="LN907" s="5"/>
      <c r="LO907" s="5"/>
      <c r="LP907" s="5"/>
      <c r="LQ907" s="5"/>
      <c r="LR907" s="5"/>
      <c r="LS907" s="5"/>
      <c r="LT907" s="5"/>
      <c r="LU907" s="5"/>
      <c r="LV907" s="5"/>
      <c r="LW907" s="5"/>
      <c r="LX907" s="5"/>
      <c r="LY907" s="5"/>
      <c r="LZ907" s="5"/>
      <c r="MA907" s="5"/>
      <c r="MB907" s="5"/>
      <c r="MC907" s="5"/>
      <c r="MD907" s="5"/>
      <c r="ME907" s="5"/>
      <c r="MF907" s="5"/>
      <c r="MG907" s="5"/>
      <c r="MH907" s="5"/>
      <c r="MI907" s="5"/>
      <c r="MJ907" s="5"/>
      <c r="MK907" s="5"/>
      <c r="ML907" s="5"/>
      <c r="MM907" s="5"/>
      <c r="MN907" s="5"/>
      <c r="MO907" s="5"/>
      <c r="MP907" s="5"/>
      <c r="MQ907" s="5"/>
      <c r="MR907" s="5"/>
      <c r="MS907" s="5"/>
      <c r="MT907" s="5"/>
      <c r="MU907" s="5"/>
      <c r="MV907" s="5"/>
      <c r="MW907" s="5"/>
      <c r="MX907" s="5"/>
      <c r="MY907" s="5"/>
      <c r="MZ907" s="5"/>
      <c r="NA907" s="5"/>
      <c r="NB907" s="5"/>
      <c r="NC907" s="5"/>
      <c r="ND907" s="5"/>
      <c r="NE907" s="5"/>
      <c r="NF907" s="5"/>
      <c r="NG907" s="5"/>
      <c r="NH907" s="5"/>
      <c r="NI907" s="5"/>
      <c r="NJ907" s="5"/>
      <c r="NK907" s="5"/>
      <c r="NL907" s="5"/>
      <c r="NM907" s="5"/>
      <c r="NN907" s="5"/>
      <c r="NO907" s="5"/>
      <c r="NP907" s="5"/>
      <c r="NQ907" s="5"/>
      <c r="NR907" s="5"/>
      <c r="NS907" s="5"/>
      <c r="NT907" s="5"/>
      <c r="NU907" s="5"/>
      <c r="NV907" s="5"/>
      <c r="NW907" s="5"/>
      <c r="NX907" s="5"/>
      <c r="NY907" s="5"/>
      <c r="NZ907" s="5"/>
      <c r="OA907" s="5"/>
      <c r="OB907" s="5"/>
      <c r="OC907" s="5"/>
      <c r="OD907" s="5"/>
      <c r="OE907" s="5"/>
      <c r="OF907" s="5"/>
      <c r="OG907" s="5"/>
      <c r="OH907" s="5"/>
      <c r="OI907" s="5"/>
      <c r="OJ907" s="5"/>
      <c r="OK907" s="5"/>
      <c r="OL907" s="5"/>
      <c r="OM907" s="5"/>
      <c r="ON907" s="5"/>
      <c r="OO907" s="5"/>
      <c r="OP907" s="5"/>
      <c r="OQ907" s="5"/>
      <c r="OR907" s="5"/>
      <c r="OS907" s="5"/>
      <c r="OT907" s="5"/>
      <c r="OU907" s="5"/>
      <c r="OV907" s="5"/>
      <c r="OW907" s="5"/>
      <c r="OX907" s="5"/>
      <c r="OY907" s="5"/>
      <c r="OZ907" s="5"/>
      <c r="PA907" s="5"/>
      <c r="PB907" s="5"/>
      <c r="PC907" s="5"/>
      <c r="PD907" s="5"/>
      <c r="PE907" s="5"/>
      <c r="PF907" s="5"/>
      <c r="PG907" s="5"/>
      <c r="PH907" s="5"/>
      <c r="PI907" s="5"/>
      <c r="PJ907" s="5"/>
      <c r="PK907" s="5"/>
      <c r="PL907" s="5"/>
      <c r="PM907" s="5"/>
      <c r="PN907" s="5"/>
      <c r="PO907" s="5"/>
      <c r="PP907" s="5"/>
    </row>
    <row r="908" spans="1:432" ht="14.2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  <c r="IW908" s="5"/>
      <c r="IX908" s="5"/>
      <c r="IY908" s="5"/>
      <c r="IZ908" s="5"/>
      <c r="JA908" s="5"/>
      <c r="JB908" s="5"/>
      <c r="JC908" s="5"/>
      <c r="JD908" s="5"/>
      <c r="JE908" s="5"/>
      <c r="JF908" s="5"/>
      <c r="JG908" s="5"/>
      <c r="JH908" s="5"/>
      <c r="JI908" s="5"/>
      <c r="JJ908" s="5"/>
      <c r="JK908" s="5"/>
      <c r="JL908" s="5"/>
      <c r="JM908" s="5"/>
      <c r="JN908" s="5"/>
      <c r="JO908" s="5"/>
      <c r="JP908" s="5"/>
      <c r="JQ908" s="5"/>
      <c r="JR908" s="5"/>
      <c r="JS908" s="5"/>
      <c r="JT908" s="5"/>
      <c r="JU908" s="5"/>
      <c r="JV908" s="5"/>
      <c r="JW908" s="5"/>
      <c r="JX908" s="5"/>
      <c r="JY908" s="5"/>
      <c r="JZ908" s="5"/>
      <c r="KA908" s="5"/>
      <c r="KB908" s="5"/>
      <c r="KC908" s="5"/>
      <c r="KD908" s="5"/>
      <c r="KE908" s="5"/>
      <c r="KF908" s="5"/>
      <c r="KG908" s="5"/>
      <c r="KH908" s="5"/>
      <c r="KI908" s="5"/>
      <c r="KJ908" s="5"/>
      <c r="KK908" s="5"/>
      <c r="KL908" s="5"/>
      <c r="KM908" s="5"/>
      <c r="KN908" s="5"/>
      <c r="KO908" s="5"/>
      <c r="KP908" s="5"/>
      <c r="KQ908" s="5"/>
      <c r="KR908" s="5"/>
      <c r="KS908" s="5"/>
      <c r="KT908" s="5"/>
      <c r="KU908" s="5"/>
      <c r="KV908" s="5"/>
      <c r="KW908" s="5"/>
      <c r="KX908" s="5"/>
      <c r="KY908" s="5"/>
      <c r="KZ908" s="5"/>
      <c r="LA908" s="5"/>
      <c r="LB908" s="5"/>
      <c r="LC908" s="5"/>
      <c r="LD908" s="5"/>
      <c r="LE908" s="5"/>
      <c r="LF908" s="5"/>
      <c r="LG908" s="5"/>
      <c r="LH908" s="5"/>
      <c r="LI908" s="5"/>
      <c r="LJ908" s="5"/>
      <c r="LK908" s="5"/>
      <c r="LL908" s="5"/>
      <c r="LM908" s="5"/>
      <c r="LN908" s="5"/>
      <c r="LO908" s="5"/>
      <c r="LP908" s="5"/>
      <c r="LQ908" s="5"/>
      <c r="LR908" s="5"/>
      <c r="LS908" s="5"/>
      <c r="LT908" s="5"/>
      <c r="LU908" s="5"/>
      <c r="LV908" s="5"/>
      <c r="LW908" s="5"/>
      <c r="LX908" s="5"/>
      <c r="LY908" s="5"/>
      <c r="LZ908" s="5"/>
      <c r="MA908" s="5"/>
      <c r="MB908" s="5"/>
      <c r="MC908" s="5"/>
      <c r="MD908" s="5"/>
      <c r="ME908" s="5"/>
      <c r="MF908" s="5"/>
      <c r="MG908" s="5"/>
      <c r="MH908" s="5"/>
      <c r="MI908" s="5"/>
      <c r="MJ908" s="5"/>
      <c r="MK908" s="5"/>
      <c r="ML908" s="5"/>
      <c r="MM908" s="5"/>
      <c r="MN908" s="5"/>
      <c r="MO908" s="5"/>
      <c r="MP908" s="5"/>
      <c r="MQ908" s="5"/>
      <c r="MR908" s="5"/>
      <c r="MS908" s="5"/>
      <c r="MT908" s="5"/>
      <c r="MU908" s="5"/>
      <c r="MV908" s="5"/>
      <c r="MW908" s="5"/>
      <c r="MX908" s="5"/>
      <c r="MY908" s="5"/>
      <c r="MZ908" s="5"/>
      <c r="NA908" s="5"/>
      <c r="NB908" s="5"/>
      <c r="NC908" s="5"/>
      <c r="ND908" s="5"/>
      <c r="NE908" s="5"/>
      <c r="NF908" s="5"/>
      <c r="NG908" s="5"/>
      <c r="NH908" s="5"/>
      <c r="NI908" s="5"/>
      <c r="NJ908" s="5"/>
      <c r="NK908" s="5"/>
      <c r="NL908" s="5"/>
      <c r="NM908" s="5"/>
      <c r="NN908" s="5"/>
      <c r="NO908" s="5"/>
      <c r="NP908" s="5"/>
      <c r="NQ908" s="5"/>
      <c r="NR908" s="5"/>
      <c r="NS908" s="5"/>
      <c r="NT908" s="5"/>
      <c r="NU908" s="5"/>
      <c r="NV908" s="5"/>
      <c r="NW908" s="5"/>
      <c r="NX908" s="5"/>
      <c r="NY908" s="5"/>
      <c r="NZ908" s="5"/>
      <c r="OA908" s="5"/>
      <c r="OB908" s="5"/>
      <c r="OC908" s="5"/>
      <c r="OD908" s="5"/>
      <c r="OE908" s="5"/>
      <c r="OF908" s="5"/>
      <c r="OG908" s="5"/>
      <c r="OH908" s="5"/>
      <c r="OI908" s="5"/>
      <c r="OJ908" s="5"/>
      <c r="OK908" s="5"/>
      <c r="OL908" s="5"/>
      <c r="OM908" s="5"/>
      <c r="ON908" s="5"/>
      <c r="OO908" s="5"/>
      <c r="OP908" s="5"/>
      <c r="OQ908" s="5"/>
      <c r="OR908" s="5"/>
      <c r="OS908" s="5"/>
      <c r="OT908" s="5"/>
      <c r="OU908" s="5"/>
      <c r="OV908" s="5"/>
      <c r="OW908" s="5"/>
      <c r="OX908" s="5"/>
      <c r="OY908" s="5"/>
      <c r="OZ908" s="5"/>
      <c r="PA908" s="5"/>
      <c r="PB908" s="5"/>
      <c r="PC908" s="5"/>
      <c r="PD908" s="5"/>
      <c r="PE908" s="5"/>
      <c r="PF908" s="5"/>
      <c r="PG908" s="5"/>
      <c r="PH908" s="5"/>
      <c r="PI908" s="5"/>
      <c r="PJ908" s="5"/>
      <c r="PK908" s="5"/>
      <c r="PL908" s="5"/>
      <c r="PM908" s="5"/>
      <c r="PN908" s="5"/>
      <c r="PO908" s="5"/>
      <c r="PP908" s="5"/>
    </row>
    <row r="909" spans="1:432" ht="14.2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  <c r="IW909" s="5"/>
      <c r="IX909" s="5"/>
      <c r="IY909" s="5"/>
      <c r="IZ909" s="5"/>
      <c r="JA909" s="5"/>
      <c r="JB909" s="5"/>
      <c r="JC909" s="5"/>
      <c r="JD909" s="5"/>
      <c r="JE909" s="5"/>
      <c r="JF909" s="5"/>
      <c r="JG909" s="5"/>
      <c r="JH909" s="5"/>
      <c r="JI909" s="5"/>
      <c r="JJ909" s="5"/>
      <c r="JK909" s="5"/>
      <c r="JL909" s="5"/>
      <c r="JM909" s="5"/>
      <c r="JN909" s="5"/>
      <c r="JO909" s="5"/>
      <c r="JP909" s="5"/>
      <c r="JQ909" s="5"/>
      <c r="JR909" s="5"/>
      <c r="JS909" s="5"/>
      <c r="JT909" s="5"/>
      <c r="JU909" s="5"/>
      <c r="JV909" s="5"/>
      <c r="JW909" s="5"/>
      <c r="JX909" s="5"/>
      <c r="JY909" s="5"/>
      <c r="JZ909" s="5"/>
      <c r="KA909" s="5"/>
      <c r="KB909" s="5"/>
      <c r="KC909" s="5"/>
      <c r="KD909" s="5"/>
      <c r="KE909" s="5"/>
      <c r="KF909" s="5"/>
      <c r="KG909" s="5"/>
      <c r="KH909" s="5"/>
      <c r="KI909" s="5"/>
      <c r="KJ909" s="5"/>
      <c r="KK909" s="5"/>
      <c r="KL909" s="5"/>
      <c r="KM909" s="5"/>
      <c r="KN909" s="5"/>
      <c r="KO909" s="5"/>
      <c r="KP909" s="5"/>
      <c r="KQ909" s="5"/>
      <c r="KR909" s="5"/>
      <c r="KS909" s="5"/>
      <c r="KT909" s="5"/>
      <c r="KU909" s="5"/>
      <c r="KV909" s="5"/>
      <c r="KW909" s="5"/>
      <c r="KX909" s="5"/>
      <c r="KY909" s="5"/>
      <c r="KZ909" s="5"/>
      <c r="LA909" s="5"/>
      <c r="LB909" s="5"/>
      <c r="LC909" s="5"/>
      <c r="LD909" s="5"/>
      <c r="LE909" s="5"/>
      <c r="LF909" s="5"/>
      <c r="LG909" s="5"/>
      <c r="LH909" s="5"/>
      <c r="LI909" s="5"/>
      <c r="LJ909" s="5"/>
      <c r="LK909" s="5"/>
      <c r="LL909" s="5"/>
      <c r="LM909" s="5"/>
      <c r="LN909" s="5"/>
      <c r="LO909" s="5"/>
      <c r="LP909" s="5"/>
      <c r="LQ909" s="5"/>
      <c r="LR909" s="5"/>
      <c r="LS909" s="5"/>
      <c r="LT909" s="5"/>
      <c r="LU909" s="5"/>
      <c r="LV909" s="5"/>
      <c r="LW909" s="5"/>
      <c r="LX909" s="5"/>
      <c r="LY909" s="5"/>
      <c r="LZ909" s="5"/>
      <c r="MA909" s="5"/>
      <c r="MB909" s="5"/>
      <c r="MC909" s="5"/>
      <c r="MD909" s="5"/>
      <c r="ME909" s="5"/>
      <c r="MF909" s="5"/>
      <c r="MG909" s="5"/>
      <c r="MH909" s="5"/>
      <c r="MI909" s="5"/>
      <c r="MJ909" s="5"/>
      <c r="MK909" s="5"/>
      <c r="ML909" s="5"/>
      <c r="MM909" s="5"/>
      <c r="MN909" s="5"/>
      <c r="MO909" s="5"/>
      <c r="MP909" s="5"/>
      <c r="MQ909" s="5"/>
      <c r="MR909" s="5"/>
      <c r="MS909" s="5"/>
      <c r="MT909" s="5"/>
      <c r="MU909" s="5"/>
      <c r="MV909" s="5"/>
      <c r="MW909" s="5"/>
      <c r="MX909" s="5"/>
      <c r="MY909" s="5"/>
      <c r="MZ909" s="5"/>
      <c r="NA909" s="5"/>
      <c r="NB909" s="5"/>
      <c r="NC909" s="5"/>
      <c r="ND909" s="5"/>
      <c r="NE909" s="5"/>
      <c r="NF909" s="5"/>
      <c r="NG909" s="5"/>
      <c r="NH909" s="5"/>
      <c r="NI909" s="5"/>
      <c r="NJ909" s="5"/>
      <c r="NK909" s="5"/>
      <c r="NL909" s="5"/>
      <c r="NM909" s="5"/>
      <c r="NN909" s="5"/>
      <c r="NO909" s="5"/>
      <c r="NP909" s="5"/>
      <c r="NQ909" s="5"/>
      <c r="NR909" s="5"/>
      <c r="NS909" s="5"/>
      <c r="NT909" s="5"/>
      <c r="NU909" s="5"/>
      <c r="NV909" s="5"/>
      <c r="NW909" s="5"/>
      <c r="NX909" s="5"/>
      <c r="NY909" s="5"/>
      <c r="NZ909" s="5"/>
      <c r="OA909" s="5"/>
      <c r="OB909" s="5"/>
      <c r="OC909" s="5"/>
      <c r="OD909" s="5"/>
      <c r="OE909" s="5"/>
      <c r="OF909" s="5"/>
      <c r="OG909" s="5"/>
      <c r="OH909" s="5"/>
      <c r="OI909" s="5"/>
      <c r="OJ909" s="5"/>
      <c r="OK909" s="5"/>
      <c r="OL909" s="5"/>
      <c r="OM909" s="5"/>
      <c r="ON909" s="5"/>
      <c r="OO909" s="5"/>
      <c r="OP909" s="5"/>
      <c r="OQ909" s="5"/>
      <c r="OR909" s="5"/>
      <c r="OS909" s="5"/>
      <c r="OT909" s="5"/>
      <c r="OU909" s="5"/>
      <c r="OV909" s="5"/>
      <c r="OW909" s="5"/>
      <c r="OX909" s="5"/>
      <c r="OY909" s="5"/>
      <c r="OZ909" s="5"/>
      <c r="PA909" s="5"/>
      <c r="PB909" s="5"/>
      <c r="PC909" s="5"/>
      <c r="PD909" s="5"/>
      <c r="PE909" s="5"/>
      <c r="PF909" s="5"/>
      <c r="PG909" s="5"/>
      <c r="PH909" s="5"/>
      <c r="PI909" s="5"/>
      <c r="PJ909" s="5"/>
      <c r="PK909" s="5"/>
      <c r="PL909" s="5"/>
      <c r="PM909" s="5"/>
      <c r="PN909" s="5"/>
      <c r="PO909" s="5"/>
      <c r="PP909" s="5"/>
    </row>
    <row r="910" spans="1:432" ht="14.2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  <c r="IW910" s="5"/>
      <c r="IX910" s="5"/>
      <c r="IY910" s="5"/>
      <c r="IZ910" s="5"/>
      <c r="JA910" s="5"/>
      <c r="JB910" s="5"/>
      <c r="JC910" s="5"/>
      <c r="JD910" s="5"/>
      <c r="JE910" s="5"/>
      <c r="JF910" s="5"/>
      <c r="JG910" s="5"/>
      <c r="JH910" s="5"/>
      <c r="JI910" s="5"/>
      <c r="JJ910" s="5"/>
      <c r="JK910" s="5"/>
      <c r="JL910" s="5"/>
      <c r="JM910" s="5"/>
      <c r="JN910" s="5"/>
      <c r="JO910" s="5"/>
      <c r="JP910" s="5"/>
      <c r="JQ910" s="5"/>
      <c r="JR910" s="5"/>
      <c r="JS910" s="5"/>
      <c r="JT910" s="5"/>
      <c r="JU910" s="5"/>
      <c r="JV910" s="5"/>
      <c r="JW910" s="5"/>
      <c r="JX910" s="5"/>
      <c r="JY910" s="5"/>
      <c r="JZ910" s="5"/>
      <c r="KA910" s="5"/>
      <c r="KB910" s="5"/>
      <c r="KC910" s="5"/>
      <c r="KD910" s="5"/>
      <c r="KE910" s="5"/>
      <c r="KF910" s="5"/>
      <c r="KG910" s="5"/>
      <c r="KH910" s="5"/>
      <c r="KI910" s="5"/>
      <c r="KJ910" s="5"/>
      <c r="KK910" s="5"/>
      <c r="KL910" s="5"/>
      <c r="KM910" s="5"/>
      <c r="KN910" s="5"/>
      <c r="KO910" s="5"/>
      <c r="KP910" s="5"/>
      <c r="KQ910" s="5"/>
      <c r="KR910" s="5"/>
      <c r="KS910" s="5"/>
      <c r="KT910" s="5"/>
      <c r="KU910" s="5"/>
      <c r="KV910" s="5"/>
      <c r="KW910" s="5"/>
      <c r="KX910" s="5"/>
      <c r="KY910" s="5"/>
      <c r="KZ910" s="5"/>
      <c r="LA910" s="5"/>
      <c r="LB910" s="5"/>
      <c r="LC910" s="5"/>
      <c r="LD910" s="5"/>
      <c r="LE910" s="5"/>
      <c r="LF910" s="5"/>
      <c r="LG910" s="5"/>
      <c r="LH910" s="5"/>
      <c r="LI910" s="5"/>
      <c r="LJ910" s="5"/>
      <c r="LK910" s="5"/>
      <c r="LL910" s="5"/>
      <c r="LM910" s="5"/>
      <c r="LN910" s="5"/>
      <c r="LO910" s="5"/>
      <c r="LP910" s="5"/>
      <c r="LQ910" s="5"/>
      <c r="LR910" s="5"/>
      <c r="LS910" s="5"/>
      <c r="LT910" s="5"/>
      <c r="LU910" s="5"/>
      <c r="LV910" s="5"/>
      <c r="LW910" s="5"/>
      <c r="LX910" s="5"/>
      <c r="LY910" s="5"/>
      <c r="LZ910" s="5"/>
      <c r="MA910" s="5"/>
      <c r="MB910" s="5"/>
      <c r="MC910" s="5"/>
      <c r="MD910" s="5"/>
      <c r="ME910" s="5"/>
      <c r="MF910" s="5"/>
      <c r="MG910" s="5"/>
      <c r="MH910" s="5"/>
      <c r="MI910" s="5"/>
      <c r="MJ910" s="5"/>
      <c r="MK910" s="5"/>
      <c r="ML910" s="5"/>
      <c r="MM910" s="5"/>
      <c r="MN910" s="5"/>
      <c r="MO910" s="5"/>
      <c r="MP910" s="5"/>
      <c r="MQ910" s="5"/>
      <c r="MR910" s="5"/>
      <c r="MS910" s="5"/>
      <c r="MT910" s="5"/>
      <c r="MU910" s="5"/>
      <c r="MV910" s="5"/>
      <c r="MW910" s="5"/>
      <c r="MX910" s="5"/>
      <c r="MY910" s="5"/>
      <c r="MZ910" s="5"/>
      <c r="NA910" s="5"/>
      <c r="NB910" s="5"/>
      <c r="NC910" s="5"/>
      <c r="ND910" s="5"/>
      <c r="NE910" s="5"/>
      <c r="NF910" s="5"/>
      <c r="NG910" s="5"/>
      <c r="NH910" s="5"/>
      <c r="NI910" s="5"/>
      <c r="NJ910" s="5"/>
      <c r="NK910" s="5"/>
      <c r="NL910" s="5"/>
      <c r="NM910" s="5"/>
      <c r="NN910" s="5"/>
      <c r="NO910" s="5"/>
      <c r="NP910" s="5"/>
      <c r="NQ910" s="5"/>
      <c r="NR910" s="5"/>
      <c r="NS910" s="5"/>
      <c r="NT910" s="5"/>
      <c r="NU910" s="5"/>
      <c r="NV910" s="5"/>
      <c r="NW910" s="5"/>
      <c r="NX910" s="5"/>
      <c r="NY910" s="5"/>
      <c r="NZ910" s="5"/>
      <c r="OA910" s="5"/>
      <c r="OB910" s="5"/>
      <c r="OC910" s="5"/>
      <c r="OD910" s="5"/>
      <c r="OE910" s="5"/>
      <c r="OF910" s="5"/>
      <c r="OG910" s="5"/>
      <c r="OH910" s="5"/>
      <c r="OI910" s="5"/>
      <c r="OJ910" s="5"/>
      <c r="OK910" s="5"/>
      <c r="OL910" s="5"/>
      <c r="OM910" s="5"/>
      <c r="ON910" s="5"/>
      <c r="OO910" s="5"/>
      <c r="OP910" s="5"/>
      <c r="OQ910" s="5"/>
      <c r="OR910" s="5"/>
      <c r="OS910" s="5"/>
      <c r="OT910" s="5"/>
      <c r="OU910" s="5"/>
      <c r="OV910" s="5"/>
      <c r="OW910" s="5"/>
      <c r="OX910" s="5"/>
      <c r="OY910" s="5"/>
      <c r="OZ910" s="5"/>
      <c r="PA910" s="5"/>
      <c r="PB910" s="5"/>
      <c r="PC910" s="5"/>
      <c r="PD910" s="5"/>
      <c r="PE910" s="5"/>
      <c r="PF910" s="5"/>
      <c r="PG910" s="5"/>
      <c r="PH910" s="5"/>
      <c r="PI910" s="5"/>
      <c r="PJ910" s="5"/>
      <c r="PK910" s="5"/>
      <c r="PL910" s="5"/>
      <c r="PM910" s="5"/>
      <c r="PN910" s="5"/>
      <c r="PO910" s="5"/>
      <c r="PP910" s="5"/>
    </row>
    <row r="911" spans="1:432" ht="14.2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  <c r="IW911" s="5"/>
      <c r="IX911" s="5"/>
      <c r="IY911" s="5"/>
      <c r="IZ911" s="5"/>
      <c r="JA911" s="5"/>
      <c r="JB911" s="5"/>
      <c r="JC911" s="5"/>
      <c r="JD911" s="5"/>
      <c r="JE911" s="5"/>
      <c r="JF911" s="5"/>
      <c r="JG911" s="5"/>
      <c r="JH911" s="5"/>
      <c r="JI911" s="5"/>
      <c r="JJ911" s="5"/>
      <c r="JK911" s="5"/>
      <c r="JL911" s="5"/>
      <c r="JM911" s="5"/>
      <c r="JN911" s="5"/>
      <c r="JO911" s="5"/>
      <c r="JP911" s="5"/>
      <c r="JQ911" s="5"/>
      <c r="JR911" s="5"/>
      <c r="JS911" s="5"/>
      <c r="JT911" s="5"/>
      <c r="JU911" s="5"/>
      <c r="JV911" s="5"/>
      <c r="JW911" s="5"/>
      <c r="JX911" s="5"/>
      <c r="JY911" s="5"/>
      <c r="JZ911" s="5"/>
      <c r="KA911" s="5"/>
      <c r="KB911" s="5"/>
      <c r="KC911" s="5"/>
      <c r="KD911" s="5"/>
      <c r="KE911" s="5"/>
      <c r="KF911" s="5"/>
      <c r="KG911" s="5"/>
      <c r="KH911" s="5"/>
      <c r="KI911" s="5"/>
      <c r="KJ911" s="5"/>
      <c r="KK911" s="5"/>
      <c r="KL911" s="5"/>
      <c r="KM911" s="5"/>
      <c r="KN911" s="5"/>
      <c r="KO911" s="5"/>
      <c r="KP911" s="5"/>
      <c r="KQ911" s="5"/>
      <c r="KR911" s="5"/>
      <c r="KS911" s="5"/>
      <c r="KT911" s="5"/>
      <c r="KU911" s="5"/>
      <c r="KV911" s="5"/>
      <c r="KW911" s="5"/>
      <c r="KX911" s="5"/>
      <c r="KY911" s="5"/>
      <c r="KZ911" s="5"/>
      <c r="LA911" s="5"/>
      <c r="LB911" s="5"/>
      <c r="LC911" s="5"/>
      <c r="LD911" s="5"/>
      <c r="LE911" s="5"/>
      <c r="LF911" s="5"/>
      <c r="LG911" s="5"/>
      <c r="LH911" s="5"/>
      <c r="LI911" s="5"/>
      <c r="LJ911" s="5"/>
      <c r="LK911" s="5"/>
      <c r="LL911" s="5"/>
      <c r="LM911" s="5"/>
      <c r="LN911" s="5"/>
      <c r="LO911" s="5"/>
      <c r="LP911" s="5"/>
      <c r="LQ911" s="5"/>
      <c r="LR911" s="5"/>
      <c r="LS911" s="5"/>
      <c r="LT911" s="5"/>
      <c r="LU911" s="5"/>
      <c r="LV911" s="5"/>
      <c r="LW911" s="5"/>
      <c r="LX911" s="5"/>
      <c r="LY911" s="5"/>
      <c r="LZ911" s="5"/>
      <c r="MA911" s="5"/>
      <c r="MB911" s="5"/>
      <c r="MC911" s="5"/>
      <c r="MD911" s="5"/>
      <c r="ME911" s="5"/>
      <c r="MF911" s="5"/>
      <c r="MG911" s="5"/>
      <c r="MH911" s="5"/>
      <c r="MI911" s="5"/>
      <c r="MJ911" s="5"/>
      <c r="MK911" s="5"/>
      <c r="ML911" s="5"/>
      <c r="MM911" s="5"/>
      <c r="MN911" s="5"/>
      <c r="MO911" s="5"/>
      <c r="MP911" s="5"/>
      <c r="MQ911" s="5"/>
      <c r="MR911" s="5"/>
      <c r="MS911" s="5"/>
      <c r="MT911" s="5"/>
      <c r="MU911" s="5"/>
      <c r="MV911" s="5"/>
      <c r="MW911" s="5"/>
      <c r="MX911" s="5"/>
      <c r="MY911" s="5"/>
      <c r="MZ911" s="5"/>
      <c r="NA911" s="5"/>
      <c r="NB911" s="5"/>
      <c r="NC911" s="5"/>
      <c r="ND911" s="5"/>
      <c r="NE911" s="5"/>
      <c r="NF911" s="5"/>
      <c r="NG911" s="5"/>
      <c r="NH911" s="5"/>
      <c r="NI911" s="5"/>
      <c r="NJ911" s="5"/>
      <c r="NK911" s="5"/>
      <c r="NL911" s="5"/>
      <c r="NM911" s="5"/>
      <c r="NN911" s="5"/>
      <c r="NO911" s="5"/>
      <c r="NP911" s="5"/>
      <c r="NQ911" s="5"/>
      <c r="NR911" s="5"/>
      <c r="NS911" s="5"/>
      <c r="NT911" s="5"/>
      <c r="NU911" s="5"/>
      <c r="NV911" s="5"/>
      <c r="NW911" s="5"/>
      <c r="NX911" s="5"/>
      <c r="NY911" s="5"/>
      <c r="NZ911" s="5"/>
      <c r="OA911" s="5"/>
      <c r="OB911" s="5"/>
      <c r="OC911" s="5"/>
      <c r="OD911" s="5"/>
      <c r="OE911" s="5"/>
      <c r="OF911" s="5"/>
      <c r="OG911" s="5"/>
      <c r="OH911" s="5"/>
      <c r="OI911" s="5"/>
      <c r="OJ911" s="5"/>
      <c r="OK911" s="5"/>
      <c r="OL911" s="5"/>
      <c r="OM911" s="5"/>
      <c r="ON911" s="5"/>
      <c r="OO911" s="5"/>
      <c r="OP911" s="5"/>
      <c r="OQ911" s="5"/>
      <c r="OR911" s="5"/>
      <c r="OS911" s="5"/>
      <c r="OT911" s="5"/>
      <c r="OU911" s="5"/>
      <c r="OV911" s="5"/>
      <c r="OW911" s="5"/>
      <c r="OX911" s="5"/>
      <c r="OY911" s="5"/>
      <c r="OZ911" s="5"/>
      <c r="PA911" s="5"/>
      <c r="PB911" s="5"/>
      <c r="PC911" s="5"/>
      <c r="PD911" s="5"/>
      <c r="PE911" s="5"/>
      <c r="PF911" s="5"/>
      <c r="PG911" s="5"/>
      <c r="PH911" s="5"/>
      <c r="PI911" s="5"/>
      <c r="PJ911" s="5"/>
      <c r="PK911" s="5"/>
      <c r="PL911" s="5"/>
      <c r="PM911" s="5"/>
      <c r="PN911" s="5"/>
      <c r="PO911" s="5"/>
      <c r="PP911" s="5"/>
    </row>
    <row r="912" spans="1:432" ht="14.2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  <c r="IW912" s="5"/>
      <c r="IX912" s="5"/>
      <c r="IY912" s="5"/>
      <c r="IZ912" s="5"/>
      <c r="JA912" s="5"/>
      <c r="JB912" s="5"/>
      <c r="JC912" s="5"/>
      <c r="JD912" s="5"/>
      <c r="JE912" s="5"/>
      <c r="JF912" s="5"/>
      <c r="JG912" s="5"/>
      <c r="JH912" s="5"/>
      <c r="JI912" s="5"/>
      <c r="JJ912" s="5"/>
      <c r="JK912" s="5"/>
      <c r="JL912" s="5"/>
      <c r="JM912" s="5"/>
      <c r="JN912" s="5"/>
      <c r="JO912" s="5"/>
      <c r="JP912" s="5"/>
      <c r="JQ912" s="5"/>
      <c r="JR912" s="5"/>
      <c r="JS912" s="5"/>
      <c r="JT912" s="5"/>
      <c r="JU912" s="5"/>
      <c r="JV912" s="5"/>
      <c r="JW912" s="5"/>
      <c r="JX912" s="5"/>
      <c r="JY912" s="5"/>
      <c r="JZ912" s="5"/>
      <c r="KA912" s="5"/>
      <c r="KB912" s="5"/>
      <c r="KC912" s="5"/>
      <c r="KD912" s="5"/>
      <c r="KE912" s="5"/>
      <c r="KF912" s="5"/>
      <c r="KG912" s="5"/>
      <c r="KH912" s="5"/>
      <c r="KI912" s="5"/>
      <c r="KJ912" s="5"/>
      <c r="KK912" s="5"/>
      <c r="KL912" s="5"/>
      <c r="KM912" s="5"/>
      <c r="KN912" s="5"/>
      <c r="KO912" s="5"/>
      <c r="KP912" s="5"/>
      <c r="KQ912" s="5"/>
      <c r="KR912" s="5"/>
      <c r="KS912" s="5"/>
      <c r="KT912" s="5"/>
      <c r="KU912" s="5"/>
      <c r="KV912" s="5"/>
      <c r="KW912" s="5"/>
      <c r="KX912" s="5"/>
      <c r="KY912" s="5"/>
      <c r="KZ912" s="5"/>
      <c r="LA912" s="5"/>
      <c r="LB912" s="5"/>
      <c r="LC912" s="5"/>
      <c r="LD912" s="5"/>
      <c r="LE912" s="5"/>
      <c r="LF912" s="5"/>
      <c r="LG912" s="5"/>
      <c r="LH912" s="5"/>
      <c r="LI912" s="5"/>
      <c r="LJ912" s="5"/>
      <c r="LK912" s="5"/>
      <c r="LL912" s="5"/>
      <c r="LM912" s="5"/>
      <c r="LN912" s="5"/>
      <c r="LO912" s="5"/>
      <c r="LP912" s="5"/>
      <c r="LQ912" s="5"/>
      <c r="LR912" s="5"/>
      <c r="LS912" s="5"/>
      <c r="LT912" s="5"/>
      <c r="LU912" s="5"/>
      <c r="LV912" s="5"/>
      <c r="LW912" s="5"/>
      <c r="LX912" s="5"/>
      <c r="LY912" s="5"/>
      <c r="LZ912" s="5"/>
      <c r="MA912" s="5"/>
      <c r="MB912" s="5"/>
      <c r="MC912" s="5"/>
      <c r="MD912" s="5"/>
      <c r="ME912" s="5"/>
      <c r="MF912" s="5"/>
      <c r="MG912" s="5"/>
      <c r="MH912" s="5"/>
      <c r="MI912" s="5"/>
      <c r="MJ912" s="5"/>
      <c r="MK912" s="5"/>
      <c r="ML912" s="5"/>
      <c r="MM912" s="5"/>
      <c r="MN912" s="5"/>
      <c r="MO912" s="5"/>
      <c r="MP912" s="5"/>
      <c r="MQ912" s="5"/>
      <c r="MR912" s="5"/>
      <c r="MS912" s="5"/>
      <c r="MT912" s="5"/>
      <c r="MU912" s="5"/>
      <c r="MV912" s="5"/>
      <c r="MW912" s="5"/>
      <c r="MX912" s="5"/>
      <c r="MY912" s="5"/>
      <c r="MZ912" s="5"/>
      <c r="NA912" s="5"/>
      <c r="NB912" s="5"/>
      <c r="NC912" s="5"/>
      <c r="ND912" s="5"/>
      <c r="NE912" s="5"/>
      <c r="NF912" s="5"/>
      <c r="NG912" s="5"/>
      <c r="NH912" s="5"/>
      <c r="NI912" s="5"/>
      <c r="NJ912" s="5"/>
      <c r="NK912" s="5"/>
      <c r="NL912" s="5"/>
      <c r="NM912" s="5"/>
      <c r="NN912" s="5"/>
      <c r="NO912" s="5"/>
      <c r="NP912" s="5"/>
      <c r="NQ912" s="5"/>
      <c r="NR912" s="5"/>
      <c r="NS912" s="5"/>
      <c r="NT912" s="5"/>
      <c r="NU912" s="5"/>
      <c r="NV912" s="5"/>
      <c r="NW912" s="5"/>
      <c r="NX912" s="5"/>
      <c r="NY912" s="5"/>
      <c r="NZ912" s="5"/>
      <c r="OA912" s="5"/>
      <c r="OB912" s="5"/>
      <c r="OC912" s="5"/>
      <c r="OD912" s="5"/>
      <c r="OE912" s="5"/>
      <c r="OF912" s="5"/>
      <c r="OG912" s="5"/>
      <c r="OH912" s="5"/>
      <c r="OI912" s="5"/>
      <c r="OJ912" s="5"/>
      <c r="OK912" s="5"/>
      <c r="OL912" s="5"/>
      <c r="OM912" s="5"/>
      <c r="ON912" s="5"/>
      <c r="OO912" s="5"/>
      <c r="OP912" s="5"/>
      <c r="OQ912" s="5"/>
      <c r="OR912" s="5"/>
      <c r="OS912" s="5"/>
      <c r="OT912" s="5"/>
      <c r="OU912" s="5"/>
      <c r="OV912" s="5"/>
      <c r="OW912" s="5"/>
      <c r="OX912" s="5"/>
      <c r="OY912" s="5"/>
      <c r="OZ912" s="5"/>
      <c r="PA912" s="5"/>
      <c r="PB912" s="5"/>
      <c r="PC912" s="5"/>
      <c r="PD912" s="5"/>
      <c r="PE912" s="5"/>
      <c r="PF912" s="5"/>
      <c r="PG912" s="5"/>
      <c r="PH912" s="5"/>
      <c r="PI912" s="5"/>
      <c r="PJ912" s="5"/>
      <c r="PK912" s="5"/>
      <c r="PL912" s="5"/>
      <c r="PM912" s="5"/>
      <c r="PN912" s="5"/>
      <c r="PO912" s="5"/>
      <c r="PP912" s="5"/>
    </row>
    <row r="913" spans="1:432" ht="14.2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  <c r="IW913" s="5"/>
      <c r="IX913" s="5"/>
      <c r="IY913" s="5"/>
      <c r="IZ913" s="5"/>
      <c r="JA913" s="5"/>
      <c r="JB913" s="5"/>
      <c r="JC913" s="5"/>
      <c r="JD913" s="5"/>
      <c r="JE913" s="5"/>
      <c r="JF913" s="5"/>
      <c r="JG913" s="5"/>
      <c r="JH913" s="5"/>
      <c r="JI913" s="5"/>
      <c r="JJ913" s="5"/>
      <c r="JK913" s="5"/>
      <c r="JL913" s="5"/>
      <c r="JM913" s="5"/>
      <c r="JN913" s="5"/>
      <c r="JO913" s="5"/>
      <c r="JP913" s="5"/>
      <c r="JQ913" s="5"/>
      <c r="JR913" s="5"/>
      <c r="JS913" s="5"/>
      <c r="JT913" s="5"/>
      <c r="JU913" s="5"/>
      <c r="JV913" s="5"/>
      <c r="JW913" s="5"/>
      <c r="JX913" s="5"/>
      <c r="JY913" s="5"/>
      <c r="JZ913" s="5"/>
      <c r="KA913" s="5"/>
      <c r="KB913" s="5"/>
      <c r="KC913" s="5"/>
      <c r="KD913" s="5"/>
      <c r="KE913" s="5"/>
      <c r="KF913" s="5"/>
      <c r="KG913" s="5"/>
      <c r="KH913" s="5"/>
      <c r="KI913" s="5"/>
      <c r="KJ913" s="5"/>
      <c r="KK913" s="5"/>
      <c r="KL913" s="5"/>
      <c r="KM913" s="5"/>
      <c r="KN913" s="5"/>
      <c r="KO913" s="5"/>
      <c r="KP913" s="5"/>
      <c r="KQ913" s="5"/>
      <c r="KR913" s="5"/>
      <c r="KS913" s="5"/>
      <c r="KT913" s="5"/>
      <c r="KU913" s="5"/>
      <c r="KV913" s="5"/>
      <c r="KW913" s="5"/>
      <c r="KX913" s="5"/>
      <c r="KY913" s="5"/>
      <c r="KZ913" s="5"/>
      <c r="LA913" s="5"/>
      <c r="LB913" s="5"/>
      <c r="LC913" s="5"/>
      <c r="LD913" s="5"/>
      <c r="LE913" s="5"/>
      <c r="LF913" s="5"/>
      <c r="LG913" s="5"/>
      <c r="LH913" s="5"/>
      <c r="LI913" s="5"/>
      <c r="LJ913" s="5"/>
      <c r="LK913" s="5"/>
      <c r="LL913" s="5"/>
      <c r="LM913" s="5"/>
      <c r="LN913" s="5"/>
      <c r="LO913" s="5"/>
      <c r="LP913" s="5"/>
      <c r="LQ913" s="5"/>
      <c r="LR913" s="5"/>
      <c r="LS913" s="5"/>
      <c r="LT913" s="5"/>
      <c r="LU913" s="5"/>
      <c r="LV913" s="5"/>
      <c r="LW913" s="5"/>
      <c r="LX913" s="5"/>
      <c r="LY913" s="5"/>
      <c r="LZ913" s="5"/>
      <c r="MA913" s="5"/>
      <c r="MB913" s="5"/>
      <c r="MC913" s="5"/>
      <c r="MD913" s="5"/>
      <c r="ME913" s="5"/>
      <c r="MF913" s="5"/>
      <c r="MG913" s="5"/>
      <c r="MH913" s="5"/>
      <c r="MI913" s="5"/>
      <c r="MJ913" s="5"/>
      <c r="MK913" s="5"/>
      <c r="ML913" s="5"/>
      <c r="MM913" s="5"/>
      <c r="MN913" s="5"/>
      <c r="MO913" s="5"/>
      <c r="MP913" s="5"/>
      <c r="MQ913" s="5"/>
      <c r="MR913" s="5"/>
      <c r="MS913" s="5"/>
      <c r="MT913" s="5"/>
      <c r="MU913" s="5"/>
      <c r="MV913" s="5"/>
      <c r="MW913" s="5"/>
      <c r="MX913" s="5"/>
      <c r="MY913" s="5"/>
      <c r="MZ913" s="5"/>
      <c r="NA913" s="5"/>
      <c r="NB913" s="5"/>
      <c r="NC913" s="5"/>
      <c r="ND913" s="5"/>
      <c r="NE913" s="5"/>
      <c r="NF913" s="5"/>
      <c r="NG913" s="5"/>
      <c r="NH913" s="5"/>
      <c r="NI913" s="5"/>
      <c r="NJ913" s="5"/>
      <c r="NK913" s="5"/>
      <c r="NL913" s="5"/>
      <c r="NM913" s="5"/>
      <c r="NN913" s="5"/>
      <c r="NO913" s="5"/>
      <c r="NP913" s="5"/>
      <c r="NQ913" s="5"/>
      <c r="NR913" s="5"/>
      <c r="NS913" s="5"/>
      <c r="NT913" s="5"/>
      <c r="NU913" s="5"/>
      <c r="NV913" s="5"/>
      <c r="NW913" s="5"/>
      <c r="NX913" s="5"/>
      <c r="NY913" s="5"/>
      <c r="NZ913" s="5"/>
      <c r="OA913" s="5"/>
      <c r="OB913" s="5"/>
      <c r="OC913" s="5"/>
      <c r="OD913" s="5"/>
      <c r="OE913" s="5"/>
      <c r="OF913" s="5"/>
      <c r="OG913" s="5"/>
      <c r="OH913" s="5"/>
      <c r="OI913" s="5"/>
      <c r="OJ913" s="5"/>
      <c r="OK913" s="5"/>
      <c r="OL913" s="5"/>
      <c r="OM913" s="5"/>
      <c r="ON913" s="5"/>
      <c r="OO913" s="5"/>
      <c r="OP913" s="5"/>
      <c r="OQ913" s="5"/>
      <c r="OR913" s="5"/>
      <c r="OS913" s="5"/>
      <c r="OT913" s="5"/>
      <c r="OU913" s="5"/>
      <c r="OV913" s="5"/>
      <c r="OW913" s="5"/>
      <c r="OX913" s="5"/>
      <c r="OY913" s="5"/>
      <c r="OZ913" s="5"/>
      <c r="PA913" s="5"/>
      <c r="PB913" s="5"/>
      <c r="PC913" s="5"/>
      <c r="PD913" s="5"/>
      <c r="PE913" s="5"/>
      <c r="PF913" s="5"/>
      <c r="PG913" s="5"/>
      <c r="PH913" s="5"/>
      <c r="PI913" s="5"/>
      <c r="PJ913" s="5"/>
      <c r="PK913" s="5"/>
      <c r="PL913" s="5"/>
      <c r="PM913" s="5"/>
      <c r="PN913" s="5"/>
      <c r="PO913" s="5"/>
      <c r="PP913" s="5"/>
    </row>
    <row r="914" spans="1:432" ht="14.2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  <c r="IW914" s="5"/>
      <c r="IX914" s="5"/>
      <c r="IY914" s="5"/>
      <c r="IZ914" s="5"/>
      <c r="JA914" s="5"/>
      <c r="JB914" s="5"/>
      <c r="JC914" s="5"/>
      <c r="JD914" s="5"/>
      <c r="JE914" s="5"/>
      <c r="JF914" s="5"/>
      <c r="JG914" s="5"/>
      <c r="JH914" s="5"/>
      <c r="JI914" s="5"/>
      <c r="JJ914" s="5"/>
      <c r="JK914" s="5"/>
      <c r="JL914" s="5"/>
      <c r="JM914" s="5"/>
      <c r="JN914" s="5"/>
      <c r="JO914" s="5"/>
      <c r="JP914" s="5"/>
      <c r="JQ914" s="5"/>
      <c r="JR914" s="5"/>
      <c r="JS914" s="5"/>
      <c r="JT914" s="5"/>
      <c r="JU914" s="5"/>
      <c r="JV914" s="5"/>
      <c r="JW914" s="5"/>
      <c r="JX914" s="5"/>
      <c r="JY914" s="5"/>
      <c r="JZ914" s="5"/>
      <c r="KA914" s="5"/>
      <c r="KB914" s="5"/>
      <c r="KC914" s="5"/>
      <c r="KD914" s="5"/>
      <c r="KE914" s="5"/>
      <c r="KF914" s="5"/>
      <c r="KG914" s="5"/>
      <c r="KH914" s="5"/>
      <c r="KI914" s="5"/>
      <c r="KJ914" s="5"/>
      <c r="KK914" s="5"/>
      <c r="KL914" s="5"/>
      <c r="KM914" s="5"/>
      <c r="KN914" s="5"/>
      <c r="KO914" s="5"/>
      <c r="KP914" s="5"/>
      <c r="KQ914" s="5"/>
      <c r="KR914" s="5"/>
      <c r="KS914" s="5"/>
      <c r="KT914" s="5"/>
      <c r="KU914" s="5"/>
      <c r="KV914" s="5"/>
      <c r="KW914" s="5"/>
      <c r="KX914" s="5"/>
      <c r="KY914" s="5"/>
      <c r="KZ914" s="5"/>
      <c r="LA914" s="5"/>
      <c r="LB914" s="5"/>
      <c r="LC914" s="5"/>
      <c r="LD914" s="5"/>
      <c r="LE914" s="5"/>
      <c r="LF914" s="5"/>
      <c r="LG914" s="5"/>
      <c r="LH914" s="5"/>
      <c r="LI914" s="5"/>
      <c r="LJ914" s="5"/>
      <c r="LK914" s="5"/>
      <c r="LL914" s="5"/>
      <c r="LM914" s="5"/>
      <c r="LN914" s="5"/>
      <c r="LO914" s="5"/>
      <c r="LP914" s="5"/>
      <c r="LQ914" s="5"/>
      <c r="LR914" s="5"/>
      <c r="LS914" s="5"/>
      <c r="LT914" s="5"/>
      <c r="LU914" s="5"/>
      <c r="LV914" s="5"/>
      <c r="LW914" s="5"/>
      <c r="LX914" s="5"/>
      <c r="LY914" s="5"/>
      <c r="LZ914" s="5"/>
      <c r="MA914" s="5"/>
      <c r="MB914" s="5"/>
      <c r="MC914" s="5"/>
      <c r="MD914" s="5"/>
      <c r="ME914" s="5"/>
      <c r="MF914" s="5"/>
      <c r="MG914" s="5"/>
      <c r="MH914" s="5"/>
      <c r="MI914" s="5"/>
      <c r="MJ914" s="5"/>
      <c r="MK914" s="5"/>
      <c r="ML914" s="5"/>
      <c r="MM914" s="5"/>
      <c r="MN914" s="5"/>
      <c r="MO914" s="5"/>
      <c r="MP914" s="5"/>
      <c r="MQ914" s="5"/>
      <c r="MR914" s="5"/>
      <c r="MS914" s="5"/>
      <c r="MT914" s="5"/>
      <c r="MU914" s="5"/>
      <c r="MV914" s="5"/>
      <c r="MW914" s="5"/>
      <c r="MX914" s="5"/>
      <c r="MY914" s="5"/>
      <c r="MZ914" s="5"/>
      <c r="NA914" s="5"/>
      <c r="NB914" s="5"/>
      <c r="NC914" s="5"/>
      <c r="ND914" s="5"/>
      <c r="NE914" s="5"/>
      <c r="NF914" s="5"/>
      <c r="NG914" s="5"/>
      <c r="NH914" s="5"/>
      <c r="NI914" s="5"/>
      <c r="NJ914" s="5"/>
      <c r="NK914" s="5"/>
      <c r="NL914" s="5"/>
      <c r="NM914" s="5"/>
      <c r="NN914" s="5"/>
      <c r="NO914" s="5"/>
      <c r="NP914" s="5"/>
      <c r="NQ914" s="5"/>
      <c r="NR914" s="5"/>
      <c r="NS914" s="5"/>
      <c r="NT914" s="5"/>
      <c r="NU914" s="5"/>
      <c r="NV914" s="5"/>
      <c r="NW914" s="5"/>
      <c r="NX914" s="5"/>
      <c r="NY914" s="5"/>
      <c r="NZ914" s="5"/>
      <c r="OA914" s="5"/>
      <c r="OB914" s="5"/>
      <c r="OC914" s="5"/>
      <c r="OD914" s="5"/>
      <c r="OE914" s="5"/>
      <c r="OF914" s="5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</row>
    <row r="915" spans="1:432" ht="14.2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  <c r="IW915" s="5"/>
      <c r="IX915" s="5"/>
      <c r="IY915" s="5"/>
      <c r="IZ915" s="5"/>
      <c r="JA915" s="5"/>
      <c r="JB915" s="5"/>
      <c r="JC915" s="5"/>
      <c r="JD915" s="5"/>
      <c r="JE915" s="5"/>
      <c r="JF915" s="5"/>
      <c r="JG915" s="5"/>
      <c r="JH915" s="5"/>
      <c r="JI915" s="5"/>
      <c r="JJ915" s="5"/>
      <c r="JK915" s="5"/>
      <c r="JL915" s="5"/>
      <c r="JM915" s="5"/>
      <c r="JN915" s="5"/>
      <c r="JO915" s="5"/>
      <c r="JP915" s="5"/>
      <c r="JQ915" s="5"/>
      <c r="JR915" s="5"/>
      <c r="JS915" s="5"/>
      <c r="JT915" s="5"/>
      <c r="JU915" s="5"/>
      <c r="JV915" s="5"/>
      <c r="JW915" s="5"/>
      <c r="JX915" s="5"/>
      <c r="JY915" s="5"/>
      <c r="JZ915" s="5"/>
      <c r="KA915" s="5"/>
      <c r="KB915" s="5"/>
      <c r="KC915" s="5"/>
      <c r="KD915" s="5"/>
      <c r="KE915" s="5"/>
      <c r="KF915" s="5"/>
      <c r="KG915" s="5"/>
      <c r="KH915" s="5"/>
      <c r="KI915" s="5"/>
      <c r="KJ915" s="5"/>
      <c r="KK915" s="5"/>
      <c r="KL915" s="5"/>
      <c r="KM915" s="5"/>
      <c r="KN915" s="5"/>
      <c r="KO915" s="5"/>
      <c r="KP915" s="5"/>
      <c r="KQ915" s="5"/>
      <c r="KR915" s="5"/>
      <c r="KS915" s="5"/>
      <c r="KT915" s="5"/>
      <c r="KU915" s="5"/>
      <c r="KV915" s="5"/>
      <c r="KW915" s="5"/>
      <c r="KX915" s="5"/>
      <c r="KY915" s="5"/>
      <c r="KZ915" s="5"/>
      <c r="LA915" s="5"/>
      <c r="LB915" s="5"/>
      <c r="LC915" s="5"/>
      <c r="LD915" s="5"/>
      <c r="LE915" s="5"/>
      <c r="LF915" s="5"/>
      <c r="LG915" s="5"/>
      <c r="LH915" s="5"/>
      <c r="LI915" s="5"/>
      <c r="LJ915" s="5"/>
      <c r="LK915" s="5"/>
      <c r="LL915" s="5"/>
      <c r="LM915" s="5"/>
      <c r="LN915" s="5"/>
      <c r="LO915" s="5"/>
      <c r="LP915" s="5"/>
      <c r="LQ915" s="5"/>
      <c r="LR915" s="5"/>
      <c r="LS915" s="5"/>
      <c r="LT915" s="5"/>
      <c r="LU915" s="5"/>
      <c r="LV915" s="5"/>
      <c r="LW915" s="5"/>
      <c r="LX915" s="5"/>
      <c r="LY915" s="5"/>
      <c r="LZ915" s="5"/>
      <c r="MA915" s="5"/>
      <c r="MB915" s="5"/>
      <c r="MC915" s="5"/>
      <c r="MD915" s="5"/>
      <c r="ME915" s="5"/>
      <c r="MF915" s="5"/>
      <c r="MG915" s="5"/>
      <c r="MH915" s="5"/>
      <c r="MI915" s="5"/>
      <c r="MJ915" s="5"/>
      <c r="MK915" s="5"/>
      <c r="ML915" s="5"/>
      <c r="MM915" s="5"/>
      <c r="MN915" s="5"/>
      <c r="MO915" s="5"/>
      <c r="MP915" s="5"/>
      <c r="MQ915" s="5"/>
      <c r="MR915" s="5"/>
      <c r="MS915" s="5"/>
      <c r="MT915" s="5"/>
      <c r="MU915" s="5"/>
      <c r="MV915" s="5"/>
      <c r="MW915" s="5"/>
      <c r="MX915" s="5"/>
      <c r="MY915" s="5"/>
      <c r="MZ915" s="5"/>
      <c r="NA915" s="5"/>
      <c r="NB915" s="5"/>
      <c r="NC915" s="5"/>
      <c r="ND915" s="5"/>
      <c r="NE915" s="5"/>
      <c r="NF915" s="5"/>
      <c r="NG915" s="5"/>
      <c r="NH915" s="5"/>
      <c r="NI915" s="5"/>
      <c r="NJ915" s="5"/>
      <c r="NK915" s="5"/>
      <c r="NL915" s="5"/>
      <c r="NM915" s="5"/>
      <c r="NN915" s="5"/>
      <c r="NO915" s="5"/>
      <c r="NP915" s="5"/>
      <c r="NQ915" s="5"/>
      <c r="NR915" s="5"/>
      <c r="NS915" s="5"/>
      <c r="NT915" s="5"/>
      <c r="NU915" s="5"/>
      <c r="NV915" s="5"/>
      <c r="NW915" s="5"/>
      <c r="NX915" s="5"/>
      <c r="NY915" s="5"/>
      <c r="NZ915" s="5"/>
      <c r="OA915" s="5"/>
      <c r="OB915" s="5"/>
      <c r="OC915" s="5"/>
      <c r="OD915" s="5"/>
      <c r="OE915" s="5"/>
      <c r="OF915" s="5"/>
      <c r="OG915" s="5"/>
      <c r="OH915" s="5"/>
      <c r="OI915" s="5"/>
      <c r="OJ915" s="5"/>
      <c r="OK915" s="5"/>
      <c r="OL915" s="5"/>
      <c r="OM915" s="5"/>
      <c r="ON915" s="5"/>
      <c r="OO915" s="5"/>
      <c r="OP915" s="5"/>
      <c r="OQ915" s="5"/>
      <c r="OR915" s="5"/>
      <c r="OS915" s="5"/>
      <c r="OT915" s="5"/>
      <c r="OU915" s="5"/>
      <c r="OV915" s="5"/>
      <c r="OW915" s="5"/>
      <c r="OX915" s="5"/>
      <c r="OY915" s="5"/>
      <c r="OZ915" s="5"/>
      <c r="PA915" s="5"/>
      <c r="PB915" s="5"/>
      <c r="PC915" s="5"/>
      <c r="PD915" s="5"/>
      <c r="PE915" s="5"/>
      <c r="PF915" s="5"/>
      <c r="PG915" s="5"/>
      <c r="PH915" s="5"/>
      <c r="PI915" s="5"/>
      <c r="PJ915" s="5"/>
      <c r="PK915" s="5"/>
      <c r="PL915" s="5"/>
      <c r="PM915" s="5"/>
      <c r="PN915" s="5"/>
      <c r="PO915" s="5"/>
      <c r="PP915" s="5"/>
    </row>
    <row r="916" spans="1:432" ht="14.2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  <c r="IW916" s="5"/>
      <c r="IX916" s="5"/>
      <c r="IY916" s="5"/>
      <c r="IZ916" s="5"/>
      <c r="JA916" s="5"/>
      <c r="JB916" s="5"/>
      <c r="JC916" s="5"/>
      <c r="JD916" s="5"/>
      <c r="JE916" s="5"/>
      <c r="JF916" s="5"/>
      <c r="JG916" s="5"/>
      <c r="JH916" s="5"/>
      <c r="JI916" s="5"/>
      <c r="JJ916" s="5"/>
      <c r="JK916" s="5"/>
      <c r="JL916" s="5"/>
      <c r="JM916" s="5"/>
      <c r="JN916" s="5"/>
      <c r="JO916" s="5"/>
      <c r="JP916" s="5"/>
      <c r="JQ916" s="5"/>
      <c r="JR916" s="5"/>
      <c r="JS916" s="5"/>
      <c r="JT916" s="5"/>
      <c r="JU916" s="5"/>
      <c r="JV916" s="5"/>
      <c r="JW916" s="5"/>
      <c r="JX916" s="5"/>
      <c r="JY916" s="5"/>
      <c r="JZ916" s="5"/>
      <c r="KA916" s="5"/>
      <c r="KB916" s="5"/>
      <c r="KC916" s="5"/>
      <c r="KD916" s="5"/>
      <c r="KE916" s="5"/>
      <c r="KF916" s="5"/>
      <c r="KG916" s="5"/>
      <c r="KH916" s="5"/>
      <c r="KI916" s="5"/>
      <c r="KJ916" s="5"/>
      <c r="KK916" s="5"/>
      <c r="KL916" s="5"/>
      <c r="KM916" s="5"/>
      <c r="KN916" s="5"/>
      <c r="KO916" s="5"/>
      <c r="KP916" s="5"/>
      <c r="KQ916" s="5"/>
      <c r="KR916" s="5"/>
      <c r="KS916" s="5"/>
      <c r="KT916" s="5"/>
      <c r="KU916" s="5"/>
      <c r="KV916" s="5"/>
      <c r="KW916" s="5"/>
      <c r="KX916" s="5"/>
      <c r="KY916" s="5"/>
      <c r="KZ916" s="5"/>
      <c r="LA916" s="5"/>
      <c r="LB916" s="5"/>
      <c r="LC916" s="5"/>
      <c r="LD916" s="5"/>
      <c r="LE916" s="5"/>
      <c r="LF916" s="5"/>
      <c r="LG916" s="5"/>
      <c r="LH916" s="5"/>
      <c r="LI916" s="5"/>
      <c r="LJ916" s="5"/>
      <c r="LK916" s="5"/>
      <c r="LL916" s="5"/>
      <c r="LM916" s="5"/>
      <c r="LN916" s="5"/>
      <c r="LO916" s="5"/>
      <c r="LP916" s="5"/>
      <c r="LQ916" s="5"/>
      <c r="LR916" s="5"/>
      <c r="LS916" s="5"/>
      <c r="LT916" s="5"/>
      <c r="LU916" s="5"/>
      <c r="LV916" s="5"/>
      <c r="LW916" s="5"/>
      <c r="LX916" s="5"/>
      <c r="LY916" s="5"/>
      <c r="LZ916" s="5"/>
      <c r="MA916" s="5"/>
      <c r="MB916" s="5"/>
      <c r="MC916" s="5"/>
      <c r="MD916" s="5"/>
      <c r="ME916" s="5"/>
      <c r="MF916" s="5"/>
      <c r="MG916" s="5"/>
      <c r="MH916" s="5"/>
      <c r="MI916" s="5"/>
      <c r="MJ916" s="5"/>
      <c r="MK916" s="5"/>
      <c r="ML916" s="5"/>
      <c r="MM916" s="5"/>
      <c r="MN916" s="5"/>
      <c r="MO916" s="5"/>
      <c r="MP916" s="5"/>
      <c r="MQ916" s="5"/>
      <c r="MR916" s="5"/>
      <c r="MS916" s="5"/>
      <c r="MT916" s="5"/>
      <c r="MU916" s="5"/>
      <c r="MV916" s="5"/>
      <c r="MW916" s="5"/>
      <c r="MX916" s="5"/>
      <c r="MY916" s="5"/>
      <c r="MZ916" s="5"/>
      <c r="NA916" s="5"/>
      <c r="NB916" s="5"/>
      <c r="NC916" s="5"/>
      <c r="ND916" s="5"/>
      <c r="NE916" s="5"/>
      <c r="NF916" s="5"/>
      <c r="NG916" s="5"/>
      <c r="NH916" s="5"/>
      <c r="NI916" s="5"/>
      <c r="NJ916" s="5"/>
      <c r="NK916" s="5"/>
      <c r="NL916" s="5"/>
      <c r="NM916" s="5"/>
      <c r="NN916" s="5"/>
      <c r="NO916" s="5"/>
      <c r="NP916" s="5"/>
      <c r="NQ916" s="5"/>
      <c r="NR916" s="5"/>
      <c r="NS916" s="5"/>
      <c r="NT916" s="5"/>
      <c r="NU916" s="5"/>
      <c r="NV916" s="5"/>
      <c r="NW916" s="5"/>
      <c r="NX916" s="5"/>
      <c r="NY916" s="5"/>
      <c r="NZ916" s="5"/>
      <c r="OA916" s="5"/>
      <c r="OB916" s="5"/>
      <c r="OC916" s="5"/>
      <c r="OD916" s="5"/>
      <c r="OE916" s="5"/>
      <c r="OF916" s="5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</row>
    <row r="917" spans="1:432" ht="14.2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  <c r="IW917" s="5"/>
      <c r="IX917" s="5"/>
      <c r="IY917" s="5"/>
      <c r="IZ917" s="5"/>
      <c r="JA917" s="5"/>
      <c r="JB917" s="5"/>
      <c r="JC917" s="5"/>
      <c r="JD917" s="5"/>
      <c r="JE917" s="5"/>
      <c r="JF917" s="5"/>
      <c r="JG917" s="5"/>
      <c r="JH917" s="5"/>
      <c r="JI917" s="5"/>
      <c r="JJ917" s="5"/>
      <c r="JK917" s="5"/>
      <c r="JL917" s="5"/>
      <c r="JM917" s="5"/>
      <c r="JN917" s="5"/>
      <c r="JO917" s="5"/>
      <c r="JP917" s="5"/>
      <c r="JQ917" s="5"/>
      <c r="JR917" s="5"/>
      <c r="JS917" s="5"/>
      <c r="JT917" s="5"/>
      <c r="JU917" s="5"/>
      <c r="JV917" s="5"/>
      <c r="JW917" s="5"/>
      <c r="JX917" s="5"/>
      <c r="JY917" s="5"/>
      <c r="JZ917" s="5"/>
      <c r="KA917" s="5"/>
      <c r="KB917" s="5"/>
      <c r="KC917" s="5"/>
      <c r="KD917" s="5"/>
      <c r="KE917" s="5"/>
      <c r="KF917" s="5"/>
      <c r="KG917" s="5"/>
      <c r="KH917" s="5"/>
      <c r="KI917" s="5"/>
      <c r="KJ917" s="5"/>
      <c r="KK917" s="5"/>
      <c r="KL917" s="5"/>
      <c r="KM917" s="5"/>
      <c r="KN917" s="5"/>
      <c r="KO917" s="5"/>
      <c r="KP917" s="5"/>
      <c r="KQ917" s="5"/>
      <c r="KR917" s="5"/>
      <c r="KS917" s="5"/>
      <c r="KT917" s="5"/>
      <c r="KU917" s="5"/>
      <c r="KV917" s="5"/>
      <c r="KW917" s="5"/>
      <c r="KX917" s="5"/>
      <c r="KY917" s="5"/>
      <c r="KZ917" s="5"/>
      <c r="LA917" s="5"/>
      <c r="LB917" s="5"/>
      <c r="LC917" s="5"/>
      <c r="LD917" s="5"/>
      <c r="LE917" s="5"/>
      <c r="LF917" s="5"/>
      <c r="LG917" s="5"/>
      <c r="LH917" s="5"/>
      <c r="LI917" s="5"/>
      <c r="LJ917" s="5"/>
      <c r="LK917" s="5"/>
      <c r="LL917" s="5"/>
      <c r="LM917" s="5"/>
      <c r="LN917" s="5"/>
      <c r="LO917" s="5"/>
      <c r="LP917" s="5"/>
      <c r="LQ917" s="5"/>
      <c r="LR917" s="5"/>
      <c r="LS917" s="5"/>
      <c r="LT917" s="5"/>
      <c r="LU917" s="5"/>
      <c r="LV917" s="5"/>
      <c r="LW917" s="5"/>
      <c r="LX917" s="5"/>
      <c r="LY917" s="5"/>
      <c r="LZ917" s="5"/>
      <c r="MA917" s="5"/>
      <c r="MB917" s="5"/>
      <c r="MC917" s="5"/>
      <c r="MD917" s="5"/>
      <c r="ME917" s="5"/>
      <c r="MF917" s="5"/>
      <c r="MG917" s="5"/>
      <c r="MH917" s="5"/>
      <c r="MI917" s="5"/>
      <c r="MJ917" s="5"/>
      <c r="MK917" s="5"/>
      <c r="ML917" s="5"/>
      <c r="MM917" s="5"/>
      <c r="MN917" s="5"/>
      <c r="MO917" s="5"/>
      <c r="MP917" s="5"/>
      <c r="MQ917" s="5"/>
      <c r="MR917" s="5"/>
      <c r="MS917" s="5"/>
      <c r="MT917" s="5"/>
      <c r="MU917" s="5"/>
      <c r="MV917" s="5"/>
      <c r="MW917" s="5"/>
      <c r="MX917" s="5"/>
      <c r="MY917" s="5"/>
      <c r="MZ917" s="5"/>
      <c r="NA917" s="5"/>
      <c r="NB917" s="5"/>
      <c r="NC917" s="5"/>
      <c r="ND917" s="5"/>
      <c r="NE917" s="5"/>
      <c r="NF917" s="5"/>
      <c r="NG917" s="5"/>
      <c r="NH917" s="5"/>
      <c r="NI917" s="5"/>
      <c r="NJ917" s="5"/>
      <c r="NK917" s="5"/>
      <c r="NL917" s="5"/>
      <c r="NM917" s="5"/>
      <c r="NN917" s="5"/>
      <c r="NO917" s="5"/>
      <c r="NP917" s="5"/>
      <c r="NQ917" s="5"/>
      <c r="NR917" s="5"/>
      <c r="NS917" s="5"/>
      <c r="NT917" s="5"/>
      <c r="NU917" s="5"/>
      <c r="NV917" s="5"/>
      <c r="NW917" s="5"/>
      <c r="NX917" s="5"/>
      <c r="NY917" s="5"/>
      <c r="NZ917" s="5"/>
      <c r="OA917" s="5"/>
      <c r="OB917" s="5"/>
      <c r="OC917" s="5"/>
      <c r="OD917" s="5"/>
      <c r="OE917" s="5"/>
      <c r="OF917" s="5"/>
      <c r="OG917" s="5"/>
      <c r="OH917" s="5"/>
      <c r="OI917" s="5"/>
      <c r="OJ917" s="5"/>
      <c r="OK917" s="5"/>
      <c r="OL917" s="5"/>
      <c r="OM917" s="5"/>
      <c r="ON917" s="5"/>
      <c r="OO917" s="5"/>
      <c r="OP917" s="5"/>
      <c r="OQ917" s="5"/>
      <c r="OR917" s="5"/>
      <c r="OS917" s="5"/>
      <c r="OT917" s="5"/>
      <c r="OU917" s="5"/>
      <c r="OV917" s="5"/>
      <c r="OW917" s="5"/>
      <c r="OX917" s="5"/>
      <c r="OY917" s="5"/>
      <c r="OZ917" s="5"/>
      <c r="PA917" s="5"/>
      <c r="PB917" s="5"/>
      <c r="PC917" s="5"/>
      <c r="PD917" s="5"/>
      <c r="PE917" s="5"/>
      <c r="PF917" s="5"/>
      <c r="PG917" s="5"/>
      <c r="PH917" s="5"/>
      <c r="PI917" s="5"/>
      <c r="PJ917" s="5"/>
      <c r="PK917" s="5"/>
      <c r="PL917" s="5"/>
      <c r="PM917" s="5"/>
      <c r="PN917" s="5"/>
      <c r="PO917" s="5"/>
      <c r="PP917" s="5"/>
    </row>
    <row r="918" spans="1:432" ht="14.2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  <c r="IW918" s="5"/>
      <c r="IX918" s="5"/>
      <c r="IY918" s="5"/>
      <c r="IZ918" s="5"/>
      <c r="JA918" s="5"/>
      <c r="JB918" s="5"/>
      <c r="JC918" s="5"/>
      <c r="JD918" s="5"/>
      <c r="JE918" s="5"/>
      <c r="JF918" s="5"/>
      <c r="JG918" s="5"/>
      <c r="JH918" s="5"/>
      <c r="JI918" s="5"/>
      <c r="JJ918" s="5"/>
      <c r="JK918" s="5"/>
      <c r="JL918" s="5"/>
      <c r="JM918" s="5"/>
      <c r="JN918" s="5"/>
      <c r="JO918" s="5"/>
      <c r="JP918" s="5"/>
      <c r="JQ918" s="5"/>
      <c r="JR918" s="5"/>
      <c r="JS918" s="5"/>
      <c r="JT918" s="5"/>
      <c r="JU918" s="5"/>
      <c r="JV918" s="5"/>
      <c r="JW918" s="5"/>
      <c r="JX918" s="5"/>
      <c r="JY918" s="5"/>
      <c r="JZ918" s="5"/>
      <c r="KA918" s="5"/>
      <c r="KB918" s="5"/>
      <c r="KC918" s="5"/>
      <c r="KD918" s="5"/>
      <c r="KE918" s="5"/>
      <c r="KF918" s="5"/>
      <c r="KG918" s="5"/>
      <c r="KH918" s="5"/>
      <c r="KI918" s="5"/>
      <c r="KJ918" s="5"/>
      <c r="KK918" s="5"/>
      <c r="KL918" s="5"/>
      <c r="KM918" s="5"/>
      <c r="KN918" s="5"/>
      <c r="KO918" s="5"/>
      <c r="KP918" s="5"/>
      <c r="KQ918" s="5"/>
      <c r="KR918" s="5"/>
      <c r="KS918" s="5"/>
      <c r="KT918" s="5"/>
      <c r="KU918" s="5"/>
      <c r="KV918" s="5"/>
      <c r="KW918" s="5"/>
      <c r="KX918" s="5"/>
      <c r="KY918" s="5"/>
      <c r="KZ918" s="5"/>
      <c r="LA918" s="5"/>
      <c r="LB918" s="5"/>
      <c r="LC918" s="5"/>
      <c r="LD918" s="5"/>
      <c r="LE918" s="5"/>
      <c r="LF918" s="5"/>
      <c r="LG918" s="5"/>
      <c r="LH918" s="5"/>
      <c r="LI918" s="5"/>
      <c r="LJ918" s="5"/>
      <c r="LK918" s="5"/>
      <c r="LL918" s="5"/>
      <c r="LM918" s="5"/>
      <c r="LN918" s="5"/>
      <c r="LO918" s="5"/>
      <c r="LP918" s="5"/>
      <c r="LQ918" s="5"/>
      <c r="LR918" s="5"/>
      <c r="LS918" s="5"/>
      <c r="LT918" s="5"/>
      <c r="LU918" s="5"/>
      <c r="LV918" s="5"/>
      <c r="LW918" s="5"/>
      <c r="LX918" s="5"/>
      <c r="LY918" s="5"/>
      <c r="LZ918" s="5"/>
      <c r="MA918" s="5"/>
      <c r="MB918" s="5"/>
      <c r="MC918" s="5"/>
      <c r="MD918" s="5"/>
      <c r="ME918" s="5"/>
      <c r="MF918" s="5"/>
      <c r="MG918" s="5"/>
      <c r="MH918" s="5"/>
      <c r="MI918" s="5"/>
      <c r="MJ918" s="5"/>
      <c r="MK918" s="5"/>
      <c r="ML918" s="5"/>
      <c r="MM918" s="5"/>
      <c r="MN918" s="5"/>
      <c r="MO918" s="5"/>
      <c r="MP918" s="5"/>
      <c r="MQ918" s="5"/>
      <c r="MR918" s="5"/>
      <c r="MS918" s="5"/>
      <c r="MT918" s="5"/>
      <c r="MU918" s="5"/>
      <c r="MV918" s="5"/>
      <c r="MW918" s="5"/>
      <c r="MX918" s="5"/>
      <c r="MY918" s="5"/>
      <c r="MZ918" s="5"/>
      <c r="NA918" s="5"/>
      <c r="NB918" s="5"/>
      <c r="NC918" s="5"/>
      <c r="ND918" s="5"/>
      <c r="NE918" s="5"/>
      <c r="NF918" s="5"/>
      <c r="NG918" s="5"/>
      <c r="NH918" s="5"/>
      <c r="NI918" s="5"/>
      <c r="NJ918" s="5"/>
      <c r="NK918" s="5"/>
      <c r="NL918" s="5"/>
      <c r="NM918" s="5"/>
      <c r="NN918" s="5"/>
      <c r="NO918" s="5"/>
      <c r="NP918" s="5"/>
      <c r="NQ918" s="5"/>
      <c r="NR918" s="5"/>
      <c r="NS918" s="5"/>
      <c r="NT918" s="5"/>
      <c r="NU918" s="5"/>
      <c r="NV918" s="5"/>
      <c r="NW918" s="5"/>
      <c r="NX918" s="5"/>
      <c r="NY918" s="5"/>
      <c r="NZ918" s="5"/>
      <c r="OA918" s="5"/>
      <c r="OB918" s="5"/>
      <c r="OC918" s="5"/>
      <c r="OD918" s="5"/>
      <c r="OE918" s="5"/>
      <c r="OF918" s="5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</row>
    <row r="919" spans="1:432" ht="14.2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  <c r="IW919" s="5"/>
      <c r="IX919" s="5"/>
      <c r="IY919" s="5"/>
      <c r="IZ919" s="5"/>
      <c r="JA919" s="5"/>
      <c r="JB919" s="5"/>
      <c r="JC919" s="5"/>
      <c r="JD919" s="5"/>
      <c r="JE919" s="5"/>
      <c r="JF919" s="5"/>
      <c r="JG919" s="5"/>
      <c r="JH919" s="5"/>
      <c r="JI919" s="5"/>
      <c r="JJ919" s="5"/>
      <c r="JK919" s="5"/>
      <c r="JL919" s="5"/>
      <c r="JM919" s="5"/>
      <c r="JN919" s="5"/>
      <c r="JO919" s="5"/>
      <c r="JP919" s="5"/>
      <c r="JQ919" s="5"/>
      <c r="JR919" s="5"/>
      <c r="JS919" s="5"/>
      <c r="JT919" s="5"/>
      <c r="JU919" s="5"/>
      <c r="JV919" s="5"/>
      <c r="JW919" s="5"/>
      <c r="JX919" s="5"/>
      <c r="JY919" s="5"/>
      <c r="JZ919" s="5"/>
      <c r="KA919" s="5"/>
      <c r="KB919" s="5"/>
      <c r="KC919" s="5"/>
      <c r="KD919" s="5"/>
      <c r="KE919" s="5"/>
      <c r="KF919" s="5"/>
      <c r="KG919" s="5"/>
      <c r="KH919" s="5"/>
      <c r="KI919" s="5"/>
      <c r="KJ919" s="5"/>
      <c r="KK919" s="5"/>
      <c r="KL919" s="5"/>
      <c r="KM919" s="5"/>
      <c r="KN919" s="5"/>
      <c r="KO919" s="5"/>
      <c r="KP919" s="5"/>
      <c r="KQ919" s="5"/>
      <c r="KR919" s="5"/>
      <c r="KS919" s="5"/>
      <c r="KT919" s="5"/>
      <c r="KU919" s="5"/>
      <c r="KV919" s="5"/>
      <c r="KW919" s="5"/>
      <c r="KX919" s="5"/>
      <c r="KY919" s="5"/>
      <c r="KZ919" s="5"/>
      <c r="LA919" s="5"/>
      <c r="LB919" s="5"/>
      <c r="LC919" s="5"/>
      <c r="LD919" s="5"/>
      <c r="LE919" s="5"/>
      <c r="LF919" s="5"/>
      <c r="LG919" s="5"/>
      <c r="LH919" s="5"/>
      <c r="LI919" s="5"/>
      <c r="LJ919" s="5"/>
      <c r="LK919" s="5"/>
      <c r="LL919" s="5"/>
      <c r="LM919" s="5"/>
      <c r="LN919" s="5"/>
      <c r="LO919" s="5"/>
      <c r="LP919" s="5"/>
      <c r="LQ919" s="5"/>
      <c r="LR919" s="5"/>
      <c r="LS919" s="5"/>
      <c r="LT919" s="5"/>
      <c r="LU919" s="5"/>
      <c r="LV919" s="5"/>
      <c r="LW919" s="5"/>
      <c r="LX919" s="5"/>
      <c r="LY919" s="5"/>
      <c r="LZ919" s="5"/>
      <c r="MA919" s="5"/>
      <c r="MB919" s="5"/>
      <c r="MC919" s="5"/>
      <c r="MD919" s="5"/>
      <c r="ME919" s="5"/>
      <c r="MF919" s="5"/>
      <c r="MG919" s="5"/>
      <c r="MH919" s="5"/>
      <c r="MI919" s="5"/>
      <c r="MJ919" s="5"/>
      <c r="MK919" s="5"/>
      <c r="ML919" s="5"/>
      <c r="MM919" s="5"/>
      <c r="MN919" s="5"/>
      <c r="MO919" s="5"/>
      <c r="MP919" s="5"/>
      <c r="MQ919" s="5"/>
      <c r="MR919" s="5"/>
      <c r="MS919" s="5"/>
      <c r="MT919" s="5"/>
      <c r="MU919" s="5"/>
      <c r="MV919" s="5"/>
      <c r="MW919" s="5"/>
      <c r="MX919" s="5"/>
      <c r="MY919" s="5"/>
      <c r="MZ919" s="5"/>
      <c r="NA919" s="5"/>
      <c r="NB919" s="5"/>
      <c r="NC919" s="5"/>
      <c r="ND919" s="5"/>
      <c r="NE919" s="5"/>
      <c r="NF919" s="5"/>
      <c r="NG919" s="5"/>
      <c r="NH919" s="5"/>
      <c r="NI919" s="5"/>
      <c r="NJ919" s="5"/>
      <c r="NK919" s="5"/>
      <c r="NL919" s="5"/>
      <c r="NM919" s="5"/>
      <c r="NN919" s="5"/>
      <c r="NO919" s="5"/>
      <c r="NP919" s="5"/>
      <c r="NQ919" s="5"/>
      <c r="NR919" s="5"/>
      <c r="NS919" s="5"/>
      <c r="NT919" s="5"/>
      <c r="NU919" s="5"/>
      <c r="NV919" s="5"/>
      <c r="NW919" s="5"/>
      <c r="NX919" s="5"/>
      <c r="NY919" s="5"/>
      <c r="NZ919" s="5"/>
      <c r="OA919" s="5"/>
      <c r="OB919" s="5"/>
      <c r="OC919" s="5"/>
      <c r="OD919" s="5"/>
      <c r="OE919" s="5"/>
      <c r="OF919" s="5"/>
      <c r="OG919" s="5"/>
      <c r="OH919" s="5"/>
      <c r="OI919" s="5"/>
      <c r="OJ919" s="5"/>
      <c r="OK919" s="5"/>
      <c r="OL919" s="5"/>
      <c r="OM919" s="5"/>
      <c r="ON919" s="5"/>
      <c r="OO919" s="5"/>
      <c r="OP919" s="5"/>
      <c r="OQ919" s="5"/>
      <c r="OR919" s="5"/>
      <c r="OS919" s="5"/>
      <c r="OT919" s="5"/>
      <c r="OU919" s="5"/>
      <c r="OV919" s="5"/>
      <c r="OW919" s="5"/>
      <c r="OX919" s="5"/>
      <c r="OY919" s="5"/>
      <c r="OZ919" s="5"/>
      <c r="PA919" s="5"/>
      <c r="PB919" s="5"/>
      <c r="PC919" s="5"/>
      <c r="PD919" s="5"/>
      <c r="PE919" s="5"/>
      <c r="PF919" s="5"/>
      <c r="PG919" s="5"/>
      <c r="PH919" s="5"/>
      <c r="PI919" s="5"/>
      <c r="PJ919" s="5"/>
      <c r="PK919" s="5"/>
      <c r="PL919" s="5"/>
      <c r="PM919" s="5"/>
      <c r="PN919" s="5"/>
      <c r="PO919" s="5"/>
      <c r="PP919" s="5"/>
    </row>
    <row r="920" spans="1:432" ht="14.2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  <c r="IW920" s="5"/>
      <c r="IX920" s="5"/>
      <c r="IY920" s="5"/>
      <c r="IZ920" s="5"/>
      <c r="JA920" s="5"/>
      <c r="JB920" s="5"/>
      <c r="JC920" s="5"/>
      <c r="JD920" s="5"/>
      <c r="JE920" s="5"/>
      <c r="JF920" s="5"/>
      <c r="JG920" s="5"/>
      <c r="JH920" s="5"/>
      <c r="JI920" s="5"/>
      <c r="JJ920" s="5"/>
      <c r="JK920" s="5"/>
      <c r="JL920" s="5"/>
      <c r="JM920" s="5"/>
      <c r="JN920" s="5"/>
      <c r="JO920" s="5"/>
      <c r="JP920" s="5"/>
      <c r="JQ920" s="5"/>
      <c r="JR920" s="5"/>
      <c r="JS920" s="5"/>
      <c r="JT920" s="5"/>
      <c r="JU920" s="5"/>
      <c r="JV920" s="5"/>
      <c r="JW920" s="5"/>
      <c r="JX920" s="5"/>
      <c r="JY920" s="5"/>
      <c r="JZ920" s="5"/>
      <c r="KA920" s="5"/>
      <c r="KB920" s="5"/>
      <c r="KC920" s="5"/>
      <c r="KD920" s="5"/>
      <c r="KE920" s="5"/>
      <c r="KF920" s="5"/>
      <c r="KG920" s="5"/>
      <c r="KH920" s="5"/>
      <c r="KI920" s="5"/>
      <c r="KJ920" s="5"/>
      <c r="KK920" s="5"/>
      <c r="KL920" s="5"/>
      <c r="KM920" s="5"/>
      <c r="KN920" s="5"/>
      <c r="KO920" s="5"/>
      <c r="KP920" s="5"/>
      <c r="KQ920" s="5"/>
      <c r="KR920" s="5"/>
      <c r="KS920" s="5"/>
      <c r="KT920" s="5"/>
      <c r="KU920" s="5"/>
      <c r="KV920" s="5"/>
      <c r="KW920" s="5"/>
      <c r="KX920" s="5"/>
      <c r="KY920" s="5"/>
      <c r="KZ920" s="5"/>
      <c r="LA920" s="5"/>
      <c r="LB920" s="5"/>
      <c r="LC920" s="5"/>
      <c r="LD920" s="5"/>
      <c r="LE920" s="5"/>
      <c r="LF920" s="5"/>
      <c r="LG920" s="5"/>
      <c r="LH920" s="5"/>
      <c r="LI920" s="5"/>
      <c r="LJ920" s="5"/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r="MY920" s="5"/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</row>
    <row r="921" spans="1:432" ht="14.2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  <c r="IW921" s="5"/>
      <c r="IX921" s="5"/>
      <c r="IY921" s="5"/>
      <c r="IZ921" s="5"/>
      <c r="JA921" s="5"/>
      <c r="JB921" s="5"/>
      <c r="JC921" s="5"/>
      <c r="JD921" s="5"/>
      <c r="JE921" s="5"/>
      <c r="JF921" s="5"/>
      <c r="JG921" s="5"/>
      <c r="JH921" s="5"/>
      <c r="JI921" s="5"/>
      <c r="JJ921" s="5"/>
      <c r="JK921" s="5"/>
      <c r="JL921" s="5"/>
      <c r="JM921" s="5"/>
      <c r="JN921" s="5"/>
      <c r="JO921" s="5"/>
      <c r="JP921" s="5"/>
      <c r="JQ921" s="5"/>
      <c r="JR921" s="5"/>
      <c r="JS921" s="5"/>
      <c r="JT921" s="5"/>
      <c r="JU921" s="5"/>
      <c r="JV921" s="5"/>
      <c r="JW921" s="5"/>
      <c r="JX921" s="5"/>
      <c r="JY921" s="5"/>
      <c r="JZ921" s="5"/>
      <c r="KA921" s="5"/>
      <c r="KB921" s="5"/>
      <c r="KC921" s="5"/>
      <c r="KD921" s="5"/>
      <c r="KE921" s="5"/>
      <c r="KF921" s="5"/>
      <c r="KG921" s="5"/>
      <c r="KH921" s="5"/>
      <c r="KI921" s="5"/>
      <c r="KJ921" s="5"/>
      <c r="KK921" s="5"/>
      <c r="KL921" s="5"/>
      <c r="KM921" s="5"/>
      <c r="KN921" s="5"/>
      <c r="KO921" s="5"/>
      <c r="KP921" s="5"/>
      <c r="KQ921" s="5"/>
      <c r="KR921" s="5"/>
      <c r="KS921" s="5"/>
      <c r="KT921" s="5"/>
      <c r="KU921" s="5"/>
      <c r="KV921" s="5"/>
      <c r="KW921" s="5"/>
      <c r="KX921" s="5"/>
      <c r="KY921" s="5"/>
      <c r="KZ921" s="5"/>
      <c r="LA921" s="5"/>
      <c r="LB921" s="5"/>
      <c r="LC921" s="5"/>
      <c r="LD921" s="5"/>
      <c r="LE921" s="5"/>
      <c r="LF921" s="5"/>
      <c r="LG921" s="5"/>
      <c r="LH921" s="5"/>
      <c r="LI921" s="5"/>
      <c r="LJ921" s="5"/>
      <c r="LK921" s="5"/>
      <c r="LL921" s="5"/>
      <c r="LM921" s="5"/>
      <c r="LN921" s="5"/>
      <c r="LO921" s="5"/>
      <c r="LP921" s="5"/>
      <c r="LQ921" s="5"/>
      <c r="LR921" s="5"/>
      <c r="LS921" s="5"/>
      <c r="LT921" s="5"/>
      <c r="LU921" s="5"/>
      <c r="LV921" s="5"/>
      <c r="LW921" s="5"/>
      <c r="LX921" s="5"/>
      <c r="LY921" s="5"/>
      <c r="LZ921" s="5"/>
      <c r="MA921" s="5"/>
      <c r="MB921" s="5"/>
      <c r="MC921" s="5"/>
      <c r="MD921" s="5"/>
      <c r="ME921" s="5"/>
      <c r="MF921" s="5"/>
      <c r="MG921" s="5"/>
      <c r="MH921" s="5"/>
      <c r="MI921" s="5"/>
      <c r="MJ921" s="5"/>
      <c r="MK921" s="5"/>
      <c r="ML921" s="5"/>
      <c r="MM921" s="5"/>
      <c r="MN921" s="5"/>
      <c r="MO921" s="5"/>
      <c r="MP921" s="5"/>
      <c r="MQ921" s="5"/>
      <c r="MR921" s="5"/>
      <c r="MS921" s="5"/>
      <c r="MT921" s="5"/>
      <c r="MU921" s="5"/>
      <c r="MV921" s="5"/>
      <c r="MW921" s="5"/>
      <c r="MX921" s="5"/>
      <c r="MY921" s="5"/>
      <c r="MZ921" s="5"/>
      <c r="NA921" s="5"/>
      <c r="NB921" s="5"/>
      <c r="NC921" s="5"/>
      <c r="ND921" s="5"/>
      <c r="NE921" s="5"/>
      <c r="NF921" s="5"/>
      <c r="NG921" s="5"/>
      <c r="NH921" s="5"/>
      <c r="NI921" s="5"/>
      <c r="NJ921" s="5"/>
      <c r="NK921" s="5"/>
      <c r="NL921" s="5"/>
      <c r="NM921" s="5"/>
      <c r="NN921" s="5"/>
      <c r="NO921" s="5"/>
      <c r="NP921" s="5"/>
      <c r="NQ921" s="5"/>
      <c r="NR921" s="5"/>
      <c r="NS921" s="5"/>
      <c r="NT921" s="5"/>
      <c r="NU921" s="5"/>
      <c r="NV921" s="5"/>
      <c r="NW921" s="5"/>
      <c r="NX921" s="5"/>
      <c r="NY921" s="5"/>
      <c r="NZ921" s="5"/>
      <c r="OA921" s="5"/>
      <c r="OB921" s="5"/>
      <c r="OC921" s="5"/>
      <c r="OD921" s="5"/>
      <c r="OE921" s="5"/>
      <c r="OF921" s="5"/>
      <c r="OG921" s="5"/>
      <c r="OH921" s="5"/>
      <c r="OI921" s="5"/>
      <c r="OJ921" s="5"/>
      <c r="OK921" s="5"/>
      <c r="OL921" s="5"/>
      <c r="OM921" s="5"/>
      <c r="ON921" s="5"/>
      <c r="OO921" s="5"/>
      <c r="OP921" s="5"/>
      <c r="OQ921" s="5"/>
      <c r="OR921" s="5"/>
      <c r="OS921" s="5"/>
      <c r="OT921" s="5"/>
      <c r="OU921" s="5"/>
      <c r="OV921" s="5"/>
      <c r="OW921" s="5"/>
      <c r="OX921" s="5"/>
      <c r="OY921" s="5"/>
      <c r="OZ921" s="5"/>
      <c r="PA921" s="5"/>
      <c r="PB921" s="5"/>
      <c r="PC921" s="5"/>
      <c r="PD921" s="5"/>
      <c r="PE921" s="5"/>
      <c r="PF921" s="5"/>
      <c r="PG921" s="5"/>
      <c r="PH921" s="5"/>
      <c r="PI921" s="5"/>
      <c r="PJ921" s="5"/>
      <c r="PK921" s="5"/>
      <c r="PL921" s="5"/>
      <c r="PM921" s="5"/>
      <c r="PN921" s="5"/>
      <c r="PO921" s="5"/>
      <c r="PP921" s="5"/>
    </row>
    <row r="922" spans="1:432" ht="14.2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  <c r="IW922" s="5"/>
      <c r="IX922" s="5"/>
      <c r="IY922" s="5"/>
      <c r="IZ922" s="5"/>
      <c r="JA922" s="5"/>
      <c r="JB922" s="5"/>
      <c r="JC922" s="5"/>
      <c r="JD922" s="5"/>
      <c r="JE922" s="5"/>
      <c r="JF922" s="5"/>
      <c r="JG922" s="5"/>
      <c r="JH922" s="5"/>
      <c r="JI922" s="5"/>
      <c r="JJ922" s="5"/>
      <c r="JK922" s="5"/>
      <c r="JL922" s="5"/>
      <c r="JM922" s="5"/>
      <c r="JN922" s="5"/>
      <c r="JO922" s="5"/>
      <c r="JP922" s="5"/>
      <c r="JQ922" s="5"/>
      <c r="JR922" s="5"/>
      <c r="JS922" s="5"/>
      <c r="JT922" s="5"/>
      <c r="JU922" s="5"/>
      <c r="JV922" s="5"/>
      <c r="JW922" s="5"/>
      <c r="JX922" s="5"/>
      <c r="JY922" s="5"/>
      <c r="JZ922" s="5"/>
      <c r="KA922" s="5"/>
      <c r="KB922" s="5"/>
      <c r="KC922" s="5"/>
      <c r="KD922" s="5"/>
      <c r="KE922" s="5"/>
      <c r="KF922" s="5"/>
      <c r="KG922" s="5"/>
      <c r="KH922" s="5"/>
      <c r="KI922" s="5"/>
      <c r="KJ922" s="5"/>
      <c r="KK922" s="5"/>
      <c r="KL922" s="5"/>
      <c r="KM922" s="5"/>
      <c r="KN922" s="5"/>
      <c r="KO922" s="5"/>
      <c r="KP922" s="5"/>
      <c r="KQ922" s="5"/>
      <c r="KR922" s="5"/>
      <c r="KS922" s="5"/>
      <c r="KT922" s="5"/>
      <c r="KU922" s="5"/>
      <c r="KV922" s="5"/>
      <c r="KW922" s="5"/>
      <c r="KX922" s="5"/>
      <c r="KY922" s="5"/>
      <c r="KZ922" s="5"/>
      <c r="LA922" s="5"/>
      <c r="LB922" s="5"/>
      <c r="LC922" s="5"/>
      <c r="LD922" s="5"/>
      <c r="LE922" s="5"/>
      <c r="LF922" s="5"/>
      <c r="LG922" s="5"/>
      <c r="LH922" s="5"/>
      <c r="LI922" s="5"/>
      <c r="LJ922" s="5"/>
      <c r="LK922" s="5"/>
      <c r="LL922" s="5"/>
      <c r="LM922" s="5"/>
      <c r="LN922" s="5"/>
      <c r="LO922" s="5"/>
      <c r="LP922" s="5"/>
      <c r="LQ922" s="5"/>
      <c r="LR922" s="5"/>
      <c r="LS922" s="5"/>
      <c r="LT922" s="5"/>
      <c r="LU922" s="5"/>
      <c r="LV922" s="5"/>
      <c r="LW922" s="5"/>
      <c r="LX922" s="5"/>
      <c r="LY922" s="5"/>
      <c r="LZ922" s="5"/>
      <c r="MA922" s="5"/>
      <c r="MB922" s="5"/>
      <c r="MC922" s="5"/>
      <c r="MD922" s="5"/>
      <c r="ME922" s="5"/>
      <c r="MF922" s="5"/>
      <c r="MG922" s="5"/>
      <c r="MH922" s="5"/>
      <c r="MI922" s="5"/>
      <c r="MJ922" s="5"/>
      <c r="MK922" s="5"/>
      <c r="ML922" s="5"/>
      <c r="MM922" s="5"/>
      <c r="MN922" s="5"/>
      <c r="MO922" s="5"/>
      <c r="MP922" s="5"/>
      <c r="MQ922" s="5"/>
      <c r="MR922" s="5"/>
      <c r="MS922" s="5"/>
      <c r="MT922" s="5"/>
      <c r="MU922" s="5"/>
      <c r="MV922" s="5"/>
      <c r="MW922" s="5"/>
      <c r="MX922" s="5"/>
      <c r="MY922" s="5"/>
      <c r="MZ922" s="5"/>
      <c r="NA922" s="5"/>
      <c r="NB922" s="5"/>
      <c r="NC922" s="5"/>
      <c r="ND922" s="5"/>
      <c r="NE922" s="5"/>
      <c r="NF922" s="5"/>
      <c r="NG922" s="5"/>
      <c r="NH922" s="5"/>
      <c r="NI922" s="5"/>
      <c r="NJ922" s="5"/>
      <c r="NK922" s="5"/>
      <c r="NL922" s="5"/>
      <c r="NM922" s="5"/>
      <c r="NN922" s="5"/>
      <c r="NO922" s="5"/>
      <c r="NP922" s="5"/>
      <c r="NQ922" s="5"/>
      <c r="NR922" s="5"/>
      <c r="NS922" s="5"/>
      <c r="NT922" s="5"/>
      <c r="NU922" s="5"/>
      <c r="NV922" s="5"/>
      <c r="NW922" s="5"/>
      <c r="NX922" s="5"/>
      <c r="NY922" s="5"/>
      <c r="NZ922" s="5"/>
      <c r="OA922" s="5"/>
      <c r="OB922" s="5"/>
      <c r="OC922" s="5"/>
      <c r="OD922" s="5"/>
      <c r="OE922" s="5"/>
      <c r="OF922" s="5"/>
      <c r="OG922" s="5"/>
      <c r="OH922" s="5"/>
      <c r="OI922" s="5"/>
      <c r="OJ922" s="5"/>
      <c r="OK922" s="5"/>
      <c r="OL922" s="5"/>
      <c r="OM922" s="5"/>
      <c r="ON922" s="5"/>
      <c r="OO922" s="5"/>
      <c r="OP922" s="5"/>
      <c r="OQ922" s="5"/>
      <c r="OR922" s="5"/>
      <c r="OS922" s="5"/>
      <c r="OT922" s="5"/>
      <c r="OU922" s="5"/>
      <c r="OV922" s="5"/>
      <c r="OW922" s="5"/>
      <c r="OX922" s="5"/>
      <c r="OY922" s="5"/>
      <c r="OZ922" s="5"/>
      <c r="PA922" s="5"/>
      <c r="PB922" s="5"/>
      <c r="PC922" s="5"/>
      <c r="PD922" s="5"/>
      <c r="PE922" s="5"/>
      <c r="PF922" s="5"/>
      <c r="PG922" s="5"/>
      <c r="PH922" s="5"/>
      <c r="PI922" s="5"/>
      <c r="PJ922" s="5"/>
      <c r="PK922" s="5"/>
      <c r="PL922" s="5"/>
      <c r="PM922" s="5"/>
      <c r="PN922" s="5"/>
      <c r="PO922" s="5"/>
      <c r="PP922" s="5"/>
    </row>
    <row r="923" spans="1:432" ht="14.2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  <c r="IW923" s="5"/>
      <c r="IX923" s="5"/>
      <c r="IY923" s="5"/>
      <c r="IZ923" s="5"/>
      <c r="JA923" s="5"/>
      <c r="JB923" s="5"/>
      <c r="JC923" s="5"/>
      <c r="JD923" s="5"/>
      <c r="JE923" s="5"/>
      <c r="JF923" s="5"/>
      <c r="JG923" s="5"/>
      <c r="JH923" s="5"/>
      <c r="JI923" s="5"/>
      <c r="JJ923" s="5"/>
      <c r="JK923" s="5"/>
      <c r="JL923" s="5"/>
      <c r="JM923" s="5"/>
      <c r="JN923" s="5"/>
      <c r="JO923" s="5"/>
      <c r="JP923" s="5"/>
      <c r="JQ923" s="5"/>
      <c r="JR923" s="5"/>
      <c r="JS923" s="5"/>
      <c r="JT923" s="5"/>
      <c r="JU923" s="5"/>
      <c r="JV923" s="5"/>
      <c r="JW923" s="5"/>
      <c r="JX923" s="5"/>
      <c r="JY923" s="5"/>
      <c r="JZ923" s="5"/>
      <c r="KA923" s="5"/>
      <c r="KB923" s="5"/>
      <c r="KC923" s="5"/>
      <c r="KD923" s="5"/>
      <c r="KE923" s="5"/>
      <c r="KF923" s="5"/>
      <c r="KG923" s="5"/>
      <c r="KH923" s="5"/>
      <c r="KI923" s="5"/>
      <c r="KJ923" s="5"/>
      <c r="KK923" s="5"/>
      <c r="KL923" s="5"/>
      <c r="KM923" s="5"/>
      <c r="KN923" s="5"/>
      <c r="KO923" s="5"/>
      <c r="KP923" s="5"/>
      <c r="KQ923" s="5"/>
      <c r="KR923" s="5"/>
      <c r="KS923" s="5"/>
      <c r="KT923" s="5"/>
      <c r="KU923" s="5"/>
      <c r="KV923" s="5"/>
      <c r="KW923" s="5"/>
      <c r="KX923" s="5"/>
      <c r="KY923" s="5"/>
      <c r="KZ923" s="5"/>
      <c r="LA923" s="5"/>
      <c r="LB923" s="5"/>
      <c r="LC923" s="5"/>
      <c r="LD923" s="5"/>
      <c r="LE923" s="5"/>
      <c r="LF923" s="5"/>
      <c r="LG923" s="5"/>
      <c r="LH923" s="5"/>
      <c r="LI923" s="5"/>
      <c r="LJ923" s="5"/>
      <c r="LK923" s="5"/>
      <c r="LL923" s="5"/>
      <c r="LM923" s="5"/>
      <c r="LN923" s="5"/>
      <c r="LO923" s="5"/>
      <c r="LP923" s="5"/>
      <c r="LQ923" s="5"/>
      <c r="LR923" s="5"/>
      <c r="LS923" s="5"/>
      <c r="LT923" s="5"/>
      <c r="LU923" s="5"/>
      <c r="LV923" s="5"/>
      <c r="LW923" s="5"/>
      <c r="LX923" s="5"/>
      <c r="LY923" s="5"/>
      <c r="LZ923" s="5"/>
      <c r="MA923" s="5"/>
      <c r="MB923" s="5"/>
      <c r="MC923" s="5"/>
      <c r="MD923" s="5"/>
      <c r="ME923" s="5"/>
      <c r="MF923" s="5"/>
      <c r="MG923" s="5"/>
      <c r="MH923" s="5"/>
      <c r="MI923" s="5"/>
      <c r="MJ923" s="5"/>
      <c r="MK923" s="5"/>
      <c r="ML923" s="5"/>
      <c r="MM923" s="5"/>
      <c r="MN923" s="5"/>
      <c r="MO923" s="5"/>
      <c r="MP923" s="5"/>
      <c r="MQ923" s="5"/>
      <c r="MR923" s="5"/>
      <c r="MS923" s="5"/>
      <c r="MT923" s="5"/>
      <c r="MU923" s="5"/>
      <c r="MV923" s="5"/>
      <c r="MW923" s="5"/>
      <c r="MX923" s="5"/>
      <c r="MY923" s="5"/>
      <c r="MZ923" s="5"/>
      <c r="NA923" s="5"/>
      <c r="NB923" s="5"/>
      <c r="NC923" s="5"/>
      <c r="ND923" s="5"/>
      <c r="NE923" s="5"/>
      <c r="NF923" s="5"/>
      <c r="NG923" s="5"/>
      <c r="NH923" s="5"/>
      <c r="NI923" s="5"/>
      <c r="NJ923" s="5"/>
      <c r="NK923" s="5"/>
      <c r="NL923" s="5"/>
      <c r="NM923" s="5"/>
      <c r="NN923" s="5"/>
      <c r="NO923" s="5"/>
      <c r="NP923" s="5"/>
      <c r="NQ923" s="5"/>
      <c r="NR923" s="5"/>
      <c r="NS923" s="5"/>
      <c r="NT923" s="5"/>
      <c r="NU923" s="5"/>
      <c r="NV923" s="5"/>
      <c r="NW923" s="5"/>
      <c r="NX923" s="5"/>
      <c r="NY923" s="5"/>
      <c r="NZ923" s="5"/>
      <c r="OA923" s="5"/>
      <c r="OB923" s="5"/>
      <c r="OC923" s="5"/>
      <c r="OD923" s="5"/>
      <c r="OE923" s="5"/>
      <c r="OF923" s="5"/>
      <c r="OG923" s="5"/>
      <c r="OH923" s="5"/>
      <c r="OI923" s="5"/>
      <c r="OJ923" s="5"/>
      <c r="OK923" s="5"/>
      <c r="OL923" s="5"/>
      <c r="OM923" s="5"/>
      <c r="ON923" s="5"/>
      <c r="OO923" s="5"/>
      <c r="OP923" s="5"/>
      <c r="OQ923" s="5"/>
      <c r="OR923" s="5"/>
      <c r="OS923" s="5"/>
      <c r="OT923" s="5"/>
      <c r="OU923" s="5"/>
      <c r="OV923" s="5"/>
      <c r="OW923" s="5"/>
      <c r="OX923" s="5"/>
      <c r="OY923" s="5"/>
      <c r="OZ923" s="5"/>
      <c r="PA923" s="5"/>
      <c r="PB923" s="5"/>
      <c r="PC923" s="5"/>
      <c r="PD923" s="5"/>
      <c r="PE923" s="5"/>
      <c r="PF923" s="5"/>
      <c r="PG923" s="5"/>
      <c r="PH923" s="5"/>
      <c r="PI923" s="5"/>
      <c r="PJ923" s="5"/>
      <c r="PK923" s="5"/>
      <c r="PL923" s="5"/>
      <c r="PM923" s="5"/>
      <c r="PN923" s="5"/>
      <c r="PO923" s="5"/>
      <c r="PP923" s="5"/>
    </row>
    <row r="924" spans="1:432" ht="14.2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  <c r="IW924" s="5"/>
      <c r="IX924" s="5"/>
      <c r="IY924" s="5"/>
      <c r="IZ924" s="5"/>
      <c r="JA924" s="5"/>
      <c r="JB924" s="5"/>
      <c r="JC924" s="5"/>
      <c r="JD924" s="5"/>
      <c r="JE924" s="5"/>
      <c r="JF924" s="5"/>
      <c r="JG924" s="5"/>
      <c r="JH924" s="5"/>
      <c r="JI924" s="5"/>
      <c r="JJ924" s="5"/>
      <c r="JK924" s="5"/>
      <c r="JL924" s="5"/>
      <c r="JM924" s="5"/>
      <c r="JN924" s="5"/>
      <c r="JO924" s="5"/>
      <c r="JP924" s="5"/>
      <c r="JQ924" s="5"/>
      <c r="JR924" s="5"/>
      <c r="JS924" s="5"/>
      <c r="JT924" s="5"/>
      <c r="JU924" s="5"/>
      <c r="JV924" s="5"/>
      <c r="JW924" s="5"/>
      <c r="JX924" s="5"/>
      <c r="JY924" s="5"/>
      <c r="JZ924" s="5"/>
      <c r="KA924" s="5"/>
      <c r="KB924" s="5"/>
      <c r="KC924" s="5"/>
      <c r="KD924" s="5"/>
      <c r="KE924" s="5"/>
      <c r="KF924" s="5"/>
      <c r="KG924" s="5"/>
      <c r="KH924" s="5"/>
      <c r="KI924" s="5"/>
      <c r="KJ924" s="5"/>
      <c r="KK924" s="5"/>
      <c r="KL924" s="5"/>
      <c r="KM924" s="5"/>
      <c r="KN924" s="5"/>
      <c r="KO924" s="5"/>
      <c r="KP924" s="5"/>
      <c r="KQ924" s="5"/>
      <c r="KR924" s="5"/>
      <c r="KS924" s="5"/>
      <c r="KT924" s="5"/>
      <c r="KU924" s="5"/>
      <c r="KV924" s="5"/>
      <c r="KW924" s="5"/>
      <c r="KX924" s="5"/>
      <c r="KY924" s="5"/>
      <c r="KZ924" s="5"/>
      <c r="LA924" s="5"/>
      <c r="LB924" s="5"/>
      <c r="LC924" s="5"/>
      <c r="LD924" s="5"/>
      <c r="LE924" s="5"/>
      <c r="LF924" s="5"/>
      <c r="LG924" s="5"/>
      <c r="LH924" s="5"/>
      <c r="LI924" s="5"/>
      <c r="LJ924" s="5"/>
      <c r="LK924" s="5"/>
      <c r="LL924" s="5"/>
      <c r="LM924" s="5"/>
      <c r="LN924" s="5"/>
      <c r="LO924" s="5"/>
      <c r="LP924" s="5"/>
      <c r="LQ924" s="5"/>
      <c r="LR924" s="5"/>
      <c r="LS924" s="5"/>
      <c r="LT924" s="5"/>
      <c r="LU924" s="5"/>
      <c r="LV924" s="5"/>
      <c r="LW924" s="5"/>
      <c r="LX924" s="5"/>
      <c r="LY924" s="5"/>
      <c r="LZ924" s="5"/>
      <c r="MA924" s="5"/>
      <c r="MB924" s="5"/>
      <c r="MC924" s="5"/>
      <c r="MD924" s="5"/>
      <c r="ME924" s="5"/>
      <c r="MF924" s="5"/>
      <c r="MG924" s="5"/>
      <c r="MH924" s="5"/>
      <c r="MI924" s="5"/>
      <c r="MJ924" s="5"/>
      <c r="MK924" s="5"/>
      <c r="ML924" s="5"/>
      <c r="MM924" s="5"/>
      <c r="MN924" s="5"/>
      <c r="MO924" s="5"/>
      <c r="MP924" s="5"/>
      <c r="MQ924" s="5"/>
      <c r="MR924" s="5"/>
      <c r="MS924" s="5"/>
      <c r="MT924" s="5"/>
      <c r="MU924" s="5"/>
      <c r="MV924" s="5"/>
      <c r="MW924" s="5"/>
      <c r="MX924" s="5"/>
      <c r="MY924" s="5"/>
      <c r="MZ924" s="5"/>
      <c r="NA924" s="5"/>
      <c r="NB924" s="5"/>
      <c r="NC924" s="5"/>
      <c r="ND924" s="5"/>
      <c r="NE924" s="5"/>
      <c r="NF924" s="5"/>
      <c r="NG924" s="5"/>
      <c r="NH924" s="5"/>
      <c r="NI924" s="5"/>
      <c r="NJ924" s="5"/>
      <c r="NK924" s="5"/>
      <c r="NL924" s="5"/>
      <c r="NM924" s="5"/>
      <c r="NN924" s="5"/>
      <c r="NO924" s="5"/>
      <c r="NP924" s="5"/>
      <c r="NQ924" s="5"/>
      <c r="NR924" s="5"/>
      <c r="NS924" s="5"/>
      <c r="NT924" s="5"/>
      <c r="NU924" s="5"/>
      <c r="NV924" s="5"/>
      <c r="NW924" s="5"/>
      <c r="NX924" s="5"/>
      <c r="NY924" s="5"/>
      <c r="NZ924" s="5"/>
      <c r="OA924" s="5"/>
      <c r="OB924" s="5"/>
      <c r="OC924" s="5"/>
      <c r="OD924" s="5"/>
      <c r="OE924" s="5"/>
      <c r="OF924" s="5"/>
      <c r="OG924" s="5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</row>
    <row r="925" spans="1:432" ht="14.2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  <c r="IW925" s="5"/>
      <c r="IX925" s="5"/>
      <c r="IY925" s="5"/>
      <c r="IZ925" s="5"/>
      <c r="JA925" s="5"/>
      <c r="JB925" s="5"/>
      <c r="JC925" s="5"/>
      <c r="JD925" s="5"/>
      <c r="JE925" s="5"/>
      <c r="JF925" s="5"/>
      <c r="JG925" s="5"/>
      <c r="JH925" s="5"/>
      <c r="JI925" s="5"/>
      <c r="JJ925" s="5"/>
      <c r="JK925" s="5"/>
      <c r="JL925" s="5"/>
      <c r="JM925" s="5"/>
      <c r="JN925" s="5"/>
      <c r="JO925" s="5"/>
      <c r="JP925" s="5"/>
      <c r="JQ925" s="5"/>
      <c r="JR925" s="5"/>
      <c r="JS925" s="5"/>
      <c r="JT925" s="5"/>
      <c r="JU925" s="5"/>
      <c r="JV925" s="5"/>
      <c r="JW925" s="5"/>
      <c r="JX925" s="5"/>
      <c r="JY925" s="5"/>
      <c r="JZ925" s="5"/>
      <c r="KA925" s="5"/>
      <c r="KB925" s="5"/>
      <c r="KC925" s="5"/>
      <c r="KD925" s="5"/>
      <c r="KE925" s="5"/>
      <c r="KF925" s="5"/>
      <c r="KG925" s="5"/>
      <c r="KH925" s="5"/>
      <c r="KI925" s="5"/>
      <c r="KJ925" s="5"/>
      <c r="KK925" s="5"/>
      <c r="KL925" s="5"/>
      <c r="KM925" s="5"/>
      <c r="KN925" s="5"/>
      <c r="KO925" s="5"/>
      <c r="KP925" s="5"/>
      <c r="KQ925" s="5"/>
      <c r="KR925" s="5"/>
      <c r="KS925" s="5"/>
      <c r="KT925" s="5"/>
      <c r="KU925" s="5"/>
      <c r="KV925" s="5"/>
      <c r="KW925" s="5"/>
      <c r="KX925" s="5"/>
      <c r="KY925" s="5"/>
      <c r="KZ925" s="5"/>
      <c r="LA925" s="5"/>
      <c r="LB925" s="5"/>
      <c r="LC925" s="5"/>
      <c r="LD925" s="5"/>
      <c r="LE925" s="5"/>
      <c r="LF925" s="5"/>
      <c r="LG925" s="5"/>
      <c r="LH925" s="5"/>
      <c r="LI925" s="5"/>
      <c r="LJ925" s="5"/>
      <c r="LK925" s="5"/>
      <c r="LL925" s="5"/>
      <c r="LM925" s="5"/>
      <c r="LN925" s="5"/>
      <c r="LO925" s="5"/>
      <c r="LP925" s="5"/>
      <c r="LQ925" s="5"/>
      <c r="LR925" s="5"/>
      <c r="LS925" s="5"/>
      <c r="LT925" s="5"/>
      <c r="LU925" s="5"/>
      <c r="LV925" s="5"/>
      <c r="LW925" s="5"/>
      <c r="LX925" s="5"/>
      <c r="LY925" s="5"/>
      <c r="LZ925" s="5"/>
      <c r="MA925" s="5"/>
      <c r="MB925" s="5"/>
      <c r="MC925" s="5"/>
      <c r="MD925" s="5"/>
      <c r="ME925" s="5"/>
      <c r="MF925" s="5"/>
      <c r="MG925" s="5"/>
      <c r="MH925" s="5"/>
      <c r="MI925" s="5"/>
      <c r="MJ925" s="5"/>
      <c r="MK925" s="5"/>
      <c r="ML925" s="5"/>
      <c r="MM925" s="5"/>
      <c r="MN925" s="5"/>
      <c r="MO925" s="5"/>
      <c r="MP925" s="5"/>
      <c r="MQ925" s="5"/>
      <c r="MR925" s="5"/>
      <c r="MS925" s="5"/>
      <c r="MT925" s="5"/>
      <c r="MU925" s="5"/>
      <c r="MV925" s="5"/>
      <c r="MW925" s="5"/>
      <c r="MX925" s="5"/>
      <c r="MY925" s="5"/>
      <c r="MZ925" s="5"/>
      <c r="NA925" s="5"/>
      <c r="NB925" s="5"/>
      <c r="NC925" s="5"/>
      <c r="ND925" s="5"/>
      <c r="NE925" s="5"/>
      <c r="NF925" s="5"/>
      <c r="NG925" s="5"/>
      <c r="NH925" s="5"/>
      <c r="NI925" s="5"/>
      <c r="NJ925" s="5"/>
      <c r="NK925" s="5"/>
      <c r="NL925" s="5"/>
      <c r="NM925" s="5"/>
      <c r="NN925" s="5"/>
      <c r="NO925" s="5"/>
      <c r="NP925" s="5"/>
      <c r="NQ925" s="5"/>
      <c r="NR925" s="5"/>
      <c r="NS925" s="5"/>
      <c r="NT925" s="5"/>
      <c r="NU925" s="5"/>
      <c r="NV925" s="5"/>
      <c r="NW925" s="5"/>
      <c r="NX925" s="5"/>
      <c r="NY925" s="5"/>
      <c r="NZ925" s="5"/>
      <c r="OA925" s="5"/>
      <c r="OB925" s="5"/>
      <c r="OC925" s="5"/>
      <c r="OD925" s="5"/>
      <c r="OE925" s="5"/>
      <c r="OF925" s="5"/>
      <c r="OG925" s="5"/>
      <c r="OH925" s="5"/>
      <c r="OI925" s="5"/>
      <c r="OJ925" s="5"/>
      <c r="OK925" s="5"/>
      <c r="OL925" s="5"/>
      <c r="OM925" s="5"/>
      <c r="ON925" s="5"/>
      <c r="OO925" s="5"/>
      <c r="OP925" s="5"/>
      <c r="OQ925" s="5"/>
      <c r="OR925" s="5"/>
      <c r="OS925" s="5"/>
      <c r="OT925" s="5"/>
      <c r="OU925" s="5"/>
      <c r="OV925" s="5"/>
      <c r="OW925" s="5"/>
      <c r="OX925" s="5"/>
      <c r="OY925" s="5"/>
      <c r="OZ925" s="5"/>
      <c r="PA925" s="5"/>
      <c r="PB925" s="5"/>
      <c r="PC925" s="5"/>
      <c r="PD925" s="5"/>
      <c r="PE925" s="5"/>
      <c r="PF925" s="5"/>
      <c r="PG925" s="5"/>
      <c r="PH925" s="5"/>
      <c r="PI925" s="5"/>
      <c r="PJ925" s="5"/>
      <c r="PK925" s="5"/>
      <c r="PL925" s="5"/>
      <c r="PM925" s="5"/>
      <c r="PN925" s="5"/>
      <c r="PO925" s="5"/>
      <c r="PP925" s="5"/>
    </row>
    <row r="926" spans="1:432" ht="14.2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  <c r="IW926" s="5"/>
      <c r="IX926" s="5"/>
      <c r="IY926" s="5"/>
      <c r="IZ926" s="5"/>
      <c r="JA926" s="5"/>
      <c r="JB926" s="5"/>
      <c r="JC926" s="5"/>
      <c r="JD926" s="5"/>
      <c r="JE926" s="5"/>
      <c r="JF926" s="5"/>
      <c r="JG926" s="5"/>
      <c r="JH926" s="5"/>
      <c r="JI926" s="5"/>
      <c r="JJ926" s="5"/>
      <c r="JK926" s="5"/>
      <c r="JL926" s="5"/>
      <c r="JM926" s="5"/>
      <c r="JN926" s="5"/>
      <c r="JO926" s="5"/>
      <c r="JP926" s="5"/>
      <c r="JQ926" s="5"/>
      <c r="JR926" s="5"/>
      <c r="JS926" s="5"/>
      <c r="JT926" s="5"/>
      <c r="JU926" s="5"/>
      <c r="JV926" s="5"/>
      <c r="JW926" s="5"/>
      <c r="JX926" s="5"/>
      <c r="JY926" s="5"/>
      <c r="JZ926" s="5"/>
      <c r="KA926" s="5"/>
      <c r="KB926" s="5"/>
      <c r="KC926" s="5"/>
      <c r="KD926" s="5"/>
      <c r="KE926" s="5"/>
      <c r="KF926" s="5"/>
      <c r="KG926" s="5"/>
      <c r="KH926" s="5"/>
      <c r="KI926" s="5"/>
      <c r="KJ926" s="5"/>
      <c r="KK926" s="5"/>
      <c r="KL926" s="5"/>
      <c r="KM926" s="5"/>
      <c r="KN926" s="5"/>
      <c r="KO926" s="5"/>
      <c r="KP926" s="5"/>
      <c r="KQ926" s="5"/>
      <c r="KR926" s="5"/>
      <c r="KS926" s="5"/>
      <c r="KT926" s="5"/>
      <c r="KU926" s="5"/>
      <c r="KV926" s="5"/>
      <c r="KW926" s="5"/>
      <c r="KX926" s="5"/>
      <c r="KY926" s="5"/>
      <c r="KZ926" s="5"/>
      <c r="LA926" s="5"/>
      <c r="LB926" s="5"/>
      <c r="LC926" s="5"/>
      <c r="LD926" s="5"/>
      <c r="LE926" s="5"/>
      <c r="LF926" s="5"/>
      <c r="LG926" s="5"/>
      <c r="LH926" s="5"/>
      <c r="LI926" s="5"/>
      <c r="LJ926" s="5"/>
      <c r="LK926" s="5"/>
      <c r="LL926" s="5"/>
      <c r="LM926" s="5"/>
      <c r="LN926" s="5"/>
      <c r="LO926" s="5"/>
      <c r="LP926" s="5"/>
      <c r="LQ926" s="5"/>
      <c r="LR926" s="5"/>
      <c r="LS926" s="5"/>
      <c r="LT926" s="5"/>
      <c r="LU926" s="5"/>
      <c r="LV926" s="5"/>
      <c r="LW926" s="5"/>
      <c r="LX926" s="5"/>
      <c r="LY926" s="5"/>
      <c r="LZ926" s="5"/>
      <c r="MA926" s="5"/>
      <c r="MB926" s="5"/>
      <c r="MC926" s="5"/>
      <c r="MD926" s="5"/>
      <c r="ME926" s="5"/>
      <c r="MF926" s="5"/>
      <c r="MG926" s="5"/>
      <c r="MH926" s="5"/>
      <c r="MI926" s="5"/>
      <c r="MJ926" s="5"/>
      <c r="MK926" s="5"/>
      <c r="ML926" s="5"/>
      <c r="MM926" s="5"/>
      <c r="MN926" s="5"/>
      <c r="MO926" s="5"/>
      <c r="MP926" s="5"/>
      <c r="MQ926" s="5"/>
      <c r="MR926" s="5"/>
      <c r="MS926" s="5"/>
      <c r="MT926" s="5"/>
      <c r="MU926" s="5"/>
      <c r="MV926" s="5"/>
      <c r="MW926" s="5"/>
      <c r="MX926" s="5"/>
      <c r="MY926" s="5"/>
      <c r="MZ926" s="5"/>
      <c r="NA926" s="5"/>
      <c r="NB926" s="5"/>
      <c r="NC926" s="5"/>
      <c r="ND926" s="5"/>
      <c r="NE926" s="5"/>
      <c r="NF926" s="5"/>
      <c r="NG926" s="5"/>
      <c r="NH926" s="5"/>
      <c r="NI926" s="5"/>
      <c r="NJ926" s="5"/>
      <c r="NK926" s="5"/>
      <c r="NL926" s="5"/>
      <c r="NM926" s="5"/>
      <c r="NN926" s="5"/>
      <c r="NO926" s="5"/>
      <c r="NP926" s="5"/>
      <c r="NQ926" s="5"/>
      <c r="NR926" s="5"/>
      <c r="NS926" s="5"/>
      <c r="NT926" s="5"/>
      <c r="NU926" s="5"/>
      <c r="NV926" s="5"/>
      <c r="NW926" s="5"/>
      <c r="NX926" s="5"/>
      <c r="NY926" s="5"/>
      <c r="NZ926" s="5"/>
      <c r="OA926" s="5"/>
      <c r="OB926" s="5"/>
      <c r="OC926" s="5"/>
      <c r="OD926" s="5"/>
      <c r="OE926" s="5"/>
      <c r="OF926" s="5"/>
      <c r="OG926" s="5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</row>
    <row r="927" spans="1:432" ht="14.2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  <c r="IW927" s="5"/>
      <c r="IX927" s="5"/>
      <c r="IY927" s="5"/>
      <c r="IZ927" s="5"/>
      <c r="JA927" s="5"/>
      <c r="JB927" s="5"/>
      <c r="JC927" s="5"/>
      <c r="JD927" s="5"/>
      <c r="JE927" s="5"/>
      <c r="JF927" s="5"/>
      <c r="JG927" s="5"/>
      <c r="JH927" s="5"/>
      <c r="JI927" s="5"/>
      <c r="JJ927" s="5"/>
      <c r="JK927" s="5"/>
      <c r="JL927" s="5"/>
      <c r="JM927" s="5"/>
      <c r="JN927" s="5"/>
      <c r="JO927" s="5"/>
      <c r="JP927" s="5"/>
      <c r="JQ927" s="5"/>
      <c r="JR927" s="5"/>
      <c r="JS927" s="5"/>
      <c r="JT927" s="5"/>
      <c r="JU927" s="5"/>
      <c r="JV927" s="5"/>
      <c r="JW927" s="5"/>
      <c r="JX927" s="5"/>
      <c r="JY927" s="5"/>
      <c r="JZ927" s="5"/>
      <c r="KA927" s="5"/>
      <c r="KB927" s="5"/>
      <c r="KC927" s="5"/>
      <c r="KD927" s="5"/>
      <c r="KE927" s="5"/>
      <c r="KF927" s="5"/>
      <c r="KG927" s="5"/>
      <c r="KH927" s="5"/>
      <c r="KI927" s="5"/>
      <c r="KJ927" s="5"/>
      <c r="KK927" s="5"/>
      <c r="KL927" s="5"/>
      <c r="KM927" s="5"/>
      <c r="KN927" s="5"/>
      <c r="KO927" s="5"/>
      <c r="KP927" s="5"/>
      <c r="KQ927" s="5"/>
      <c r="KR927" s="5"/>
      <c r="KS927" s="5"/>
      <c r="KT927" s="5"/>
      <c r="KU927" s="5"/>
      <c r="KV927" s="5"/>
      <c r="KW927" s="5"/>
      <c r="KX927" s="5"/>
      <c r="KY927" s="5"/>
      <c r="KZ927" s="5"/>
      <c r="LA927" s="5"/>
      <c r="LB927" s="5"/>
      <c r="LC927" s="5"/>
      <c r="LD927" s="5"/>
      <c r="LE927" s="5"/>
      <c r="LF927" s="5"/>
      <c r="LG927" s="5"/>
      <c r="LH927" s="5"/>
      <c r="LI927" s="5"/>
      <c r="LJ927" s="5"/>
      <c r="LK927" s="5"/>
      <c r="LL927" s="5"/>
      <c r="LM927" s="5"/>
      <c r="LN927" s="5"/>
      <c r="LO927" s="5"/>
      <c r="LP927" s="5"/>
      <c r="LQ927" s="5"/>
      <c r="LR927" s="5"/>
      <c r="LS927" s="5"/>
      <c r="LT927" s="5"/>
      <c r="LU927" s="5"/>
      <c r="LV927" s="5"/>
      <c r="LW927" s="5"/>
      <c r="LX927" s="5"/>
      <c r="LY927" s="5"/>
      <c r="LZ927" s="5"/>
      <c r="MA927" s="5"/>
      <c r="MB927" s="5"/>
      <c r="MC927" s="5"/>
      <c r="MD927" s="5"/>
      <c r="ME927" s="5"/>
      <c r="MF927" s="5"/>
      <c r="MG927" s="5"/>
      <c r="MH927" s="5"/>
      <c r="MI927" s="5"/>
      <c r="MJ927" s="5"/>
      <c r="MK927" s="5"/>
      <c r="ML927" s="5"/>
      <c r="MM927" s="5"/>
      <c r="MN927" s="5"/>
      <c r="MO927" s="5"/>
      <c r="MP927" s="5"/>
      <c r="MQ927" s="5"/>
      <c r="MR927" s="5"/>
      <c r="MS927" s="5"/>
      <c r="MT927" s="5"/>
      <c r="MU927" s="5"/>
      <c r="MV927" s="5"/>
      <c r="MW927" s="5"/>
      <c r="MX927" s="5"/>
      <c r="MY927" s="5"/>
      <c r="MZ927" s="5"/>
      <c r="NA927" s="5"/>
      <c r="NB927" s="5"/>
      <c r="NC927" s="5"/>
      <c r="ND927" s="5"/>
      <c r="NE927" s="5"/>
      <c r="NF927" s="5"/>
      <c r="NG927" s="5"/>
      <c r="NH927" s="5"/>
      <c r="NI927" s="5"/>
      <c r="NJ927" s="5"/>
      <c r="NK927" s="5"/>
      <c r="NL927" s="5"/>
      <c r="NM927" s="5"/>
      <c r="NN927" s="5"/>
      <c r="NO927" s="5"/>
      <c r="NP927" s="5"/>
      <c r="NQ927" s="5"/>
      <c r="NR927" s="5"/>
      <c r="NS927" s="5"/>
      <c r="NT927" s="5"/>
      <c r="NU927" s="5"/>
      <c r="NV927" s="5"/>
      <c r="NW927" s="5"/>
      <c r="NX927" s="5"/>
      <c r="NY927" s="5"/>
      <c r="NZ927" s="5"/>
      <c r="OA927" s="5"/>
      <c r="OB927" s="5"/>
      <c r="OC927" s="5"/>
      <c r="OD927" s="5"/>
      <c r="OE927" s="5"/>
      <c r="OF927" s="5"/>
      <c r="OG927" s="5"/>
      <c r="OH927" s="5"/>
      <c r="OI927" s="5"/>
      <c r="OJ927" s="5"/>
      <c r="OK927" s="5"/>
      <c r="OL927" s="5"/>
      <c r="OM927" s="5"/>
      <c r="ON927" s="5"/>
      <c r="OO927" s="5"/>
      <c r="OP927" s="5"/>
      <c r="OQ927" s="5"/>
      <c r="OR927" s="5"/>
      <c r="OS927" s="5"/>
      <c r="OT927" s="5"/>
      <c r="OU927" s="5"/>
      <c r="OV927" s="5"/>
      <c r="OW927" s="5"/>
      <c r="OX927" s="5"/>
      <c r="OY927" s="5"/>
      <c r="OZ927" s="5"/>
      <c r="PA927" s="5"/>
      <c r="PB927" s="5"/>
      <c r="PC927" s="5"/>
      <c r="PD927" s="5"/>
      <c r="PE927" s="5"/>
      <c r="PF927" s="5"/>
      <c r="PG927" s="5"/>
      <c r="PH927" s="5"/>
      <c r="PI927" s="5"/>
      <c r="PJ927" s="5"/>
      <c r="PK927" s="5"/>
      <c r="PL927" s="5"/>
      <c r="PM927" s="5"/>
      <c r="PN927" s="5"/>
      <c r="PO927" s="5"/>
      <c r="PP927" s="5"/>
    </row>
    <row r="928" spans="1:432" ht="14.2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  <c r="IW928" s="5"/>
      <c r="IX928" s="5"/>
      <c r="IY928" s="5"/>
      <c r="IZ928" s="5"/>
      <c r="JA928" s="5"/>
      <c r="JB928" s="5"/>
      <c r="JC928" s="5"/>
      <c r="JD928" s="5"/>
      <c r="JE928" s="5"/>
      <c r="JF928" s="5"/>
      <c r="JG928" s="5"/>
      <c r="JH928" s="5"/>
      <c r="JI928" s="5"/>
      <c r="JJ928" s="5"/>
      <c r="JK928" s="5"/>
      <c r="JL928" s="5"/>
      <c r="JM928" s="5"/>
      <c r="JN928" s="5"/>
      <c r="JO928" s="5"/>
      <c r="JP928" s="5"/>
      <c r="JQ928" s="5"/>
      <c r="JR928" s="5"/>
      <c r="JS928" s="5"/>
      <c r="JT928" s="5"/>
      <c r="JU928" s="5"/>
      <c r="JV928" s="5"/>
      <c r="JW928" s="5"/>
      <c r="JX928" s="5"/>
      <c r="JY928" s="5"/>
      <c r="JZ928" s="5"/>
      <c r="KA928" s="5"/>
      <c r="KB928" s="5"/>
      <c r="KC928" s="5"/>
      <c r="KD928" s="5"/>
      <c r="KE928" s="5"/>
      <c r="KF928" s="5"/>
      <c r="KG928" s="5"/>
      <c r="KH928" s="5"/>
      <c r="KI928" s="5"/>
      <c r="KJ928" s="5"/>
      <c r="KK928" s="5"/>
      <c r="KL928" s="5"/>
      <c r="KM928" s="5"/>
      <c r="KN928" s="5"/>
      <c r="KO928" s="5"/>
      <c r="KP928" s="5"/>
      <c r="KQ928" s="5"/>
      <c r="KR928" s="5"/>
      <c r="KS928" s="5"/>
      <c r="KT928" s="5"/>
      <c r="KU928" s="5"/>
      <c r="KV928" s="5"/>
      <c r="KW928" s="5"/>
      <c r="KX928" s="5"/>
      <c r="KY928" s="5"/>
      <c r="KZ928" s="5"/>
      <c r="LA928" s="5"/>
      <c r="LB928" s="5"/>
      <c r="LC928" s="5"/>
      <c r="LD928" s="5"/>
      <c r="LE928" s="5"/>
      <c r="LF928" s="5"/>
      <c r="LG928" s="5"/>
      <c r="LH928" s="5"/>
      <c r="LI928" s="5"/>
      <c r="LJ928" s="5"/>
      <c r="LK928" s="5"/>
      <c r="LL928" s="5"/>
      <c r="LM928" s="5"/>
      <c r="LN928" s="5"/>
      <c r="LO928" s="5"/>
      <c r="LP928" s="5"/>
      <c r="LQ928" s="5"/>
      <c r="LR928" s="5"/>
      <c r="LS928" s="5"/>
      <c r="LT928" s="5"/>
      <c r="LU928" s="5"/>
      <c r="LV928" s="5"/>
      <c r="LW928" s="5"/>
      <c r="LX928" s="5"/>
      <c r="LY928" s="5"/>
      <c r="LZ928" s="5"/>
      <c r="MA928" s="5"/>
      <c r="MB928" s="5"/>
      <c r="MC928" s="5"/>
      <c r="MD928" s="5"/>
      <c r="ME928" s="5"/>
      <c r="MF928" s="5"/>
      <c r="MG928" s="5"/>
      <c r="MH928" s="5"/>
      <c r="MI928" s="5"/>
      <c r="MJ928" s="5"/>
      <c r="MK928" s="5"/>
      <c r="ML928" s="5"/>
      <c r="MM928" s="5"/>
      <c r="MN928" s="5"/>
      <c r="MO928" s="5"/>
      <c r="MP928" s="5"/>
      <c r="MQ928" s="5"/>
      <c r="MR928" s="5"/>
      <c r="MS928" s="5"/>
      <c r="MT928" s="5"/>
      <c r="MU928" s="5"/>
      <c r="MV928" s="5"/>
      <c r="MW928" s="5"/>
      <c r="MX928" s="5"/>
      <c r="MY928" s="5"/>
      <c r="MZ928" s="5"/>
      <c r="NA928" s="5"/>
      <c r="NB928" s="5"/>
      <c r="NC928" s="5"/>
      <c r="ND928" s="5"/>
      <c r="NE928" s="5"/>
      <c r="NF928" s="5"/>
      <c r="NG928" s="5"/>
      <c r="NH928" s="5"/>
      <c r="NI928" s="5"/>
      <c r="NJ928" s="5"/>
      <c r="NK928" s="5"/>
      <c r="NL928" s="5"/>
      <c r="NM928" s="5"/>
      <c r="NN928" s="5"/>
      <c r="NO928" s="5"/>
      <c r="NP928" s="5"/>
      <c r="NQ928" s="5"/>
      <c r="NR928" s="5"/>
      <c r="NS928" s="5"/>
      <c r="NT928" s="5"/>
      <c r="NU928" s="5"/>
      <c r="NV928" s="5"/>
      <c r="NW928" s="5"/>
      <c r="NX928" s="5"/>
      <c r="NY928" s="5"/>
      <c r="NZ928" s="5"/>
      <c r="OA928" s="5"/>
      <c r="OB928" s="5"/>
      <c r="OC928" s="5"/>
      <c r="OD928" s="5"/>
      <c r="OE928" s="5"/>
      <c r="OF928" s="5"/>
      <c r="OG928" s="5"/>
      <c r="OH928" s="5"/>
      <c r="OI928" s="5"/>
      <c r="OJ928" s="5"/>
      <c r="OK928" s="5"/>
      <c r="OL928" s="5"/>
      <c r="OM928" s="5"/>
      <c r="ON928" s="5"/>
      <c r="OO928" s="5"/>
      <c r="OP928" s="5"/>
      <c r="OQ928" s="5"/>
      <c r="OR928" s="5"/>
      <c r="OS928" s="5"/>
      <c r="OT928" s="5"/>
      <c r="OU928" s="5"/>
      <c r="OV928" s="5"/>
      <c r="OW928" s="5"/>
      <c r="OX928" s="5"/>
      <c r="OY928" s="5"/>
      <c r="OZ928" s="5"/>
      <c r="PA928" s="5"/>
      <c r="PB928" s="5"/>
      <c r="PC928" s="5"/>
      <c r="PD928" s="5"/>
      <c r="PE928" s="5"/>
      <c r="PF928" s="5"/>
      <c r="PG928" s="5"/>
      <c r="PH928" s="5"/>
      <c r="PI928" s="5"/>
      <c r="PJ928" s="5"/>
      <c r="PK928" s="5"/>
      <c r="PL928" s="5"/>
      <c r="PM928" s="5"/>
      <c r="PN928" s="5"/>
      <c r="PO928" s="5"/>
      <c r="PP928" s="5"/>
    </row>
    <row r="929" spans="1:432" ht="14.2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  <c r="IW929" s="5"/>
      <c r="IX929" s="5"/>
      <c r="IY929" s="5"/>
      <c r="IZ929" s="5"/>
      <c r="JA929" s="5"/>
      <c r="JB929" s="5"/>
      <c r="JC929" s="5"/>
      <c r="JD929" s="5"/>
      <c r="JE929" s="5"/>
      <c r="JF929" s="5"/>
      <c r="JG929" s="5"/>
      <c r="JH929" s="5"/>
      <c r="JI929" s="5"/>
      <c r="JJ929" s="5"/>
      <c r="JK929" s="5"/>
      <c r="JL929" s="5"/>
      <c r="JM929" s="5"/>
      <c r="JN929" s="5"/>
      <c r="JO929" s="5"/>
      <c r="JP929" s="5"/>
      <c r="JQ929" s="5"/>
      <c r="JR929" s="5"/>
      <c r="JS929" s="5"/>
      <c r="JT929" s="5"/>
      <c r="JU929" s="5"/>
      <c r="JV929" s="5"/>
      <c r="JW929" s="5"/>
      <c r="JX929" s="5"/>
      <c r="JY929" s="5"/>
      <c r="JZ929" s="5"/>
      <c r="KA929" s="5"/>
      <c r="KB929" s="5"/>
      <c r="KC929" s="5"/>
      <c r="KD929" s="5"/>
      <c r="KE929" s="5"/>
      <c r="KF929" s="5"/>
      <c r="KG929" s="5"/>
      <c r="KH929" s="5"/>
      <c r="KI929" s="5"/>
      <c r="KJ929" s="5"/>
      <c r="KK929" s="5"/>
      <c r="KL929" s="5"/>
      <c r="KM929" s="5"/>
      <c r="KN929" s="5"/>
      <c r="KO929" s="5"/>
      <c r="KP929" s="5"/>
      <c r="KQ929" s="5"/>
      <c r="KR929" s="5"/>
      <c r="KS929" s="5"/>
      <c r="KT929" s="5"/>
      <c r="KU929" s="5"/>
      <c r="KV929" s="5"/>
      <c r="KW929" s="5"/>
      <c r="KX929" s="5"/>
      <c r="KY929" s="5"/>
      <c r="KZ929" s="5"/>
      <c r="LA929" s="5"/>
      <c r="LB929" s="5"/>
      <c r="LC929" s="5"/>
      <c r="LD929" s="5"/>
      <c r="LE929" s="5"/>
      <c r="LF929" s="5"/>
      <c r="LG929" s="5"/>
      <c r="LH929" s="5"/>
      <c r="LI929" s="5"/>
      <c r="LJ929" s="5"/>
      <c r="LK929" s="5"/>
      <c r="LL929" s="5"/>
      <c r="LM929" s="5"/>
      <c r="LN929" s="5"/>
      <c r="LO929" s="5"/>
      <c r="LP929" s="5"/>
      <c r="LQ929" s="5"/>
      <c r="LR929" s="5"/>
      <c r="LS929" s="5"/>
      <c r="LT929" s="5"/>
      <c r="LU929" s="5"/>
      <c r="LV929" s="5"/>
      <c r="LW929" s="5"/>
      <c r="LX929" s="5"/>
      <c r="LY929" s="5"/>
      <c r="LZ929" s="5"/>
      <c r="MA929" s="5"/>
      <c r="MB929" s="5"/>
      <c r="MC929" s="5"/>
      <c r="MD929" s="5"/>
      <c r="ME929" s="5"/>
      <c r="MF929" s="5"/>
      <c r="MG929" s="5"/>
      <c r="MH929" s="5"/>
      <c r="MI929" s="5"/>
      <c r="MJ929" s="5"/>
      <c r="MK929" s="5"/>
      <c r="ML929" s="5"/>
      <c r="MM929" s="5"/>
      <c r="MN929" s="5"/>
      <c r="MO929" s="5"/>
      <c r="MP929" s="5"/>
      <c r="MQ929" s="5"/>
      <c r="MR929" s="5"/>
      <c r="MS929" s="5"/>
      <c r="MT929" s="5"/>
      <c r="MU929" s="5"/>
      <c r="MV929" s="5"/>
      <c r="MW929" s="5"/>
      <c r="MX929" s="5"/>
      <c r="MY929" s="5"/>
      <c r="MZ929" s="5"/>
      <c r="NA929" s="5"/>
      <c r="NB929" s="5"/>
      <c r="NC929" s="5"/>
      <c r="ND929" s="5"/>
      <c r="NE929" s="5"/>
      <c r="NF929" s="5"/>
      <c r="NG929" s="5"/>
      <c r="NH929" s="5"/>
      <c r="NI929" s="5"/>
      <c r="NJ929" s="5"/>
      <c r="NK929" s="5"/>
      <c r="NL929" s="5"/>
      <c r="NM929" s="5"/>
      <c r="NN929" s="5"/>
      <c r="NO929" s="5"/>
      <c r="NP929" s="5"/>
      <c r="NQ929" s="5"/>
      <c r="NR929" s="5"/>
      <c r="NS929" s="5"/>
      <c r="NT929" s="5"/>
      <c r="NU929" s="5"/>
      <c r="NV929" s="5"/>
      <c r="NW929" s="5"/>
      <c r="NX929" s="5"/>
      <c r="NY929" s="5"/>
      <c r="NZ929" s="5"/>
      <c r="OA929" s="5"/>
      <c r="OB929" s="5"/>
      <c r="OC929" s="5"/>
      <c r="OD929" s="5"/>
      <c r="OE929" s="5"/>
      <c r="OF929" s="5"/>
      <c r="OG929" s="5"/>
      <c r="OH929" s="5"/>
      <c r="OI929" s="5"/>
      <c r="OJ929" s="5"/>
      <c r="OK929" s="5"/>
      <c r="OL929" s="5"/>
      <c r="OM929" s="5"/>
      <c r="ON929" s="5"/>
      <c r="OO929" s="5"/>
      <c r="OP929" s="5"/>
      <c r="OQ929" s="5"/>
      <c r="OR929" s="5"/>
      <c r="OS929" s="5"/>
      <c r="OT929" s="5"/>
      <c r="OU929" s="5"/>
      <c r="OV929" s="5"/>
      <c r="OW929" s="5"/>
      <c r="OX929" s="5"/>
      <c r="OY929" s="5"/>
      <c r="OZ929" s="5"/>
      <c r="PA929" s="5"/>
      <c r="PB929" s="5"/>
      <c r="PC929" s="5"/>
      <c r="PD929" s="5"/>
      <c r="PE929" s="5"/>
      <c r="PF929" s="5"/>
      <c r="PG929" s="5"/>
      <c r="PH929" s="5"/>
      <c r="PI929" s="5"/>
      <c r="PJ929" s="5"/>
      <c r="PK929" s="5"/>
      <c r="PL929" s="5"/>
      <c r="PM929" s="5"/>
      <c r="PN929" s="5"/>
      <c r="PO929" s="5"/>
      <c r="PP929" s="5"/>
    </row>
    <row r="930" spans="1:432" ht="14.2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  <c r="IW930" s="5"/>
      <c r="IX930" s="5"/>
      <c r="IY930" s="5"/>
      <c r="IZ930" s="5"/>
      <c r="JA930" s="5"/>
      <c r="JB930" s="5"/>
      <c r="JC930" s="5"/>
      <c r="JD930" s="5"/>
      <c r="JE930" s="5"/>
      <c r="JF930" s="5"/>
      <c r="JG930" s="5"/>
      <c r="JH930" s="5"/>
      <c r="JI930" s="5"/>
      <c r="JJ930" s="5"/>
      <c r="JK930" s="5"/>
      <c r="JL930" s="5"/>
      <c r="JM930" s="5"/>
      <c r="JN930" s="5"/>
      <c r="JO930" s="5"/>
      <c r="JP930" s="5"/>
      <c r="JQ930" s="5"/>
      <c r="JR930" s="5"/>
      <c r="JS930" s="5"/>
      <c r="JT930" s="5"/>
      <c r="JU930" s="5"/>
      <c r="JV930" s="5"/>
      <c r="JW930" s="5"/>
      <c r="JX930" s="5"/>
      <c r="JY930" s="5"/>
      <c r="JZ930" s="5"/>
      <c r="KA930" s="5"/>
      <c r="KB930" s="5"/>
      <c r="KC930" s="5"/>
      <c r="KD930" s="5"/>
      <c r="KE930" s="5"/>
      <c r="KF930" s="5"/>
      <c r="KG930" s="5"/>
      <c r="KH930" s="5"/>
      <c r="KI930" s="5"/>
      <c r="KJ930" s="5"/>
      <c r="KK930" s="5"/>
      <c r="KL930" s="5"/>
      <c r="KM930" s="5"/>
      <c r="KN930" s="5"/>
      <c r="KO930" s="5"/>
      <c r="KP930" s="5"/>
      <c r="KQ930" s="5"/>
      <c r="KR930" s="5"/>
      <c r="KS930" s="5"/>
      <c r="KT930" s="5"/>
      <c r="KU930" s="5"/>
      <c r="KV930" s="5"/>
      <c r="KW930" s="5"/>
      <c r="KX930" s="5"/>
      <c r="KY930" s="5"/>
      <c r="KZ930" s="5"/>
      <c r="LA930" s="5"/>
      <c r="LB930" s="5"/>
      <c r="LC930" s="5"/>
      <c r="LD930" s="5"/>
      <c r="LE930" s="5"/>
      <c r="LF930" s="5"/>
      <c r="LG930" s="5"/>
      <c r="LH930" s="5"/>
      <c r="LI930" s="5"/>
      <c r="LJ930" s="5"/>
      <c r="LK930" s="5"/>
      <c r="LL930" s="5"/>
      <c r="LM930" s="5"/>
      <c r="LN930" s="5"/>
      <c r="LO930" s="5"/>
      <c r="LP930" s="5"/>
      <c r="LQ930" s="5"/>
      <c r="LR930" s="5"/>
      <c r="LS930" s="5"/>
      <c r="LT930" s="5"/>
      <c r="LU930" s="5"/>
      <c r="LV930" s="5"/>
      <c r="LW930" s="5"/>
      <c r="LX930" s="5"/>
      <c r="LY930" s="5"/>
      <c r="LZ930" s="5"/>
      <c r="MA930" s="5"/>
      <c r="MB930" s="5"/>
      <c r="MC930" s="5"/>
      <c r="MD930" s="5"/>
      <c r="ME930" s="5"/>
      <c r="MF930" s="5"/>
      <c r="MG930" s="5"/>
      <c r="MH930" s="5"/>
      <c r="MI930" s="5"/>
      <c r="MJ930" s="5"/>
      <c r="MK930" s="5"/>
      <c r="ML930" s="5"/>
      <c r="MM930" s="5"/>
      <c r="MN930" s="5"/>
      <c r="MO930" s="5"/>
      <c r="MP930" s="5"/>
      <c r="MQ930" s="5"/>
      <c r="MR930" s="5"/>
      <c r="MS930" s="5"/>
      <c r="MT930" s="5"/>
      <c r="MU930" s="5"/>
      <c r="MV930" s="5"/>
      <c r="MW930" s="5"/>
      <c r="MX930" s="5"/>
      <c r="MY930" s="5"/>
      <c r="MZ930" s="5"/>
      <c r="NA930" s="5"/>
      <c r="NB930" s="5"/>
      <c r="NC930" s="5"/>
      <c r="ND930" s="5"/>
      <c r="NE930" s="5"/>
      <c r="NF930" s="5"/>
      <c r="NG930" s="5"/>
      <c r="NH930" s="5"/>
      <c r="NI930" s="5"/>
      <c r="NJ930" s="5"/>
      <c r="NK930" s="5"/>
      <c r="NL930" s="5"/>
      <c r="NM930" s="5"/>
      <c r="NN930" s="5"/>
      <c r="NO930" s="5"/>
      <c r="NP930" s="5"/>
      <c r="NQ930" s="5"/>
      <c r="NR930" s="5"/>
      <c r="NS930" s="5"/>
      <c r="NT930" s="5"/>
      <c r="NU930" s="5"/>
      <c r="NV930" s="5"/>
      <c r="NW930" s="5"/>
      <c r="NX930" s="5"/>
      <c r="NY930" s="5"/>
      <c r="NZ930" s="5"/>
      <c r="OA930" s="5"/>
      <c r="OB930" s="5"/>
      <c r="OC930" s="5"/>
      <c r="OD930" s="5"/>
      <c r="OE930" s="5"/>
      <c r="OF930" s="5"/>
      <c r="OG930" s="5"/>
      <c r="OH930" s="5"/>
      <c r="OI930" s="5"/>
      <c r="OJ930" s="5"/>
      <c r="OK930" s="5"/>
      <c r="OL930" s="5"/>
      <c r="OM930" s="5"/>
      <c r="ON930" s="5"/>
      <c r="OO930" s="5"/>
      <c r="OP930" s="5"/>
      <c r="OQ930" s="5"/>
      <c r="OR930" s="5"/>
      <c r="OS930" s="5"/>
      <c r="OT930" s="5"/>
      <c r="OU930" s="5"/>
      <c r="OV930" s="5"/>
      <c r="OW930" s="5"/>
      <c r="OX930" s="5"/>
      <c r="OY930" s="5"/>
      <c r="OZ930" s="5"/>
      <c r="PA930" s="5"/>
      <c r="PB930" s="5"/>
      <c r="PC930" s="5"/>
      <c r="PD930" s="5"/>
      <c r="PE930" s="5"/>
      <c r="PF930" s="5"/>
      <c r="PG930" s="5"/>
      <c r="PH930" s="5"/>
      <c r="PI930" s="5"/>
      <c r="PJ930" s="5"/>
      <c r="PK930" s="5"/>
      <c r="PL930" s="5"/>
      <c r="PM930" s="5"/>
      <c r="PN930" s="5"/>
      <c r="PO930" s="5"/>
      <c r="PP930" s="5"/>
    </row>
    <row r="931" spans="1:432" ht="14.2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  <c r="IW931" s="5"/>
      <c r="IX931" s="5"/>
      <c r="IY931" s="5"/>
      <c r="IZ931" s="5"/>
      <c r="JA931" s="5"/>
      <c r="JB931" s="5"/>
      <c r="JC931" s="5"/>
      <c r="JD931" s="5"/>
      <c r="JE931" s="5"/>
      <c r="JF931" s="5"/>
      <c r="JG931" s="5"/>
      <c r="JH931" s="5"/>
      <c r="JI931" s="5"/>
      <c r="JJ931" s="5"/>
      <c r="JK931" s="5"/>
      <c r="JL931" s="5"/>
      <c r="JM931" s="5"/>
      <c r="JN931" s="5"/>
      <c r="JO931" s="5"/>
      <c r="JP931" s="5"/>
      <c r="JQ931" s="5"/>
      <c r="JR931" s="5"/>
      <c r="JS931" s="5"/>
      <c r="JT931" s="5"/>
      <c r="JU931" s="5"/>
      <c r="JV931" s="5"/>
      <c r="JW931" s="5"/>
      <c r="JX931" s="5"/>
      <c r="JY931" s="5"/>
      <c r="JZ931" s="5"/>
      <c r="KA931" s="5"/>
      <c r="KB931" s="5"/>
      <c r="KC931" s="5"/>
      <c r="KD931" s="5"/>
      <c r="KE931" s="5"/>
      <c r="KF931" s="5"/>
      <c r="KG931" s="5"/>
      <c r="KH931" s="5"/>
      <c r="KI931" s="5"/>
      <c r="KJ931" s="5"/>
      <c r="KK931" s="5"/>
      <c r="KL931" s="5"/>
      <c r="KM931" s="5"/>
      <c r="KN931" s="5"/>
      <c r="KO931" s="5"/>
      <c r="KP931" s="5"/>
      <c r="KQ931" s="5"/>
      <c r="KR931" s="5"/>
      <c r="KS931" s="5"/>
      <c r="KT931" s="5"/>
      <c r="KU931" s="5"/>
      <c r="KV931" s="5"/>
      <c r="KW931" s="5"/>
      <c r="KX931" s="5"/>
      <c r="KY931" s="5"/>
      <c r="KZ931" s="5"/>
      <c r="LA931" s="5"/>
      <c r="LB931" s="5"/>
      <c r="LC931" s="5"/>
      <c r="LD931" s="5"/>
      <c r="LE931" s="5"/>
      <c r="LF931" s="5"/>
      <c r="LG931" s="5"/>
      <c r="LH931" s="5"/>
      <c r="LI931" s="5"/>
      <c r="LJ931" s="5"/>
      <c r="LK931" s="5"/>
      <c r="LL931" s="5"/>
      <c r="LM931" s="5"/>
      <c r="LN931" s="5"/>
      <c r="LO931" s="5"/>
      <c r="LP931" s="5"/>
      <c r="LQ931" s="5"/>
      <c r="LR931" s="5"/>
      <c r="LS931" s="5"/>
      <c r="LT931" s="5"/>
      <c r="LU931" s="5"/>
      <c r="LV931" s="5"/>
      <c r="LW931" s="5"/>
      <c r="LX931" s="5"/>
      <c r="LY931" s="5"/>
      <c r="LZ931" s="5"/>
      <c r="MA931" s="5"/>
      <c r="MB931" s="5"/>
      <c r="MC931" s="5"/>
      <c r="MD931" s="5"/>
      <c r="ME931" s="5"/>
      <c r="MF931" s="5"/>
      <c r="MG931" s="5"/>
      <c r="MH931" s="5"/>
      <c r="MI931" s="5"/>
      <c r="MJ931" s="5"/>
      <c r="MK931" s="5"/>
      <c r="ML931" s="5"/>
      <c r="MM931" s="5"/>
      <c r="MN931" s="5"/>
      <c r="MO931" s="5"/>
      <c r="MP931" s="5"/>
      <c r="MQ931" s="5"/>
      <c r="MR931" s="5"/>
      <c r="MS931" s="5"/>
      <c r="MT931" s="5"/>
      <c r="MU931" s="5"/>
      <c r="MV931" s="5"/>
      <c r="MW931" s="5"/>
      <c r="MX931" s="5"/>
      <c r="MY931" s="5"/>
      <c r="MZ931" s="5"/>
      <c r="NA931" s="5"/>
      <c r="NB931" s="5"/>
      <c r="NC931" s="5"/>
      <c r="ND931" s="5"/>
      <c r="NE931" s="5"/>
      <c r="NF931" s="5"/>
      <c r="NG931" s="5"/>
      <c r="NH931" s="5"/>
      <c r="NI931" s="5"/>
      <c r="NJ931" s="5"/>
      <c r="NK931" s="5"/>
      <c r="NL931" s="5"/>
      <c r="NM931" s="5"/>
      <c r="NN931" s="5"/>
      <c r="NO931" s="5"/>
      <c r="NP931" s="5"/>
      <c r="NQ931" s="5"/>
      <c r="NR931" s="5"/>
      <c r="NS931" s="5"/>
      <c r="NT931" s="5"/>
      <c r="NU931" s="5"/>
      <c r="NV931" s="5"/>
      <c r="NW931" s="5"/>
      <c r="NX931" s="5"/>
      <c r="NY931" s="5"/>
      <c r="NZ931" s="5"/>
      <c r="OA931" s="5"/>
      <c r="OB931" s="5"/>
      <c r="OC931" s="5"/>
      <c r="OD931" s="5"/>
      <c r="OE931" s="5"/>
      <c r="OF931" s="5"/>
      <c r="OG931" s="5"/>
      <c r="OH931" s="5"/>
      <c r="OI931" s="5"/>
      <c r="OJ931" s="5"/>
      <c r="OK931" s="5"/>
      <c r="OL931" s="5"/>
      <c r="OM931" s="5"/>
      <c r="ON931" s="5"/>
      <c r="OO931" s="5"/>
      <c r="OP931" s="5"/>
      <c r="OQ931" s="5"/>
      <c r="OR931" s="5"/>
      <c r="OS931" s="5"/>
      <c r="OT931" s="5"/>
      <c r="OU931" s="5"/>
      <c r="OV931" s="5"/>
      <c r="OW931" s="5"/>
      <c r="OX931" s="5"/>
      <c r="OY931" s="5"/>
      <c r="OZ931" s="5"/>
      <c r="PA931" s="5"/>
      <c r="PB931" s="5"/>
      <c r="PC931" s="5"/>
      <c r="PD931" s="5"/>
      <c r="PE931" s="5"/>
      <c r="PF931" s="5"/>
      <c r="PG931" s="5"/>
      <c r="PH931" s="5"/>
      <c r="PI931" s="5"/>
      <c r="PJ931" s="5"/>
      <c r="PK931" s="5"/>
      <c r="PL931" s="5"/>
      <c r="PM931" s="5"/>
      <c r="PN931" s="5"/>
      <c r="PO931" s="5"/>
      <c r="PP931" s="5"/>
    </row>
    <row r="932" spans="1:432" ht="14.2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  <c r="IW932" s="5"/>
      <c r="IX932" s="5"/>
      <c r="IY932" s="5"/>
      <c r="IZ932" s="5"/>
      <c r="JA932" s="5"/>
      <c r="JB932" s="5"/>
      <c r="JC932" s="5"/>
      <c r="JD932" s="5"/>
      <c r="JE932" s="5"/>
      <c r="JF932" s="5"/>
      <c r="JG932" s="5"/>
      <c r="JH932" s="5"/>
      <c r="JI932" s="5"/>
      <c r="JJ932" s="5"/>
      <c r="JK932" s="5"/>
      <c r="JL932" s="5"/>
      <c r="JM932" s="5"/>
      <c r="JN932" s="5"/>
      <c r="JO932" s="5"/>
      <c r="JP932" s="5"/>
      <c r="JQ932" s="5"/>
      <c r="JR932" s="5"/>
      <c r="JS932" s="5"/>
      <c r="JT932" s="5"/>
      <c r="JU932" s="5"/>
      <c r="JV932" s="5"/>
      <c r="JW932" s="5"/>
      <c r="JX932" s="5"/>
      <c r="JY932" s="5"/>
      <c r="JZ932" s="5"/>
      <c r="KA932" s="5"/>
      <c r="KB932" s="5"/>
      <c r="KC932" s="5"/>
      <c r="KD932" s="5"/>
      <c r="KE932" s="5"/>
      <c r="KF932" s="5"/>
      <c r="KG932" s="5"/>
      <c r="KH932" s="5"/>
      <c r="KI932" s="5"/>
      <c r="KJ932" s="5"/>
      <c r="KK932" s="5"/>
      <c r="KL932" s="5"/>
      <c r="KM932" s="5"/>
      <c r="KN932" s="5"/>
      <c r="KO932" s="5"/>
      <c r="KP932" s="5"/>
      <c r="KQ932" s="5"/>
      <c r="KR932" s="5"/>
      <c r="KS932" s="5"/>
      <c r="KT932" s="5"/>
      <c r="KU932" s="5"/>
      <c r="KV932" s="5"/>
      <c r="KW932" s="5"/>
      <c r="KX932" s="5"/>
      <c r="KY932" s="5"/>
      <c r="KZ932" s="5"/>
      <c r="LA932" s="5"/>
      <c r="LB932" s="5"/>
      <c r="LC932" s="5"/>
      <c r="LD932" s="5"/>
      <c r="LE932" s="5"/>
      <c r="LF932" s="5"/>
      <c r="LG932" s="5"/>
      <c r="LH932" s="5"/>
      <c r="LI932" s="5"/>
      <c r="LJ932" s="5"/>
      <c r="LK932" s="5"/>
      <c r="LL932" s="5"/>
      <c r="LM932" s="5"/>
      <c r="LN932" s="5"/>
      <c r="LO932" s="5"/>
      <c r="LP932" s="5"/>
      <c r="LQ932" s="5"/>
      <c r="LR932" s="5"/>
      <c r="LS932" s="5"/>
      <c r="LT932" s="5"/>
      <c r="LU932" s="5"/>
      <c r="LV932" s="5"/>
      <c r="LW932" s="5"/>
      <c r="LX932" s="5"/>
      <c r="LY932" s="5"/>
      <c r="LZ932" s="5"/>
      <c r="MA932" s="5"/>
      <c r="MB932" s="5"/>
      <c r="MC932" s="5"/>
      <c r="MD932" s="5"/>
      <c r="ME932" s="5"/>
      <c r="MF932" s="5"/>
      <c r="MG932" s="5"/>
      <c r="MH932" s="5"/>
      <c r="MI932" s="5"/>
      <c r="MJ932" s="5"/>
      <c r="MK932" s="5"/>
      <c r="ML932" s="5"/>
      <c r="MM932" s="5"/>
      <c r="MN932" s="5"/>
      <c r="MO932" s="5"/>
      <c r="MP932" s="5"/>
      <c r="MQ932" s="5"/>
      <c r="MR932" s="5"/>
      <c r="MS932" s="5"/>
      <c r="MT932" s="5"/>
      <c r="MU932" s="5"/>
      <c r="MV932" s="5"/>
      <c r="MW932" s="5"/>
      <c r="MX932" s="5"/>
      <c r="MY932" s="5"/>
      <c r="MZ932" s="5"/>
      <c r="NA932" s="5"/>
      <c r="NB932" s="5"/>
      <c r="NC932" s="5"/>
      <c r="ND932" s="5"/>
      <c r="NE932" s="5"/>
      <c r="NF932" s="5"/>
      <c r="NG932" s="5"/>
      <c r="NH932" s="5"/>
      <c r="NI932" s="5"/>
      <c r="NJ932" s="5"/>
      <c r="NK932" s="5"/>
      <c r="NL932" s="5"/>
      <c r="NM932" s="5"/>
      <c r="NN932" s="5"/>
      <c r="NO932" s="5"/>
      <c r="NP932" s="5"/>
      <c r="NQ932" s="5"/>
      <c r="NR932" s="5"/>
      <c r="NS932" s="5"/>
      <c r="NT932" s="5"/>
      <c r="NU932" s="5"/>
      <c r="NV932" s="5"/>
      <c r="NW932" s="5"/>
      <c r="NX932" s="5"/>
      <c r="NY932" s="5"/>
      <c r="NZ932" s="5"/>
      <c r="OA932" s="5"/>
      <c r="OB932" s="5"/>
      <c r="OC932" s="5"/>
      <c r="OD932" s="5"/>
      <c r="OE932" s="5"/>
      <c r="OF932" s="5"/>
      <c r="OG932" s="5"/>
      <c r="OH932" s="5"/>
      <c r="OI932" s="5"/>
      <c r="OJ932" s="5"/>
      <c r="OK932" s="5"/>
      <c r="OL932" s="5"/>
      <c r="OM932" s="5"/>
      <c r="ON932" s="5"/>
      <c r="OO932" s="5"/>
      <c r="OP932" s="5"/>
      <c r="OQ932" s="5"/>
      <c r="OR932" s="5"/>
      <c r="OS932" s="5"/>
      <c r="OT932" s="5"/>
      <c r="OU932" s="5"/>
      <c r="OV932" s="5"/>
      <c r="OW932" s="5"/>
      <c r="OX932" s="5"/>
      <c r="OY932" s="5"/>
      <c r="OZ932" s="5"/>
      <c r="PA932" s="5"/>
      <c r="PB932" s="5"/>
      <c r="PC932" s="5"/>
      <c r="PD932" s="5"/>
      <c r="PE932" s="5"/>
      <c r="PF932" s="5"/>
      <c r="PG932" s="5"/>
      <c r="PH932" s="5"/>
      <c r="PI932" s="5"/>
      <c r="PJ932" s="5"/>
      <c r="PK932" s="5"/>
      <c r="PL932" s="5"/>
      <c r="PM932" s="5"/>
      <c r="PN932" s="5"/>
      <c r="PO932" s="5"/>
      <c r="PP932" s="5"/>
    </row>
    <row r="933" spans="1:432" ht="14.2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  <c r="IW933" s="5"/>
      <c r="IX933" s="5"/>
      <c r="IY933" s="5"/>
      <c r="IZ933" s="5"/>
      <c r="JA933" s="5"/>
      <c r="JB933" s="5"/>
      <c r="JC933" s="5"/>
      <c r="JD933" s="5"/>
      <c r="JE933" s="5"/>
      <c r="JF933" s="5"/>
      <c r="JG933" s="5"/>
      <c r="JH933" s="5"/>
      <c r="JI933" s="5"/>
      <c r="JJ933" s="5"/>
      <c r="JK933" s="5"/>
      <c r="JL933" s="5"/>
      <c r="JM933" s="5"/>
      <c r="JN933" s="5"/>
      <c r="JO933" s="5"/>
      <c r="JP933" s="5"/>
      <c r="JQ933" s="5"/>
      <c r="JR933" s="5"/>
      <c r="JS933" s="5"/>
      <c r="JT933" s="5"/>
      <c r="JU933" s="5"/>
      <c r="JV933" s="5"/>
      <c r="JW933" s="5"/>
      <c r="JX933" s="5"/>
      <c r="JY933" s="5"/>
      <c r="JZ933" s="5"/>
      <c r="KA933" s="5"/>
      <c r="KB933" s="5"/>
      <c r="KC933" s="5"/>
      <c r="KD933" s="5"/>
      <c r="KE933" s="5"/>
      <c r="KF933" s="5"/>
      <c r="KG933" s="5"/>
      <c r="KH933" s="5"/>
      <c r="KI933" s="5"/>
      <c r="KJ933" s="5"/>
      <c r="KK933" s="5"/>
      <c r="KL933" s="5"/>
      <c r="KM933" s="5"/>
      <c r="KN933" s="5"/>
      <c r="KO933" s="5"/>
      <c r="KP933" s="5"/>
      <c r="KQ933" s="5"/>
      <c r="KR933" s="5"/>
      <c r="KS933" s="5"/>
      <c r="KT933" s="5"/>
      <c r="KU933" s="5"/>
      <c r="KV933" s="5"/>
      <c r="KW933" s="5"/>
      <c r="KX933" s="5"/>
      <c r="KY933" s="5"/>
      <c r="KZ933" s="5"/>
      <c r="LA933" s="5"/>
      <c r="LB933" s="5"/>
      <c r="LC933" s="5"/>
      <c r="LD933" s="5"/>
      <c r="LE933" s="5"/>
      <c r="LF933" s="5"/>
      <c r="LG933" s="5"/>
      <c r="LH933" s="5"/>
      <c r="LI933" s="5"/>
      <c r="LJ933" s="5"/>
      <c r="LK933" s="5"/>
      <c r="LL933" s="5"/>
      <c r="LM933" s="5"/>
      <c r="LN933" s="5"/>
      <c r="LO933" s="5"/>
      <c r="LP933" s="5"/>
      <c r="LQ933" s="5"/>
      <c r="LR933" s="5"/>
      <c r="LS933" s="5"/>
      <c r="LT933" s="5"/>
      <c r="LU933" s="5"/>
      <c r="LV933" s="5"/>
      <c r="LW933" s="5"/>
      <c r="LX933" s="5"/>
      <c r="LY933" s="5"/>
      <c r="LZ933" s="5"/>
      <c r="MA933" s="5"/>
      <c r="MB933" s="5"/>
      <c r="MC933" s="5"/>
      <c r="MD933" s="5"/>
      <c r="ME933" s="5"/>
      <c r="MF933" s="5"/>
      <c r="MG933" s="5"/>
      <c r="MH933" s="5"/>
      <c r="MI933" s="5"/>
      <c r="MJ933" s="5"/>
      <c r="MK933" s="5"/>
      <c r="ML933" s="5"/>
      <c r="MM933" s="5"/>
      <c r="MN933" s="5"/>
      <c r="MO933" s="5"/>
      <c r="MP933" s="5"/>
      <c r="MQ933" s="5"/>
      <c r="MR933" s="5"/>
      <c r="MS933" s="5"/>
      <c r="MT933" s="5"/>
      <c r="MU933" s="5"/>
      <c r="MV933" s="5"/>
      <c r="MW933" s="5"/>
      <c r="MX933" s="5"/>
      <c r="MY933" s="5"/>
      <c r="MZ933" s="5"/>
      <c r="NA933" s="5"/>
      <c r="NB933" s="5"/>
      <c r="NC933" s="5"/>
      <c r="ND933" s="5"/>
      <c r="NE933" s="5"/>
      <c r="NF933" s="5"/>
      <c r="NG933" s="5"/>
      <c r="NH933" s="5"/>
      <c r="NI933" s="5"/>
      <c r="NJ933" s="5"/>
      <c r="NK933" s="5"/>
      <c r="NL933" s="5"/>
      <c r="NM933" s="5"/>
      <c r="NN933" s="5"/>
      <c r="NO933" s="5"/>
      <c r="NP933" s="5"/>
      <c r="NQ933" s="5"/>
      <c r="NR933" s="5"/>
      <c r="NS933" s="5"/>
      <c r="NT933" s="5"/>
      <c r="NU933" s="5"/>
      <c r="NV933" s="5"/>
      <c r="NW933" s="5"/>
      <c r="NX933" s="5"/>
      <c r="NY933" s="5"/>
      <c r="NZ933" s="5"/>
      <c r="OA933" s="5"/>
      <c r="OB933" s="5"/>
      <c r="OC933" s="5"/>
      <c r="OD933" s="5"/>
      <c r="OE933" s="5"/>
      <c r="OF933" s="5"/>
      <c r="OG933" s="5"/>
      <c r="OH933" s="5"/>
      <c r="OI933" s="5"/>
      <c r="OJ933" s="5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</row>
    <row r="934" spans="1:432" ht="14.2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  <c r="IW934" s="5"/>
      <c r="IX934" s="5"/>
      <c r="IY934" s="5"/>
      <c r="IZ934" s="5"/>
      <c r="JA934" s="5"/>
      <c r="JB934" s="5"/>
      <c r="JC934" s="5"/>
      <c r="JD934" s="5"/>
      <c r="JE934" s="5"/>
      <c r="JF934" s="5"/>
      <c r="JG934" s="5"/>
      <c r="JH934" s="5"/>
      <c r="JI934" s="5"/>
      <c r="JJ934" s="5"/>
      <c r="JK934" s="5"/>
      <c r="JL934" s="5"/>
      <c r="JM934" s="5"/>
      <c r="JN934" s="5"/>
      <c r="JO934" s="5"/>
      <c r="JP934" s="5"/>
      <c r="JQ934" s="5"/>
      <c r="JR934" s="5"/>
      <c r="JS934" s="5"/>
      <c r="JT934" s="5"/>
      <c r="JU934" s="5"/>
      <c r="JV934" s="5"/>
      <c r="JW934" s="5"/>
      <c r="JX934" s="5"/>
      <c r="JY934" s="5"/>
      <c r="JZ934" s="5"/>
      <c r="KA934" s="5"/>
      <c r="KB934" s="5"/>
      <c r="KC934" s="5"/>
      <c r="KD934" s="5"/>
      <c r="KE934" s="5"/>
      <c r="KF934" s="5"/>
      <c r="KG934" s="5"/>
      <c r="KH934" s="5"/>
      <c r="KI934" s="5"/>
      <c r="KJ934" s="5"/>
      <c r="KK934" s="5"/>
      <c r="KL934" s="5"/>
      <c r="KM934" s="5"/>
      <c r="KN934" s="5"/>
      <c r="KO934" s="5"/>
      <c r="KP934" s="5"/>
      <c r="KQ934" s="5"/>
      <c r="KR934" s="5"/>
      <c r="KS934" s="5"/>
      <c r="KT934" s="5"/>
      <c r="KU934" s="5"/>
      <c r="KV934" s="5"/>
      <c r="KW934" s="5"/>
      <c r="KX934" s="5"/>
      <c r="KY934" s="5"/>
      <c r="KZ934" s="5"/>
      <c r="LA934" s="5"/>
      <c r="LB934" s="5"/>
      <c r="LC934" s="5"/>
      <c r="LD934" s="5"/>
      <c r="LE934" s="5"/>
      <c r="LF934" s="5"/>
      <c r="LG934" s="5"/>
      <c r="LH934" s="5"/>
      <c r="LI934" s="5"/>
      <c r="LJ934" s="5"/>
      <c r="LK934" s="5"/>
      <c r="LL934" s="5"/>
      <c r="LM934" s="5"/>
      <c r="LN934" s="5"/>
      <c r="LO934" s="5"/>
      <c r="LP934" s="5"/>
      <c r="LQ934" s="5"/>
      <c r="LR934" s="5"/>
      <c r="LS934" s="5"/>
      <c r="LT934" s="5"/>
      <c r="LU934" s="5"/>
      <c r="LV934" s="5"/>
      <c r="LW934" s="5"/>
      <c r="LX934" s="5"/>
      <c r="LY934" s="5"/>
      <c r="LZ934" s="5"/>
      <c r="MA934" s="5"/>
      <c r="MB934" s="5"/>
      <c r="MC934" s="5"/>
      <c r="MD934" s="5"/>
      <c r="ME934" s="5"/>
      <c r="MF934" s="5"/>
      <c r="MG934" s="5"/>
      <c r="MH934" s="5"/>
      <c r="MI934" s="5"/>
      <c r="MJ934" s="5"/>
      <c r="MK934" s="5"/>
      <c r="ML934" s="5"/>
      <c r="MM934" s="5"/>
      <c r="MN934" s="5"/>
      <c r="MO934" s="5"/>
      <c r="MP934" s="5"/>
      <c r="MQ934" s="5"/>
      <c r="MR934" s="5"/>
      <c r="MS934" s="5"/>
      <c r="MT934" s="5"/>
      <c r="MU934" s="5"/>
      <c r="MV934" s="5"/>
      <c r="MW934" s="5"/>
      <c r="MX934" s="5"/>
      <c r="MY934" s="5"/>
      <c r="MZ934" s="5"/>
      <c r="NA934" s="5"/>
      <c r="NB934" s="5"/>
      <c r="NC934" s="5"/>
      <c r="ND934" s="5"/>
      <c r="NE934" s="5"/>
      <c r="NF934" s="5"/>
      <c r="NG934" s="5"/>
      <c r="NH934" s="5"/>
      <c r="NI934" s="5"/>
      <c r="NJ934" s="5"/>
      <c r="NK934" s="5"/>
      <c r="NL934" s="5"/>
      <c r="NM934" s="5"/>
      <c r="NN934" s="5"/>
      <c r="NO934" s="5"/>
      <c r="NP934" s="5"/>
      <c r="NQ934" s="5"/>
      <c r="NR934" s="5"/>
      <c r="NS934" s="5"/>
      <c r="NT934" s="5"/>
      <c r="NU934" s="5"/>
      <c r="NV934" s="5"/>
      <c r="NW934" s="5"/>
      <c r="NX934" s="5"/>
      <c r="NY934" s="5"/>
      <c r="NZ934" s="5"/>
      <c r="OA934" s="5"/>
      <c r="OB934" s="5"/>
      <c r="OC934" s="5"/>
      <c r="OD934" s="5"/>
      <c r="OE934" s="5"/>
      <c r="OF934" s="5"/>
      <c r="OG934" s="5"/>
      <c r="OH934" s="5"/>
      <c r="OI934" s="5"/>
      <c r="OJ934" s="5"/>
      <c r="OK934" s="5"/>
      <c r="OL934" s="5"/>
      <c r="OM934" s="5"/>
      <c r="ON934" s="5"/>
      <c r="OO934" s="5"/>
      <c r="OP934" s="5"/>
      <c r="OQ934" s="5"/>
      <c r="OR934" s="5"/>
      <c r="OS934" s="5"/>
      <c r="OT934" s="5"/>
      <c r="OU934" s="5"/>
      <c r="OV934" s="5"/>
      <c r="OW934" s="5"/>
      <c r="OX934" s="5"/>
      <c r="OY934" s="5"/>
      <c r="OZ934" s="5"/>
      <c r="PA934" s="5"/>
      <c r="PB934" s="5"/>
      <c r="PC934" s="5"/>
      <c r="PD934" s="5"/>
      <c r="PE934" s="5"/>
      <c r="PF934" s="5"/>
      <c r="PG934" s="5"/>
      <c r="PH934" s="5"/>
      <c r="PI934" s="5"/>
      <c r="PJ934" s="5"/>
      <c r="PK934" s="5"/>
      <c r="PL934" s="5"/>
      <c r="PM934" s="5"/>
      <c r="PN934" s="5"/>
      <c r="PO934" s="5"/>
      <c r="PP934" s="5"/>
    </row>
    <row r="935" spans="1:432" ht="14.2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  <c r="IW935" s="5"/>
      <c r="IX935" s="5"/>
      <c r="IY935" s="5"/>
      <c r="IZ935" s="5"/>
      <c r="JA935" s="5"/>
      <c r="JB935" s="5"/>
      <c r="JC935" s="5"/>
      <c r="JD935" s="5"/>
      <c r="JE935" s="5"/>
      <c r="JF935" s="5"/>
      <c r="JG935" s="5"/>
      <c r="JH935" s="5"/>
      <c r="JI935" s="5"/>
      <c r="JJ935" s="5"/>
      <c r="JK935" s="5"/>
      <c r="JL935" s="5"/>
      <c r="JM935" s="5"/>
      <c r="JN935" s="5"/>
      <c r="JO935" s="5"/>
      <c r="JP935" s="5"/>
      <c r="JQ935" s="5"/>
      <c r="JR935" s="5"/>
      <c r="JS935" s="5"/>
      <c r="JT935" s="5"/>
      <c r="JU935" s="5"/>
      <c r="JV935" s="5"/>
      <c r="JW935" s="5"/>
      <c r="JX935" s="5"/>
      <c r="JY935" s="5"/>
      <c r="JZ935" s="5"/>
      <c r="KA935" s="5"/>
      <c r="KB935" s="5"/>
      <c r="KC935" s="5"/>
      <c r="KD935" s="5"/>
      <c r="KE935" s="5"/>
      <c r="KF935" s="5"/>
      <c r="KG935" s="5"/>
      <c r="KH935" s="5"/>
      <c r="KI935" s="5"/>
      <c r="KJ935" s="5"/>
      <c r="KK935" s="5"/>
      <c r="KL935" s="5"/>
      <c r="KM935" s="5"/>
      <c r="KN935" s="5"/>
      <c r="KO935" s="5"/>
      <c r="KP935" s="5"/>
      <c r="KQ935" s="5"/>
      <c r="KR935" s="5"/>
      <c r="KS935" s="5"/>
      <c r="KT935" s="5"/>
      <c r="KU935" s="5"/>
      <c r="KV935" s="5"/>
      <c r="KW935" s="5"/>
      <c r="KX935" s="5"/>
      <c r="KY935" s="5"/>
      <c r="KZ935" s="5"/>
      <c r="LA935" s="5"/>
      <c r="LB935" s="5"/>
      <c r="LC935" s="5"/>
      <c r="LD935" s="5"/>
      <c r="LE935" s="5"/>
      <c r="LF935" s="5"/>
      <c r="LG935" s="5"/>
      <c r="LH935" s="5"/>
      <c r="LI935" s="5"/>
      <c r="LJ935" s="5"/>
      <c r="LK935" s="5"/>
      <c r="LL935" s="5"/>
      <c r="LM935" s="5"/>
      <c r="LN935" s="5"/>
      <c r="LO935" s="5"/>
      <c r="LP935" s="5"/>
      <c r="LQ935" s="5"/>
      <c r="LR935" s="5"/>
      <c r="LS935" s="5"/>
      <c r="LT935" s="5"/>
      <c r="LU935" s="5"/>
      <c r="LV935" s="5"/>
      <c r="LW935" s="5"/>
      <c r="LX935" s="5"/>
      <c r="LY935" s="5"/>
      <c r="LZ935" s="5"/>
      <c r="MA935" s="5"/>
      <c r="MB935" s="5"/>
      <c r="MC935" s="5"/>
      <c r="MD935" s="5"/>
      <c r="ME935" s="5"/>
      <c r="MF935" s="5"/>
      <c r="MG935" s="5"/>
      <c r="MH935" s="5"/>
      <c r="MI935" s="5"/>
      <c r="MJ935" s="5"/>
      <c r="MK935" s="5"/>
      <c r="ML935" s="5"/>
      <c r="MM935" s="5"/>
      <c r="MN935" s="5"/>
      <c r="MO935" s="5"/>
      <c r="MP935" s="5"/>
      <c r="MQ935" s="5"/>
      <c r="MR935" s="5"/>
      <c r="MS935" s="5"/>
      <c r="MT935" s="5"/>
      <c r="MU935" s="5"/>
      <c r="MV935" s="5"/>
      <c r="MW935" s="5"/>
      <c r="MX935" s="5"/>
      <c r="MY935" s="5"/>
      <c r="MZ935" s="5"/>
      <c r="NA935" s="5"/>
      <c r="NB935" s="5"/>
      <c r="NC935" s="5"/>
      <c r="ND935" s="5"/>
      <c r="NE935" s="5"/>
      <c r="NF935" s="5"/>
      <c r="NG935" s="5"/>
      <c r="NH935" s="5"/>
      <c r="NI935" s="5"/>
      <c r="NJ935" s="5"/>
      <c r="NK935" s="5"/>
      <c r="NL935" s="5"/>
      <c r="NM935" s="5"/>
      <c r="NN935" s="5"/>
      <c r="NO935" s="5"/>
      <c r="NP935" s="5"/>
      <c r="NQ935" s="5"/>
      <c r="NR935" s="5"/>
      <c r="NS935" s="5"/>
      <c r="NT935" s="5"/>
      <c r="NU935" s="5"/>
      <c r="NV935" s="5"/>
      <c r="NW935" s="5"/>
      <c r="NX935" s="5"/>
      <c r="NY935" s="5"/>
      <c r="NZ935" s="5"/>
      <c r="OA935" s="5"/>
      <c r="OB935" s="5"/>
      <c r="OC935" s="5"/>
      <c r="OD935" s="5"/>
      <c r="OE935" s="5"/>
      <c r="OF935" s="5"/>
      <c r="OG935" s="5"/>
      <c r="OH935" s="5"/>
      <c r="OI935" s="5"/>
      <c r="OJ935" s="5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</row>
    <row r="936" spans="1:432" ht="14.2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  <c r="IW936" s="5"/>
      <c r="IX936" s="5"/>
      <c r="IY936" s="5"/>
      <c r="IZ936" s="5"/>
      <c r="JA936" s="5"/>
      <c r="JB936" s="5"/>
      <c r="JC936" s="5"/>
      <c r="JD936" s="5"/>
      <c r="JE936" s="5"/>
      <c r="JF936" s="5"/>
      <c r="JG936" s="5"/>
      <c r="JH936" s="5"/>
      <c r="JI936" s="5"/>
      <c r="JJ936" s="5"/>
      <c r="JK936" s="5"/>
      <c r="JL936" s="5"/>
      <c r="JM936" s="5"/>
      <c r="JN936" s="5"/>
      <c r="JO936" s="5"/>
      <c r="JP936" s="5"/>
      <c r="JQ936" s="5"/>
      <c r="JR936" s="5"/>
      <c r="JS936" s="5"/>
      <c r="JT936" s="5"/>
      <c r="JU936" s="5"/>
      <c r="JV936" s="5"/>
      <c r="JW936" s="5"/>
      <c r="JX936" s="5"/>
      <c r="JY936" s="5"/>
      <c r="JZ936" s="5"/>
      <c r="KA936" s="5"/>
      <c r="KB936" s="5"/>
      <c r="KC936" s="5"/>
      <c r="KD936" s="5"/>
      <c r="KE936" s="5"/>
      <c r="KF936" s="5"/>
      <c r="KG936" s="5"/>
      <c r="KH936" s="5"/>
      <c r="KI936" s="5"/>
      <c r="KJ936" s="5"/>
      <c r="KK936" s="5"/>
      <c r="KL936" s="5"/>
      <c r="KM936" s="5"/>
      <c r="KN936" s="5"/>
      <c r="KO936" s="5"/>
      <c r="KP936" s="5"/>
      <c r="KQ936" s="5"/>
      <c r="KR936" s="5"/>
      <c r="KS936" s="5"/>
      <c r="KT936" s="5"/>
      <c r="KU936" s="5"/>
      <c r="KV936" s="5"/>
      <c r="KW936" s="5"/>
      <c r="KX936" s="5"/>
      <c r="KY936" s="5"/>
      <c r="KZ936" s="5"/>
      <c r="LA936" s="5"/>
      <c r="LB936" s="5"/>
      <c r="LC936" s="5"/>
      <c r="LD936" s="5"/>
      <c r="LE936" s="5"/>
      <c r="LF936" s="5"/>
      <c r="LG936" s="5"/>
      <c r="LH936" s="5"/>
      <c r="LI936" s="5"/>
      <c r="LJ936" s="5"/>
      <c r="LK936" s="5"/>
      <c r="LL936" s="5"/>
      <c r="LM936" s="5"/>
      <c r="LN936" s="5"/>
      <c r="LO936" s="5"/>
      <c r="LP936" s="5"/>
      <c r="LQ936" s="5"/>
      <c r="LR936" s="5"/>
      <c r="LS936" s="5"/>
      <c r="LT936" s="5"/>
      <c r="LU936" s="5"/>
      <c r="LV936" s="5"/>
      <c r="LW936" s="5"/>
      <c r="LX936" s="5"/>
      <c r="LY936" s="5"/>
      <c r="LZ936" s="5"/>
      <c r="MA936" s="5"/>
      <c r="MB936" s="5"/>
      <c r="MC936" s="5"/>
      <c r="MD936" s="5"/>
      <c r="ME936" s="5"/>
      <c r="MF936" s="5"/>
      <c r="MG936" s="5"/>
      <c r="MH936" s="5"/>
      <c r="MI936" s="5"/>
      <c r="MJ936" s="5"/>
      <c r="MK936" s="5"/>
      <c r="ML936" s="5"/>
      <c r="MM936" s="5"/>
      <c r="MN936" s="5"/>
      <c r="MO936" s="5"/>
      <c r="MP936" s="5"/>
      <c r="MQ936" s="5"/>
      <c r="MR936" s="5"/>
      <c r="MS936" s="5"/>
      <c r="MT936" s="5"/>
      <c r="MU936" s="5"/>
      <c r="MV936" s="5"/>
      <c r="MW936" s="5"/>
      <c r="MX936" s="5"/>
      <c r="MY936" s="5"/>
      <c r="MZ936" s="5"/>
      <c r="NA936" s="5"/>
      <c r="NB936" s="5"/>
      <c r="NC936" s="5"/>
      <c r="ND936" s="5"/>
      <c r="NE936" s="5"/>
      <c r="NF936" s="5"/>
      <c r="NG936" s="5"/>
      <c r="NH936" s="5"/>
      <c r="NI936" s="5"/>
      <c r="NJ936" s="5"/>
      <c r="NK936" s="5"/>
      <c r="NL936" s="5"/>
      <c r="NM936" s="5"/>
      <c r="NN936" s="5"/>
      <c r="NO936" s="5"/>
      <c r="NP936" s="5"/>
      <c r="NQ936" s="5"/>
      <c r="NR936" s="5"/>
      <c r="NS936" s="5"/>
      <c r="NT936" s="5"/>
      <c r="NU936" s="5"/>
      <c r="NV936" s="5"/>
      <c r="NW936" s="5"/>
      <c r="NX936" s="5"/>
      <c r="NY936" s="5"/>
      <c r="NZ936" s="5"/>
      <c r="OA936" s="5"/>
      <c r="OB936" s="5"/>
      <c r="OC936" s="5"/>
      <c r="OD936" s="5"/>
      <c r="OE936" s="5"/>
      <c r="OF936" s="5"/>
      <c r="OG936" s="5"/>
      <c r="OH936" s="5"/>
      <c r="OI936" s="5"/>
      <c r="OJ936" s="5"/>
      <c r="OK936" s="5"/>
      <c r="OL936" s="5"/>
      <c r="OM936" s="5"/>
      <c r="ON936" s="5"/>
      <c r="OO936" s="5"/>
      <c r="OP936" s="5"/>
      <c r="OQ936" s="5"/>
      <c r="OR936" s="5"/>
      <c r="OS936" s="5"/>
      <c r="OT936" s="5"/>
      <c r="OU936" s="5"/>
      <c r="OV936" s="5"/>
      <c r="OW936" s="5"/>
      <c r="OX936" s="5"/>
      <c r="OY936" s="5"/>
      <c r="OZ936" s="5"/>
      <c r="PA936" s="5"/>
      <c r="PB936" s="5"/>
      <c r="PC936" s="5"/>
      <c r="PD936" s="5"/>
      <c r="PE936" s="5"/>
      <c r="PF936" s="5"/>
      <c r="PG936" s="5"/>
      <c r="PH936" s="5"/>
      <c r="PI936" s="5"/>
      <c r="PJ936" s="5"/>
      <c r="PK936" s="5"/>
      <c r="PL936" s="5"/>
      <c r="PM936" s="5"/>
      <c r="PN936" s="5"/>
      <c r="PO936" s="5"/>
      <c r="PP936" s="5"/>
    </row>
    <row r="937" spans="1:432" ht="14.2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  <c r="IW937" s="5"/>
      <c r="IX937" s="5"/>
      <c r="IY937" s="5"/>
      <c r="IZ937" s="5"/>
      <c r="JA937" s="5"/>
      <c r="JB937" s="5"/>
      <c r="JC937" s="5"/>
      <c r="JD937" s="5"/>
      <c r="JE937" s="5"/>
      <c r="JF937" s="5"/>
      <c r="JG937" s="5"/>
      <c r="JH937" s="5"/>
      <c r="JI937" s="5"/>
      <c r="JJ937" s="5"/>
      <c r="JK937" s="5"/>
      <c r="JL937" s="5"/>
      <c r="JM937" s="5"/>
      <c r="JN937" s="5"/>
      <c r="JO937" s="5"/>
      <c r="JP937" s="5"/>
      <c r="JQ937" s="5"/>
      <c r="JR937" s="5"/>
      <c r="JS937" s="5"/>
      <c r="JT937" s="5"/>
      <c r="JU937" s="5"/>
      <c r="JV937" s="5"/>
      <c r="JW937" s="5"/>
      <c r="JX937" s="5"/>
      <c r="JY937" s="5"/>
      <c r="JZ937" s="5"/>
      <c r="KA937" s="5"/>
      <c r="KB937" s="5"/>
      <c r="KC937" s="5"/>
      <c r="KD937" s="5"/>
      <c r="KE937" s="5"/>
      <c r="KF937" s="5"/>
      <c r="KG937" s="5"/>
      <c r="KH937" s="5"/>
      <c r="KI937" s="5"/>
      <c r="KJ937" s="5"/>
      <c r="KK937" s="5"/>
      <c r="KL937" s="5"/>
      <c r="KM937" s="5"/>
      <c r="KN937" s="5"/>
      <c r="KO937" s="5"/>
      <c r="KP937" s="5"/>
      <c r="KQ937" s="5"/>
      <c r="KR937" s="5"/>
      <c r="KS937" s="5"/>
      <c r="KT937" s="5"/>
      <c r="KU937" s="5"/>
      <c r="KV937" s="5"/>
      <c r="KW937" s="5"/>
      <c r="KX937" s="5"/>
      <c r="KY937" s="5"/>
      <c r="KZ937" s="5"/>
      <c r="LA937" s="5"/>
      <c r="LB937" s="5"/>
      <c r="LC937" s="5"/>
      <c r="LD937" s="5"/>
      <c r="LE937" s="5"/>
      <c r="LF937" s="5"/>
      <c r="LG937" s="5"/>
      <c r="LH937" s="5"/>
      <c r="LI937" s="5"/>
      <c r="LJ937" s="5"/>
      <c r="LK937" s="5"/>
      <c r="LL937" s="5"/>
      <c r="LM937" s="5"/>
      <c r="LN937" s="5"/>
      <c r="LO937" s="5"/>
      <c r="LP937" s="5"/>
      <c r="LQ937" s="5"/>
      <c r="LR937" s="5"/>
      <c r="LS937" s="5"/>
      <c r="LT937" s="5"/>
      <c r="LU937" s="5"/>
      <c r="LV937" s="5"/>
      <c r="LW937" s="5"/>
      <c r="LX937" s="5"/>
      <c r="LY937" s="5"/>
      <c r="LZ937" s="5"/>
      <c r="MA937" s="5"/>
      <c r="MB937" s="5"/>
      <c r="MC937" s="5"/>
      <c r="MD937" s="5"/>
      <c r="ME937" s="5"/>
      <c r="MF937" s="5"/>
      <c r="MG937" s="5"/>
      <c r="MH937" s="5"/>
      <c r="MI937" s="5"/>
      <c r="MJ937" s="5"/>
      <c r="MK937" s="5"/>
      <c r="ML937" s="5"/>
      <c r="MM937" s="5"/>
      <c r="MN937" s="5"/>
      <c r="MO937" s="5"/>
      <c r="MP937" s="5"/>
      <c r="MQ937" s="5"/>
      <c r="MR937" s="5"/>
      <c r="MS937" s="5"/>
      <c r="MT937" s="5"/>
      <c r="MU937" s="5"/>
      <c r="MV937" s="5"/>
      <c r="MW937" s="5"/>
      <c r="MX937" s="5"/>
      <c r="MY937" s="5"/>
      <c r="MZ937" s="5"/>
      <c r="NA937" s="5"/>
      <c r="NB937" s="5"/>
      <c r="NC937" s="5"/>
      <c r="ND937" s="5"/>
      <c r="NE937" s="5"/>
      <c r="NF937" s="5"/>
      <c r="NG937" s="5"/>
      <c r="NH937" s="5"/>
      <c r="NI937" s="5"/>
      <c r="NJ937" s="5"/>
      <c r="NK937" s="5"/>
      <c r="NL937" s="5"/>
      <c r="NM937" s="5"/>
      <c r="NN937" s="5"/>
      <c r="NO937" s="5"/>
      <c r="NP937" s="5"/>
      <c r="NQ937" s="5"/>
      <c r="NR937" s="5"/>
      <c r="NS937" s="5"/>
      <c r="NT937" s="5"/>
      <c r="NU937" s="5"/>
      <c r="NV937" s="5"/>
      <c r="NW937" s="5"/>
      <c r="NX937" s="5"/>
      <c r="NY937" s="5"/>
      <c r="NZ937" s="5"/>
      <c r="OA937" s="5"/>
      <c r="OB937" s="5"/>
      <c r="OC937" s="5"/>
      <c r="OD937" s="5"/>
      <c r="OE937" s="5"/>
      <c r="OF937" s="5"/>
      <c r="OG937" s="5"/>
      <c r="OH937" s="5"/>
      <c r="OI937" s="5"/>
      <c r="OJ937" s="5"/>
      <c r="OK937" s="5"/>
      <c r="OL937" s="5"/>
      <c r="OM937" s="5"/>
      <c r="ON937" s="5"/>
      <c r="OO937" s="5"/>
      <c r="OP937" s="5"/>
      <c r="OQ937" s="5"/>
      <c r="OR937" s="5"/>
      <c r="OS937" s="5"/>
      <c r="OT937" s="5"/>
      <c r="OU937" s="5"/>
      <c r="OV937" s="5"/>
      <c r="OW937" s="5"/>
      <c r="OX937" s="5"/>
      <c r="OY937" s="5"/>
      <c r="OZ937" s="5"/>
      <c r="PA937" s="5"/>
      <c r="PB937" s="5"/>
      <c r="PC937" s="5"/>
      <c r="PD937" s="5"/>
      <c r="PE937" s="5"/>
      <c r="PF937" s="5"/>
      <c r="PG937" s="5"/>
      <c r="PH937" s="5"/>
      <c r="PI937" s="5"/>
      <c r="PJ937" s="5"/>
      <c r="PK937" s="5"/>
      <c r="PL937" s="5"/>
      <c r="PM937" s="5"/>
      <c r="PN937" s="5"/>
      <c r="PO937" s="5"/>
      <c r="PP937" s="5"/>
    </row>
    <row r="938" spans="1:432" ht="14.2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  <c r="IW938" s="5"/>
      <c r="IX938" s="5"/>
      <c r="IY938" s="5"/>
      <c r="IZ938" s="5"/>
      <c r="JA938" s="5"/>
      <c r="JB938" s="5"/>
      <c r="JC938" s="5"/>
      <c r="JD938" s="5"/>
      <c r="JE938" s="5"/>
      <c r="JF938" s="5"/>
      <c r="JG938" s="5"/>
      <c r="JH938" s="5"/>
      <c r="JI938" s="5"/>
      <c r="JJ938" s="5"/>
      <c r="JK938" s="5"/>
      <c r="JL938" s="5"/>
      <c r="JM938" s="5"/>
      <c r="JN938" s="5"/>
      <c r="JO938" s="5"/>
      <c r="JP938" s="5"/>
      <c r="JQ938" s="5"/>
      <c r="JR938" s="5"/>
      <c r="JS938" s="5"/>
      <c r="JT938" s="5"/>
      <c r="JU938" s="5"/>
      <c r="JV938" s="5"/>
      <c r="JW938" s="5"/>
      <c r="JX938" s="5"/>
      <c r="JY938" s="5"/>
      <c r="JZ938" s="5"/>
      <c r="KA938" s="5"/>
      <c r="KB938" s="5"/>
      <c r="KC938" s="5"/>
      <c r="KD938" s="5"/>
      <c r="KE938" s="5"/>
      <c r="KF938" s="5"/>
      <c r="KG938" s="5"/>
      <c r="KH938" s="5"/>
      <c r="KI938" s="5"/>
      <c r="KJ938" s="5"/>
      <c r="KK938" s="5"/>
      <c r="KL938" s="5"/>
      <c r="KM938" s="5"/>
      <c r="KN938" s="5"/>
      <c r="KO938" s="5"/>
      <c r="KP938" s="5"/>
      <c r="KQ938" s="5"/>
      <c r="KR938" s="5"/>
      <c r="KS938" s="5"/>
      <c r="KT938" s="5"/>
      <c r="KU938" s="5"/>
      <c r="KV938" s="5"/>
      <c r="KW938" s="5"/>
      <c r="KX938" s="5"/>
      <c r="KY938" s="5"/>
      <c r="KZ938" s="5"/>
      <c r="LA938" s="5"/>
      <c r="LB938" s="5"/>
      <c r="LC938" s="5"/>
      <c r="LD938" s="5"/>
      <c r="LE938" s="5"/>
      <c r="LF938" s="5"/>
      <c r="LG938" s="5"/>
      <c r="LH938" s="5"/>
      <c r="LI938" s="5"/>
      <c r="LJ938" s="5"/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r="MY938" s="5"/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</row>
    <row r="939" spans="1:432" ht="14.2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  <c r="IW939" s="5"/>
      <c r="IX939" s="5"/>
      <c r="IY939" s="5"/>
      <c r="IZ939" s="5"/>
      <c r="JA939" s="5"/>
      <c r="JB939" s="5"/>
      <c r="JC939" s="5"/>
      <c r="JD939" s="5"/>
      <c r="JE939" s="5"/>
      <c r="JF939" s="5"/>
      <c r="JG939" s="5"/>
      <c r="JH939" s="5"/>
      <c r="JI939" s="5"/>
      <c r="JJ939" s="5"/>
      <c r="JK939" s="5"/>
      <c r="JL939" s="5"/>
      <c r="JM939" s="5"/>
      <c r="JN939" s="5"/>
      <c r="JO939" s="5"/>
      <c r="JP939" s="5"/>
      <c r="JQ939" s="5"/>
      <c r="JR939" s="5"/>
      <c r="JS939" s="5"/>
      <c r="JT939" s="5"/>
      <c r="JU939" s="5"/>
      <c r="JV939" s="5"/>
      <c r="JW939" s="5"/>
      <c r="JX939" s="5"/>
      <c r="JY939" s="5"/>
      <c r="JZ939" s="5"/>
      <c r="KA939" s="5"/>
      <c r="KB939" s="5"/>
      <c r="KC939" s="5"/>
      <c r="KD939" s="5"/>
      <c r="KE939" s="5"/>
      <c r="KF939" s="5"/>
      <c r="KG939" s="5"/>
      <c r="KH939" s="5"/>
      <c r="KI939" s="5"/>
      <c r="KJ939" s="5"/>
      <c r="KK939" s="5"/>
      <c r="KL939" s="5"/>
      <c r="KM939" s="5"/>
      <c r="KN939" s="5"/>
      <c r="KO939" s="5"/>
      <c r="KP939" s="5"/>
      <c r="KQ939" s="5"/>
      <c r="KR939" s="5"/>
      <c r="KS939" s="5"/>
      <c r="KT939" s="5"/>
      <c r="KU939" s="5"/>
      <c r="KV939" s="5"/>
      <c r="KW939" s="5"/>
      <c r="KX939" s="5"/>
      <c r="KY939" s="5"/>
      <c r="KZ939" s="5"/>
      <c r="LA939" s="5"/>
      <c r="LB939" s="5"/>
      <c r="LC939" s="5"/>
      <c r="LD939" s="5"/>
      <c r="LE939" s="5"/>
      <c r="LF939" s="5"/>
      <c r="LG939" s="5"/>
      <c r="LH939" s="5"/>
      <c r="LI939" s="5"/>
      <c r="LJ939" s="5"/>
      <c r="LK939" s="5"/>
      <c r="LL939" s="5"/>
      <c r="LM939" s="5"/>
      <c r="LN939" s="5"/>
      <c r="LO939" s="5"/>
      <c r="LP939" s="5"/>
      <c r="LQ939" s="5"/>
      <c r="LR939" s="5"/>
      <c r="LS939" s="5"/>
      <c r="LT939" s="5"/>
      <c r="LU939" s="5"/>
      <c r="LV939" s="5"/>
      <c r="LW939" s="5"/>
      <c r="LX939" s="5"/>
      <c r="LY939" s="5"/>
      <c r="LZ939" s="5"/>
      <c r="MA939" s="5"/>
      <c r="MB939" s="5"/>
      <c r="MC939" s="5"/>
      <c r="MD939" s="5"/>
      <c r="ME939" s="5"/>
      <c r="MF939" s="5"/>
      <c r="MG939" s="5"/>
      <c r="MH939" s="5"/>
      <c r="MI939" s="5"/>
      <c r="MJ939" s="5"/>
      <c r="MK939" s="5"/>
      <c r="ML939" s="5"/>
      <c r="MM939" s="5"/>
      <c r="MN939" s="5"/>
      <c r="MO939" s="5"/>
      <c r="MP939" s="5"/>
      <c r="MQ939" s="5"/>
      <c r="MR939" s="5"/>
      <c r="MS939" s="5"/>
      <c r="MT939" s="5"/>
      <c r="MU939" s="5"/>
      <c r="MV939" s="5"/>
      <c r="MW939" s="5"/>
      <c r="MX939" s="5"/>
      <c r="MY939" s="5"/>
      <c r="MZ939" s="5"/>
      <c r="NA939" s="5"/>
      <c r="NB939" s="5"/>
      <c r="NC939" s="5"/>
      <c r="ND939" s="5"/>
      <c r="NE939" s="5"/>
      <c r="NF939" s="5"/>
      <c r="NG939" s="5"/>
      <c r="NH939" s="5"/>
      <c r="NI939" s="5"/>
      <c r="NJ939" s="5"/>
      <c r="NK939" s="5"/>
      <c r="NL939" s="5"/>
      <c r="NM939" s="5"/>
      <c r="NN939" s="5"/>
      <c r="NO939" s="5"/>
      <c r="NP939" s="5"/>
      <c r="NQ939" s="5"/>
      <c r="NR939" s="5"/>
      <c r="NS939" s="5"/>
      <c r="NT939" s="5"/>
      <c r="NU939" s="5"/>
      <c r="NV939" s="5"/>
      <c r="NW939" s="5"/>
      <c r="NX939" s="5"/>
      <c r="NY939" s="5"/>
      <c r="NZ939" s="5"/>
      <c r="OA939" s="5"/>
      <c r="OB939" s="5"/>
      <c r="OC939" s="5"/>
      <c r="OD939" s="5"/>
      <c r="OE939" s="5"/>
      <c r="OF939" s="5"/>
      <c r="OG939" s="5"/>
      <c r="OH939" s="5"/>
      <c r="OI939" s="5"/>
      <c r="OJ939" s="5"/>
      <c r="OK939" s="5"/>
      <c r="OL939" s="5"/>
      <c r="OM939" s="5"/>
      <c r="ON939" s="5"/>
      <c r="OO939" s="5"/>
      <c r="OP939" s="5"/>
      <c r="OQ939" s="5"/>
      <c r="OR939" s="5"/>
      <c r="OS939" s="5"/>
      <c r="OT939" s="5"/>
      <c r="OU939" s="5"/>
      <c r="OV939" s="5"/>
      <c r="OW939" s="5"/>
      <c r="OX939" s="5"/>
      <c r="OY939" s="5"/>
      <c r="OZ939" s="5"/>
      <c r="PA939" s="5"/>
      <c r="PB939" s="5"/>
      <c r="PC939" s="5"/>
      <c r="PD939" s="5"/>
      <c r="PE939" s="5"/>
      <c r="PF939" s="5"/>
      <c r="PG939" s="5"/>
      <c r="PH939" s="5"/>
      <c r="PI939" s="5"/>
      <c r="PJ939" s="5"/>
      <c r="PK939" s="5"/>
      <c r="PL939" s="5"/>
      <c r="PM939" s="5"/>
      <c r="PN939" s="5"/>
      <c r="PO939" s="5"/>
      <c r="PP939" s="5"/>
    </row>
    <row r="940" spans="1:432" ht="14.2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  <c r="IW940" s="5"/>
      <c r="IX940" s="5"/>
      <c r="IY940" s="5"/>
      <c r="IZ940" s="5"/>
      <c r="JA940" s="5"/>
      <c r="JB940" s="5"/>
      <c r="JC940" s="5"/>
      <c r="JD940" s="5"/>
      <c r="JE940" s="5"/>
      <c r="JF940" s="5"/>
      <c r="JG940" s="5"/>
      <c r="JH940" s="5"/>
      <c r="JI940" s="5"/>
      <c r="JJ940" s="5"/>
      <c r="JK940" s="5"/>
      <c r="JL940" s="5"/>
      <c r="JM940" s="5"/>
      <c r="JN940" s="5"/>
      <c r="JO940" s="5"/>
      <c r="JP940" s="5"/>
      <c r="JQ940" s="5"/>
      <c r="JR940" s="5"/>
      <c r="JS940" s="5"/>
      <c r="JT940" s="5"/>
      <c r="JU940" s="5"/>
      <c r="JV940" s="5"/>
      <c r="JW940" s="5"/>
      <c r="JX940" s="5"/>
      <c r="JY940" s="5"/>
      <c r="JZ940" s="5"/>
      <c r="KA940" s="5"/>
      <c r="KB940" s="5"/>
      <c r="KC940" s="5"/>
      <c r="KD940" s="5"/>
      <c r="KE940" s="5"/>
      <c r="KF940" s="5"/>
      <c r="KG940" s="5"/>
      <c r="KH940" s="5"/>
      <c r="KI940" s="5"/>
      <c r="KJ940" s="5"/>
      <c r="KK940" s="5"/>
      <c r="KL940" s="5"/>
      <c r="KM940" s="5"/>
      <c r="KN940" s="5"/>
      <c r="KO940" s="5"/>
      <c r="KP940" s="5"/>
      <c r="KQ940" s="5"/>
      <c r="KR940" s="5"/>
      <c r="KS940" s="5"/>
      <c r="KT940" s="5"/>
      <c r="KU940" s="5"/>
      <c r="KV940" s="5"/>
      <c r="KW940" s="5"/>
      <c r="KX940" s="5"/>
      <c r="KY940" s="5"/>
      <c r="KZ940" s="5"/>
      <c r="LA940" s="5"/>
      <c r="LB940" s="5"/>
      <c r="LC940" s="5"/>
      <c r="LD940" s="5"/>
      <c r="LE940" s="5"/>
      <c r="LF940" s="5"/>
      <c r="LG940" s="5"/>
      <c r="LH940" s="5"/>
      <c r="LI940" s="5"/>
      <c r="LJ940" s="5"/>
      <c r="LK940" s="5"/>
      <c r="LL940" s="5"/>
      <c r="LM940" s="5"/>
      <c r="LN940" s="5"/>
      <c r="LO940" s="5"/>
      <c r="LP940" s="5"/>
      <c r="LQ940" s="5"/>
      <c r="LR940" s="5"/>
      <c r="LS940" s="5"/>
      <c r="LT940" s="5"/>
      <c r="LU940" s="5"/>
      <c r="LV940" s="5"/>
      <c r="LW940" s="5"/>
      <c r="LX940" s="5"/>
      <c r="LY940" s="5"/>
      <c r="LZ940" s="5"/>
      <c r="MA940" s="5"/>
      <c r="MB940" s="5"/>
      <c r="MC940" s="5"/>
      <c r="MD940" s="5"/>
      <c r="ME940" s="5"/>
      <c r="MF940" s="5"/>
      <c r="MG940" s="5"/>
      <c r="MH940" s="5"/>
      <c r="MI940" s="5"/>
      <c r="MJ940" s="5"/>
      <c r="MK940" s="5"/>
      <c r="ML940" s="5"/>
      <c r="MM940" s="5"/>
      <c r="MN940" s="5"/>
      <c r="MO940" s="5"/>
      <c r="MP940" s="5"/>
      <c r="MQ940" s="5"/>
      <c r="MR940" s="5"/>
      <c r="MS940" s="5"/>
      <c r="MT940" s="5"/>
      <c r="MU940" s="5"/>
      <c r="MV940" s="5"/>
      <c r="MW940" s="5"/>
      <c r="MX940" s="5"/>
      <c r="MY940" s="5"/>
      <c r="MZ940" s="5"/>
      <c r="NA940" s="5"/>
      <c r="NB940" s="5"/>
      <c r="NC940" s="5"/>
      <c r="ND940" s="5"/>
      <c r="NE940" s="5"/>
      <c r="NF940" s="5"/>
      <c r="NG940" s="5"/>
      <c r="NH940" s="5"/>
      <c r="NI940" s="5"/>
      <c r="NJ940" s="5"/>
      <c r="NK940" s="5"/>
      <c r="NL940" s="5"/>
      <c r="NM940" s="5"/>
      <c r="NN940" s="5"/>
      <c r="NO940" s="5"/>
      <c r="NP940" s="5"/>
      <c r="NQ940" s="5"/>
      <c r="NR940" s="5"/>
      <c r="NS940" s="5"/>
      <c r="NT940" s="5"/>
      <c r="NU940" s="5"/>
      <c r="NV940" s="5"/>
      <c r="NW940" s="5"/>
      <c r="NX940" s="5"/>
      <c r="NY940" s="5"/>
      <c r="NZ940" s="5"/>
      <c r="OA940" s="5"/>
      <c r="OB940" s="5"/>
      <c r="OC940" s="5"/>
      <c r="OD940" s="5"/>
      <c r="OE940" s="5"/>
      <c r="OF940" s="5"/>
      <c r="OG940" s="5"/>
      <c r="OH940" s="5"/>
      <c r="OI940" s="5"/>
      <c r="OJ940" s="5"/>
      <c r="OK940" s="5"/>
      <c r="OL940" s="5"/>
      <c r="OM940" s="5"/>
      <c r="ON940" s="5"/>
      <c r="OO940" s="5"/>
      <c r="OP940" s="5"/>
      <c r="OQ940" s="5"/>
      <c r="OR940" s="5"/>
      <c r="OS940" s="5"/>
      <c r="OT940" s="5"/>
      <c r="OU940" s="5"/>
      <c r="OV940" s="5"/>
      <c r="OW940" s="5"/>
      <c r="OX940" s="5"/>
      <c r="OY940" s="5"/>
      <c r="OZ940" s="5"/>
      <c r="PA940" s="5"/>
      <c r="PB940" s="5"/>
      <c r="PC940" s="5"/>
      <c r="PD940" s="5"/>
      <c r="PE940" s="5"/>
      <c r="PF940" s="5"/>
      <c r="PG940" s="5"/>
      <c r="PH940" s="5"/>
      <c r="PI940" s="5"/>
      <c r="PJ940" s="5"/>
      <c r="PK940" s="5"/>
      <c r="PL940" s="5"/>
      <c r="PM940" s="5"/>
      <c r="PN940" s="5"/>
      <c r="PO940" s="5"/>
      <c r="PP940" s="5"/>
    </row>
    <row r="941" spans="1:432" ht="14.2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  <c r="IW941" s="5"/>
      <c r="IX941" s="5"/>
      <c r="IY941" s="5"/>
      <c r="IZ941" s="5"/>
      <c r="JA941" s="5"/>
      <c r="JB941" s="5"/>
      <c r="JC941" s="5"/>
      <c r="JD941" s="5"/>
      <c r="JE941" s="5"/>
      <c r="JF941" s="5"/>
      <c r="JG941" s="5"/>
      <c r="JH941" s="5"/>
      <c r="JI941" s="5"/>
      <c r="JJ941" s="5"/>
      <c r="JK941" s="5"/>
      <c r="JL941" s="5"/>
      <c r="JM941" s="5"/>
      <c r="JN941" s="5"/>
      <c r="JO941" s="5"/>
      <c r="JP941" s="5"/>
      <c r="JQ941" s="5"/>
      <c r="JR941" s="5"/>
      <c r="JS941" s="5"/>
      <c r="JT941" s="5"/>
      <c r="JU941" s="5"/>
      <c r="JV941" s="5"/>
      <c r="JW941" s="5"/>
      <c r="JX941" s="5"/>
      <c r="JY941" s="5"/>
      <c r="JZ941" s="5"/>
      <c r="KA941" s="5"/>
      <c r="KB941" s="5"/>
      <c r="KC941" s="5"/>
      <c r="KD941" s="5"/>
      <c r="KE941" s="5"/>
      <c r="KF941" s="5"/>
      <c r="KG941" s="5"/>
      <c r="KH941" s="5"/>
      <c r="KI941" s="5"/>
      <c r="KJ941" s="5"/>
      <c r="KK941" s="5"/>
      <c r="KL941" s="5"/>
      <c r="KM941" s="5"/>
      <c r="KN941" s="5"/>
      <c r="KO941" s="5"/>
      <c r="KP941" s="5"/>
      <c r="KQ941" s="5"/>
      <c r="KR941" s="5"/>
      <c r="KS941" s="5"/>
      <c r="KT941" s="5"/>
      <c r="KU941" s="5"/>
      <c r="KV941" s="5"/>
      <c r="KW941" s="5"/>
      <c r="KX941" s="5"/>
      <c r="KY941" s="5"/>
      <c r="KZ941" s="5"/>
      <c r="LA941" s="5"/>
      <c r="LB941" s="5"/>
      <c r="LC941" s="5"/>
      <c r="LD941" s="5"/>
      <c r="LE941" s="5"/>
      <c r="LF941" s="5"/>
      <c r="LG941" s="5"/>
      <c r="LH941" s="5"/>
      <c r="LI941" s="5"/>
      <c r="LJ941" s="5"/>
      <c r="LK941" s="5"/>
      <c r="LL941" s="5"/>
      <c r="LM941" s="5"/>
      <c r="LN941" s="5"/>
      <c r="LO941" s="5"/>
      <c r="LP941" s="5"/>
      <c r="LQ941" s="5"/>
      <c r="LR941" s="5"/>
      <c r="LS941" s="5"/>
      <c r="LT941" s="5"/>
      <c r="LU941" s="5"/>
      <c r="LV941" s="5"/>
      <c r="LW941" s="5"/>
      <c r="LX941" s="5"/>
      <c r="LY941" s="5"/>
      <c r="LZ941" s="5"/>
      <c r="MA941" s="5"/>
      <c r="MB941" s="5"/>
      <c r="MC941" s="5"/>
      <c r="MD941" s="5"/>
      <c r="ME941" s="5"/>
      <c r="MF941" s="5"/>
      <c r="MG941" s="5"/>
      <c r="MH941" s="5"/>
      <c r="MI941" s="5"/>
      <c r="MJ941" s="5"/>
      <c r="MK941" s="5"/>
      <c r="ML941" s="5"/>
      <c r="MM941" s="5"/>
      <c r="MN941" s="5"/>
      <c r="MO941" s="5"/>
      <c r="MP941" s="5"/>
      <c r="MQ941" s="5"/>
      <c r="MR941" s="5"/>
      <c r="MS941" s="5"/>
      <c r="MT941" s="5"/>
      <c r="MU941" s="5"/>
      <c r="MV941" s="5"/>
      <c r="MW941" s="5"/>
      <c r="MX941" s="5"/>
      <c r="MY941" s="5"/>
      <c r="MZ941" s="5"/>
      <c r="NA941" s="5"/>
      <c r="NB941" s="5"/>
      <c r="NC941" s="5"/>
      <c r="ND941" s="5"/>
      <c r="NE941" s="5"/>
      <c r="NF941" s="5"/>
      <c r="NG941" s="5"/>
      <c r="NH941" s="5"/>
      <c r="NI941" s="5"/>
      <c r="NJ941" s="5"/>
      <c r="NK941" s="5"/>
      <c r="NL941" s="5"/>
      <c r="NM941" s="5"/>
      <c r="NN941" s="5"/>
      <c r="NO941" s="5"/>
      <c r="NP941" s="5"/>
      <c r="NQ941" s="5"/>
      <c r="NR941" s="5"/>
      <c r="NS941" s="5"/>
      <c r="NT941" s="5"/>
      <c r="NU941" s="5"/>
      <c r="NV941" s="5"/>
      <c r="NW941" s="5"/>
      <c r="NX941" s="5"/>
      <c r="NY941" s="5"/>
      <c r="NZ941" s="5"/>
      <c r="OA941" s="5"/>
      <c r="OB941" s="5"/>
      <c r="OC941" s="5"/>
      <c r="OD941" s="5"/>
      <c r="OE941" s="5"/>
      <c r="OF941" s="5"/>
      <c r="OG941" s="5"/>
      <c r="OH941" s="5"/>
      <c r="OI941" s="5"/>
      <c r="OJ941" s="5"/>
      <c r="OK941" s="5"/>
      <c r="OL941" s="5"/>
      <c r="OM941" s="5"/>
      <c r="ON941" s="5"/>
      <c r="OO941" s="5"/>
      <c r="OP941" s="5"/>
      <c r="OQ941" s="5"/>
      <c r="OR941" s="5"/>
      <c r="OS941" s="5"/>
      <c r="OT941" s="5"/>
      <c r="OU941" s="5"/>
      <c r="OV941" s="5"/>
      <c r="OW941" s="5"/>
      <c r="OX941" s="5"/>
      <c r="OY941" s="5"/>
      <c r="OZ941" s="5"/>
      <c r="PA941" s="5"/>
      <c r="PB941" s="5"/>
      <c r="PC941" s="5"/>
      <c r="PD941" s="5"/>
      <c r="PE941" s="5"/>
      <c r="PF941" s="5"/>
      <c r="PG941" s="5"/>
      <c r="PH941" s="5"/>
      <c r="PI941" s="5"/>
      <c r="PJ941" s="5"/>
      <c r="PK941" s="5"/>
      <c r="PL941" s="5"/>
      <c r="PM941" s="5"/>
      <c r="PN941" s="5"/>
      <c r="PO941" s="5"/>
      <c r="PP941" s="5"/>
    </row>
    <row r="942" spans="1:432" ht="14.2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  <c r="IW942" s="5"/>
      <c r="IX942" s="5"/>
      <c r="IY942" s="5"/>
      <c r="IZ942" s="5"/>
      <c r="JA942" s="5"/>
      <c r="JB942" s="5"/>
      <c r="JC942" s="5"/>
      <c r="JD942" s="5"/>
      <c r="JE942" s="5"/>
      <c r="JF942" s="5"/>
      <c r="JG942" s="5"/>
      <c r="JH942" s="5"/>
      <c r="JI942" s="5"/>
      <c r="JJ942" s="5"/>
      <c r="JK942" s="5"/>
      <c r="JL942" s="5"/>
      <c r="JM942" s="5"/>
      <c r="JN942" s="5"/>
      <c r="JO942" s="5"/>
      <c r="JP942" s="5"/>
      <c r="JQ942" s="5"/>
      <c r="JR942" s="5"/>
      <c r="JS942" s="5"/>
      <c r="JT942" s="5"/>
      <c r="JU942" s="5"/>
      <c r="JV942" s="5"/>
      <c r="JW942" s="5"/>
      <c r="JX942" s="5"/>
      <c r="JY942" s="5"/>
      <c r="JZ942" s="5"/>
      <c r="KA942" s="5"/>
      <c r="KB942" s="5"/>
      <c r="KC942" s="5"/>
      <c r="KD942" s="5"/>
      <c r="KE942" s="5"/>
      <c r="KF942" s="5"/>
      <c r="KG942" s="5"/>
      <c r="KH942" s="5"/>
      <c r="KI942" s="5"/>
      <c r="KJ942" s="5"/>
      <c r="KK942" s="5"/>
      <c r="KL942" s="5"/>
      <c r="KM942" s="5"/>
      <c r="KN942" s="5"/>
      <c r="KO942" s="5"/>
      <c r="KP942" s="5"/>
      <c r="KQ942" s="5"/>
      <c r="KR942" s="5"/>
      <c r="KS942" s="5"/>
      <c r="KT942" s="5"/>
      <c r="KU942" s="5"/>
      <c r="KV942" s="5"/>
      <c r="KW942" s="5"/>
      <c r="KX942" s="5"/>
      <c r="KY942" s="5"/>
      <c r="KZ942" s="5"/>
      <c r="LA942" s="5"/>
      <c r="LB942" s="5"/>
      <c r="LC942" s="5"/>
      <c r="LD942" s="5"/>
      <c r="LE942" s="5"/>
      <c r="LF942" s="5"/>
      <c r="LG942" s="5"/>
      <c r="LH942" s="5"/>
      <c r="LI942" s="5"/>
      <c r="LJ942" s="5"/>
      <c r="LK942" s="5"/>
      <c r="LL942" s="5"/>
      <c r="LM942" s="5"/>
      <c r="LN942" s="5"/>
      <c r="LO942" s="5"/>
      <c r="LP942" s="5"/>
      <c r="LQ942" s="5"/>
      <c r="LR942" s="5"/>
      <c r="LS942" s="5"/>
      <c r="LT942" s="5"/>
      <c r="LU942" s="5"/>
      <c r="LV942" s="5"/>
      <c r="LW942" s="5"/>
      <c r="LX942" s="5"/>
      <c r="LY942" s="5"/>
      <c r="LZ942" s="5"/>
      <c r="MA942" s="5"/>
      <c r="MB942" s="5"/>
      <c r="MC942" s="5"/>
      <c r="MD942" s="5"/>
      <c r="ME942" s="5"/>
      <c r="MF942" s="5"/>
      <c r="MG942" s="5"/>
      <c r="MH942" s="5"/>
      <c r="MI942" s="5"/>
      <c r="MJ942" s="5"/>
      <c r="MK942" s="5"/>
      <c r="ML942" s="5"/>
      <c r="MM942" s="5"/>
      <c r="MN942" s="5"/>
      <c r="MO942" s="5"/>
      <c r="MP942" s="5"/>
      <c r="MQ942" s="5"/>
      <c r="MR942" s="5"/>
      <c r="MS942" s="5"/>
      <c r="MT942" s="5"/>
      <c r="MU942" s="5"/>
      <c r="MV942" s="5"/>
      <c r="MW942" s="5"/>
      <c r="MX942" s="5"/>
      <c r="MY942" s="5"/>
      <c r="MZ942" s="5"/>
      <c r="NA942" s="5"/>
      <c r="NB942" s="5"/>
      <c r="NC942" s="5"/>
      <c r="ND942" s="5"/>
      <c r="NE942" s="5"/>
      <c r="NF942" s="5"/>
      <c r="NG942" s="5"/>
      <c r="NH942" s="5"/>
      <c r="NI942" s="5"/>
      <c r="NJ942" s="5"/>
      <c r="NK942" s="5"/>
      <c r="NL942" s="5"/>
      <c r="NM942" s="5"/>
      <c r="NN942" s="5"/>
      <c r="NO942" s="5"/>
      <c r="NP942" s="5"/>
      <c r="NQ942" s="5"/>
      <c r="NR942" s="5"/>
      <c r="NS942" s="5"/>
      <c r="NT942" s="5"/>
      <c r="NU942" s="5"/>
      <c r="NV942" s="5"/>
      <c r="NW942" s="5"/>
      <c r="NX942" s="5"/>
      <c r="NY942" s="5"/>
      <c r="NZ942" s="5"/>
      <c r="OA942" s="5"/>
      <c r="OB942" s="5"/>
      <c r="OC942" s="5"/>
      <c r="OD942" s="5"/>
      <c r="OE942" s="5"/>
      <c r="OF942" s="5"/>
      <c r="OG942" s="5"/>
      <c r="OH942" s="5"/>
      <c r="OI942" s="5"/>
      <c r="OJ942" s="5"/>
      <c r="OK942" s="5"/>
      <c r="OL942" s="5"/>
      <c r="OM942" s="5"/>
      <c r="ON942" s="5"/>
      <c r="OO942" s="5"/>
      <c r="OP942" s="5"/>
      <c r="OQ942" s="5"/>
      <c r="OR942" s="5"/>
      <c r="OS942" s="5"/>
      <c r="OT942" s="5"/>
      <c r="OU942" s="5"/>
      <c r="OV942" s="5"/>
      <c r="OW942" s="5"/>
      <c r="OX942" s="5"/>
      <c r="OY942" s="5"/>
      <c r="OZ942" s="5"/>
      <c r="PA942" s="5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</row>
    <row r="943" spans="1:432" ht="14.2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  <c r="IW943" s="5"/>
      <c r="IX943" s="5"/>
      <c r="IY943" s="5"/>
      <c r="IZ943" s="5"/>
      <c r="JA943" s="5"/>
      <c r="JB943" s="5"/>
      <c r="JC943" s="5"/>
      <c r="JD943" s="5"/>
      <c r="JE943" s="5"/>
      <c r="JF943" s="5"/>
      <c r="JG943" s="5"/>
      <c r="JH943" s="5"/>
      <c r="JI943" s="5"/>
      <c r="JJ943" s="5"/>
      <c r="JK943" s="5"/>
      <c r="JL943" s="5"/>
      <c r="JM943" s="5"/>
      <c r="JN943" s="5"/>
      <c r="JO943" s="5"/>
      <c r="JP943" s="5"/>
      <c r="JQ943" s="5"/>
      <c r="JR943" s="5"/>
      <c r="JS943" s="5"/>
      <c r="JT943" s="5"/>
      <c r="JU943" s="5"/>
      <c r="JV943" s="5"/>
      <c r="JW943" s="5"/>
      <c r="JX943" s="5"/>
      <c r="JY943" s="5"/>
      <c r="JZ943" s="5"/>
      <c r="KA943" s="5"/>
      <c r="KB943" s="5"/>
      <c r="KC943" s="5"/>
      <c r="KD943" s="5"/>
      <c r="KE943" s="5"/>
      <c r="KF943" s="5"/>
      <c r="KG943" s="5"/>
      <c r="KH943" s="5"/>
      <c r="KI943" s="5"/>
      <c r="KJ943" s="5"/>
      <c r="KK943" s="5"/>
      <c r="KL943" s="5"/>
      <c r="KM943" s="5"/>
      <c r="KN943" s="5"/>
      <c r="KO943" s="5"/>
      <c r="KP943" s="5"/>
      <c r="KQ943" s="5"/>
      <c r="KR943" s="5"/>
      <c r="KS943" s="5"/>
      <c r="KT943" s="5"/>
      <c r="KU943" s="5"/>
      <c r="KV943" s="5"/>
      <c r="KW943" s="5"/>
      <c r="KX943" s="5"/>
      <c r="KY943" s="5"/>
      <c r="KZ943" s="5"/>
      <c r="LA943" s="5"/>
      <c r="LB943" s="5"/>
      <c r="LC943" s="5"/>
      <c r="LD943" s="5"/>
      <c r="LE943" s="5"/>
      <c r="LF943" s="5"/>
      <c r="LG943" s="5"/>
      <c r="LH943" s="5"/>
      <c r="LI943" s="5"/>
      <c r="LJ943" s="5"/>
      <c r="LK943" s="5"/>
      <c r="LL943" s="5"/>
      <c r="LM943" s="5"/>
      <c r="LN943" s="5"/>
      <c r="LO943" s="5"/>
      <c r="LP943" s="5"/>
      <c r="LQ943" s="5"/>
      <c r="LR943" s="5"/>
      <c r="LS943" s="5"/>
      <c r="LT943" s="5"/>
      <c r="LU943" s="5"/>
      <c r="LV943" s="5"/>
      <c r="LW943" s="5"/>
      <c r="LX943" s="5"/>
      <c r="LY943" s="5"/>
      <c r="LZ943" s="5"/>
      <c r="MA943" s="5"/>
      <c r="MB943" s="5"/>
      <c r="MC943" s="5"/>
      <c r="MD943" s="5"/>
      <c r="ME943" s="5"/>
      <c r="MF943" s="5"/>
      <c r="MG943" s="5"/>
      <c r="MH943" s="5"/>
      <c r="MI943" s="5"/>
      <c r="MJ943" s="5"/>
      <c r="MK943" s="5"/>
      <c r="ML943" s="5"/>
      <c r="MM943" s="5"/>
      <c r="MN943" s="5"/>
      <c r="MO943" s="5"/>
      <c r="MP943" s="5"/>
      <c r="MQ943" s="5"/>
      <c r="MR943" s="5"/>
      <c r="MS943" s="5"/>
      <c r="MT943" s="5"/>
      <c r="MU943" s="5"/>
      <c r="MV943" s="5"/>
      <c r="MW943" s="5"/>
      <c r="MX943" s="5"/>
      <c r="MY943" s="5"/>
      <c r="MZ943" s="5"/>
      <c r="NA943" s="5"/>
      <c r="NB943" s="5"/>
      <c r="NC943" s="5"/>
      <c r="ND943" s="5"/>
      <c r="NE943" s="5"/>
      <c r="NF943" s="5"/>
      <c r="NG943" s="5"/>
      <c r="NH943" s="5"/>
      <c r="NI943" s="5"/>
      <c r="NJ943" s="5"/>
      <c r="NK943" s="5"/>
      <c r="NL943" s="5"/>
      <c r="NM943" s="5"/>
      <c r="NN943" s="5"/>
      <c r="NO943" s="5"/>
      <c r="NP943" s="5"/>
      <c r="NQ943" s="5"/>
      <c r="NR943" s="5"/>
      <c r="NS943" s="5"/>
      <c r="NT943" s="5"/>
      <c r="NU943" s="5"/>
      <c r="NV943" s="5"/>
      <c r="NW943" s="5"/>
      <c r="NX943" s="5"/>
      <c r="NY943" s="5"/>
      <c r="NZ943" s="5"/>
      <c r="OA943" s="5"/>
      <c r="OB943" s="5"/>
      <c r="OC943" s="5"/>
      <c r="OD943" s="5"/>
      <c r="OE943" s="5"/>
      <c r="OF943" s="5"/>
      <c r="OG943" s="5"/>
      <c r="OH943" s="5"/>
      <c r="OI943" s="5"/>
      <c r="OJ943" s="5"/>
      <c r="OK943" s="5"/>
      <c r="OL943" s="5"/>
      <c r="OM943" s="5"/>
      <c r="ON943" s="5"/>
      <c r="OO943" s="5"/>
      <c r="OP943" s="5"/>
      <c r="OQ943" s="5"/>
      <c r="OR943" s="5"/>
      <c r="OS943" s="5"/>
      <c r="OT943" s="5"/>
      <c r="OU943" s="5"/>
      <c r="OV943" s="5"/>
      <c r="OW943" s="5"/>
      <c r="OX943" s="5"/>
      <c r="OY943" s="5"/>
      <c r="OZ943" s="5"/>
      <c r="PA943" s="5"/>
      <c r="PB943" s="5"/>
      <c r="PC943" s="5"/>
      <c r="PD943" s="5"/>
      <c r="PE943" s="5"/>
      <c r="PF943" s="5"/>
      <c r="PG943" s="5"/>
      <c r="PH943" s="5"/>
      <c r="PI943" s="5"/>
      <c r="PJ943" s="5"/>
      <c r="PK943" s="5"/>
      <c r="PL943" s="5"/>
      <c r="PM943" s="5"/>
      <c r="PN943" s="5"/>
      <c r="PO943" s="5"/>
      <c r="PP943" s="5"/>
    </row>
    <row r="944" spans="1:432" ht="14.2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  <c r="IW944" s="5"/>
      <c r="IX944" s="5"/>
      <c r="IY944" s="5"/>
      <c r="IZ944" s="5"/>
      <c r="JA944" s="5"/>
      <c r="JB944" s="5"/>
      <c r="JC944" s="5"/>
      <c r="JD944" s="5"/>
      <c r="JE944" s="5"/>
      <c r="JF944" s="5"/>
      <c r="JG944" s="5"/>
      <c r="JH944" s="5"/>
      <c r="JI944" s="5"/>
      <c r="JJ944" s="5"/>
      <c r="JK944" s="5"/>
      <c r="JL944" s="5"/>
      <c r="JM944" s="5"/>
      <c r="JN944" s="5"/>
      <c r="JO944" s="5"/>
      <c r="JP944" s="5"/>
      <c r="JQ944" s="5"/>
      <c r="JR944" s="5"/>
      <c r="JS944" s="5"/>
      <c r="JT944" s="5"/>
      <c r="JU944" s="5"/>
      <c r="JV944" s="5"/>
      <c r="JW944" s="5"/>
      <c r="JX944" s="5"/>
      <c r="JY944" s="5"/>
      <c r="JZ944" s="5"/>
      <c r="KA944" s="5"/>
      <c r="KB944" s="5"/>
      <c r="KC944" s="5"/>
      <c r="KD944" s="5"/>
      <c r="KE944" s="5"/>
      <c r="KF944" s="5"/>
      <c r="KG944" s="5"/>
      <c r="KH944" s="5"/>
      <c r="KI944" s="5"/>
      <c r="KJ944" s="5"/>
      <c r="KK944" s="5"/>
      <c r="KL944" s="5"/>
      <c r="KM944" s="5"/>
      <c r="KN944" s="5"/>
      <c r="KO944" s="5"/>
      <c r="KP944" s="5"/>
      <c r="KQ944" s="5"/>
      <c r="KR944" s="5"/>
      <c r="KS944" s="5"/>
      <c r="KT944" s="5"/>
      <c r="KU944" s="5"/>
      <c r="KV944" s="5"/>
      <c r="KW944" s="5"/>
      <c r="KX944" s="5"/>
      <c r="KY944" s="5"/>
      <c r="KZ944" s="5"/>
      <c r="LA944" s="5"/>
      <c r="LB944" s="5"/>
      <c r="LC944" s="5"/>
      <c r="LD944" s="5"/>
      <c r="LE944" s="5"/>
      <c r="LF944" s="5"/>
      <c r="LG944" s="5"/>
      <c r="LH944" s="5"/>
      <c r="LI944" s="5"/>
      <c r="LJ944" s="5"/>
      <c r="LK944" s="5"/>
      <c r="LL944" s="5"/>
      <c r="LM944" s="5"/>
      <c r="LN944" s="5"/>
      <c r="LO944" s="5"/>
      <c r="LP944" s="5"/>
      <c r="LQ944" s="5"/>
      <c r="LR944" s="5"/>
      <c r="LS944" s="5"/>
      <c r="LT944" s="5"/>
      <c r="LU944" s="5"/>
      <c r="LV944" s="5"/>
      <c r="LW944" s="5"/>
      <c r="LX944" s="5"/>
      <c r="LY944" s="5"/>
      <c r="LZ944" s="5"/>
      <c r="MA944" s="5"/>
      <c r="MB944" s="5"/>
      <c r="MC944" s="5"/>
      <c r="MD944" s="5"/>
      <c r="ME944" s="5"/>
      <c r="MF944" s="5"/>
      <c r="MG944" s="5"/>
      <c r="MH944" s="5"/>
      <c r="MI944" s="5"/>
      <c r="MJ944" s="5"/>
      <c r="MK944" s="5"/>
      <c r="ML944" s="5"/>
      <c r="MM944" s="5"/>
      <c r="MN944" s="5"/>
      <c r="MO944" s="5"/>
      <c r="MP944" s="5"/>
      <c r="MQ944" s="5"/>
      <c r="MR944" s="5"/>
      <c r="MS944" s="5"/>
      <c r="MT944" s="5"/>
      <c r="MU944" s="5"/>
      <c r="MV944" s="5"/>
      <c r="MW944" s="5"/>
      <c r="MX944" s="5"/>
      <c r="MY944" s="5"/>
      <c r="MZ944" s="5"/>
      <c r="NA944" s="5"/>
      <c r="NB944" s="5"/>
      <c r="NC944" s="5"/>
      <c r="ND944" s="5"/>
      <c r="NE944" s="5"/>
      <c r="NF944" s="5"/>
      <c r="NG944" s="5"/>
      <c r="NH944" s="5"/>
      <c r="NI944" s="5"/>
      <c r="NJ944" s="5"/>
      <c r="NK944" s="5"/>
      <c r="NL944" s="5"/>
      <c r="NM944" s="5"/>
      <c r="NN944" s="5"/>
      <c r="NO944" s="5"/>
      <c r="NP944" s="5"/>
      <c r="NQ944" s="5"/>
      <c r="NR944" s="5"/>
      <c r="NS944" s="5"/>
      <c r="NT944" s="5"/>
      <c r="NU944" s="5"/>
      <c r="NV944" s="5"/>
      <c r="NW944" s="5"/>
      <c r="NX944" s="5"/>
      <c r="NY944" s="5"/>
      <c r="NZ944" s="5"/>
      <c r="OA944" s="5"/>
      <c r="OB944" s="5"/>
      <c r="OC944" s="5"/>
      <c r="OD944" s="5"/>
      <c r="OE944" s="5"/>
      <c r="OF944" s="5"/>
      <c r="OG944" s="5"/>
      <c r="OH944" s="5"/>
      <c r="OI944" s="5"/>
      <c r="OJ944" s="5"/>
      <c r="OK944" s="5"/>
      <c r="OL944" s="5"/>
      <c r="OM944" s="5"/>
      <c r="ON944" s="5"/>
      <c r="OO944" s="5"/>
      <c r="OP944" s="5"/>
      <c r="OQ944" s="5"/>
      <c r="OR944" s="5"/>
      <c r="OS944" s="5"/>
      <c r="OT944" s="5"/>
      <c r="OU944" s="5"/>
      <c r="OV944" s="5"/>
      <c r="OW944" s="5"/>
      <c r="OX944" s="5"/>
      <c r="OY944" s="5"/>
      <c r="OZ944" s="5"/>
      <c r="PA944" s="5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</row>
    <row r="945" spans="1:432" ht="14.2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  <c r="IW945" s="5"/>
      <c r="IX945" s="5"/>
      <c r="IY945" s="5"/>
      <c r="IZ945" s="5"/>
      <c r="JA945" s="5"/>
      <c r="JB945" s="5"/>
      <c r="JC945" s="5"/>
      <c r="JD945" s="5"/>
      <c r="JE945" s="5"/>
      <c r="JF945" s="5"/>
      <c r="JG945" s="5"/>
      <c r="JH945" s="5"/>
      <c r="JI945" s="5"/>
      <c r="JJ945" s="5"/>
      <c r="JK945" s="5"/>
      <c r="JL945" s="5"/>
      <c r="JM945" s="5"/>
      <c r="JN945" s="5"/>
      <c r="JO945" s="5"/>
      <c r="JP945" s="5"/>
      <c r="JQ945" s="5"/>
      <c r="JR945" s="5"/>
      <c r="JS945" s="5"/>
      <c r="JT945" s="5"/>
      <c r="JU945" s="5"/>
      <c r="JV945" s="5"/>
      <c r="JW945" s="5"/>
      <c r="JX945" s="5"/>
      <c r="JY945" s="5"/>
      <c r="JZ945" s="5"/>
      <c r="KA945" s="5"/>
      <c r="KB945" s="5"/>
      <c r="KC945" s="5"/>
      <c r="KD945" s="5"/>
      <c r="KE945" s="5"/>
      <c r="KF945" s="5"/>
      <c r="KG945" s="5"/>
      <c r="KH945" s="5"/>
      <c r="KI945" s="5"/>
      <c r="KJ945" s="5"/>
      <c r="KK945" s="5"/>
      <c r="KL945" s="5"/>
      <c r="KM945" s="5"/>
      <c r="KN945" s="5"/>
      <c r="KO945" s="5"/>
      <c r="KP945" s="5"/>
      <c r="KQ945" s="5"/>
      <c r="KR945" s="5"/>
      <c r="KS945" s="5"/>
      <c r="KT945" s="5"/>
      <c r="KU945" s="5"/>
      <c r="KV945" s="5"/>
      <c r="KW945" s="5"/>
      <c r="KX945" s="5"/>
      <c r="KY945" s="5"/>
      <c r="KZ945" s="5"/>
      <c r="LA945" s="5"/>
      <c r="LB945" s="5"/>
      <c r="LC945" s="5"/>
      <c r="LD945" s="5"/>
      <c r="LE945" s="5"/>
      <c r="LF945" s="5"/>
      <c r="LG945" s="5"/>
      <c r="LH945" s="5"/>
      <c r="LI945" s="5"/>
      <c r="LJ945" s="5"/>
      <c r="LK945" s="5"/>
      <c r="LL945" s="5"/>
      <c r="LM945" s="5"/>
      <c r="LN945" s="5"/>
      <c r="LO945" s="5"/>
      <c r="LP945" s="5"/>
      <c r="LQ945" s="5"/>
      <c r="LR945" s="5"/>
      <c r="LS945" s="5"/>
      <c r="LT945" s="5"/>
      <c r="LU945" s="5"/>
      <c r="LV945" s="5"/>
      <c r="LW945" s="5"/>
      <c r="LX945" s="5"/>
      <c r="LY945" s="5"/>
      <c r="LZ945" s="5"/>
      <c r="MA945" s="5"/>
      <c r="MB945" s="5"/>
      <c r="MC945" s="5"/>
      <c r="MD945" s="5"/>
      <c r="ME945" s="5"/>
      <c r="MF945" s="5"/>
      <c r="MG945" s="5"/>
      <c r="MH945" s="5"/>
      <c r="MI945" s="5"/>
      <c r="MJ945" s="5"/>
      <c r="MK945" s="5"/>
      <c r="ML945" s="5"/>
      <c r="MM945" s="5"/>
      <c r="MN945" s="5"/>
      <c r="MO945" s="5"/>
      <c r="MP945" s="5"/>
      <c r="MQ945" s="5"/>
      <c r="MR945" s="5"/>
      <c r="MS945" s="5"/>
      <c r="MT945" s="5"/>
      <c r="MU945" s="5"/>
      <c r="MV945" s="5"/>
      <c r="MW945" s="5"/>
      <c r="MX945" s="5"/>
      <c r="MY945" s="5"/>
      <c r="MZ945" s="5"/>
      <c r="NA945" s="5"/>
      <c r="NB945" s="5"/>
      <c r="NC945" s="5"/>
      <c r="ND945" s="5"/>
      <c r="NE945" s="5"/>
      <c r="NF945" s="5"/>
      <c r="NG945" s="5"/>
      <c r="NH945" s="5"/>
      <c r="NI945" s="5"/>
      <c r="NJ945" s="5"/>
      <c r="NK945" s="5"/>
      <c r="NL945" s="5"/>
      <c r="NM945" s="5"/>
      <c r="NN945" s="5"/>
      <c r="NO945" s="5"/>
      <c r="NP945" s="5"/>
      <c r="NQ945" s="5"/>
      <c r="NR945" s="5"/>
      <c r="NS945" s="5"/>
      <c r="NT945" s="5"/>
      <c r="NU945" s="5"/>
      <c r="NV945" s="5"/>
      <c r="NW945" s="5"/>
      <c r="NX945" s="5"/>
      <c r="NY945" s="5"/>
      <c r="NZ945" s="5"/>
      <c r="OA945" s="5"/>
      <c r="OB945" s="5"/>
      <c r="OC945" s="5"/>
      <c r="OD945" s="5"/>
      <c r="OE945" s="5"/>
      <c r="OF945" s="5"/>
      <c r="OG945" s="5"/>
      <c r="OH945" s="5"/>
      <c r="OI945" s="5"/>
      <c r="OJ945" s="5"/>
      <c r="OK945" s="5"/>
      <c r="OL945" s="5"/>
      <c r="OM945" s="5"/>
      <c r="ON945" s="5"/>
      <c r="OO945" s="5"/>
      <c r="OP945" s="5"/>
      <c r="OQ945" s="5"/>
      <c r="OR945" s="5"/>
      <c r="OS945" s="5"/>
      <c r="OT945" s="5"/>
      <c r="OU945" s="5"/>
      <c r="OV945" s="5"/>
      <c r="OW945" s="5"/>
      <c r="OX945" s="5"/>
      <c r="OY945" s="5"/>
      <c r="OZ945" s="5"/>
      <c r="PA945" s="5"/>
      <c r="PB945" s="5"/>
      <c r="PC945" s="5"/>
      <c r="PD945" s="5"/>
      <c r="PE945" s="5"/>
      <c r="PF945" s="5"/>
      <c r="PG945" s="5"/>
      <c r="PH945" s="5"/>
      <c r="PI945" s="5"/>
      <c r="PJ945" s="5"/>
      <c r="PK945" s="5"/>
      <c r="PL945" s="5"/>
      <c r="PM945" s="5"/>
      <c r="PN945" s="5"/>
      <c r="PO945" s="5"/>
      <c r="PP945" s="5"/>
    </row>
    <row r="946" spans="1:432" ht="14.2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  <c r="IW946" s="5"/>
      <c r="IX946" s="5"/>
      <c r="IY946" s="5"/>
      <c r="IZ946" s="5"/>
      <c r="JA946" s="5"/>
      <c r="JB946" s="5"/>
      <c r="JC946" s="5"/>
      <c r="JD946" s="5"/>
      <c r="JE946" s="5"/>
      <c r="JF946" s="5"/>
      <c r="JG946" s="5"/>
      <c r="JH946" s="5"/>
      <c r="JI946" s="5"/>
      <c r="JJ946" s="5"/>
      <c r="JK946" s="5"/>
      <c r="JL946" s="5"/>
      <c r="JM946" s="5"/>
      <c r="JN946" s="5"/>
      <c r="JO946" s="5"/>
      <c r="JP946" s="5"/>
      <c r="JQ946" s="5"/>
      <c r="JR946" s="5"/>
      <c r="JS946" s="5"/>
      <c r="JT946" s="5"/>
      <c r="JU946" s="5"/>
      <c r="JV946" s="5"/>
      <c r="JW946" s="5"/>
      <c r="JX946" s="5"/>
      <c r="JY946" s="5"/>
      <c r="JZ946" s="5"/>
      <c r="KA946" s="5"/>
      <c r="KB946" s="5"/>
      <c r="KC946" s="5"/>
      <c r="KD946" s="5"/>
      <c r="KE946" s="5"/>
      <c r="KF946" s="5"/>
      <c r="KG946" s="5"/>
      <c r="KH946" s="5"/>
      <c r="KI946" s="5"/>
      <c r="KJ946" s="5"/>
      <c r="KK946" s="5"/>
      <c r="KL946" s="5"/>
      <c r="KM946" s="5"/>
      <c r="KN946" s="5"/>
      <c r="KO946" s="5"/>
      <c r="KP946" s="5"/>
      <c r="KQ946" s="5"/>
      <c r="KR946" s="5"/>
      <c r="KS946" s="5"/>
      <c r="KT946" s="5"/>
      <c r="KU946" s="5"/>
      <c r="KV946" s="5"/>
      <c r="KW946" s="5"/>
      <c r="KX946" s="5"/>
      <c r="KY946" s="5"/>
      <c r="KZ946" s="5"/>
      <c r="LA946" s="5"/>
      <c r="LB946" s="5"/>
      <c r="LC946" s="5"/>
      <c r="LD946" s="5"/>
      <c r="LE946" s="5"/>
      <c r="LF946" s="5"/>
      <c r="LG946" s="5"/>
      <c r="LH946" s="5"/>
      <c r="LI946" s="5"/>
      <c r="LJ946" s="5"/>
      <c r="LK946" s="5"/>
      <c r="LL946" s="5"/>
      <c r="LM946" s="5"/>
      <c r="LN946" s="5"/>
      <c r="LO946" s="5"/>
      <c r="LP946" s="5"/>
      <c r="LQ946" s="5"/>
      <c r="LR946" s="5"/>
      <c r="LS946" s="5"/>
      <c r="LT946" s="5"/>
      <c r="LU946" s="5"/>
      <c r="LV946" s="5"/>
      <c r="LW946" s="5"/>
      <c r="LX946" s="5"/>
      <c r="LY946" s="5"/>
      <c r="LZ946" s="5"/>
      <c r="MA946" s="5"/>
      <c r="MB946" s="5"/>
      <c r="MC946" s="5"/>
      <c r="MD946" s="5"/>
      <c r="ME946" s="5"/>
      <c r="MF946" s="5"/>
      <c r="MG946" s="5"/>
      <c r="MH946" s="5"/>
      <c r="MI946" s="5"/>
      <c r="MJ946" s="5"/>
      <c r="MK946" s="5"/>
      <c r="ML946" s="5"/>
      <c r="MM946" s="5"/>
      <c r="MN946" s="5"/>
      <c r="MO946" s="5"/>
      <c r="MP946" s="5"/>
      <c r="MQ946" s="5"/>
      <c r="MR946" s="5"/>
      <c r="MS946" s="5"/>
      <c r="MT946" s="5"/>
      <c r="MU946" s="5"/>
      <c r="MV946" s="5"/>
      <c r="MW946" s="5"/>
      <c r="MX946" s="5"/>
      <c r="MY946" s="5"/>
      <c r="MZ946" s="5"/>
      <c r="NA946" s="5"/>
      <c r="NB946" s="5"/>
      <c r="NC946" s="5"/>
      <c r="ND946" s="5"/>
      <c r="NE946" s="5"/>
      <c r="NF946" s="5"/>
      <c r="NG946" s="5"/>
      <c r="NH946" s="5"/>
      <c r="NI946" s="5"/>
      <c r="NJ946" s="5"/>
      <c r="NK946" s="5"/>
      <c r="NL946" s="5"/>
      <c r="NM946" s="5"/>
      <c r="NN946" s="5"/>
      <c r="NO946" s="5"/>
      <c r="NP946" s="5"/>
      <c r="NQ946" s="5"/>
      <c r="NR946" s="5"/>
      <c r="NS946" s="5"/>
      <c r="NT946" s="5"/>
      <c r="NU946" s="5"/>
      <c r="NV946" s="5"/>
      <c r="NW946" s="5"/>
      <c r="NX946" s="5"/>
      <c r="NY946" s="5"/>
      <c r="NZ946" s="5"/>
      <c r="OA946" s="5"/>
      <c r="OB946" s="5"/>
      <c r="OC946" s="5"/>
      <c r="OD946" s="5"/>
      <c r="OE946" s="5"/>
      <c r="OF946" s="5"/>
      <c r="OG946" s="5"/>
      <c r="OH946" s="5"/>
      <c r="OI946" s="5"/>
      <c r="OJ946" s="5"/>
      <c r="OK946" s="5"/>
      <c r="OL946" s="5"/>
      <c r="OM946" s="5"/>
      <c r="ON946" s="5"/>
      <c r="OO946" s="5"/>
      <c r="OP946" s="5"/>
      <c r="OQ946" s="5"/>
      <c r="OR946" s="5"/>
      <c r="OS946" s="5"/>
      <c r="OT946" s="5"/>
      <c r="OU946" s="5"/>
      <c r="OV946" s="5"/>
      <c r="OW946" s="5"/>
      <c r="OX946" s="5"/>
      <c r="OY946" s="5"/>
      <c r="OZ946" s="5"/>
      <c r="PA946" s="5"/>
      <c r="PB946" s="5"/>
      <c r="PC946" s="5"/>
      <c r="PD946" s="5"/>
      <c r="PE946" s="5"/>
      <c r="PF946" s="5"/>
      <c r="PG946" s="5"/>
      <c r="PH946" s="5"/>
      <c r="PI946" s="5"/>
      <c r="PJ946" s="5"/>
      <c r="PK946" s="5"/>
      <c r="PL946" s="5"/>
      <c r="PM946" s="5"/>
      <c r="PN946" s="5"/>
      <c r="PO946" s="5"/>
      <c r="PP946" s="5"/>
    </row>
    <row r="947" spans="1:432" ht="14.2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  <c r="IW947" s="5"/>
      <c r="IX947" s="5"/>
      <c r="IY947" s="5"/>
      <c r="IZ947" s="5"/>
      <c r="JA947" s="5"/>
      <c r="JB947" s="5"/>
      <c r="JC947" s="5"/>
      <c r="JD947" s="5"/>
      <c r="JE947" s="5"/>
      <c r="JF947" s="5"/>
      <c r="JG947" s="5"/>
      <c r="JH947" s="5"/>
      <c r="JI947" s="5"/>
      <c r="JJ947" s="5"/>
      <c r="JK947" s="5"/>
      <c r="JL947" s="5"/>
      <c r="JM947" s="5"/>
      <c r="JN947" s="5"/>
      <c r="JO947" s="5"/>
      <c r="JP947" s="5"/>
      <c r="JQ947" s="5"/>
      <c r="JR947" s="5"/>
      <c r="JS947" s="5"/>
      <c r="JT947" s="5"/>
      <c r="JU947" s="5"/>
      <c r="JV947" s="5"/>
      <c r="JW947" s="5"/>
      <c r="JX947" s="5"/>
      <c r="JY947" s="5"/>
      <c r="JZ947" s="5"/>
      <c r="KA947" s="5"/>
      <c r="KB947" s="5"/>
      <c r="KC947" s="5"/>
      <c r="KD947" s="5"/>
      <c r="KE947" s="5"/>
      <c r="KF947" s="5"/>
      <c r="KG947" s="5"/>
      <c r="KH947" s="5"/>
      <c r="KI947" s="5"/>
      <c r="KJ947" s="5"/>
      <c r="KK947" s="5"/>
      <c r="KL947" s="5"/>
      <c r="KM947" s="5"/>
      <c r="KN947" s="5"/>
      <c r="KO947" s="5"/>
      <c r="KP947" s="5"/>
      <c r="KQ947" s="5"/>
      <c r="KR947" s="5"/>
      <c r="KS947" s="5"/>
      <c r="KT947" s="5"/>
      <c r="KU947" s="5"/>
      <c r="KV947" s="5"/>
      <c r="KW947" s="5"/>
      <c r="KX947" s="5"/>
      <c r="KY947" s="5"/>
      <c r="KZ947" s="5"/>
      <c r="LA947" s="5"/>
      <c r="LB947" s="5"/>
      <c r="LC947" s="5"/>
      <c r="LD947" s="5"/>
      <c r="LE947" s="5"/>
      <c r="LF947" s="5"/>
      <c r="LG947" s="5"/>
      <c r="LH947" s="5"/>
      <c r="LI947" s="5"/>
      <c r="LJ947" s="5"/>
      <c r="LK947" s="5"/>
      <c r="LL947" s="5"/>
      <c r="LM947" s="5"/>
      <c r="LN947" s="5"/>
      <c r="LO947" s="5"/>
      <c r="LP947" s="5"/>
      <c r="LQ947" s="5"/>
      <c r="LR947" s="5"/>
      <c r="LS947" s="5"/>
      <c r="LT947" s="5"/>
      <c r="LU947" s="5"/>
      <c r="LV947" s="5"/>
      <c r="LW947" s="5"/>
      <c r="LX947" s="5"/>
      <c r="LY947" s="5"/>
      <c r="LZ947" s="5"/>
      <c r="MA947" s="5"/>
      <c r="MB947" s="5"/>
      <c r="MC947" s="5"/>
      <c r="MD947" s="5"/>
      <c r="ME947" s="5"/>
      <c r="MF947" s="5"/>
      <c r="MG947" s="5"/>
      <c r="MH947" s="5"/>
      <c r="MI947" s="5"/>
      <c r="MJ947" s="5"/>
      <c r="MK947" s="5"/>
      <c r="ML947" s="5"/>
      <c r="MM947" s="5"/>
      <c r="MN947" s="5"/>
      <c r="MO947" s="5"/>
      <c r="MP947" s="5"/>
      <c r="MQ947" s="5"/>
      <c r="MR947" s="5"/>
      <c r="MS947" s="5"/>
      <c r="MT947" s="5"/>
      <c r="MU947" s="5"/>
      <c r="MV947" s="5"/>
      <c r="MW947" s="5"/>
      <c r="MX947" s="5"/>
      <c r="MY947" s="5"/>
      <c r="MZ947" s="5"/>
      <c r="NA947" s="5"/>
      <c r="NB947" s="5"/>
      <c r="NC947" s="5"/>
      <c r="ND947" s="5"/>
      <c r="NE947" s="5"/>
      <c r="NF947" s="5"/>
      <c r="NG947" s="5"/>
      <c r="NH947" s="5"/>
      <c r="NI947" s="5"/>
      <c r="NJ947" s="5"/>
      <c r="NK947" s="5"/>
      <c r="NL947" s="5"/>
      <c r="NM947" s="5"/>
      <c r="NN947" s="5"/>
      <c r="NO947" s="5"/>
      <c r="NP947" s="5"/>
      <c r="NQ947" s="5"/>
      <c r="NR947" s="5"/>
      <c r="NS947" s="5"/>
      <c r="NT947" s="5"/>
      <c r="NU947" s="5"/>
      <c r="NV947" s="5"/>
      <c r="NW947" s="5"/>
      <c r="NX947" s="5"/>
      <c r="NY947" s="5"/>
      <c r="NZ947" s="5"/>
      <c r="OA947" s="5"/>
      <c r="OB947" s="5"/>
      <c r="OC947" s="5"/>
      <c r="OD947" s="5"/>
      <c r="OE947" s="5"/>
      <c r="OF947" s="5"/>
      <c r="OG947" s="5"/>
      <c r="OH947" s="5"/>
      <c r="OI947" s="5"/>
      <c r="OJ947" s="5"/>
      <c r="OK947" s="5"/>
      <c r="OL947" s="5"/>
      <c r="OM947" s="5"/>
      <c r="ON947" s="5"/>
      <c r="OO947" s="5"/>
      <c r="OP947" s="5"/>
      <c r="OQ947" s="5"/>
      <c r="OR947" s="5"/>
      <c r="OS947" s="5"/>
      <c r="OT947" s="5"/>
      <c r="OU947" s="5"/>
      <c r="OV947" s="5"/>
      <c r="OW947" s="5"/>
      <c r="OX947" s="5"/>
      <c r="OY947" s="5"/>
      <c r="OZ947" s="5"/>
      <c r="PA947" s="5"/>
      <c r="PB947" s="5"/>
      <c r="PC947" s="5"/>
      <c r="PD947" s="5"/>
      <c r="PE947" s="5"/>
      <c r="PF947" s="5"/>
      <c r="PG947" s="5"/>
      <c r="PH947" s="5"/>
      <c r="PI947" s="5"/>
      <c r="PJ947" s="5"/>
      <c r="PK947" s="5"/>
      <c r="PL947" s="5"/>
      <c r="PM947" s="5"/>
      <c r="PN947" s="5"/>
      <c r="PO947" s="5"/>
      <c r="PP947" s="5"/>
    </row>
    <row r="948" spans="1:432" ht="14.2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  <c r="IW948" s="5"/>
      <c r="IX948" s="5"/>
      <c r="IY948" s="5"/>
      <c r="IZ948" s="5"/>
      <c r="JA948" s="5"/>
      <c r="JB948" s="5"/>
      <c r="JC948" s="5"/>
      <c r="JD948" s="5"/>
      <c r="JE948" s="5"/>
      <c r="JF948" s="5"/>
      <c r="JG948" s="5"/>
      <c r="JH948" s="5"/>
      <c r="JI948" s="5"/>
      <c r="JJ948" s="5"/>
      <c r="JK948" s="5"/>
      <c r="JL948" s="5"/>
      <c r="JM948" s="5"/>
      <c r="JN948" s="5"/>
      <c r="JO948" s="5"/>
      <c r="JP948" s="5"/>
      <c r="JQ948" s="5"/>
      <c r="JR948" s="5"/>
      <c r="JS948" s="5"/>
      <c r="JT948" s="5"/>
      <c r="JU948" s="5"/>
      <c r="JV948" s="5"/>
      <c r="JW948" s="5"/>
      <c r="JX948" s="5"/>
      <c r="JY948" s="5"/>
      <c r="JZ948" s="5"/>
      <c r="KA948" s="5"/>
      <c r="KB948" s="5"/>
      <c r="KC948" s="5"/>
      <c r="KD948" s="5"/>
      <c r="KE948" s="5"/>
      <c r="KF948" s="5"/>
      <c r="KG948" s="5"/>
      <c r="KH948" s="5"/>
      <c r="KI948" s="5"/>
      <c r="KJ948" s="5"/>
      <c r="KK948" s="5"/>
      <c r="KL948" s="5"/>
      <c r="KM948" s="5"/>
      <c r="KN948" s="5"/>
      <c r="KO948" s="5"/>
      <c r="KP948" s="5"/>
      <c r="KQ948" s="5"/>
      <c r="KR948" s="5"/>
      <c r="KS948" s="5"/>
      <c r="KT948" s="5"/>
      <c r="KU948" s="5"/>
      <c r="KV948" s="5"/>
      <c r="KW948" s="5"/>
      <c r="KX948" s="5"/>
      <c r="KY948" s="5"/>
      <c r="KZ948" s="5"/>
      <c r="LA948" s="5"/>
      <c r="LB948" s="5"/>
      <c r="LC948" s="5"/>
      <c r="LD948" s="5"/>
      <c r="LE948" s="5"/>
      <c r="LF948" s="5"/>
      <c r="LG948" s="5"/>
      <c r="LH948" s="5"/>
      <c r="LI948" s="5"/>
      <c r="LJ948" s="5"/>
      <c r="LK948" s="5"/>
      <c r="LL948" s="5"/>
      <c r="LM948" s="5"/>
      <c r="LN948" s="5"/>
      <c r="LO948" s="5"/>
      <c r="LP948" s="5"/>
      <c r="LQ948" s="5"/>
      <c r="LR948" s="5"/>
      <c r="LS948" s="5"/>
      <c r="LT948" s="5"/>
      <c r="LU948" s="5"/>
      <c r="LV948" s="5"/>
      <c r="LW948" s="5"/>
      <c r="LX948" s="5"/>
      <c r="LY948" s="5"/>
      <c r="LZ948" s="5"/>
      <c r="MA948" s="5"/>
      <c r="MB948" s="5"/>
      <c r="MC948" s="5"/>
      <c r="MD948" s="5"/>
      <c r="ME948" s="5"/>
      <c r="MF948" s="5"/>
      <c r="MG948" s="5"/>
      <c r="MH948" s="5"/>
      <c r="MI948" s="5"/>
      <c r="MJ948" s="5"/>
      <c r="MK948" s="5"/>
      <c r="ML948" s="5"/>
      <c r="MM948" s="5"/>
      <c r="MN948" s="5"/>
      <c r="MO948" s="5"/>
      <c r="MP948" s="5"/>
      <c r="MQ948" s="5"/>
      <c r="MR948" s="5"/>
      <c r="MS948" s="5"/>
      <c r="MT948" s="5"/>
      <c r="MU948" s="5"/>
      <c r="MV948" s="5"/>
      <c r="MW948" s="5"/>
      <c r="MX948" s="5"/>
      <c r="MY948" s="5"/>
      <c r="MZ948" s="5"/>
      <c r="NA948" s="5"/>
      <c r="NB948" s="5"/>
      <c r="NC948" s="5"/>
      <c r="ND948" s="5"/>
      <c r="NE948" s="5"/>
      <c r="NF948" s="5"/>
      <c r="NG948" s="5"/>
      <c r="NH948" s="5"/>
      <c r="NI948" s="5"/>
      <c r="NJ948" s="5"/>
      <c r="NK948" s="5"/>
      <c r="NL948" s="5"/>
      <c r="NM948" s="5"/>
      <c r="NN948" s="5"/>
      <c r="NO948" s="5"/>
      <c r="NP948" s="5"/>
      <c r="NQ948" s="5"/>
      <c r="NR948" s="5"/>
      <c r="NS948" s="5"/>
      <c r="NT948" s="5"/>
      <c r="NU948" s="5"/>
      <c r="NV948" s="5"/>
      <c r="NW948" s="5"/>
      <c r="NX948" s="5"/>
      <c r="NY948" s="5"/>
      <c r="NZ948" s="5"/>
      <c r="OA948" s="5"/>
      <c r="OB948" s="5"/>
      <c r="OC948" s="5"/>
      <c r="OD948" s="5"/>
      <c r="OE948" s="5"/>
      <c r="OF948" s="5"/>
      <c r="OG948" s="5"/>
      <c r="OH948" s="5"/>
      <c r="OI948" s="5"/>
      <c r="OJ948" s="5"/>
      <c r="OK948" s="5"/>
      <c r="OL948" s="5"/>
      <c r="OM948" s="5"/>
      <c r="ON948" s="5"/>
      <c r="OO948" s="5"/>
      <c r="OP948" s="5"/>
      <c r="OQ948" s="5"/>
      <c r="OR948" s="5"/>
      <c r="OS948" s="5"/>
      <c r="OT948" s="5"/>
      <c r="OU948" s="5"/>
      <c r="OV948" s="5"/>
      <c r="OW948" s="5"/>
      <c r="OX948" s="5"/>
      <c r="OY948" s="5"/>
      <c r="OZ948" s="5"/>
      <c r="PA948" s="5"/>
      <c r="PB948" s="5"/>
      <c r="PC948" s="5"/>
      <c r="PD948" s="5"/>
      <c r="PE948" s="5"/>
      <c r="PF948" s="5"/>
      <c r="PG948" s="5"/>
      <c r="PH948" s="5"/>
      <c r="PI948" s="5"/>
      <c r="PJ948" s="5"/>
      <c r="PK948" s="5"/>
      <c r="PL948" s="5"/>
      <c r="PM948" s="5"/>
      <c r="PN948" s="5"/>
      <c r="PO948" s="5"/>
      <c r="PP948" s="5"/>
    </row>
    <row r="949" spans="1:432" ht="14.2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  <c r="IW949" s="5"/>
      <c r="IX949" s="5"/>
      <c r="IY949" s="5"/>
      <c r="IZ949" s="5"/>
      <c r="JA949" s="5"/>
      <c r="JB949" s="5"/>
      <c r="JC949" s="5"/>
      <c r="JD949" s="5"/>
      <c r="JE949" s="5"/>
      <c r="JF949" s="5"/>
      <c r="JG949" s="5"/>
      <c r="JH949" s="5"/>
      <c r="JI949" s="5"/>
      <c r="JJ949" s="5"/>
      <c r="JK949" s="5"/>
      <c r="JL949" s="5"/>
      <c r="JM949" s="5"/>
      <c r="JN949" s="5"/>
      <c r="JO949" s="5"/>
      <c r="JP949" s="5"/>
      <c r="JQ949" s="5"/>
      <c r="JR949" s="5"/>
      <c r="JS949" s="5"/>
      <c r="JT949" s="5"/>
      <c r="JU949" s="5"/>
      <c r="JV949" s="5"/>
      <c r="JW949" s="5"/>
      <c r="JX949" s="5"/>
      <c r="JY949" s="5"/>
      <c r="JZ949" s="5"/>
      <c r="KA949" s="5"/>
      <c r="KB949" s="5"/>
      <c r="KC949" s="5"/>
      <c r="KD949" s="5"/>
      <c r="KE949" s="5"/>
      <c r="KF949" s="5"/>
      <c r="KG949" s="5"/>
      <c r="KH949" s="5"/>
      <c r="KI949" s="5"/>
      <c r="KJ949" s="5"/>
      <c r="KK949" s="5"/>
      <c r="KL949" s="5"/>
      <c r="KM949" s="5"/>
      <c r="KN949" s="5"/>
      <c r="KO949" s="5"/>
      <c r="KP949" s="5"/>
      <c r="KQ949" s="5"/>
      <c r="KR949" s="5"/>
      <c r="KS949" s="5"/>
      <c r="KT949" s="5"/>
      <c r="KU949" s="5"/>
      <c r="KV949" s="5"/>
      <c r="KW949" s="5"/>
      <c r="KX949" s="5"/>
      <c r="KY949" s="5"/>
      <c r="KZ949" s="5"/>
      <c r="LA949" s="5"/>
      <c r="LB949" s="5"/>
      <c r="LC949" s="5"/>
      <c r="LD949" s="5"/>
      <c r="LE949" s="5"/>
      <c r="LF949" s="5"/>
      <c r="LG949" s="5"/>
      <c r="LH949" s="5"/>
      <c r="LI949" s="5"/>
      <c r="LJ949" s="5"/>
      <c r="LK949" s="5"/>
      <c r="LL949" s="5"/>
      <c r="LM949" s="5"/>
      <c r="LN949" s="5"/>
      <c r="LO949" s="5"/>
      <c r="LP949" s="5"/>
      <c r="LQ949" s="5"/>
      <c r="LR949" s="5"/>
      <c r="LS949" s="5"/>
      <c r="LT949" s="5"/>
      <c r="LU949" s="5"/>
      <c r="LV949" s="5"/>
      <c r="LW949" s="5"/>
      <c r="LX949" s="5"/>
      <c r="LY949" s="5"/>
      <c r="LZ949" s="5"/>
      <c r="MA949" s="5"/>
      <c r="MB949" s="5"/>
      <c r="MC949" s="5"/>
      <c r="MD949" s="5"/>
      <c r="ME949" s="5"/>
      <c r="MF949" s="5"/>
      <c r="MG949" s="5"/>
      <c r="MH949" s="5"/>
      <c r="MI949" s="5"/>
      <c r="MJ949" s="5"/>
      <c r="MK949" s="5"/>
      <c r="ML949" s="5"/>
      <c r="MM949" s="5"/>
      <c r="MN949" s="5"/>
      <c r="MO949" s="5"/>
      <c r="MP949" s="5"/>
      <c r="MQ949" s="5"/>
      <c r="MR949" s="5"/>
      <c r="MS949" s="5"/>
      <c r="MT949" s="5"/>
      <c r="MU949" s="5"/>
      <c r="MV949" s="5"/>
      <c r="MW949" s="5"/>
      <c r="MX949" s="5"/>
      <c r="MY949" s="5"/>
      <c r="MZ949" s="5"/>
      <c r="NA949" s="5"/>
      <c r="NB949" s="5"/>
      <c r="NC949" s="5"/>
      <c r="ND949" s="5"/>
      <c r="NE949" s="5"/>
      <c r="NF949" s="5"/>
      <c r="NG949" s="5"/>
      <c r="NH949" s="5"/>
      <c r="NI949" s="5"/>
      <c r="NJ949" s="5"/>
      <c r="NK949" s="5"/>
      <c r="NL949" s="5"/>
      <c r="NM949" s="5"/>
      <c r="NN949" s="5"/>
      <c r="NO949" s="5"/>
      <c r="NP949" s="5"/>
      <c r="NQ949" s="5"/>
      <c r="NR949" s="5"/>
      <c r="NS949" s="5"/>
      <c r="NT949" s="5"/>
      <c r="NU949" s="5"/>
      <c r="NV949" s="5"/>
      <c r="NW949" s="5"/>
      <c r="NX949" s="5"/>
      <c r="NY949" s="5"/>
      <c r="NZ949" s="5"/>
      <c r="OA949" s="5"/>
      <c r="OB949" s="5"/>
      <c r="OC949" s="5"/>
      <c r="OD949" s="5"/>
      <c r="OE949" s="5"/>
      <c r="OF949" s="5"/>
      <c r="OG949" s="5"/>
      <c r="OH949" s="5"/>
      <c r="OI949" s="5"/>
      <c r="OJ949" s="5"/>
      <c r="OK949" s="5"/>
      <c r="OL949" s="5"/>
      <c r="OM949" s="5"/>
      <c r="ON949" s="5"/>
      <c r="OO949" s="5"/>
      <c r="OP949" s="5"/>
      <c r="OQ949" s="5"/>
      <c r="OR949" s="5"/>
      <c r="OS949" s="5"/>
      <c r="OT949" s="5"/>
      <c r="OU949" s="5"/>
      <c r="OV949" s="5"/>
      <c r="OW949" s="5"/>
      <c r="OX949" s="5"/>
      <c r="OY949" s="5"/>
      <c r="OZ949" s="5"/>
      <c r="PA949" s="5"/>
      <c r="PB949" s="5"/>
      <c r="PC949" s="5"/>
      <c r="PD949" s="5"/>
      <c r="PE949" s="5"/>
      <c r="PF949" s="5"/>
      <c r="PG949" s="5"/>
      <c r="PH949" s="5"/>
      <c r="PI949" s="5"/>
      <c r="PJ949" s="5"/>
      <c r="PK949" s="5"/>
      <c r="PL949" s="5"/>
      <c r="PM949" s="5"/>
      <c r="PN949" s="5"/>
      <c r="PO949" s="5"/>
      <c r="PP949" s="5"/>
    </row>
    <row r="950" spans="1:432" ht="14.2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  <c r="IW950" s="5"/>
      <c r="IX950" s="5"/>
      <c r="IY950" s="5"/>
      <c r="IZ950" s="5"/>
      <c r="JA950" s="5"/>
      <c r="JB950" s="5"/>
      <c r="JC950" s="5"/>
      <c r="JD950" s="5"/>
      <c r="JE950" s="5"/>
      <c r="JF950" s="5"/>
      <c r="JG950" s="5"/>
      <c r="JH950" s="5"/>
      <c r="JI950" s="5"/>
      <c r="JJ950" s="5"/>
      <c r="JK950" s="5"/>
      <c r="JL950" s="5"/>
      <c r="JM950" s="5"/>
      <c r="JN950" s="5"/>
      <c r="JO950" s="5"/>
      <c r="JP950" s="5"/>
      <c r="JQ950" s="5"/>
      <c r="JR950" s="5"/>
      <c r="JS950" s="5"/>
      <c r="JT950" s="5"/>
      <c r="JU950" s="5"/>
      <c r="JV950" s="5"/>
      <c r="JW950" s="5"/>
      <c r="JX950" s="5"/>
      <c r="JY950" s="5"/>
      <c r="JZ950" s="5"/>
      <c r="KA950" s="5"/>
      <c r="KB950" s="5"/>
      <c r="KC950" s="5"/>
      <c r="KD950" s="5"/>
      <c r="KE950" s="5"/>
      <c r="KF950" s="5"/>
      <c r="KG950" s="5"/>
      <c r="KH950" s="5"/>
      <c r="KI950" s="5"/>
      <c r="KJ950" s="5"/>
      <c r="KK950" s="5"/>
      <c r="KL950" s="5"/>
      <c r="KM950" s="5"/>
      <c r="KN950" s="5"/>
      <c r="KO950" s="5"/>
      <c r="KP950" s="5"/>
      <c r="KQ950" s="5"/>
      <c r="KR950" s="5"/>
      <c r="KS950" s="5"/>
      <c r="KT950" s="5"/>
      <c r="KU950" s="5"/>
      <c r="KV950" s="5"/>
      <c r="KW950" s="5"/>
      <c r="KX950" s="5"/>
      <c r="KY950" s="5"/>
      <c r="KZ950" s="5"/>
      <c r="LA950" s="5"/>
      <c r="LB950" s="5"/>
      <c r="LC950" s="5"/>
      <c r="LD950" s="5"/>
      <c r="LE950" s="5"/>
      <c r="LF950" s="5"/>
      <c r="LG950" s="5"/>
      <c r="LH950" s="5"/>
      <c r="LI950" s="5"/>
      <c r="LJ950" s="5"/>
      <c r="LK950" s="5"/>
      <c r="LL950" s="5"/>
      <c r="LM950" s="5"/>
      <c r="LN950" s="5"/>
      <c r="LO950" s="5"/>
      <c r="LP950" s="5"/>
      <c r="LQ950" s="5"/>
      <c r="LR950" s="5"/>
      <c r="LS950" s="5"/>
      <c r="LT950" s="5"/>
      <c r="LU950" s="5"/>
      <c r="LV950" s="5"/>
      <c r="LW950" s="5"/>
      <c r="LX950" s="5"/>
      <c r="LY950" s="5"/>
      <c r="LZ950" s="5"/>
      <c r="MA950" s="5"/>
      <c r="MB950" s="5"/>
      <c r="MC950" s="5"/>
      <c r="MD950" s="5"/>
      <c r="ME950" s="5"/>
      <c r="MF950" s="5"/>
      <c r="MG950" s="5"/>
      <c r="MH950" s="5"/>
      <c r="MI950" s="5"/>
      <c r="MJ950" s="5"/>
      <c r="MK950" s="5"/>
      <c r="ML950" s="5"/>
      <c r="MM950" s="5"/>
      <c r="MN950" s="5"/>
      <c r="MO950" s="5"/>
      <c r="MP950" s="5"/>
      <c r="MQ950" s="5"/>
      <c r="MR950" s="5"/>
      <c r="MS950" s="5"/>
      <c r="MT950" s="5"/>
      <c r="MU950" s="5"/>
      <c r="MV950" s="5"/>
      <c r="MW950" s="5"/>
      <c r="MX950" s="5"/>
      <c r="MY950" s="5"/>
      <c r="MZ950" s="5"/>
      <c r="NA950" s="5"/>
      <c r="NB950" s="5"/>
      <c r="NC950" s="5"/>
      <c r="ND950" s="5"/>
      <c r="NE950" s="5"/>
      <c r="NF950" s="5"/>
      <c r="NG950" s="5"/>
      <c r="NH950" s="5"/>
      <c r="NI950" s="5"/>
      <c r="NJ950" s="5"/>
      <c r="NK950" s="5"/>
      <c r="NL950" s="5"/>
      <c r="NM950" s="5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</row>
    <row r="951" spans="1:432" ht="14.2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  <c r="IW951" s="5"/>
      <c r="IX951" s="5"/>
      <c r="IY951" s="5"/>
      <c r="IZ951" s="5"/>
      <c r="JA951" s="5"/>
      <c r="JB951" s="5"/>
      <c r="JC951" s="5"/>
      <c r="JD951" s="5"/>
      <c r="JE951" s="5"/>
      <c r="JF951" s="5"/>
      <c r="JG951" s="5"/>
      <c r="JH951" s="5"/>
      <c r="JI951" s="5"/>
      <c r="JJ951" s="5"/>
      <c r="JK951" s="5"/>
      <c r="JL951" s="5"/>
      <c r="JM951" s="5"/>
      <c r="JN951" s="5"/>
      <c r="JO951" s="5"/>
      <c r="JP951" s="5"/>
      <c r="JQ951" s="5"/>
      <c r="JR951" s="5"/>
      <c r="JS951" s="5"/>
      <c r="JT951" s="5"/>
      <c r="JU951" s="5"/>
      <c r="JV951" s="5"/>
      <c r="JW951" s="5"/>
      <c r="JX951" s="5"/>
      <c r="JY951" s="5"/>
      <c r="JZ951" s="5"/>
      <c r="KA951" s="5"/>
      <c r="KB951" s="5"/>
      <c r="KC951" s="5"/>
      <c r="KD951" s="5"/>
      <c r="KE951" s="5"/>
      <c r="KF951" s="5"/>
      <c r="KG951" s="5"/>
      <c r="KH951" s="5"/>
      <c r="KI951" s="5"/>
      <c r="KJ951" s="5"/>
      <c r="KK951" s="5"/>
      <c r="KL951" s="5"/>
      <c r="KM951" s="5"/>
      <c r="KN951" s="5"/>
      <c r="KO951" s="5"/>
      <c r="KP951" s="5"/>
      <c r="KQ951" s="5"/>
      <c r="KR951" s="5"/>
      <c r="KS951" s="5"/>
      <c r="KT951" s="5"/>
      <c r="KU951" s="5"/>
      <c r="KV951" s="5"/>
      <c r="KW951" s="5"/>
      <c r="KX951" s="5"/>
      <c r="KY951" s="5"/>
      <c r="KZ951" s="5"/>
      <c r="LA951" s="5"/>
      <c r="LB951" s="5"/>
      <c r="LC951" s="5"/>
      <c r="LD951" s="5"/>
      <c r="LE951" s="5"/>
      <c r="LF951" s="5"/>
      <c r="LG951" s="5"/>
      <c r="LH951" s="5"/>
      <c r="LI951" s="5"/>
      <c r="LJ951" s="5"/>
      <c r="LK951" s="5"/>
      <c r="LL951" s="5"/>
      <c r="LM951" s="5"/>
      <c r="LN951" s="5"/>
      <c r="LO951" s="5"/>
      <c r="LP951" s="5"/>
      <c r="LQ951" s="5"/>
      <c r="LR951" s="5"/>
      <c r="LS951" s="5"/>
      <c r="LT951" s="5"/>
      <c r="LU951" s="5"/>
      <c r="LV951" s="5"/>
      <c r="LW951" s="5"/>
      <c r="LX951" s="5"/>
      <c r="LY951" s="5"/>
      <c r="LZ951" s="5"/>
      <c r="MA951" s="5"/>
      <c r="MB951" s="5"/>
      <c r="MC951" s="5"/>
      <c r="MD951" s="5"/>
      <c r="ME951" s="5"/>
      <c r="MF951" s="5"/>
      <c r="MG951" s="5"/>
      <c r="MH951" s="5"/>
      <c r="MI951" s="5"/>
      <c r="MJ951" s="5"/>
      <c r="MK951" s="5"/>
      <c r="ML951" s="5"/>
      <c r="MM951" s="5"/>
      <c r="MN951" s="5"/>
      <c r="MO951" s="5"/>
      <c r="MP951" s="5"/>
      <c r="MQ951" s="5"/>
      <c r="MR951" s="5"/>
      <c r="MS951" s="5"/>
      <c r="MT951" s="5"/>
      <c r="MU951" s="5"/>
      <c r="MV951" s="5"/>
      <c r="MW951" s="5"/>
      <c r="MX951" s="5"/>
      <c r="MY951" s="5"/>
      <c r="MZ951" s="5"/>
      <c r="NA951" s="5"/>
      <c r="NB951" s="5"/>
      <c r="NC951" s="5"/>
      <c r="ND951" s="5"/>
      <c r="NE951" s="5"/>
      <c r="NF951" s="5"/>
      <c r="NG951" s="5"/>
      <c r="NH951" s="5"/>
      <c r="NI951" s="5"/>
      <c r="NJ951" s="5"/>
      <c r="NK951" s="5"/>
      <c r="NL951" s="5"/>
      <c r="NM951" s="5"/>
      <c r="NN951" s="5"/>
      <c r="NO951" s="5"/>
      <c r="NP951" s="5"/>
      <c r="NQ951" s="5"/>
      <c r="NR951" s="5"/>
      <c r="NS951" s="5"/>
      <c r="NT951" s="5"/>
      <c r="NU951" s="5"/>
      <c r="NV951" s="5"/>
      <c r="NW951" s="5"/>
      <c r="NX951" s="5"/>
      <c r="NY951" s="5"/>
      <c r="NZ951" s="5"/>
      <c r="OA951" s="5"/>
      <c r="OB951" s="5"/>
      <c r="OC951" s="5"/>
      <c r="OD951" s="5"/>
      <c r="OE951" s="5"/>
      <c r="OF951" s="5"/>
      <c r="OG951" s="5"/>
      <c r="OH951" s="5"/>
      <c r="OI951" s="5"/>
      <c r="OJ951" s="5"/>
      <c r="OK951" s="5"/>
      <c r="OL951" s="5"/>
      <c r="OM951" s="5"/>
      <c r="ON951" s="5"/>
      <c r="OO951" s="5"/>
      <c r="OP951" s="5"/>
      <c r="OQ951" s="5"/>
      <c r="OR951" s="5"/>
      <c r="OS951" s="5"/>
      <c r="OT951" s="5"/>
      <c r="OU951" s="5"/>
      <c r="OV951" s="5"/>
      <c r="OW951" s="5"/>
      <c r="OX951" s="5"/>
      <c r="OY951" s="5"/>
      <c r="OZ951" s="5"/>
      <c r="PA951" s="5"/>
      <c r="PB951" s="5"/>
      <c r="PC951" s="5"/>
      <c r="PD951" s="5"/>
      <c r="PE951" s="5"/>
      <c r="PF951" s="5"/>
      <c r="PG951" s="5"/>
      <c r="PH951" s="5"/>
      <c r="PI951" s="5"/>
      <c r="PJ951" s="5"/>
      <c r="PK951" s="5"/>
      <c r="PL951" s="5"/>
      <c r="PM951" s="5"/>
      <c r="PN951" s="5"/>
      <c r="PO951" s="5"/>
      <c r="PP951" s="5"/>
    </row>
    <row r="952" spans="1:432" ht="14.2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  <c r="IW952" s="5"/>
      <c r="IX952" s="5"/>
      <c r="IY952" s="5"/>
      <c r="IZ952" s="5"/>
      <c r="JA952" s="5"/>
      <c r="JB952" s="5"/>
      <c r="JC952" s="5"/>
      <c r="JD952" s="5"/>
      <c r="JE952" s="5"/>
      <c r="JF952" s="5"/>
      <c r="JG952" s="5"/>
      <c r="JH952" s="5"/>
      <c r="JI952" s="5"/>
      <c r="JJ952" s="5"/>
      <c r="JK952" s="5"/>
      <c r="JL952" s="5"/>
      <c r="JM952" s="5"/>
      <c r="JN952" s="5"/>
      <c r="JO952" s="5"/>
      <c r="JP952" s="5"/>
      <c r="JQ952" s="5"/>
      <c r="JR952" s="5"/>
      <c r="JS952" s="5"/>
      <c r="JT952" s="5"/>
      <c r="JU952" s="5"/>
      <c r="JV952" s="5"/>
      <c r="JW952" s="5"/>
      <c r="JX952" s="5"/>
      <c r="JY952" s="5"/>
      <c r="JZ952" s="5"/>
      <c r="KA952" s="5"/>
      <c r="KB952" s="5"/>
      <c r="KC952" s="5"/>
      <c r="KD952" s="5"/>
      <c r="KE952" s="5"/>
      <c r="KF952" s="5"/>
      <c r="KG952" s="5"/>
      <c r="KH952" s="5"/>
      <c r="KI952" s="5"/>
      <c r="KJ952" s="5"/>
      <c r="KK952" s="5"/>
      <c r="KL952" s="5"/>
      <c r="KM952" s="5"/>
      <c r="KN952" s="5"/>
      <c r="KO952" s="5"/>
      <c r="KP952" s="5"/>
      <c r="KQ952" s="5"/>
      <c r="KR952" s="5"/>
      <c r="KS952" s="5"/>
      <c r="KT952" s="5"/>
      <c r="KU952" s="5"/>
      <c r="KV952" s="5"/>
      <c r="KW952" s="5"/>
      <c r="KX952" s="5"/>
      <c r="KY952" s="5"/>
      <c r="KZ952" s="5"/>
      <c r="LA952" s="5"/>
      <c r="LB952" s="5"/>
      <c r="LC952" s="5"/>
      <c r="LD952" s="5"/>
      <c r="LE952" s="5"/>
      <c r="LF952" s="5"/>
      <c r="LG952" s="5"/>
      <c r="LH952" s="5"/>
      <c r="LI952" s="5"/>
      <c r="LJ952" s="5"/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r="MY952" s="5"/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</row>
    <row r="953" spans="1:432" ht="14.2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  <c r="IW953" s="5"/>
      <c r="IX953" s="5"/>
      <c r="IY953" s="5"/>
      <c r="IZ953" s="5"/>
      <c r="JA953" s="5"/>
      <c r="JB953" s="5"/>
      <c r="JC953" s="5"/>
      <c r="JD953" s="5"/>
      <c r="JE953" s="5"/>
      <c r="JF953" s="5"/>
      <c r="JG953" s="5"/>
      <c r="JH953" s="5"/>
      <c r="JI953" s="5"/>
      <c r="JJ953" s="5"/>
      <c r="JK953" s="5"/>
      <c r="JL953" s="5"/>
      <c r="JM953" s="5"/>
      <c r="JN953" s="5"/>
      <c r="JO953" s="5"/>
      <c r="JP953" s="5"/>
      <c r="JQ953" s="5"/>
      <c r="JR953" s="5"/>
      <c r="JS953" s="5"/>
      <c r="JT953" s="5"/>
      <c r="JU953" s="5"/>
      <c r="JV953" s="5"/>
      <c r="JW953" s="5"/>
      <c r="JX953" s="5"/>
      <c r="JY953" s="5"/>
      <c r="JZ953" s="5"/>
      <c r="KA953" s="5"/>
      <c r="KB953" s="5"/>
      <c r="KC953" s="5"/>
      <c r="KD953" s="5"/>
      <c r="KE953" s="5"/>
      <c r="KF953" s="5"/>
      <c r="KG953" s="5"/>
      <c r="KH953" s="5"/>
      <c r="KI953" s="5"/>
      <c r="KJ953" s="5"/>
      <c r="KK953" s="5"/>
      <c r="KL953" s="5"/>
      <c r="KM953" s="5"/>
      <c r="KN953" s="5"/>
      <c r="KO953" s="5"/>
      <c r="KP953" s="5"/>
      <c r="KQ953" s="5"/>
      <c r="KR953" s="5"/>
      <c r="KS953" s="5"/>
      <c r="KT953" s="5"/>
      <c r="KU953" s="5"/>
      <c r="KV953" s="5"/>
      <c r="KW953" s="5"/>
      <c r="KX953" s="5"/>
      <c r="KY953" s="5"/>
      <c r="KZ953" s="5"/>
      <c r="LA953" s="5"/>
      <c r="LB953" s="5"/>
      <c r="LC953" s="5"/>
      <c r="LD953" s="5"/>
      <c r="LE953" s="5"/>
      <c r="LF953" s="5"/>
      <c r="LG953" s="5"/>
      <c r="LH953" s="5"/>
      <c r="LI953" s="5"/>
      <c r="LJ953" s="5"/>
      <c r="LK953" s="5"/>
      <c r="LL953" s="5"/>
      <c r="LM953" s="5"/>
      <c r="LN953" s="5"/>
      <c r="LO953" s="5"/>
      <c r="LP953" s="5"/>
      <c r="LQ953" s="5"/>
      <c r="LR953" s="5"/>
      <c r="LS953" s="5"/>
      <c r="LT953" s="5"/>
      <c r="LU953" s="5"/>
      <c r="LV953" s="5"/>
      <c r="LW953" s="5"/>
      <c r="LX953" s="5"/>
      <c r="LY953" s="5"/>
      <c r="LZ953" s="5"/>
      <c r="MA953" s="5"/>
      <c r="MB953" s="5"/>
      <c r="MC953" s="5"/>
      <c r="MD953" s="5"/>
      <c r="ME953" s="5"/>
      <c r="MF953" s="5"/>
      <c r="MG953" s="5"/>
      <c r="MH953" s="5"/>
      <c r="MI953" s="5"/>
      <c r="MJ953" s="5"/>
      <c r="MK953" s="5"/>
      <c r="ML953" s="5"/>
      <c r="MM953" s="5"/>
      <c r="MN953" s="5"/>
      <c r="MO953" s="5"/>
      <c r="MP953" s="5"/>
      <c r="MQ953" s="5"/>
      <c r="MR953" s="5"/>
      <c r="MS953" s="5"/>
      <c r="MT953" s="5"/>
      <c r="MU953" s="5"/>
      <c r="MV953" s="5"/>
      <c r="MW953" s="5"/>
      <c r="MX953" s="5"/>
      <c r="MY953" s="5"/>
      <c r="MZ953" s="5"/>
      <c r="NA953" s="5"/>
      <c r="NB953" s="5"/>
      <c r="NC953" s="5"/>
      <c r="ND953" s="5"/>
      <c r="NE953" s="5"/>
      <c r="NF953" s="5"/>
      <c r="NG953" s="5"/>
      <c r="NH953" s="5"/>
      <c r="NI953" s="5"/>
      <c r="NJ953" s="5"/>
      <c r="NK953" s="5"/>
      <c r="NL953" s="5"/>
      <c r="NM953" s="5"/>
      <c r="NN953" s="5"/>
      <c r="NO953" s="5"/>
      <c r="NP953" s="5"/>
      <c r="NQ953" s="5"/>
      <c r="NR953" s="5"/>
      <c r="NS953" s="5"/>
      <c r="NT953" s="5"/>
      <c r="NU953" s="5"/>
      <c r="NV953" s="5"/>
      <c r="NW953" s="5"/>
      <c r="NX953" s="5"/>
      <c r="NY953" s="5"/>
      <c r="NZ953" s="5"/>
      <c r="OA953" s="5"/>
      <c r="OB953" s="5"/>
      <c r="OC953" s="5"/>
      <c r="OD953" s="5"/>
      <c r="OE953" s="5"/>
      <c r="OF953" s="5"/>
      <c r="OG953" s="5"/>
      <c r="OH953" s="5"/>
      <c r="OI953" s="5"/>
      <c r="OJ953" s="5"/>
      <c r="OK953" s="5"/>
      <c r="OL953" s="5"/>
      <c r="OM953" s="5"/>
      <c r="ON953" s="5"/>
      <c r="OO953" s="5"/>
      <c r="OP953" s="5"/>
      <c r="OQ953" s="5"/>
      <c r="OR953" s="5"/>
      <c r="OS953" s="5"/>
      <c r="OT953" s="5"/>
      <c r="OU953" s="5"/>
      <c r="OV953" s="5"/>
      <c r="OW953" s="5"/>
      <c r="OX953" s="5"/>
      <c r="OY953" s="5"/>
      <c r="OZ953" s="5"/>
      <c r="PA953" s="5"/>
      <c r="PB953" s="5"/>
      <c r="PC953" s="5"/>
      <c r="PD953" s="5"/>
      <c r="PE953" s="5"/>
      <c r="PF953" s="5"/>
      <c r="PG953" s="5"/>
      <c r="PH953" s="5"/>
      <c r="PI953" s="5"/>
      <c r="PJ953" s="5"/>
      <c r="PK953" s="5"/>
      <c r="PL953" s="5"/>
      <c r="PM953" s="5"/>
      <c r="PN953" s="5"/>
      <c r="PO953" s="5"/>
      <c r="PP953" s="5"/>
    </row>
    <row r="954" spans="1:432" ht="14.2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  <c r="IW954" s="5"/>
      <c r="IX954" s="5"/>
      <c r="IY954" s="5"/>
      <c r="IZ954" s="5"/>
      <c r="JA954" s="5"/>
      <c r="JB954" s="5"/>
      <c r="JC954" s="5"/>
      <c r="JD954" s="5"/>
      <c r="JE954" s="5"/>
      <c r="JF954" s="5"/>
      <c r="JG954" s="5"/>
      <c r="JH954" s="5"/>
      <c r="JI954" s="5"/>
      <c r="JJ954" s="5"/>
      <c r="JK954" s="5"/>
      <c r="JL954" s="5"/>
      <c r="JM954" s="5"/>
      <c r="JN954" s="5"/>
      <c r="JO954" s="5"/>
      <c r="JP954" s="5"/>
      <c r="JQ954" s="5"/>
      <c r="JR954" s="5"/>
      <c r="JS954" s="5"/>
      <c r="JT954" s="5"/>
      <c r="JU954" s="5"/>
      <c r="JV954" s="5"/>
      <c r="JW954" s="5"/>
      <c r="JX954" s="5"/>
      <c r="JY954" s="5"/>
      <c r="JZ954" s="5"/>
      <c r="KA954" s="5"/>
      <c r="KB954" s="5"/>
      <c r="KC954" s="5"/>
      <c r="KD954" s="5"/>
      <c r="KE954" s="5"/>
      <c r="KF954" s="5"/>
      <c r="KG954" s="5"/>
      <c r="KH954" s="5"/>
      <c r="KI954" s="5"/>
      <c r="KJ954" s="5"/>
      <c r="KK954" s="5"/>
      <c r="KL954" s="5"/>
      <c r="KM954" s="5"/>
      <c r="KN954" s="5"/>
      <c r="KO954" s="5"/>
      <c r="KP954" s="5"/>
      <c r="KQ954" s="5"/>
      <c r="KR954" s="5"/>
      <c r="KS954" s="5"/>
      <c r="KT954" s="5"/>
      <c r="KU954" s="5"/>
      <c r="KV954" s="5"/>
      <c r="KW954" s="5"/>
      <c r="KX954" s="5"/>
      <c r="KY954" s="5"/>
      <c r="KZ954" s="5"/>
      <c r="LA954" s="5"/>
      <c r="LB954" s="5"/>
      <c r="LC954" s="5"/>
      <c r="LD954" s="5"/>
      <c r="LE954" s="5"/>
      <c r="LF954" s="5"/>
      <c r="LG954" s="5"/>
      <c r="LH954" s="5"/>
      <c r="LI954" s="5"/>
      <c r="LJ954" s="5"/>
      <c r="LK954" s="5"/>
      <c r="LL954" s="5"/>
      <c r="LM954" s="5"/>
      <c r="LN954" s="5"/>
      <c r="LO954" s="5"/>
      <c r="LP954" s="5"/>
      <c r="LQ954" s="5"/>
      <c r="LR954" s="5"/>
      <c r="LS954" s="5"/>
      <c r="LT954" s="5"/>
      <c r="LU954" s="5"/>
      <c r="LV954" s="5"/>
      <c r="LW954" s="5"/>
      <c r="LX954" s="5"/>
      <c r="LY954" s="5"/>
      <c r="LZ954" s="5"/>
      <c r="MA954" s="5"/>
      <c r="MB954" s="5"/>
      <c r="MC954" s="5"/>
      <c r="MD954" s="5"/>
      <c r="ME954" s="5"/>
      <c r="MF954" s="5"/>
      <c r="MG954" s="5"/>
      <c r="MH954" s="5"/>
      <c r="MI954" s="5"/>
      <c r="MJ954" s="5"/>
      <c r="MK954" s="5"/>
      <c r="ML954" s="5"/>
      <c r="MM954" s="5"/>
      <c r="MN954" s="5"/>
      <c r="MO954" s="5"/>
      <c r="MP954" s="5"/>
      <c r="MQ954" s="5"/>
      <c r="MR954" s="5"/>
      <c r="MS954" s="5"/>
      <c r="MT954" s="5"/>
      <c r="MU954" s="5"/>
      <c r="MV954" s="5"/>
      <c r="MW954" s="5"/>
      <c r="MX954" s="5"/>
      <c r="MY954" s="5"/>
      <c r="MZ954" s="5"/>
      <c r="NA954" s="5"/>
      <c r="NB954" s="5"/>
      <c r="NC954" s="5"/>
      <c r="ND954" s="5"/>
      <c r="NE954" s="5"/>
      <c r="NF954" s="5"/>
      <c r="NG954" s="5"/>
      <c r="NH954" s="5"/>
      <c r="NI954" s="5"/>
      <c r="NJ954" s="5"/>
      <c r="NK954" s="5"/>
      <c r="NL954" s="5"/>
      <c r="NM954" s="5"/>
      <c r="NN954" s="5"/>
      <c r="NO954" s="5"/>
      <c r="NP954" s="5"/>
      <c r="NQ954" s="5"/>
      <c r="NR954" s="5"/>
      <c r="NS954" s="5"/>
      <c r="NT954" s="5"/>
      <c r="NU954" s="5"/>
      <c r="NV954" s="5"/>
      <c r="NW954" s="5"/>
      <c r="NX954" s="5"/>
      <c r="NY954" s="5"/>
      <c r="NZ954" s="5"/>
      <c r="OA954" s="5"/>
      <c r="OB954" s="5"/>
      <c r="OC954" s="5"/>
      <c r="OD954" s="5"/>
      <c r="OE954" s="5"/>
      <c r="OF954" s="5"/>
      <c r="OG954" s="5"/>
      <c r="OH954" s="5"/>
      <c r="OI954" s="5"/>
      <c r="OJ954" s="5"/>
      <c r="OK954" s="5"/>
      <c r="OL954" s="5"/>
      <c r="OM954" s="5"/>
      <c r="ON954" s="5"/>
      <c r="OO954" s="5"/>
      <c r="OP954" s="5"/>
      <c r="OQ954" s="5"/>
      <c r="OR954" s="5"/>
      <c r="OS954" s="5"/>
      <c r="OT954" s="5"/>
      <c r="OU954" s="5"/>
      <c r="OV954" s="5"/>
      <c r="OW954" s="5"/>
      <c r="OX954" s="5"/>
      <c r="OY954" s="5"/>
      <c r="OZ954" s="5"/>
      <c r="PA954" s="5"/>
      <c r="PB954" s="5"/>
      <c r="PC954" s="5"/>
      <c r="PD954" s="5"/>
      <c r="PE954" s="5"/>
      <c r="PF954" s="5"/>
      <c r="PG954" s="5"/>
      <c r="PH954" s="5"/>
      <c r="PI954" s="5"/>
      <c r="PJ954" s="5"/>
      <c r="PK954" s="5"/>
      <c r="PL954" s="5"/>
      <c r="PM954" s="5"/>
      <c r="PN954" s="5"/>
      <c r="PO954" s="5"/>
      <c r="PP954" s="5"/>
    </row>
    <row r="955" spans="1:432" ht="14.2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  <c r="IW955" s="5"/>
      <c r="IX955" s="5"/>
      <c r="IY955" s="5"/>
      <c r="IZ955" s="5"/>
      <c r="JA955" s="5"/>
      <c r="JB955" s="5"/>
      <c r="JC955" s="5"/>
      <c r="JD955" s="5"/>
      <c r="JE955" s="5"/>
      <c r="JF955" s="5"/>
      <c r="JG955" s="5"/>
      <c r="JH955" s="5"/>
      <c r="JI955" s="5"/>
      <c r="JJ955" s="5"/>
      <c r="JK955" s="5"/>
      <c r="JL955" s="5"/>
      <c r="JM955" s="5"/>
      <c r="JN955" s="5"/>
      <c r="JO955" s="5"/>
      <c r="JP955" s="5"/>
      <c r="JQ955" s="5"/>
      <c r="JR955" s="5"/>
      <c r="JS955" s="5"/>
      <c r="JT955" s="5"/>
      <c r="JU955" s="5"/>
      <c r="JV955" s="5"/>
      <c r="JW955" s="5"/>
      <c r="JX955" s="5"/>
      <c r="JY955" s="5"/>
      <c r="JZ955" s="5"/>
      <c r="KA955" s="5"/>
      <c r="KB955" s="5"/>
      <c r="KC955" s="5"/>
      <c r="KD955" s="5"/>
      <c r="KE955" s="5"/>
      <c r="KF955" s="5"/>
      <c r="KG955" s="5"/>
      <c r="KH955" s="5"/>
      <c r="KI955" s="5"/>
      <c r="KJ955" s="5"/>
      <c r="KK955" s="5"/>
      <c r="KL955" s="5"/>
      <c r="KM955" s="5"/>
      <c r="KN955" s="5"/>
      <c r="KO955" s="5"/>
      <c r="KP955" s="5"/>
      <c r="KQ955" s="5"/>
      <c r="KR955" s="5"/>
      <c r="KS955" s="5"/>
      <c r="KT955" s="5"/>
      <c r="KU955" s="5"/>
      <c r="KV955" s="5"/>
      <c r="KW955" s="5"/>
      <c r="KX955" s="5"/>
      <c r="KY955" s="5"/>
      <c r="KZ955" s="5"/>
      <c r="LA955" s="5"/>
      <c r="LB955" s="5"/>
      <c r="LC955" s="5"/>
      <c r="LD955" s="5"/>
      <c r="LE955" s="5"/>
      <c r="LF955" s="5"/>
      <c r="LG955" s="5"/>
      <c r="LH955" s="5"/>
      <c r="LI955" s="5"/>
      <c r="LJ955" s="5"/>
      <c r="LK955" s="5"/>
      <c r="LL955" s="5"/>
      <c r="LM955" s="5"/>
      <c r="LN955" s="5"/>
      <c r="LO955" s="5"/>
      <c r="LP955" s="5"/>
      <c r="LQ955" s="5"/>
      <c r="LR955" s="5"/>
      <c r="LS955" s="5"/>
      <c r="LT955" s="5"/>
      <c r="LU955" s="5"/>
      <c r="LV955" s="5"/>
      <c r="LW955" s="5"/>
      <c r="LX955" s="5"/>
      <c r="LY955" s="5"/>
      <c r="LZ955" s="5"/>
      <c r="MA955" s="5"/>
      <c r="MB955" s="5"/>
      <c r="MC955" s="5"/>
      <c r="MD955" s="5"/>
      <c r="ME955" s="5"/>
      <c r="MF955" s="5"/>
      <c r="MG955" s="5"/>
      <c r="MH955" s="5"/>
      <c r="MI955" s="5"/>
      <c r="MJ955" s="5"/>
      <c r="MK955" s="5"/>
      <c r="ML955" s="5"/>
      <c r="MM955" s="5"/>
      <c r="MN955" s="5"/>
      <c r="MO955" s="5"/>
      <c r="MP955" s="5"/>
      <c r="MQ955" s="5"/>
      <c r="MR955" s="5"/>
      <c r="MS955" s="5"/>
      <c r="MT955" s="5"/>
      <c r="MU955" s="5"/>
      <c r="MV955" s="5"/>
      <c r="MW955" s="5"/>
      <c r="MX955" s="5"/>
      <c r="MY955" s="5"/>
      <c r="MZ955" s="5"/>
      <c r="NA955" s="5"/>
      <c r="NB955" s="5"/>
      <c r="NC955" s="5"/>
      <c r="ND955" s="5"/>
      <c r="NE955" s="5"/>
      <c r="NF955" s="5"/>
      <c r="NG955" s="5"/>
      <c r="NH955" s="5"/>
      <c r="NI955" s="5"/>
      <c r="NJ955" s="5"/>
      <c r="NK955" s="5"/>
      <c r="NL955" s="5"/>
      <c r="NM955" s="5"/>
      <c r="NN955" s="5"/>
      <c r="NO955" s="5"/>
      <c r="NP955" s="5"/>
      <c r="NQ955" s="5"/>
      <c r="NR955" s="5"/>
      <c r="NS955" s="5"/>
      <c r="NT955" s="5"/>
      <c r="NU955" s="5"/>
      <c r="NV955" s="5"/>
      <c r="NW955" s="5"/>
      <c r="NX955" s="5"/>
      <c r="NY955" s="5"/>
      <c r="NZ955" s="5"/>
      <c r="OA955" s="5"/>
      <c r="OB955" s="5"/>
      <c r="OC955" s="5"/>
      <c r="OD955" s="5"/>
      <c r="OE955" s="5"/>
      <c r="OF955" s="5"/>
      <c r="OG955" s="5"/>
      <c r="OH955" s="5"/>
      <c r="OI955" s="5"/>
      <c r="OJ955" s="5"/>
      <c r="OK955" s="5"/>
      <c r="OL955" s="5"/>
      <c r="OM955" s="5"/>
      <c r="ON955" s="5"/>
      <c r="OO955" s="5"/>
      <c r="OP955" s="5"/>
      <c r="OQ955" s="5"/>
      <c r="OR955" s="5"/>
      <c r="OS955" s="5"/>
      <c r="OT955" s="5"/>
      <c r="OU955" s="5"/>
      <c r="OV955" s="5"/>
      <c r="OW955" s="5"/>
      <c r="OX955" s="5"/>
      <c r="OY955" s="5"/>
      <c r="OZ955" s="5"/>
      <c r="PA955" s="5"/>
      <c r="PB955" s="5"/>
      <c r="PC955" s="5"/>
      <c r="PD955" s="5"/>
      <c r="PE955" s="5"/>
      <c r="PF955" s="5"/>
      <c r="PG955" s="5"/>
      <c r="PH955" s="5"/>
      <c r="PI955" s="5"/>
      <c r="PJ955" s="5"/>
      <c r="PK955" s="5"/>
      <c r="PL955" s="5"/>
      <c r="PM955" s="5"/>
      <c r="PN955" s="5"/>
      <c r="PO955" s="5"/>
      <c r="PP955" s="5"/>
    </row>
    <row r="956" spans="1:432" ht="14.2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  <c r="IW956" s="5"/>
      <c r="IX956" s="5"/>
      <c r="IY956" s="5"/>
      <c r="IZ956" s="5"/>
      <c r="JA956" s="5"/>
      <c r="JB956" s="5"/>
      <c r="JC956" s="5"/>
      <c r="JD956" s="5"/>
      <c r="JE956" s="5"/>
      <c r="JF956" s="5"/>
      <c r="JG956" s="5"/>
      <c r="JH956" s="5"/>
      <c r="JI956" s="5"/>
      <c r="JJ956" s="5"/>
      <c r="JK956" s="5"/>
      <c r="JL956" s="5"/>
      <c r="JM956" s="5"/>
      <c r="JN956" s="5"/>
      <c r="JO956" s="5"/>
      <c r="JP956" s="5"/>
      <c r="JQ956" s="5"/>
      <c r="JR956" s="5"/>
      <c r="JS956" s="5"/>
      <c r="JT956" s="5"/>
      <c r="JU956" s="5"/>
      <c r="JV956" s="5"/>
      <c r="JW956" s="5"/>
      <c r="JX956" s="5"/>
      <c r="JY956" s="5"/>
      <c r="JZ956" s="5"/>
      <c r="KA956" s="5"/>
      <c r="KB956" s="5"/>
      <c r="KC956" s="5"/>
      <c r="KD956" s="5"/>
      <c r="KE956" s="5"/>
      <c r="KF956" s="5"/>
      <c r="KG956" s="5"/>
      <c r="KH956" s="5"/>
      <c r="KI956" s="5"/>
      <c r="KJ956" s="5"/>
      <c r="KK956" s="5"/>
      <c r="KL956" s="5"/>
      <c r="KM956" s="5"/>
      <c r="KN956" s="5"/>
      <c r="KO956" s="5"/>
      <c r="KP956" s="5"/>
      <c r="KQ956" s="5"/>
      <c r="KR956" s="5"/>
      <c r="KS956" s="5"/>
      <c r="KT956" s="5"/>
      <c r="KU956" s="5"/>
      <c r="KV956" s="5"/>
      <c r="KW956" s="5"/>
      <c r="KX956" s="5"/>
      <c r="KY956" s="5"/>
      <c r="KZ956" s="5"/>
      <c r="LA956" s="5"/>
      <c r="LB956" s="5"/>
      <c r="LC956" s="5"/>
      <c r="LD956" s="5"/>
      <c r="LE956" s="5"/>
      <c r="LF956" s="5"/>
      <c r="LG956" s="5"/>
      <c r="LH956" s="5"/>
      <c r="LI956" s="5"/>
      <c r="LJ956" s="5"/>
      <c r="LK956" s="5"/>
      <c r="LL956" s="5"/>
      <c r="LM956" s="5"/>
      <c r="LN956" s="5"/>
      <c r="LO956" s="5"/>
      <c r="LP956" s="5"/>
      <c r="LQ956" s="5"/>
      <c r="LR956" s="5"/>
      <c r="LS956" s="5"/>
      <c r="LT956" s="5"/>
      <c r="LU956" s="5"/>
      <c r="LV956" s="5"/>
      <c r="LW956" s="5"/>
      <c r="LX956" s="5"/>
      <c r="LY956" s="5"/>
      <c r="LZ956" s="5"/>
      <c r="MA956" s="5"/>
      <c r="MB956" s="5"/>
      <c r="MC956" s="5"/>
      <c r="MD956" s="5"/>
      <c r="ME956" s="5"/>
      <c r="MF956" s="5"/>
      <c r="MG956" s="5"/>
      <c r="MH956" s="5"/>
      <c r="MI956" s="5"/>
      <c r="MJ956" s="5"/>
      <c r="MK956" s="5"/>
      <c r="ML956" s="5"/>
      <c r="MM956" s="5"/>
      <c r="MN956" s="5"/>
      <c r="MO956" s="5"/>
      <c r="MP956" s="5"/>
      <c r="MQ956" s="5"/>
      <c r="MR956" s="5"/>
      <c r="MS956" s="5"/>
      <c r="MT956" s="5"/>
      <c r="MU956" s="5"/>
      <c r="MV956" s="5"/>
      <c r="MW956" s="5"/>
      <c r="MX956" s="5"/>
      <c r="MY956" s="5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</row>
    <row r="957" spans="1:432" ht="14.2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  <c r="IW957" s="5"/>
      <c r="IX957" s="5"/>
      <c r="IY957" s="5"/>
      <c r="IZ957" s="5"/>
      <c r="JA957" s="5"/>
      <c r="JB957" s="5"/>
      <c r="JC957" s="5"/>
      <c r="JD957" s="5"/>
      <c r="JE957" s="5"/>
      <c r="JF957" s="5"/>
      <c r="JG957" s="5"/>
      <c r="JH957" s="5"/>
      <c r="JI957" s="5"/>
      <c r="JJ957" s="5"/>
      <c r="JK957" s="5"/>
      <c r="JL957" s="5"/>
      <c r="JM957" s="5"/>
      <c r="JN957" s="5"/>
      <c r="JO957" s="5"/>
      <c r="JP957" s="5"/>
      <c r="JQ957" s="5"/>
      <c r="JR957" s="5"/>
      <c r="JS957" s="5"/>
      <c r="JT957" s="5"/>
      <c r="JU957" s="5"/>
      <c r="JV957" s="5"/>
      <c r="JW957" s="5"/>
      <c r="JX957" s="5"/>
      <c r="JY957" s="5"/>
      <c r="JZ957" s="5"/>
      <c r="KA957" s="5"/>
      <c r="KB957" s="5"/>
      <c r="KC957" s="5"/>
      <c r="KD957" s="5"/>
      <c r="KE957" s="5"/>
      <c r="KF957" s="5"/>
      <c r="KG957" s="5"/>
      <c r="KH957" s="5"/>
      <c r="KI957" s="5"/>
      <c r="KJ957" s="5"/>
      <c r="KK957" s="5"/>
      <c r="KL957" s="5"/>
      <c r="KM957" s="5"/>
      <c r="KN957" s="5"/>
      <c r="KO957" s="5"/>
      <c r="KP957" s="5"/>
      <c r="KQ957" s="5"/>
      <c r="KR957" s="5"/>
      <c r="KS957" s="5"/>
      <c r="KT957" s="5"/>
      <c r="KU957" s="5"/>
      <c r="KV957" s="5"/>
      <c r="KW957" s="5"/>
      <c r="KX957" s="5"/>
      <c r="KY957" s="5"/>
      <c r="KZ957" s="5"/>
      <c r="LA957" s="5"/>
      <c r="LB957" s="5"/>
      <c r="LC957" s="5"/>
      <c r="LD957" s="5"/>
      <c r="LE957" s="5"/>
      <c r="LF957" s="5"/>
      <c r="LG957" s="5"/>
      <c r="LH957" s="5"/>
      <c r="LI957" s="5"/>
      <c r="LJ957" s="5"/>
      <c r="LK957" s="5"/>
      <c r="LL957" s="5"/>
      <c r="LM957" s="5"/>
      <c r="LN957" s="5"/>
      <c r="LO957" s="5"/>
      <c r="LP957" s="5"/>
      <c r="LQ957" s="5"/>
      <c r="LR957" s="5"/>
      <c r="LS957" s="5"/>
      <c r="LT957" s="5"/>
      <c r="LU957" s="5"/>
      <c r="LV957" s="5"/>
      <c r="LW957" s="5"/>
      <c r="LX957" s="5"/>
      <c r="LY957" s="5"/>
      <c r="LZ957" s="5"/>
      <c r="MA957" s="5"/>
      <c r="MB957" s="5"/>
      <c r="MC957" s="5"/>
      <c r="MD957" s="5"/>
      <c r="ME957" s="5"/>
      <c r="MF957" s="5"/>
      <c r="MG957" s="5"/>
      <c r="MH957" s="5"/>
      <c r="MI957" s="5"/>
      <c r="MJ957" s="5"/>
      <c r="MK957" s="5"/>
      <c r="ML957" s="5"/>
      <c r="MM957" s="5"/>
      <c r="MN957" s="5"/>
      <c r="MO957" s="5"/>
      <c r="MP957" s="5"/>
      <c r="MQ957" s="5"/>
      <c r="MR957" s="5"/>
      <c r="MS957" s="5"/>
      <c r="MT957" s="5"/>
      <c r="MU957" s="5"/>
      <c r="MV957" s="5"/>
      <c r="MW957" s="5"/>
      <c r="MX957" s="5"/>
      <c r="MY957" s="5"/>
      <c r="MZ957" s="5"/>
      <c r="NA957" s="5"/>
      <c r="NB957" s="5"/>
      <c r="NC957" s="5"/>
      <c r="ND957" s="5"/>
      <c r="NE957" s="5"/>
      <c r="NF957" s="5"/>
      <c r="NG957" s="5"/>
      <c r="NH957" s="5"/>
      <c r="NI957" s="5"/>
      <c r="NJ957" s="5"/>
      <c r="NK957" s="5"/>
      <c r="NL957" s="5"/>
      <c r="NM957" s="5"/>
      <c r="NN957" s="5"/>
      <c r="NO957" s="5"/>
      <c r="NP957" s="5"/>
      <c r="NQ957" s="5"/>
      <c r="NR957" s="5"/>
      <c r="NS957" s="5"/>
      <c r="NT957" s="5"/>
      <c r="NU957" s="5"/>
      <c r="NV957" s="5"/>
      <c r="NW957" s="5"/>
      <c r="NX957" s="5"/>
      <c r="NY957" s="5"/>
      <c r="NZ957" s="5"/>
      <c r="OA957" s="5"/>
      <c r="OB957" s="5"/>
      <c r="OC957" s="5"/>
      <c r="OD957" s="5"/>
      <c r="OE957" s="5"/>
      <c r="OF957" s="5"/>
      <c r="OG957" s="5"/>
      <c r="OH957" s="5"/>
      <c r="OI957" s="5"/>
      <c r="OJ957" s="5"/>
      <c r="OK957" s="5"/>
      <c r="OL957" s="5"/>
      <c r="OM957" s="5"/>
      <c r="ON957" s="5"/>
      <c r="OO957" s="5"/>
      <c r="OP957" s="5"/>
      <c r="OQ957" s="5"/>
      <c r="OR957" s="5"/>
      <c r="OS957" s="5"/>
      <c r="OT957" s="5"/>
      <c r="OU957" s="5"/>
      <c r="OV957" s="5"/>
      <c r="OW957" s="5"/>
      <c r="OX957" s="5"/>
      <c r="OY957" s="5"/>
      <c r="OZ957" s="5"/>
      <c r="PA957" s="5"/>
      <c r="PB957" s="5"/>
      <c r="PC957" s="5"/>
      <c r="PD957" s="5"/>
      <c r="PE957" s="5"/>
      <c r="PF957" s="5"/>
      <c r="PG957" s="5"/>
      <c r="PH957" s="5"/>
      <c r="PI957" s="5"/>
      <c r="PJ957" s="5"/>
      <c r="PK957" s="5"/>
      <c r="PL957" s="5"/>
      <c r="PM957" s="5"/>
      <c r="PN957" s="5"/>
      <c r="PO957" s="5"/>
      <c r="PP957" s="5"/>
    </row>
    <row r="958" spans="1:432" ht="14.2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  <c r="IW958" s="5"/>
      <c r="IX958" s="5"/>
      <c r="IY958" s="5"/>
      <c r="IZ958" s="5"/>
      <c r="JA958" s="5"/>
      <c r="JB958" s="5"/>
      <c r="JC958" s="5"/>
      <c r="JD958" s="5"/>
      <c r="JE958" s="5"/>
      <c r="JF958" s="5"/>
      <c r="JG958" s="5"/>
      <c r="JH958" s="5"/>
      <c r="JI958" s="5"/>
      <c r="JJ958" s="5"/>
      <c r="JK958" s="5"/>
      <c r="JL958" s="5"/>
      <c r="JM958" s="5"/>
      <c r="JN958" s="5"/>
      <c r="JO958" s="5"/>
      <c r="JP958" s="5"/>
      <c r="JQ958" s="5"/>
      <c r="JR958" s="5"/>
      <c r="JS958" s="5"/>
      <c r="JT958" s="5"/>
      <c r="JU958" s="5"/>
      <c r="JV958" s="5"/>
      <c r="JW958" s="5"/>
      <c r="JX958" s="5"/>
      <c r="JY958" s="5"/>
      <c r="JZ958" s="5"/>
      <c r="KA958" s="5"/>
      <c r="KB958" s="5"/>
      <c r="KC958" s="5"/>
      <c r="KD958" s="5"/>
      <c r="KE958" s="5"/>
      <c r="KF958" s="5"/>
      <c r="KG958" s="5"/>
      <c r="KH958" s="5"/>
      <c r="KI958" s="5"/>
      <c r="KJ958" s="5"/>
      <c r="KK958" s="5"/>
      <c r="KL958" s="5"/>
      <c r="KM958" s="5"/>
      <c r="KN958" s="5"/>
      <c r="KO958" s="5"/>
      <c r="KP958" s="5"/>
      <c r="KQ958" s="5"/>
      <c r="KR958" s="5"/>
      <c r="KS958" s="5"/>
      <c r="KT958" s="5"/>
      <c r="KU958" s="5"/>
      <c r="KV958" s="5"/>
      <c r="KW958" s="5"/>
      <c r="KX958" s="5"/>
      <c r="KY958" s="5"/>
      <c r="KZ958" s="5"/>
      <c r="LA958" s="5"/>
      <c r="LB958" s="5"/>
      <c r="LC958" s="5"/>
      <c r="LD958" s="5"/>
      <c r="LE958" s="5"/>
      <c r="LF958" s="5"/>
      <c r="LG958" s="5"/>
      <c r="LH958" s="5"/>
      <c r="LI958" s="5"/>
      <c r="LJ958" s="5"/>
      <c r="LK958" s="5"/>
      <c r="LL958" s="5"/>
      <c r="LM958" s="5"/>
      <c r="LN958" s="5"/>
      <c r="LO958" s="5"/>
      <c r="LP958" s="5"/>
      <c r="LQ958" s="5"/>
      <c r="LR958" s="5"/>
      <c r="LS958" s="5"/>
      <c r="LT958" s="5"/>
      <c r="LU958" s="5"/>
      <c r="LV958" s="5"/>
      <c r="LW958" s="5"/>
      <c r="LX958" s="5"/>
      <c r="LY958" s="5"/>
      <c r="LZ958" s="5"/>
      <c r="MA958" s="5"/>
      <c r="MB958" s="5"/>
      <c r="MC958" s="5"/>
      <c r="MD958" s="5"/>
      <c r="ME958" s="5"/>
      <c r="MF958" s="5"/>
      <c r="MG958" s="5"/>
      <c r="MH958" s="5"/>
      <c r="MI958" s="5"/>
      <c r="MJ958" s="5"/>
      <c r="MK958" s="5"/>
      <c r="ML958" s="5"/>
      <c r="MM958" s="5"/>
      <c r="MN958" s="5"/>
      <c r="MO958" s="5"/>
      <c r="MP958" s="5"/>
      <c r="MQ958" s="5"/>
      <c r="MR958" s="5"/>
      <c r="MS958" s="5"/>
      <c r="MT958" s="5"/>
      <c r="MU958" s="5"/>
      <c r="MV958" s="5"/>
      <c r="MW958" s="5"/>
      <c r="MX958" s="5"/>
      <c r="MY958" s="5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</row>
    <row r="959" spans="1:432" ht="14.2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  <c r="IW959" s="5"/>
      <c r="IX959" s="5"/>
      <c r="IY959" s="5"/>
      <c r="IZ959" s="5"/>
      <c r="JA959" s="5"/>
      <c r="JB959" s="5"/>
      <c r="JC959" s="5"/>
      <c r="JD959" s="5"/>
      <c r="JE959" s="5"/>
      <c r="JF959" s="5"/>
      <c r="JG959" s="5"/>
      <c r="JH959" s="5"/>
      <c r="JI959" s="5"/>
      <c r="JJ959" s="5"/>
      <c r="JK959" s="5"/>
      <c r="JL959" s="5"/>
      <c r="JM959" s="5"/>
      <c r="JN959" s="5"/>
      <c r="JO959" s="5"/>
      <c r="JP959" s="5"/>
      <c r="JQ959" s="5"/>
      <c r="JR959" s="5"/>
      <c r="JS959" s="5"/>
      <c r="JT959" s="5"/>
      <c r="JU959" s="5"/>
      <c r="JV959" s="5"/>
      <c r="JW959" s="5"/>
      <c r="JX959" s="5"/>
      <c r="JY959" s="5"/>
      <c r="JZ959" s="5"/>
      <c r="KA959" s="5"/>
      <c r="KB959" s="5"/>
      <c r="KC959" s="5"/>
      <c r="KD959" s="5"/>
      <c r="KE959" s="5"/>
      <c r="KF959" s="5"/>
      <c r="KG959" s="5"/>
      <c r="KH959" s="5"/>
      <c r="KI959" s="5"/>
      <c r="KJ959" s="5"/>
      <c r="KK959" s="5"/>
      <c r="KL959" s="5"/>
      <c r="KM959" s="5"/>
      <c r="KN959" s="5"/>
      <c r="KO959" s="5"/>
      <c r="KP959" s="5"/>
      <c r="KQ959" s="5"/>
      <c r="KR959" s="5"/>
      <c r="KS959" s="5"/>
      <c r="KT959" s="5"/>
      <c r="KU959" s="5"/>
      <c r="KV959" s="5"/>
      <c r="KW959" s="5"/>
      <c r="KX959" s="5"/>
      <c r="KY959" s="5"/>
      <c r="KZ959" s="5"/>
      <c r="LA959" s="5"/>
      <c r="LB959" s="5"/>
      <c r="LC959" s="5"/>
      <c r="LD959" s="5"/>
      <c r="LE959" s="5"/>
      <c r="LF959" s="5"/>
      <c r="LG959" s="5"/>
      <c r="LH959" s="5"/>
      <c r="LI959" s="5"/>
      <c r="LJ959" s="5"/>
      <c r="LK959" s="5"/>
      <c r="LL959" s="5"/>
      <c r="LM959" s="5"/>
      <c r="LN959" s="5"/>
      <c r="LO959" s="5"/>
      <c r="LP959" s="5"/>
      <c r="LQ959" s="5"/>
      <c r="LR959" s="5"/>
      <c r="LS959" s="5"/>
      <c r="LT959" s="5"/>
      <c r="LU959" s="5"/>
      <c r="LV959" s="5"/>
      <c r="LW959" s="5"/>
      <c r="LX959" s="5"/>
      <c r="LY959" s="5"/>
      <c r="LZ959" s="5"/>
      <c r="MA959" s="5"/>
      <c r="MB959" s="5"/>
      <c r="MC959" s="5"/>
      <c r="MD959" s="5"/>
      <c r="ME959" s="5"/>
      <c r="MF959" s="5"/>
      <c r="MG959" s="5"/>
      <c r="MH959" s="5"/>
      <c r="MI959" s="5"/>
      <c r="MJ959" s="5"/>
      <c r="MK959" s="5"/>
      <c r="ML959" s="5"/>
      <c r="MM959" s="5"/>
      <c r="MN959" s="5"/>
      <c r="MO959" s="5"/>
      <c r="MP959" s="5"/>
      <c r="MQ959" s="5"/>
      <c r="MR959" s="5"/>
      <c r="MS959" s="5"/>
      <c r="MT959" s="5"/>
      <c r="MU959" s="5"/>
      <c r="MV959" s="5"/>
      <c r="MW959" s="5"/>
      <c r="MX959" s="5"/>
      <c r="MY959" s="5"/>
      <c r="MZ959" s="5"/>
      <c r="NA959" s="5"/>
      <c r="NB959" s="5"/>
      <c r="NC959" s="5"/>
      <c r="ND959" s="5"/>
      <c r="NE959" s="5"/>
      <c r="NF959" s="5"/>
      <c r="NG959" s="5"/>
      <c r="NH959" s="5"/>
      <c r="NI959" s="5"/>
      <c r="NJ959" s="5"/>
      <c r="NK959" s="5"/>
      <c r="NL959" s="5"/>
      <c r="NM959" s="5"/>
      <c r="NN959" s="5"/>
      <c r="NO959" s="5"/>
      <c r="NP959" s="5"/>
      <c r="NQ959" s="5"/>
      <c r="NR959" s="5"/>
      <c r="NS959" s="5"/>
      <c r="NT959" s="5"/>
      <c r="NU959" s="5"/>
      <c r="NV959" s="5"/>
      <c r="NW959" s="5"/>
      <c r="NX959" s="5"/>
      <c r="NY959" s="5"/>
      <c r="NZ959" s="5"/>
      <c r="OA959" s="5"/>
      <c r="OB959" s="5"/>
      <c r="OC959" s="5"/>
      <c r="OD959" s="5"/>
      <c r="OE959" s="5"/>
      <c r="OF959" s="5"/>
      <c r="OG959" s="5"/>
      <c r="OH959" s="5"/>
      <c r="OI959" s="5"/>
      <c r="OJ959" s="5"/>
      <c r="OK959" s="5"/>
      <c r="OL959" s="5"/>
      <c r="OM959" s="5"/>
      <c r="ON959" s="5"/>
      <c r="OO959" s="5"/>
      <c r="OP959" s="5"/>
      <c r="OQ959" s="5"/>
      <c r="OR959" s="5"/>
      <c r="OS959" s="5"/>
      <c r="OT959" s="5"/>
      <c r="OU959" s="5"/>
      <c r="OV959" s="5"/>
      <c r="OW959" s="5"/>
      <c r="OX959" s="5"/>
      <c r="OY959" s="5"/>
      <c r="OZ959" s="5"/>
      <c r="PA959" s="5"/>
      <c r="PB959" s="5"/>
      <c r="PC959" s="5"/>
      <c r="PD959" s="5"/>
      <c r="PE959" s="5"/>
      <c r="PF959" s="5"/>
      <c r="PG959" s="5"/>
      <c r="PH959" s="5"/>
      <c r="PI959" s="5"/>
      <c r="PJ959" s="5"/>
      <c r="PK959" s="5"/>
      <c r="PL959" s="5"/>
      <c r="PM959" s="5"/>
      <c r="PN959" s="5"/>
      <c r="PO959" s="5"/>
      <c r="PP959" s="5"/>
    </row>
    <row r="960" spans="1:432" ht="14.2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  <c r="IW960" s="5"/>
      <c r="IX960" s="5"/>
      <c r="IY960" s="5"/>
      <c r="IZ960" s="5"/>
      <c r="JA960" s="5"/>
      <c r="JB960" s="5"/>
      <c r="JC960" s="5"/>
      <c r="JD960" s="5"/>
      <c r="JE960" s="5"/>
      <c r="JF960" s="5"/>
      <c r="JG960" s="5"/>
      <c r="JH960" s="5"/>
      <c r="JI960" s="5"/>
      <c r="JJ960" s="5"/>
      <c r="JK960" s="5"/>
      <c r="JL960" s="5"/>
      <c r="JM960" s="5"/>
      <c r="JN960" s="5"/>
      <c r="JO960" s="5"/>
      <c r="JP960" s="5"/>
      <c r="JQ960" s="5"/>
      <c r="JR960" s="5"/>
      <c r="JS960" s="5"/>
      <c r="JT960" s="5"/>
      <c r="JU960" s="5"/>
      <c r="JV960" s="5"/>
      <c r="JW960" s="5"/>
      <c r="JX960" s="5"/>
      <c r="JY960" s="5"/>
      <c r="JZ960" s="5"/>
      <c r="KA960" s="5"/>
      <c r="KB960" s="5"/>
      <c r="KC960" s="5"/>
      <c r="KD960" s="5"/>
      <c r="KE960" s="5"/>
      <c r="KF960" s="5"/>
      <c r="KG960" s="5"/>
      <c r="KH960" s="5"/>
      <c r="KI960" s="5"/>
      <c r="KJ960" s="5"/>
      <c r="KK960" s="5"/>
      <c r="KL960" s="5"/>
      <c r="KM960" s="5"/>
      <c r="KN960" s="5"/>
      <c r="KO960" s="5"/>
      <c r="KP960" s="5"/>
      <c r="KQ960" s="5"/>
      <c r="KR960" s="5"/>
      <c r="KS960" s="5"/>
      <c r="KT960" s="5"/>
      <c r="KU960" s="5"/>
      <c r="KV960" s="5"/>
      <c r="KW960" s="5"/>
      <c r="KX960" s="5"/>
      <c r="KY960" s="5"/>
      <c r="KZ960" s="5"/>
      <c r="LA960" s="5"/>
      <c r="LB960" s="5"/>
      <c r="LC960" s="5"/>
      <c r="LD960" s="5"/>
      <c r="LE960" s="5"/>
      <c r="LF960" s="5"/>
      <c r="LG960" s="5"/>
      <c r="LH960" s="5"/>
      <c r="LI960" s="5"/>
      <c r="LJ960" s="5"/>
      <c r="LK960" s="5"/>
      <c r="LL960" s="5"/>
      <c r="LM960" s="5"/>
      <c r="LN960" s="5"/>
      <c r="LO960" s="5"/>
      <c r="LP960" s="5"/>
      <c r="LQ960" s="5"/>
      <c r="LR960" s="5"/>
      <c r="LS960" s="5"/>
      <c r="LT960" s="5"/>
      <c r="LU960" s="5"/>
      <c r="LV960" s="5"/>
      <c r="LW960" s="5"/>
      <c r="LX960" s="5"/>
      <c r="LY960" s="5"/>
      <c r="LZ960" s="5"/>
      <c r="MA960" s="5"/>
      <c r="MB960" s="5"/>
      <c r="MC960" s="5"/>
      <c r="MD960" s="5"/>
      <c r="ME960" s="5"/>
      <c r="MF960" s="5"/>
      <c r="MG960" s="5"/>
      <c r="MH960" s="5"/>
      <c r="MI960" s="5"/>
      <c r="MJ960" s="5"/>
      <c r="MK960" s="5"/>
      <c r="ML960" s="5"/>
      <c r="MM960" s="5"/>
      <c r="MN960" s="5"/>
      <c r="MO960" s="5"/>
      <c r="MP960" s="5"/>
      <c r="MQ960" s="5"/>
      <c r="MR960" s="5"/>
      <c r="MS960" s="5"/>
      <c r="MT960" s="5"/>
      <c r="MU960" s="5"/>
      <c r="MV960" s="5"/>
      <c r="MW960" s="5"/>
      <c r="MX960" s="5"/>
      <c r="MY960" s="5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  <c r="PB960" s="5"/>
      <c r="PC960" s="5"/>
      <c r="PD960" s="5"/>
      <c r="PE960" s="5"/>
      <c r="PF960" s="5"/>
      <c r="PG960" s="5"/>
      <c r="PH960" s="5"/>
      <c r="PI960" s="5"/>
      <c r="PJ960" s="5"/>
      <c r="PK960" s="5"/>
      <c r="PL960" s="5"/>
      <c r="PM960" s="5"/>
      <c r="PN960" s="5"/>
      <c r="PO960" s="5"/>
      <c r="PP960" s="5"/>
    </row>
    <row r="961" spans="1:432" ht="14.2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  <c r="IW961" s="5"/>
      <c r="IX961" s="5"/>
      <c r="IY961" s="5"/>
      <c r="IZ961" s="5"/>
      <c r="JA961" s="5"/>
      <c r="JB961" s="5"/>
      <c r="JC961" s="5"/>
      <c r="JD961" s="5"/>
      <c r="JE961" s="5"/>
      <c r="JF961" s="5"/>
      <c r="JG961" s="5"/>
      <c r="JH961" s="5"/>
      <c r="JI961" s="5"/>
      <c r="JJ961" s="5"/>
      <c r="JK961" s="5"/>
      <c r="JL961" s="5"/>
      <c r="JM961" s="5"/>
      <c r="JN961" s="5"/>
      <c r="JO961" s="5"/>
      <c r="JP961" s="5"/>
      <c r="JQ961" s="5"/>
      <c r="JR961" s="5"/>
      <c r="JS961" s="5"/>
      <c r="JT961" s="5"/>
      <c r="JU961" s="5"/>
      <c r="JV961" s="5"/>
      <c r="JW961" s="5"/>
      <c r="JX961" s="5"/>
      <c r="JY961" s="5"/>
      <c r="JZ961" s="5"/>
      <c r="KA961" s="5"/>
      <c r="KB961" s="5"/>
      <c r="KC961" s="5"/>
      <c r="KD961" s="5"/>
      <c r="KE961" s="5"/>
      <c r="KF961" s="5"/>
      <c r="KG961" s="5"/>
      <c r="KH961" s="5"/>
      <c r="KI961" s="5"/>
      <c r="KJ961" s="5"/>
      <c r="KK961" s="5"/>
      <c r="KL961" s="5"/>
      <c r="KM961" s="5"/>
      <c r="KN961" s="5"/>
      <c r="KO961" s="5"/>
      <c r="KP961" s="5"/>
      <c r="KQ961" s="5"/>
      <c r="KR961" s="5"/>
      <c r="KS961" s="5"/>
      <c r="KT961" s="5"/>
      <c r="KU961" s="5"/>
      <c r="KV961" s="5"/>
      <c r="KW961" s="5"/>
      <c r="KX961" s="5"/>
      <c r="KY961" s="5"/>
      <c r="KZ961" s="5"/>
      <c r="LA961" s="5"/>
      <c r="LB961" s="5"/>
      <c r="LC961" s="5"/>
      <c r="LD961" s="5"/>
      <c r="LE961" s="5"/>
      <c r="LF961" s="5"/>
      <c r="LG961" s="5"/>
      <c r="LH961" s="5"/>
      <c r="LI961" s="5"/>
      <c r="LJ961" s="5"/>
      <c r="LK961" s="5"/>
      <c r="LL961" s="5"/>
      <c r="LM961" s="5"/>
      <c r="LN961" s="5"/>
      <c r="LO961" s="5"/>
      <c r="LP961" s="5"/>
      <c r="LQ961" s="5"/>
      <c r="LR961" s="5"/>
      <c r="LS961" s="5"/>
      <c r="LT961" s="5"/>
      <c r="LU961" s="5"/>
      <c r="LV961" s="5"/>
      <c r="LW961" s="5"/>
      <c r="LX961" s="5"/>
      <c r="LY961" s="5"/>
      <c r="LZ961" s="5"/>
      <c r="MA961" s="5"/>
      <c r="MB961" s="5"/>
      <c r="MC961" s="5"/>
      <c r="MD961" s="5"/>
      <c r="ME961" s="5"/>
      <c r="MF961" s="5"/>
      <c r="MG961" s="5"/>
      <c r="MH961" s="5"/>
      <c r="MI961" s="5"/>
      <c r="MJ961" s="5"/>
      <c r="MK961" s="5"/>
      <c r="ML961" s="5"/>
      <c r="MM961" s="5"/>
      <c r="MN961" s="5"/>
      <c r="MO961" s="5"/>
      <c r="MP961" s="5"/>
      <c r="MQ961" s="5"/>
      <c r="MR961" s="5"/>
      <c r="MS961" s="5"/>
      <c r="MT961" s="5"/>
      <c r="MU961" s="5"/>
      <c r="MV961" s="5"/>
      <c r="MW961" s="5"/>
      <c r="MX961" s="5"/>
      <c r="MY961" s="5"/>
      <c r="MZ961" s="5"/>
      <c r="NA961" s="5"/>
      <c r="NB961" s="5"/>
      <c r="NC961" s="5"/>
      <c r="ND961" s="5"/>
      <c r="NE961" s="5"/>
      <c r="NF961" s="5"/>
      <c r="NG961" s="5"/>
      <c r="NH961" s="5"/>
      <c r="NI961" s="5"/>
      <c r="NJ961" s="5"/>
      <c r="NK961" s="5"/>
      <c r="NL961" s="5"/>
      <c r="NM961" s="5"/>
      <c r="NN961" s="5"/>
      <c r="NO961" s="5"/>
      <c r="NP961" s="5"/>
      <c r="NQ961" s="5"/>
      <c r="NR961" s="5"/>
      <c r="NS961" s="5"/>
      <c r="NT961" s="5"/>
      <c r="NU961" s="5"/>
      <c r="NV961" s="5"/>
      <c r="NW961" s="5"/>
      <c r="NX961" s="5"/>
      <c r="NY961" s="5"/>
      <c r="NZ961" s="5"/>
      <c r="OA961" s="5"/>
      <c r="OB961" s="5"/>
      <c r="OC961" s="5"/>
      <c r="OD961" s="5"/>
      <c r="OE961" s="5"/>
      <c r="OF961" s="5"/>
      <c r="OG961" s="5"/>
      <c r="OH961" s="5"/>
      <c r="OI961" s="5"/>
      <c r="OJ961" s="5"/>
      <c r="OK961" s="5"/>
      <c r="OL961" s="5"/>
      <c r="OM961" s="5"/>
      <c r="ON961" s="5"/>
      <c r="OO961" s="5"/>
      <c r="OP961" s="5"/>
      <c r="OQ961" s="5"/>
      <c r="OR961" s="5"/>
      <c r="OS961" s="5"/>
      <c r="OT961" s="5"/>
      <c r="OU961" s="5"/>
      <c r="OV961" s="5"/>
      <c r="OW961" s="5"/>
      <c r="OX961" s="5"/>
      <c r="OY961" s="5"/>
      <c r="OZ961" s="5"/>
      <c r="PA961" s="5"/>
      <c r="PB961" s="5"/>
      <c r="PC961" s="5"/>
      <c r="PD961" s="5"/>
      <c r="PE961" s="5"/>
      <c r="PF961" s="5"/>
      <c r="PG961" s="5"/>
      <c r="PH961" s="5"/>
      <c r="PI961" s="5"/>
      <c r="PJ961" s="5"/>
      <c r="PK961" s="5"/>
      <c r="PL961" s="5"/>
      <c r="PM961" s="5"/>
      <c r="PN961" s="5"/>
      <c r="PO961" s="5"/>
      <c r="PP961" s="5"/>
    </row>
    <row r="962" spans="1:432" ht="14.2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  <c r="IW962" s="5"/>
      <c r="IX962" s="5"/>
      <c r="IY962" s="5"/>
      <c r="IZ962" s="5"/>
      <c r="JA962" s="5"/>
      <c r="JB962" s="5"/>
      <c r="JC962" s="5"/>
      <c r="JD962" s="5"/>
      <c r="JE962" s="5"/>
      <c r="JF962" s="5"/>
      <c r="JG962" s="5"/>
      <c r="JH962" s="5"/>
      <c r="JI962" s="5"/>
      <c r="JJ962" s="5"/>
      <c r="JK962" s="5"/>
      <c r="JL962" s="5"/>
      <c r="JM962" s="5"/>
      <c r="JN962" s="5"/>
      <c r="JO962" s="5"/>
      <c r="JP962" s="5"/>
      <c r="JQ962" s="5"/>
      <c r="JR962" s="5"/>
      <c r="JS962" s="5"/>
      <c r="JT962" s="5"/>
      <c r="JU962" s="5"/>
      <c r="JV962" s="5"/>
      <c r="JW962" s="5"/>
      <c r="JX962" s="5"/>
      <c r="JY962" s="5"/>
      <c r="JZ962" s="5"/>
      <c r="KA962" s="5"/>
      <c r="KB962" s="5"/>
      <c r="KC962" s="5"/>
      <c r="KD962" s="5"/>
      <c r="KE962" s="5"/>
      <c r="KF962" s="5"/>
      <c r="KG962" s="5"/>
      <c r="KH962" s="5"/>
      <c r="KI962" s="5"/>
      <c r="KJ962" s="5"/>
      <c r="KK962" s="5"/>
      <c r="KL962" s="5"/>
      <c r="KM962" s="5"/>
      <c r="KN962" s="5"/>
      <c r="KO962" s="5"/>
      <c r="KP962" s="5"/>
      <c r="KQ962" s="5"/>
      <c r="KR962" s="5"/>
      <c r="KS962" s="5"/>
      <c r="KT962" s="5"/>
      <c r="KU962" s="5"/>
      <c r="KV962" s="5"/>
      <c r="KW962" s="5"/>
      <c r="KX962" s="5"/>
      <c r="KY962" s="5"/>
      <c r="KZ962" s="5"/>
      <c r="LA962" s="5"/>
      <c r="LB962" s="5"/>
      <c r="LC962" s="5"/>
      <c r="LD962" s="5"/>
      <c r="LE962" s="5"/>
      <c r="LF962" s="5"/>
      <c r="LG962" s="5"/>
      <c r="LH962" s="5"/>
      <c r="LI962" s="5"/>
      <c r="LJ962" s="5"/>
      <c r="LK962" s="5"/>
      <c r="LL962" s="5"/>
      <c r="LM962" s="5"/>
      <c r="LN962" s="5"/>
      <c r="LO962" s="5"/>
      <c r="LP962" s="5"/>
      <c r="LQ962" s="5"/>
      <c r="LR962" s="5"/>
      <c r="LS962" s="5"/>
      <c r="LT962" s="5"/>
      <c r="LU962" s="5"/>
      <c r="LV962" s="5"/>
      <c r="LW962" s="5"/>
      <c r="LX962" s="5"/>
      <c r="LY962" s="5"/>
      <c r="LZ962" s="5"/>
      <c r="MA962" s="5"/>
      <c r="MB962" s="5"/>
      <c r="MC962" s="5"/>
      <c r="MD962" s="5"/>
      <c r="ME962" s="5"/>
      <c r="MF962" s="5"/>
      <c r="MG962" s="5"/>
      <c r="MH962" s="5"/>
      <c r="MI962" s="5"/>
      <c r="MJ962" s="5"/>
      <c r="MK962" s="5"/>
      <c r="ML962" s="5"/>
      <c r="MM962" s="5"/>
      <c r="MN962" s="5"/>
      <c r="MO962" s="5"/>
      <c r="MP962" s="5"/>
      <c r="MQ962" s="5"/>
      <c r="MR962" s="5"/>
      <c r="MS962" s="5"/>
      <c r="MT962" s="5"/>
      <c r="MU962" s="5"/>
      <c r="MV962" s="5"/>
      <c r="MW962" s="5"/>
      <c r="MX962" s="5"/>
      <c r="MY962" s="5"/>
      <c r="MZ962" s="5"/>
      <c r="NA962" s="5"/>
      <c r="NB962" s="5"/>
      <c r="NC962" s="5"/>
      <c r="ND962" s="5"/>
      <c r="NE962" s="5"/>
      <c r="NF962" s="5"/>
      <c r="NG962" s="5"/>
      <c r="NH962" s="5"/>
      <c r="NI962" s="5"/>
      <c r="NJ962" s="5"/>
      <c r="NK962" s="5"/>
      <c r="NL962" s="5"/>
      <c r="NM962" s="5"/>
      <c r="NN962" s="5"/>
      <c r="NO962" s="5"/>
      <c r="NP962" s="5"/>
      <c r="NQ962" s="5"/>
      <c r="NR962" s="5"/>
      <c r="NS962" s="5"/>
      <c r="NT962" s="5"/>
      <c r="NU962" s="5"/>
      <c r="NV962" s="5"/>
      <c r="NW962" s="5"/>
      <c r="NX962" s="5"/>
      <c r="NY962" s="5"/>
      <c r="NZ962" s="5"/>
      <c r="OA962" s="5"/>
      <c r="OB962" s="5"/>
      <c r="OC962" s="5"/>
      <c r="OD962" s="5"/>
      <c r="OE962" s="5"/>
      <c r="OF962" s="5"/>
      <c r="OG962" s="5"/>
      <c r="OH962" s="5"/>
      <c r="OI962" s="5"/>
      <c r="OJ962" s="5"/>
      <c r="OK962" s="5"/>
      <c r="OL962" s="5"/>
      <c r="OM962" s="5"/>
      <c r="ON962" s="5"/>
      <c r="OO962" s="5"/>
      <c r="OP962" s="5"/>
      <c r="OQ962" s="5"/>
      <c r="OR962" s="5"/>
      <c r="OS962" s="5"/>
      <c r="OT962" s="5"/>
      <c r="OU962" s="5"/>
      <c r="OV962" s="5"/>
      <c r="OW962" s="5"/>
      <c r="OX962" s="5"/>
      <c r="OY962" s="5"/>
      <c r="OZ962" s="5"/>
      <c r="PA962" s="5"/>
      <c r="PB962" s="5"/>
      <c r="PC962" s="5"/>
      <c r="PD962" s="5"/>
      <c r="PE962" s="5"/>
      <c r="PF962" s="5"/>
      <c r="PG962" s="5"/>
      <c r="PH962" s="5"/>
      <c r="PI962" s="5"/>
      <c r="PJ962" s="5"/>
      <c r="PK962" s="5"/>
      <c r="PL962" s="5"/>
      <c r="PM962" s="5"/>
      <c r="PN962" s="5"/>
      <c r="PO962" s="5"/>
      <c r="PP962" s="5"/>
    </row>
    <row r="963" spans="1:432" ht="14.2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  <c r="IW963" s="5"/>
      <c r="IX963" s="5"/>
      <c r="IY963" s="5"/>
      <c r="IZ963" s="5"/>
      <c r="JA963" s="5"/>
      <c r="JB963" s="5"/>
      <c r="JC963" s="5"/>
      <c r="JD963" s="5"/>
      <c r="JE963" s="5"/>
      <c r="JF963" s="5"/>
      <c r="JG963" s="5"/>
      <c r="JH963" s="5"/>
      <c r="JI963" s="5"/>
      <c r="JJ963" s="5"/>
      <c r="JK963" s="5"/>
      <c r="JL963" s="5"/>
      <c r="JM963" s="5"/>
      <c r="JN963" s="5"/>
      <c r="JO963" s="5"/>
      <c r="JP963" s="5"/>
      <c r="JQ963" s="5"/>
      <c r="JR963" s="5"/>
      <c r="JS963" s="5"/>
      <c r="JT963" s="5"/>
      <c r="JU963" s="5"/>
      <c r="JV963" s="5"/>
      <c r="JW963" s="5"/>
      <c r="JX963" s="5"/>
      <c r="JY963" s="5"/>
      <c r="JZ963" s="5"/>
      <c r="KA963" s="5"/>
      <c r="KB963" s="5"/>
      <c r="KC963" s="5"/>
      <c r="KD963" s="5"/>
      <c r="KE963" s="5"/>
      <c r="KF963" s="5"/>
      <c r="KG963" s="5"/>
      <c r="KH963" s="5"/>
      <c r="KI963" s="5"/>
      <c r="KJ963" s="5"/>
      <c r="KK963" s="5"/>
      <c r="KL963" s="5"/>
      <c r="KM963" s="5"/>
      <c r="KN963" s="5"/>
      <c r="KO963" s="5"/>
      <c r="KP963" s="5"/>
      <c r="KQ963" s="5"/>
      <c r="KR963" s="5"/>
      <c r="KS963" s="5"/>
      <c r="KT963" s="5"/>
      <c r="KU963" s="5"/>
      <c r="KV963" s="5"/>
      <c r="KW963" s="5"/>
      <c r="KX963" s="5"/>
      <c r="KY963" s="5"/>
      <c r="KZ963" s="5"/>
      <c r="LA963" s="5"/>
      <c r="LB963" s="5"/>
      <c r="LC963" s="5"/>
      <c r="LD963" s="5"/>
      <c r="LE963" s="5"/>
      <c r="LF963" s="5"/>
      <c r="LG963" s="5"/>
      <c r="LH963" s="5"/>
      <c r="LI963" s="5"/>
      <c r="LJ963" s="5"/>
      <c r="LK963" s="5"/>
      <c r="LL963" s="5"/>
      <c r="LM963" s="5"/>
      <c r="LN963" s="5"/>
      <c r="LO963" s="5"/>
      <c r="LP963" s="5"/>
      <c r="LQ963" s="5"/>
      <c r="LR963" s="5"/>
      <c r="LS963" s="5"/>
      <c r="LT963" s="5"/>
      <c r="LU963" s="5"/>
      <c r="LV963" s="5"/>
      <c r="LW963" s="5"/>
      <c r="LX963" s="5"/>
      <c r="LY963" s="5"/>
      <c r="LZ963" s="5"/>
      <c r="MA963" s="5"/>
      <c r="MB963" s="5"/>
      <c r="MC963" s="5"/>
      <c r="MD963" s="5"/>
      <c r="ME963" s="5"/>
      <c r="MF963" s="5"/>
      <c r="MG963" s="5"/>
      <c r="MH963" s="5"/>
      <c r="MI963" s="5"/>
      <c r="MJ963" s="5"/>
      <c r="MK963" s="5"/>
      <c r="ML963" s="5"/>
      <c r="MM963" s="5"/>
      <c r="MN963" s="5"/>
      <c r="MO963" s="5"/>
      <c r="MP963" s="5"/>
      <c r="MQ963" s="5"/>
      <c r="MR963" s="5"/>
      <c r="MS963" s="5"/>
      <c r="MT963" s="5"/>
      <c r="MU963" s="5"/>
      <c r="MV963" s="5"/>
      <c r="MW963" s="5"/>
      <c r="MX963" s="5"/>
      <c r="MY963" s="5"/>
      <c r="MZ963" s="5"/>
      <c r="NA963" s="5"/>
      <c r="NB963" s="5"/>
      <c r="NC963" s="5"/>
      <c r="ND963" s="5"/>
      <c r="NE963" s="5"/>
      <c r="NF963" s="5"/>
      <c r="NG963" s="5"/>
      <c r="NH963" s="5"/>
      <c r="NI963" s="5"/>
      <c r="NJ963" s="5"/>
      <c r="NK963" s="5"/>
      <c r="NL963" s="5"/>
      <c r="NM963" s="5"/>
      <c r="NN963" s="5"/>
      <c r="NO963" s="5"/>
      <c r="NP963" s="5"/>
      <c r="NQ963" s="5"/>
      <c r="NR963" s="5"/>
      <c r="NS963" s="5"/>
      <c r="NT963" s="5"/>
      <c r="NU963" s="5"/>
      <c r="NV963" s="5"/>
      <c r="NW963" s="5"/>
      <c r="NX963" s="5"/>
      <c r="NY963" s="5"/>
      <c r="NZ963" s="5"/>
      <c r="OA963" s="5"/>
      <c r="OB963" s="5"/>
      <c r="OC963" s="5"/>
      <c r="OD963" s="5"/>
      <c r="OE963" s="5"/>
      <c r="OF963" s="5"/>
      <c r="OG963" s="5"/>
      <c r="OH963" s="5"/>
      <c r="OI963" s="5"/>
      <c r="OJ963" s="5"/>
      <c r="OK963" s="5"/>
      <c r="OL963" s="5"/>
      <c r="OM963" s="5"/>
      <c r="ON963" s="5"/>
      <c r="OO963" s="5"/>
      <c r="OP963" s="5"/>
      <c r="OQ963" s="5"/>
      <c r="OR963" s="5"/>
      <c r="OS963" s="5"/>
      <c r="OT963" s="5"/>
      <c r="OU963" s="5"/>
      <c r="OV963" s="5"/>
      <c r="OW963" s="5"/>
      <c r="OX963" s="5"/>
      <c r="OY963" s="5"/>
      <c r="OZ963" s="5"/>
      <c r="PA963" s="5"/>
      <c r="PB963" s="5"/>
      <c r="PC963" s="5"/>
      <c r="PD963" s="5"/>
      <c r="PE963" s="5"/>
      <c r="PF963" s="5"/>
      <c r="PG963" s="5"/>
      <c r="PH963" s="5"/>
      <c r="PI963" s="5"/>
      <c r="PJ963" s="5"/>
      <c r="PK963" s="5"/>
      <c r="PL963" s="5"/>
      <c r="PM963" s="5"/>
      <c r="PN963" s="5"/>
      <c r="PO963" s="5"/>
      <c r="PP963" s="5"/>
    </row>
    <row r="964" spans="1:432" ht="14.2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  <c r="IW964" s="5"/>
      <c r="IX964" s="5"/>
      <c r="IY964" s="5"/>
      <c r="IZ964" s="5"/>
      <c r="JA964" s="5"/>
      <c r="JB964" s="5"/>
      <c r="JC964" s="5"/>
      <c r="JD964" s="5"/>
      <c r="JE964" s="5"/>
      <c r="JF964" s="5"/>
      <c r="JG964" s="5"/>
      <c r="JH964" s="5"/>
      <c r="JI964" s="5"/>
      <c r="JJ964" s="5"/>
      <c r="JK964" s="5"/>
      <c r="JL964" s="5"/>
      <c r="JM964" s="5"/>
      <c r="JN964" s="5"/>
      <c r="JO964" s="5"/>
      <c r="JP964" s="5"/>
      <c r="JQ964" s="5"/>
      <c r="JR964" s="5"/>
      <c r="JS964" s="5"/>
      <c r="JT964" s="5"/>
      <c r="JU964" s="5"/>
      <c r="JV964" s="5"/>
      <c r="JW964" s="5"/>
      <c r="JX964" s="5"/>
      <c r="JY964" s="5"/>
      <c r="JZ964" s="5"/>
      <c r="KA964" s="5"/>
      <c r="KB964" s="5"/>
      <c r="KC964" s="5"/>
      <c r="KD964" s="5"/>
      <c r="KE964" s="5"/>
      <c r="KF964" s="5"/>
      <c r="KG964" s="5"/>
      <c r="KH964" s="5"/>
      <c r="KI964" s="5"/>
      <c r="KJ964" s="5"/>
      <c r="KK964" s="5"/>
      <c r="KL964" s="5"/>
      <c r="KM964" s="5"/>
      <c r="KN964" s="5"/>
      <c r="KO964" s="5"/>
      <c r="KP964" s="5"/>
      <c r="KQ964" s="5"/>
      <c r="KR964" s="5"/>
      <c r="KS964" s="5"/>
      <c r="KT964" s="5"/>
      <c r="KU964" s="5"/>
      <c r="KV964" s="5"/>
      <c r="KW964" s="5"/>
      <c r="KX964" s="5"/>
      <c r="KY964" s="5"/>
      <c r="KZ964" s="5"/>
      <c r="LA964" s="5"/>
      <c r="LB964" s="5"/>
      <c r="LC964" s="5"/>
      <c r="LD964" s="5"/>
      <c r="LE964" s="5"/>
      <c r="LF964" s="5"/>
      <c r="LG964" s="5"/>
      <c r="LH964" s="5"/>
      <c r="LI964" s="5"/>
      <c r="LJ964" s="5"/>
      <c r="LK964" s="5"/>
      <c r="LL964" s="5"/>
      <c r="LM964" s="5"/>
      <c r="LN964" s="5"/>
      <c r="LO964" s="5"/>
      <c r="LP964" s="5"/>
      <c r="LQ964" s="5"/>
      <c r="LR964" s="5"/>
      <c r="LS964" s="5"/>
      <c r="LT964" s="5"/>
      <c r="LU964" s="5"/>
      <c r="LV964" s="5"/>
      <c r="LW964" s="5"/>
      <c r="LX964" s="5"/>
      <c r="LY964" s="5"/>
      <c r="LZ964" s="5"/>
      <c r="MA964" s="5"/>
      <c r="MB964" s="5"/>
      <c r="MC964" s="5"/>
      <c r="MD964" s="5"/>
      <c r="ME964" s="5"/>
      <c r="MF964" s="5"/>
      <c r="MG964" s="5"/>
      <c r="MH964" s="5"/>
      <c r="MI964" s="5"/>
      <c r="MJ964" s="5"/>
      <c r="MK964" s="5"/>
      <c r="ML964" s="5"/>
      <c r="MM964" s="5"/>
      <c r="MN964" s="5"/>
      <c r="MO964" s="5"/>
      <c r="MP964" s="5"/>
      <c r="MQ964" s="5"/>
      <c r="MR964" s="5"/>
      <c r="MS964" s="5"/>
      <c r="MT964" s="5"/>
      <c r="MU964" s="5"/>
      <c r="MV964" s="5"/>
      <c r="MW964" s="5"/>
      <c r="MX964" s="5"/>
      <c r="MY964" s="5"/>
      <c r="MZ964" s="5"/>
      <c r="NA964" s="5"/>
      <c r="NB964" s="5"/>
      <c r="NC964" s="5"/>
      <c r="ND964" s="5"/>
      <c r="NE964" s="5"/>
      <c r="NF964" s="5"/>
      <c r="NG964" s="5"/>
      <c r="NH964" s="5"/>
      <c r="NI964" s="5"/>
      <c r="NJ964" s="5"/>
      <c r="NK964" s="5"/>
      <c r="NL964" s="5"/>
      <c r="NM964" s="5"/>
      <c r="NN964" s="5"/>
      <c r="NO964" s="5"/>
      <c r="NP964" s="5"/>
      <c r="NQ964" s="5"/>
      <c r="NR964" s="5"/>
      <c r="NS964" s="5"/>
      <c r="NT964" s="5"/>
      <c r="NU964" s="5"/>
      <c r="NV964" s="5"/>
      <c r="NW964" s="5"/>
      <c r="NX964" s="5"/>
      <c r="NY964" s="5"/>
      <c r="NZ964" s="5"/>
      <c r="OA964" s="5"/>
      <c r="OB964" s="5"/>
      <c r="OC964" s="5"/>
      <c r="OD964" s="5"/>
      <c r="OE964" s="5"/>
      <c r="OF964" s="5"/>
      <c r="OG964" s="5"/>
      <c r="OH964" s="5"/>
      <c r="OI964" s="5"/>
      <c r="OJ964" s="5"/>
      <c r="OK964" s="5"/>
      <c r="OL964" s="5"/>
      <c r="OM964" s="5"/>
      <c r="ON964" s="5"/>
      <c r="OO964" s="5"/>
      <c r="OP964" s="5"/>
      <c r="OQ964" s="5"/>
      <c r="OR964" s="5"/>
      <c r="OS964" s="5"/>
      <c r="OT964" s="5"/>
      <c r="OU964" s="5"/>
      <c r="OV964" s="5"/>
      <c r="OW964" s="5"/>
      <c r="OX964" s="5"/>
      <c r="OY964" s="5"/>
      <c r="OZ964" s="5"/>
      <c r="PA964" s="5"/>
      <c r="PB964" s="5"/>
      <c r="PC964" s="5"/>
      <c r="PD964" s="5"/>
      <c r="PE964" s="5"/>
      <c r="PF964" s="5"/>
      <c r="PG964" s="5"/>
      <c r="PH964" s="5"/>
      <c r="PI964" s="5"/>
      <c r="PJ964" s="5"/>
      <c r="PK964" s="5"/>
      <c r="PL964" s="5"/>
      <c r="PM964" s="5"/>
      <c r="PN964" s="5"/>
      <c r="PO964" s="5"/>
      <c r="PP964" s="5"/>
    </row>
    <row r="965" spans="1:432" ht="14.2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  <c r="IW965" s="5"/>
      <c r="IX965" s="5"/>
      <c r="IY965" s="5"/>
      <c r="IZ965" s="5"/>
      <c r="JA965" s="5"/>
      <c r="JB965" s="5"/>
      <c r="JC965" s="5"/>
      <c r="JD965" s="5"/>
      <c r="JE965" s="5"/>
      <c r="JF965" s="5"/>
      <c r="JG965" s="5"/>
      <c r="JH965" s="5"/>
      <c r="JI965" s="5"/>
      <c r="JJ965" s="5"/>
      <c r="JK965" s="5"/>
      <c r="JL965" s="5"/>
      <c r="JM965" s="5"/>
      <c r="JN965" s="5"/>
      <c r="JO965" s="5"/>
      <c r="JP965" s="5"/>
      <c r="JQ965" s="5"/>
      <c r="JR965" s="5"/>
      <c r="JS965" s="5"/>
      <c r="JT965" s="5"/>
      <c r="JU965" s="5"/>
      <c r="JV965" s="5"/>
      <c r="JW965" s="5"/>
      <c r="JX965" s="5"/>
      <c r="JY965" s="5"/>
      <c r="JZ965" s="5"/>
      <c r="KA965" s="5"/>
      <c r="KB965" s="5"/>
      <c r="KC965" s="5"/>
      <c r="KD965" s="5"/>
      <c r="KE965" s="5"/>
      <c r="KF965" s="5"/>
      <c r="KG965" s="5"/>
      <c r="KH965" s="5"/>
      <c r="KI965" s="5"/>
      <c r="KJ965" s="5"/>
      <c r="KK965" s="5"/>
      <c r="KL965" s="5"/>
      <c r="KM965" s="5"/>
      <c r="KN965" s="5"/>
      <c r="KO965" s="5"/>
      <c r="KP965" s="5"/>
      <c r="KQ965" s="5"/>
      <c r="KR965" s="5"/>
      <c r="KS965" s="5"/>
      <c r="KT965" s="5"/>
      <c r="KU965" s="5"/>
      <c r="KV965" s="5"/>
      <c r="KW965" s="5"/>
      <c r="KX965" s="5"/>
      <c r="KY965" s="5"/>
      <c r="KZ965" s="5"/>
      <c r="LA965" s="5"/>
      <c r="LB965" s="5"/>
      <c r="LC965" s="5"/>
      <c r="LD965" s="5"/>
      <c r="LE965" s="5"/>
      <c r="LF965" s="5"/>
      <c r="LG965" s="5"/>
      <c r="LH965" s="5"/>
      <c r="LI965" s="5"/>
      <c r="LJ965" s="5"/>
      <c r="LK965" s="5"/>
      <c r="LL965" s="5"/>
      <c r="LM965" s="5"/>
      <c r="LN965" s="5"/>
      <c r="LO965" s="5"/>
      <c r="LP965" s="5"/>
      <c r="LQ965" s="5"/>
      <c r="LR965" s="5"/>
      <c r="LS965" s="5"/>
      <c r="LT965" s="5"/>
      <c r="LU965" s="5"/>
      <c r="LV965" s="5"/>
      <c r="LW965" s="5"/>
      <c r="LX965" s="5"/>
      <c r="LY965" s="5"/>
      <c r="LZ965" s="5"/>
      <c r="MA965" s="5"/>
      <c r="MB965" s="5"/>
      <c r="MC965" s="5"/>
      <c r="MD965" s="5"/>
      <c r="ME965" s="5"/>
      <c r="MF965" s="5"/>
      <c r="MG965" s="5"/>
      <c r="MH965" s="5"/>
      <c r="MI965" s="5"/>
      <c r="MJ965" s="5"/>
      <c r="MK965" s="5"/>
      <c r="ML965" s="5"/>
      <c r="MM965" s="5"/>
      <c r="MN965" s="5"/>
      <c r="MO965" s="5"/>
      <c r="MP965" s="5"/>
      <c r="MQ965" s="5"/>
      <c r="MR965" s="5"/>
      <c r="MS965" s="5"/>
      <c r="MT965" s="5"/>
      <c r="MU965" s="5"/>
      <c r="MV965" s="5"/>
      <c r="MW965" s="5"/>
      <c r="MX965" s="5"/>
      <c r="MY965" s="5"/>
      <c r="MZ965" s="5"/>
      <c r="NA965" s="5"/>
      <c r="NB965" s="5"/>
      <c r="NC965" s="5"/>
      <c r="ND965" s="5"/>
      <c r="NE965" s="5"/>
      <c r="NF965" s="5"/>
      <c r="NG965" s="5"/>
      <c r="NH965" s="5"/>
      <c r="NI965" s="5"/>
      <c r="NJ965" s="5"/>
      <c r="NK965" s="5"/>
      <c r="NL965" s="5"/>
      <c r="NM965" s="5"/>
      <c r="NN965" s="5"/>
      <c r="NO965" s="5"/>
      <c r="NP965" s="5"/>
      <c r="NQ965" s="5"/>
      <c r="NR965" s="5"/>
      <c r="NS965" s="5"/>
      <c r="NT965" s="5"/>
      <c r="NU965" s="5"/>
      <c r="NV965" s="5"/>
      <c r="NW965" s="5"/>
      <c r="NX965" s="5"/>
      <c r="NY965" s="5"/>
      <c r="NZ965" s="5"/>
      <c r="OA965" s="5"/>
      <c r="OB965" s="5"/>
      <c r="OC965" s="5"/>
      <c r="OD965" s="5"/>
      <c r="OE965" s="5"/>
      <c r="OF965" s="5"/>
      <c r="OG965" s="5"/>
      <c r="OH965" s="5"/>
      <c r="OI965" s="5"/>
      <c r="OJ965" s="5"/>
      <c r="OK965" s="5"/>
      <c r="OL965" s="5"/>
      <c r="OM965" s="5"/>
      <c r="ON965" s="5"/>
      <c r="OO965" s="5"/>
      <c r="OP965" s="5"/>
      <c r="OQ965" s="5"/>
      <c r="OR965" s="5"/>
      <c r="OS965" s="5"/>
      <c r="OT965" s="5"/>
      <c r="OU965" s="5"/>
      <c r="OV965" s="5"/>
      <c r="OW965" s="5"/>
      <c r="OX965" s="5"/>
      <c r="OY965" s="5"/>
      <c r="OZ965" s="5"/>
      <c r="PA965" s="5"/>
      <c r="PB965" s="5"/>
      <c r="PC965" s="5"/>
      <c r="PD965" s="5"/>
      <c r="PE965" s="5"/>
      <c r="PF965" s="5"/>
      <c r="PG965" s="5"/>
      <c r="PH965" s="5"/>
      <c r="PI965" s="5"/>
      <c r="PJ965" s="5"/>
      <c r="PK965" s="5"/>
      <c r="PL965" s="5"/>
      <c r="PM965" s="5"/>
      <c r="PN965" s="5"/>
      <c r="PO965" s="5"/>
      <c r="PP965" s="5"/>
    </row>
    <row r="966" spans="1:432" ht="14.2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  <c r="IW966" s="5"/>
      <c r="IX966" s="5"/>
      <c r="IY966" s="5"/>
      <c r="IZ966" s="5"/>
      <c r="JA966" s="5"/>
      <c r="JB966" s="5"/>
      <c r="JC966" s="5"/>
      <c r="JD966" s="5"/>
      <c r="JE966" s="5"/>
      <c r="JF966" s="5"/>
      <c r="JG966" s="5"/>
      <c r="JH966" s="5"/>
      <c r="JI966" s="5"/>
      <c r="JJ966" s="5"/>
      <c r="JK966" s="5"/>
      <c r="JL966" s="5"/>
      <c r="JM966" s="5"/>
      <c r="JN966" s="5"/>
      <c r="JO966" s="5"/>
      <c r="JP966" s="5"/>
      <c r="JQ966" s="5"/>
      <c r="JR966" s="5"/>
      <c r="JS966" s="5"/>
      <c r="JT966" s="5"/>
      <c r="JU966" s="5"/>
      <c r="JV966" s="5"/>
      <c r="JW966" s="5"/>
      <c r="JX966" s="5"/>
      <c r="JY966" s="5"/>
      <c r="JZ966" s="5"/>
      <c r="KA966" s="5"/>
      <c r="KB966" s="5"/>
      <c r="KC966" s="5"/>
      <c r="KD966" s="5"/>
      <c r="KE966" s="5"/>
      <c r="KF966" s="5"/>
      <c r="KG966" s="5"/>
      <c r="KH966" s="5"/>
      <c r="KI966" s="5"/>
      <c r="KJ966" s="5"/>
      <c r="KK966" s="5"/>
      <c r="KL966" s="5"/>
      <c r="KM966" s="5"/>
      <c r="KN966" s="5"/>
      <c r="KO966" s="5"/>
      <c r="KP966" s="5"/>
      <c r="KQ966" s="5"/>
      <c r="KR966" s="5"/>
      <c r="KS966" s="5"/>
      <c r="KT966" s="5"/>
      <c r="KU966" s="5"/>
      <c r="KV966" s="5"/>
      <c r="KW966" s="5"/>
      <c r="KX966" s="5"/>
      <c r="KY966" s="5"/>
      <c r="KZ966" s="5"/>
      <c r="LA966" s="5"/>
      <c r="LB966" s="5"/>
      <c r="LC966" s="5"/>
      <c r="LD966" s="5"/>
      <c r="LE966" s="5"/>
      <c r="LF966" s="5"/>
      <c r="LG966" s="5"/>
      <c r="LH966" s="5"/>
      <c r="LI966" s="5"/>
      <c r="LJ966" s="5"/>
      <c r="LK966" s="5"/>
      <c r="LL966" s="5"/>
      <c r="LM966" s="5"/>
      <c r="LN966" s="5"/>
      <c r="LO966" s="5"/>
      <c r="LP966" s="5"/>
      <c r="LQ966" s="5"/>
      <c r="LR966" s="5"/>
      <c r="LS966" s="5"/>
      <c r="LT966" s="5"/>
      <c r="LU966" s="5"/>
      <c r="LV966" s="5"/>
      <c r="LW966" s="5"/>
      <c r="LX966" s="5"/>
      <c r="LY966" s="5"/>
      <c r="LZ966" s="5"/>
      <c r="MA966" s="5"/>
      <c r="MB966" s="5"/>
      <c r="MC966" s="5"/>
      <c r="MD966" s="5"/>
      <c r="ME966" s="5"/>
      <c r="MF966" s="5"/>
      <c r="MG966" s="5"/>
      <c r="MH966" s="5"/>
      <c r="MI966" s="5"/>
      <c r="MJ966" s="5"/>
      <c r="MK966" s="5"/>
      <c r="ML966" s="5"/>
      <c r="MM966" s="5"/>
      <c r="MN966" s="5"/>
      <c r="MO966" s="5"/>
      <c r="MP966" s="5"/>
      <c r="MQ966" s="5"/>
      <c r="MR966" s="5"/>
      <c r="MS966" s="5"/>
      <c r="MT966" s="5"/>
      <c r="MU966" s="5"/>
      <c r="MV966" s="5"/>
      <c r="MW966" s="5"/>
      <c r="MX966" s="5"/>
      <c r="MY966" s="5"/>
      <c r="MZ966" s="5"/>
      <c r="NA966" s="5"/>
      <c r="NB966" s="5"/>
      <c r="NC966" s="5"/>
      <c r="ND966" s="5"/>
      <c r="NE966" s="5"/>
      <c r="NF966" s="5"/>
      <c r="NG966" s="5"/>
      <c r="NH966" s="5"/>
      <c r="NI966" s="5"/>
      <c r="NJ966" s="5"/>
      <c r="NK966" s="5"/>
      <c r="NL966" s="5"/>
      <c r="NM966" s="5"/>
      <c r="NN966" s="5"/>
      <c r="NO966" s="5"/>
      <c r="NP966" s="5"/>
      <c r="NQ966" s="5"/>
      <c r="NR966" s="5"/>
      <c r="NS966" s="5"/>
      <c r="NT966" s="5"/>
      <c r="NU966" s="5"/>
      <c r="NV966" s="5"/>
      <c r="NW966" s="5"/>
      <c r="NX966" s="5"/>
      <c r="NY966" s="5"/>
      <c r="NZ966" s="5"/>
      <c r="OA966" s="5"/>
      <c r="OB966" s="5"/>
      <c r="OC966" s="5"/>
      <c r="OD966" s="5"/>
      <c r="OE966" s="5"/>
      <c r="OF966" s="5"/>
      <c r="OG966" s="5"/>
      <c r="OH966" s="5"/>
      <c r="OI966" s="5"/>
      <c r="OJ966" s="5"/>
      <c r="OK966" s="5"/>
      <c r="OL966" s="5"/>
      <c r="OM966" s="5"/>
      <c r="ON966" s="5"/>
      <c r="OO966" s="5"/>
      <c r="OP966" s="5"/>
      <c r="OQ966" s="5"/>
      <c r="OR966" s="5"/>
      <c r="OS966" s="5"/>
      <c r="OT966" s="5"/>
      <c r="OU966" s="5"/>
      <c r="OV966" s="5"/>
      <c r="OW966" s="5"/>
      <c r="OX966" s="5"/>
      <c r="OY966" s="5"/>
      <c r="OZ966" s="5"/>
      <c r="PA966" s="5"/>
      <c r="PB966" s="5"/>
      <c r="PC966" s="5"/>
      <c r="PD966" s="5"/>
      <c r="PE966" s="5"/>
      <c r="PF966" s="5"/>
      <c r="PG966" s="5"/>
      <c r="PH966" s="5"/>
      <c r="PI966" s="5"/>
      <c r="PJ966" s="5"/>
      <c r="PK966" s="5"/>
      <c r="PL966" s="5"/>
      <c r="PM966" s="5"/>
      <c r="PN966" s="5"/>
      <c r="PO966" s="5"/>
      <c r="PP966" s="5"/>
    </row>
    <row r="967" spans="1:432" ht="14.2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  <c r="IW967" s="5"/>
      <c r="IX967" s="5"/>
      <c r="IY967" s="5"/>
      <c r="IZ967" s="5"/>
      <c r="JA967" s="5"/>
      <c r="JB967" s="5"/>
      <c r="JC967" s="5"/>
      <c r="JD967" s="5"/>
      <c r="JE967" s="5"/>
      <c r="JF967" s="5"/>
      <c r="JG967" s="5"/>
      <c r="JH967" s="5"/>
      <c r="JI967" s="5"/>
      <c r="JJ967" s="5"/>
      <c r="JK967" s="5"/>
      <c r="JL967" s="5"/>
      <c r="JM967" s="5"/>
      <c r="JN967" s="5"/>
      <c r="JO967" s="5"/>
      <c r="JP967" s="5"/>
      <c r="JQ967" s="5"/>
      <c r="JR967" s="5"/>
      <c r="JS967" s="5"/>
      <c r="JT967" s="5"/>
      <c r="JU967" s="5"/>
      <c r="JV967" s="5"/>
      <c r="JW967" s="5"/>
      <c r="JX967" s="5"/>
      <c r="JY967" s="5"/>
      <c r="JZ967" s="5"/>
      <c r="KA967" s="5"/>
      <c r="KB967" s="5"/>
      <c r="KC967" s="5"/>
      <c r="KD967" s="5"/>
      <c r="KE967" s="5"/>
      <c r="KF967" s="5"/>
      <c r="KG967" s="5"/>
      <c r="KH967" s="5"/>
      <c r="KI967" s="5"/>
      <c r="KJ967" s="5"/>
      <c r="KK967" s="5"/>
      <c r="KL967" s="5"/>
      <c r="KM967" s="5"/>
      <c r="KN967" s="5"/>
      <c r="KO967" s="5"/>
      <c r="KP967" s="5"/>
      <c r="KQ967" s="5"/>
      <c r="KR967" s="5"/>
      <c r="KS967" s="5"/>
      <c r="KT967" s="5"/>
      <c r="KU967" s="5"/>
      <c r="KV967" s="5"/>
      <c r="KW967" s="5"/>
      <c r="KX967" s="5"/>
      <c r="KY967" s="5"/>
      <c r="KZ967" s="5"/>
      <c r="LA967" s="5"/>
      <c r="LB967" s="5"/>
      <c r="LC967" s="5"/>
      <c r="LD967" s="5"/>
      <c r="LE967" s="5"/>
      <c r="LF967" s="5"/>
      <c r="LG967" s="5"/>
      <c r="LH967" s="5"/>
      <c r="LI967" s="5"/>
      <c r="LJ967" s="5"/>
      <c r="LK967" s="5"/>
      <c r="LL967" s="5"/>
      <c r="LM967" s="5"/>
      <c r="LN967" s="5"/>
      <c r="LO967" s="5"/>
      <c r="LP967" s="5"/>
      <c r="LQ967" s="5"/>
      <c r="LR967" s="5"/>
      <c r="LS967" s="5"/>
      <c r="LT967" s="5"/>
      <c r="LU967" s="5"/>
      <c r="LV967" s="5"/>
      <c r="LW967" s="5"/>
      <c r="LX967" s="5"/>
      <c r="LY967" s="5"/>
      <c r="LZ967" s="5"/>
      <c r="MA967" s="5"/>
      <c r="MB967" s="5"/>
      <c r="MC967" s="5"/>
      <c r="MD967" s="5"/>
      <c r="ME967" s="5"/>
      <c r="MF967" s="5"/>
      <c r="MG967" s="5"/>
      <c r="MH967" s="5"/>
      <c r="MI967" s="5"/>
      <c r="MJ967" s="5"/>
      <c r="MK967" s="5"/>
      <c r="ML967" s="5"/>
      <c r="MM967" s="5"/>
      <c r="MN967" s="5"/>
      <c r="MO967" s="5"/>
      <c r="MP967" s="5"/>
      <c r="MQ967" s="5"/>
      <c r="MR967" s="5"/>
      <c r="MS967" s="5"/>
      <c r="MT967" s="5"/>
      <c r="MU967" s="5"/>
      <c r="MV967" s="5"/>
      <c r="MW967" s="5"/>
      <c r="MX967" s="5"/>
      <c r="MY967" s="5"/>
      <c r="MZ967" s="5"/>
      <c r="NA967" s="5"/>
      <c r="NB967" s="5"/>
      <c r="NC967" s="5"/>
      <c r="ND967" s="5"/>
      <c r="NE967" s="5"/>
      <c r="NF967" s="5"/>
      <c r="NG967" s="5"/>
      <c r="NH967" s="5"/>
      <c r="NI967" s="5"/>
      <c r="NJ967" s="5"/>
      <c r="NK967" s="5"/>
      <c r="NL967" s="5"/>
      <c r="NM967" s="5"/>
      <c r="NN967" s="5"/>
      <c r="NO967" s="5"/>
      <c r="NP967" s="5"/>
      <c r="NQ967" s="5"/>
      <c r="NR967" s="5"/>
      <c r="NS967" s="5"/>
      <c r="NT967" s="5"/>
      <c r="NU967" s="5"/>
      <c r="NV967" s="5"/>
      <c r="NW967" s="5"/>
      <c r="NX967" s="5"/>
      <c r="NY967" s="5"/>
      <c r="NZ967" s="5"/>
      <c r="OA967" s="5"/>
      <c r="OB967" s="5"/>
      <c r="OC967" s="5"/>
      <c r="OD967" s="5"/>
      <c r="OE967" s="5"/>
      <c r="OF967" s="5"/>
      <c r="OG967" s="5"/>
      <c r="OH967" s="5"/>
      <c r="OI967" s="5"/>
      <c r="OJ967" s="5"/>
      <c r="OK967" s="5"/>
      <c r="OL967" s="5"/>
      <c r="OM967" s="5"/>
      <c r="ON967" s="5"/>
      <c r="OO967" s="5"/>
      <c r="OP967" s="5"/>
      <c r="OQ967" s="5"/>
      <c r="OR967" s="5"/>
      <c r="OS967" s="5"/>
      <c r="OT967" s="5"/>
      <c r="OU967" s="5"/>
      <c r="OV967" s="5"/>
      <c r="OW967" s="5"/>
      <c r="OX967" s="5"/>
      <c r="OY967" s="5"/>
      <c r="OZ967" s="5"/>
      <c r="PA967" s="5"/>
      <c r="PB967" s="5"/>
      <c r="PC967" s="5"/>
      <c r="PD967" s="5"/>
      <c r="PE967" s="5"/>
      <c r="PF967" s="5"/>
      <c r="PG967" s="5"/>
      <c r="PH967" s="5"/>
      <c r="PI967" s="5"/>
      <c r="PJ967" s="5"/>
      <c r="PK967" s="5"/>
      <c r="PL967" s="5"/>
      <c r="PM967" s="5"/>
      <c r="PN967" s="5"/>
      <c r="PO967" s="5"/>
      <c r="PP967" s="5"/>
    </row>
    <row r="968" spans="1:432" ht="14.2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  <c r="IW968" s="5"/>
      <c r="IX968" s="5"/>
      <c r="IY968" s="5"/>
      <c r="IZ968" s="5"/>
      <c r="JA968" s="5"/>
      <c r="JB968" s="5"/>
      <c r="JC968" s="5"/>
      <c r="JD968" s="5"/>
      <c r="JE968" s="5"/>
      <c r="JF968" s="5"/>
      <c r="JG968" s="5"/>
      <c r="JH968" s="5"/>
      <c r="JI968" s="5"/>
      <c r="JJ968" s="5"/>
      <c r="JK968" s="5"/>
      <c r="JL968" s="5"/>
      <c r="JM968" s="5"/>
      <c r="JN968" s="5"/>
      <c r="JO968" s="5"/>
      <c r="JP968" s="5"/>
      <c r="JQ968" s="5"/>
      <c r="JR968" s="5"/>
      <c r="JS968" s="5"/>
      <c r="JT968" s="5"/>
      <c r="JU968" s="5"/>
      <c r="JV968" s="5"/>
      <c r="JW968" s="5"/>
      <c r="JX968" s="5"/>
      <c r="JY968" s="5"/>
      <c r="JZ968" s="5"/>
      <c r="KA968" s="5"/>
      <c r="KB968" s="5"/>
      <c r="KC968" s="5"/>
      <c r="KD968" s="5"/>
      <c r="KE968" s="5"/>
      <c r="KF968" s="5"/>
      <c r="KG968" s="5"/>
      <c r="KH968" s="5"/>
      <c r="KI968" s="5"/>
      <c r="KJ968" s="5"/>
      <c r="KK968" s="5"/>
      <c r="KL968" s="5"/>
      <c r="KM968" s="5"/>
      <c r="KN968" s="5"/>
      <c r="KO968" s="5"/>
      <c r="KP968" s="5"/>
      <c r="KQ968" s="5"/>
      <c r="KR968" s="5"/>
      <c r="KS968" s="5"/>
      <c r="KT968" s="5"/>
      <c r="KU968" s="5"/>
      <c r="KV968" s="5"/>
      <c r="KW968" s="5"/>
      <c r="KX968" s="5"/>
      <c r="KY968" s="5"/>
      <c r="KZ968" s="5"/>
      <c r="LA968" s="5"/>
      <c r="LB968" s="5"/>
      <c r="LC968" s="5"/>
      <c r="LD968" s="5"/>
      <c r="LE968" s="5"/>
      <c r="LF968" s="5"/>
      <c r="LG968" s="5"/>
      <c r="LH968" s="5"/>
      <c r="LI968" s="5"/>
      <c r="LJ968" s="5"/>
      <c r="LK968" s="5"/>
      <c r="LL968" s="5"/>
      <c r="LM968" s="5"/>
      <c r="LN968" s="5"/>
      <c r="LO968" s="5"/>
      <c r="LP968" s="5"/>
      <c r="LQ968" s="5"/>
      <c r="LR968" s="5"/>
      <c r="LS968" s="5"/>
      <c r="LT968" s="5"/>
      <c r="LU968" s="5"/>
      <c r="LV968" s="5"/>
      <c r="LW968" s="5"/>
      <c r="LX968" s="5"/>
      <c r="LY968" s="5"/>
      <c r="LZ968" s="5"/>
      <c r="MA968" s="5"/>
      <c r="MB968" s="5"/>
      <c r="MC968" s="5"/>
      <c r="MD968" s="5"/>
      <c r="ME968" s="5"/>
      <c r="MF968" s="5"/>
      <c r="MG968" s="5"/>
      <c r="MH968" s="5"/>
      <c r="MI968" s="5"/>
      <c r="MJ968" s="5"/>
      <c r="MK968" s="5"/>
      <c r="ML968" s="5"/>
      <c r="MM968" s="5"/>
      <c r="MN968" s="5"/>
      <c r="MO968" s="5"/>
      <c r="MP968" s="5"/>
      <c r="MQ968" s="5"/>
      <c r="MR968" s="5"/>
      <c r="MS968" s="5"/>
      <c r="MT968" s="5"/>
      <c r="MU968" s="5"/>
      <c r="MV968" s="5"/>
      <c r="MW968" s="5"/>
      <c r="MX968" s="5"/>
      <c r="MY968" s="5"/>
      <c r="MZ968" s="5"/>
      <c r="NA968" s="5"/>
      <c r="NB968" s="5"/>
      <c r="NC968" s="5"/>
      <c r="ND968" s="5"/>
      <c r="NE968" s="5"/>
      <c r="NF968" s="5"/>
      <c r="NG968" s="5"/>
      <c r="NH968" s="5"/>
      <c r="NI968" s="5"/>
      <c r="NJ968" s="5"/>
      <c r="NK968" s="5"/>
      <c r="NL968" s="5"/>
      <c r="NM968" s="5"/>
      <c r="NN968" s="5"/>
      <c r="NO968" s="5"/>
      <c r="NP968" s="5"/>
      <c r="NQ968" s="5"/>
      <c r="NR968" s="5"/>
      <c r="NS968" s="5"/>
      <c r="NT968" s="5"/>
      <c r="NU968" s="5"/>
      <c r="NV968" s="5"/>
      <c r="NW968" s="5"/>
      <c r="NX968" s="5"/>
      <c r="NY968" s="5"/>
      <c r="NZ968" s="5"/>
      <c r="OA968" s="5"/>
      <c r="OB968" s="5"/>
      <c r="OC968" s="5"/>
      <c r="OD968" s="5"/>
      <c r="OE968" s="5"/>
      <c r="OF968" s="5"/>
      <c r="OG968" s="5"/>
      <c r="OH968" s="5"/>
      <c r="OI968" s="5"/>
      <c r="OJ968" s="5"/>
      <c r="OK968" s="5"/>
      <c r="OL968" s="5"/>
      <c r="OM968" s="5"/>
      <c r="ON968" s="5"/>
      <c r="OO968" s="5"/>
      <c r="OP968" s="5"/>
      <c r="OQ968" s="5"/>
      <c r="OR968" s="5"/>
      <c r="OS968" s="5"/>
      <c r="OT968" s="5"/>
      <c r="OU968" s="5"/>
      <c r="OV968" s="5"/>
      <c r="OW968" s="5"/>
      <c r="OX968" s="5"/>
      <c r="OY968" s="5"/>
      <c r="OZ968" s="5"/>
      <c r="PA968" s="5"/>
      <c r="PB968" s="5"/>
      <c r="PC968" s="5"/>
      <c r="PD968" s="5"/>
      <c r="PE968" s="5"/>
      <c r="PF968" s="5"/>
      <c r="PG968" s="5"/>
      <c r="PH968" s="5"/>
      <c r="PI968" s="5"/>
      <c r="PJ968" s="5"/>
      <c r="PK968" s="5"/>
      <c r="PL968" s="5"/>
      <c r="PM968" s="5"/>
      <c r="PN968" s="5"/>
      <c r="PO968" s="5"/>
      <c r="PP968" s="5"/>
    </row>
    <row r="969" spans="1:432" ht="14.2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  <c r="IW969" s="5"/>
      <c r="IX969" s="5"/>
      <c r="IY969" s="5"/>
      <c r="IZ969" s="5"/>
      <c r="JA969" s="5"/>
      <c r="JB969" s="5"/>
      <c r="JC969" s="5"/>
      <c r="JD969" s="5"/>
      <c r="JE969" s="5"/>
      <c r="JF969" s="5"/>
      <c r="JG969" s="5"/>
      <c r="JH969" s="5"/>
      <c r="JI969" s="5"/>
      <c r="JJ969" s="5"/>
      <c r="JK969" s="5"/>
      <c r="JL969" s="5"/>
      <c r="JM969" s="5"/>
      <c r="JN969" s="5"/>
      <c r="JO969" s="5"/>
      <c r="JP969" s="5"/>
      <c r="JQ969" s="5"/>
      <c r="JR969" s="5"/>
      <c r="JS969" s="5"/>
      <c r="JT969" s="5"/>
      <c r="JU969" s="5"/>
      <c r="JV969" s="5"/>
      <c r="JW969" s="5"/>
      <c r="JX969" s="5"/>
      <c r="JY969" s="5"/>
      <c r="JZ969" s="5"/>
      <c r="KA969" s="5"/>
      <c r="KB969" s="5"/>
      <c r="KC969" s="5"/>
      <c r="KD969" s="5"/>
      <c r="KE969" s="5"/>
      <c r="KF969" s="5"/>
      <c r="KG969" s="5"/>
      <c r="KH969" s="5"/>
      <c r="KI969" s="5"/>
      <c r="KJ969" s="5"/>
      <c r="KK969" s="5"/>
      <c r="KL969" s="5"/>
      <c r="KM969" s="5"/>
      <c r="KN969" s="5"/>
      <c r="KO969" s="5"/>
      <c r="KP969" s="5"/>
      <c r="KQ969" s="5"/>
      <c r="KR969" s="5"/>
      <c r="KS969" s="5"/>
      <c r="KT969" s="5"/>
      <c r="KU969" s="5"/>
      <c r="KV969" s="5"/>
      <c r="KW969" s="5"/>
      <c r="KX969" s="5"/>
      <c r="KY969" s="5"/>
      <c r="KZ969" s="5"/>
      <c r="LA969" s="5"/>
      <c r="LB969" s="5"/>
      <c r="LC969" s="5"/>
      <c r="LD969" s="5"/>
      <c r="LE969" s="5"/>
      <c r="LF969" s="5"/>
      <c r="LG969" s="5"/>
      <c r="LH969" s="5"/>
      <c r="LI969" s="5"/>
      <c r="LJ969" s="5"/>
      <c r="LK969" s="5"/>
      <c r="LL969" s="5"/>
      <c r="LM969" s="5"/>
      <c r="LN969" s="5"/>
      <c r="LO969" s="5"/>
      <c r="LP969" s="5"/>
      <c r="LQ969" s="5"/>
      <c r="LR969" s="5"/>
      <c r="LS969" s="5"/>
      <c r="LT969" s="5"/>
      <c r="LU969" s="5"/>
      <c r="LV969" s="5"/>
      <c r="LW969" s="5"/>
      <c r="LX969" s="5"/>
      <c r="LY969" s="5"/>
      <c r="LZ969" s="5"/>
      <c r="MA969" s="5"/>
      <c r="MB969" s="5"/>
      <c r="MC969" s="5"/>
      <c r="MD969" s="5"/>
      <c r="ME969" s="5"/>
      <c r="MF969" s="5"/>
      <c r="MG969" s="5"/>
      <c r="MH969" s="5"/>
      <c r="MI969" s="5"/>
      <c r="MJ969" s="5"/>
      <c r="MK969" s="5"/>
      <c r="ML969" s="5"/>
      <c r="MM969" s="5"/>
      <c r="MN969" s="5"/>
      <c r="MO969" s="5"/>
      <c r="MP969" s="5"/>
      <c r="MQ969" s="5"/>
      <c r="MR969" s="5"/>
      <c r="MS969" s="5"/>
      <c r="MT969" s="5"/>
      <c r="MU969" s="5"/>
      <c r="MV969" s="5"/>
      <c r="MW969" s="5"/>
      <c r="MX969" s="5"/>
      <c r="MY969" s="5"/>
      <c r="MZ969" s="5"/>
      <c r="NA969" s="5"/>
      <c r="NB969" s="5"/>
      <c r="NC969" s="5"/>
      <c r="ND969" s="5"/>
      <c r="NE969" s="5"/>
      <c r="NF969" s="5"/>
      <c r="NG969" s="5"/>
      <c r="NH969" s="5"/>
      <c r="NI969" s="5"/>
      <c r="NJ969" s="5"/>
      <c r="NK969" s="5"/>
      <c r="NL969" s="5"/>
      <c r="NM969" s="5"/>
      <c r="NN969" s="5"/>
      <c r="NO969" s="5"/>
      <c r="NP969" s="5"/>
      <c r="NQ969" s="5"/>
      <c r="NR969" s="5"/>
      <c r="NS969" s="5"/>
      <c r="NT969" s="5"/>
      <c r="NU969" s="5"/>
      <c r="NV969" s="5"/>
      <c r="NW969" s="5"/>
      <c r="NX969" s="5"/>
      <c r="NY969" s="5"/>
      <c r="NZ969" s="5"/>
      <c r="OA969" s="5"/>
      <c r="OB969" s="5"/>
      <c r="OC969" s="5"/>
      <c r="OD969" s="5"/>
      <c r="OE969" s="5"/>
      <c r="OF969" s="5"/>
      <c r="OG969" s="5"/>
      <c r="OH969" s="5"/>
      <c r="OI969" s="5"/>
      <c r="OJ969" s="5"/>
      <c r="OK969" s="5"/>
      <c r="OL969" s="5"/>
      <c r="OM969" s="5"/>
      <c r="ON969" s="5"/>
      <c r="OO969" s="5"/>
      <c r="OP969" s="5"/>
      <c r="OQ969" s="5"/>
      <c r="OR969" s="5"/>
      <c r="OS969" s="5"/>
      <c r="OT969" s="5"/>
      <c r="OU969" s="5"/>
      <c r="OV969" s="5"/>
      <c r="OW969" s="5"/>
      <c r="OX969" s="5"/>
      <c r="OY969" s="5"/>
      <c r="OZ969" s="5"/>
      <c r="PA969" s="5"/>
      <c r="PB969" s="5"/>
      <c r="PC969" s="5"/>
      <c r="PD969" s="5"/>
      <c r="PE969" s="5"/>
      <c r="PF969" s="5"/>
      <c r="PG969" s="5"/>
      <c r="PH969" s="5"/>
      <c r="PI969" s="5"/>
      <c r="PJ969" s="5"/>
      <c r="PK969" s="5"/>
      <c r="PL969" s="5"/>
      <c r="PM969" s="5"/>
      <c r="PN969" s="5"/>
      <c r="PO969" s="5"/>
      <c r="PP969" s="5"/>
    </row>
    <row r="970" spans="1:432" ht="14.2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  <c r="IW970" s="5"/>
      <c r="IX970" s="5"/>
      <c r="IY970" s="5"/>
      <c r="IZ970" s="5"/>
      <c r="JA970" s="5"/>
      <c r="JB970" s="5"/>
      <c r="JC970" s="5"/>
      <c r="JD970" s="5"/>
      <c r="JE970" s="5"/>
      <c r="JF970" s="5"/>
      <c r="JG970" s="5"/>
      <c r="JH970" s="5"/>
      <c r="JI970" s="5"/>
      <c r="JJ970" s="5"/>
      <c r="JK970" s="5"/>
      <c r="JL970" s="5"/>
      <c r="JM970" s="5"/>
      <c r="JN970" s="5"/>
      <c r="JO970" s="5"/>
      <c r="JP970" s="5"/>
      <c r="JQ970" s="5"/>
      <c r="JR970" s="5"/>
      <c r="JS970" s="5"/>
      <c r="JT970" s="5"/>
      <c r="JU970" s="5"/>
      <c r="JV970" s="5"/>
      <c r="JW970" s="5"/>
      <c r="JX970" s="5"/>
      <c r="JY970" s="5"/>
      <c r="JZ970" s="5"/>
      <c r="KA970" s="5"/>
      <c r="KB970" s="5"/>
      <c r="KC970" s="5"/>
      <c r="KD970" s="5"/>
      <c r="KE970" s="5"/>
      <c r="KF970" s="5"/>
      <c r="KG970" s="5"/>
      <c r="KH970" s="5"/>
      <c r="KI970" s="5"/>
      <c r="KJ970" s="5"/>
      <c r="KK970" s="5"/>
      <c r="KL970" s="5"/>
      <c r="KM970" s="5"/>
      <c r="KN970" s="5"/>
      <c r="KO970" s="5"/>
      <c r="KP970" s="5"/>
      <c r="KQ970" s="5"/>
      <c r="KR970" s="5"/>
      <c r="KS970" s="5"/>
      <c r="KT970" s="5"/>
      <c r="KU970" s="5"/>
      <c r="KV970" s="5"/>
      <c r="KW970" s="5"/>
      <c r="KX970" s="5"/>
      <c r="KY970" s="5"/>
      <c r="KZ970" s="5"/>
      <c r="LA970" s="5"/>
      <c r="LB970" s="5"/>
      <c r="LC970" s="5"/>
      <c r="LD970" s="5"/>
      <c r="LE970" s="5"/>
      <c r="LF970" s="5"/>
      <c r="LG970" s="5"/>
      <c r="LH970" s="5"/>
      <c r="LI970" s="5"/>
      <c r="LJ970" s="5"/>
      <c r="LK970" s="5"/>
      <c r="LL970" s="5"/>
      <c r="LM970" s="5"/>
      <c r="LN970" s="5"/>
      <c r="LO970" s="5"/>
      <c r="LP970" s="5"/>
      <c r="LQ970" s="5"/>
      <c r="LR970" s="5"/>
      <c r="LS970" s="5"/>
      <c r="LT970" s="5"/>
      <c r="LU970" s="5"/>
      <c r="LV970" s="5"/>
      <c r="LW970" s="5"/>
      <c r="LX970" s="5"/>
      <c r="LY970" s="5"/>
      <c r="LZ970" s="5"/>
      <c r="MA970" s="5"/>
      <c r="MB970" s="5"/>
      <c r="MC970" s="5"/>
      <c r="MD970" s="5"/>
      <c r="ME970" s="5"/>
      <c r="MF970" s="5"/>
      <c r="MG970" s="5"/>
      <c r="MH970" s="5"/>
      <c r="MI970" s="5"/>
      <c r="MJ970" s="5"/>
      <c r="MK970" s="5"/>
      <c r="ML970" s="5"/>
      <c r="MM970" s="5"/>
      <c r="MN970" s="5"/>
      <c r="MO970" s="5"/>
      <c r="MP970" s="5"/>
      <c r="MQ970" s="5"/>
      <c r="MR970" s="5"/>
      <c r="MS970" s="5"/>
      <c r="MT970" s="5"/>
      <c r="MU970" s="5"/>
      <c r="MV970" s="5"/>
      <c r="MW970" s="5"/>
      <c r="MX970" s="5"/>
      <c r="MY970" s="5"/>
      <c r="MZ970" s="5"/>
      <c r="NA970" s="5"/>
      <c r="NB970" s="5"/>
      <c r="NC970" s="5"/>
      <c r="ND970" s="5"/>
      <c r="NE970" s="5"/>
      <c r="NF970" s="5"/>
      <c r="NG970" s="5"/>
      <c r="NH970" s="5"/>
      <c r="NI970" s="5"/>
      <c r="NJ970" s="5"/>
      <c r="NK970" s="5"/>
      <c r="NL970" s="5"/>
      <c r="NM970" s="5"/>
      <c r="NN970" s="5"/>
      <c r="NO970" s="5"/>
      <c r="NP970" s="5"/>
      <c r="NQ970" s="5"/>
      <c r="NR970" s="5"/>
      <c r="NS970" s="5"/>
      <c r="NT970" s="5"/>
      <c r="NU970" s="5"/>
      <c r="NV970" s="5"/>
      <c r="NW970" s="5"/>
      <c r="NX970" s="5"/>
      <c r="NY970" s="5"/>
      <c r="NZ970" s="5"/>
      <c r="OA970" s="5"/>
      <c r="OB970" s="5"/>
      <c r="OC970" s="5"/>
      <c r="OD970" s="5"/>
      <c r="OE970" s="5"/>
      <c r="OF970" s="5"/>
      <c r="OG970" s="5"/>
      <c r="OH970" s="5"/>
      <c r="OI970" s="5"/>
      <c r="OJ970" s="5"/>
      <c r="OK970" s="5"/>
      <c r="OL970" s="5"/>
      <c r="OM970" s="5"/>
      <c r="ON970" s="5"/>
      <c r="OO970" s="5"/>
      <c r="OP970" s="5"/>
      <c r="OQ970" s="5"/>
      <c r="OR970" s="5"/>
      <c r="OS970" s="5"/>
      <c r="OT970" s="5"/>
      <c r="OU970" s="5"/>
      <c r="OV970" s="5"/>
      <c r="OW970" s="5"/>
      <c r="OX970" s="5"/>
      <c r="OY970" s="5"/>
      <c r="OZ970" s="5"/>
      <c r="PA970" s="5"/>
      <c r="PB970" s="5"/>
      <c r="PC970" s="5"/>
      <c r="PD970" s="5"/>
      <c r="PE970" s="5"/>
      <c r="PF970" s="5"/>
      <c r="PG970" s="5"/>
      <c r="PH970" s="5"/>
      <c r="PI970" s="5"/>
      <c r="PJ970" s="5"/>
      <c r="PK970" s="5"/>
      <c r="PL970" s="5"/>
      <c r="PM970" s="5"/>
      <c r="PN970" s="5"/>
      <c r="PO970" s="5"/>
      <c r="PP970" s="5"/>
    </row>
    <row r="971" spans="1:432" ht="14.2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  <c r="IW971" s="5"/>
      <c r="IX971" s="5"/>
      <c r="IY971" s="5"/>
      <c r="IZ971" s="5"/>
      <c r="JA971" s="5"/>
      <c r="JB971" s="5"/>
      <c r="JC971" s="5"/>
      <c r="JD971" s="5"/>
      <c r="JE971" s="5"/>
      <c r="JF971" s="5"/>
      <c r="JG971" s="5"/>
      <c r="JH971" s="5"/>
      <c r="JI971" s="5"/>
      <c r="JJ971" s="5"/>
      <c r="JK971" s="5"/>
      <c r="JL971" s="5"/>
      <c r="JM971" s="5"/>
      <c r="JN971" s="5"/>
      <c r="JO971" s="5"/>
      <c r="JP971" s="5"/>
      <c r="JQ971" s="5"/>
      <c r="JR971" s="5"/>
      <c r="JS971" s="5"/>
      <c r="JT971" s="5"/>
      <c r="JU971" s="5"/>
      <c r="JV971" s="5"/>
      <c r="JW971" s="5"/>
      <c r="JX971" s="5"/>
      <c r="JY971" s="5"/>
      <c r="JZ971" s="5"/>
      <c r="KA971" s="5"/>
      <c r="KB971" s="5"/>
      <c r="KC971" s="5"/>
      <c r="KD971" s="5"/>
      <c r="KE971" s="5"/>
      <c r="KF971" s="5"/>
      <c r="KG971" s="5"/>
      <c r="KH971" s="5"/>
      <c r="KI971" s="5"/>
      <c r="KJ971" s="5"/>
      <c r="KK971" s="5"/>
      <c r="KL971" s="5"/>
      <c r="KM971" s="5"/>
      <c r="KN971" s="5"/>
      <c r="KO971" s="5"/>
      <c r="KP971" s="5"/>
      <c r="KQ971" s="5"/>
      <c r="KR971" s="5"/>
      <c r="KS971" s="5"/>
      <c r="KT971" s="5"/>
      <c r="KU971" s="5"/>
      <c r="KV971" s="5"/>
      <c r="KW971" s="5"/>
      <c r="KX971" s="5"/>
      <c r="KY971" s="5"/>
      <c r="KZ971" s="5"/>
      <c r="LA971" s="5"/>
      <c r="LB971" s="5"/>
      <c r="LC971" s="5"/>
      <c r="LD971" s="5"/>
      <c r="LE971" s="5"/>
      <c r="LF971" s="5"/>
      <c r="LG971" s="5"/>
      <c r="LH971" s="5"/>
      <c r="LI971" s="5"/>
      <c r="LJ971" s="5"/>
      <c r="LK971" s="5"/>
      <c r="LL971" s="5"/>
      <c r="LM971" s="5"/>
      <c r="LN971" s="5"/>
      <c r="LO971" s="5"/>
      <c r="LP971" s="5"/>
      <c r="LQ971" s="5"/>
      <c r="LR971" s="5"/>
      <c r="LS971" s="5"/>
      <c r="LT971" s="5"/>
      <c r="LU971" s="5"/>
      <c r="LV971" s="5"/>
      <c r="LW971" s="5"/>
      <c r="LX971" s="5"/>
      <c r="LY971" s="5"/>
      <c r="LZ971" s="5"/>
      <c r="MA971" s="5"/>
      <c r="MB971" s="5"/>
      <c r="MC971" s="5"/>
      <c r="MD971" s="5"/>
      <c r="ME971" s="5"/>
      <c r="MF971" s="5"/>
      <c r="MG971" s="5"/>
      <c r="MH971" s="5"/>
      <c r="MI971" s="5"/>
      <c r="MJ971" s="5"/>
      <c r="MK971" s="5"/>
      <c r="ML971" s="5"/>
      <c r="MM971" s="5"/>
      <c r="MN971" s="5"/>
      <c r="MO971" s="5"/>
      <c r="MP971" s="5"/>
      <c r="MQ971" s="5"/>
      <c r="MR971" s="5"/>
      <c r="MS971" s="5"/>
      <c r="MT971" s="5"/>
      <c r="MU971" s="5"/>
      <c r="MV971" s="5"/>
      <c r="MW971" s="5"/>
      <c r="MX971" s="5"/>
      <c r="MY971" s="5"/>
      <c r="MZ971" s="5"/>
      <c r="NA971" s="5"/>
      <c r="NB971" s="5"/>
      <c r="NC971" s="5"/>
      <c r="ND971" s="5"/>
      <c r="NE971" s="5"/>
      <c r="NF971" s="5"/>
      <c r="NG971" s="5"/>
      <c r="NH971" s="5"/>
      <c r="NI971" s="5"/>
      <c r="NJ971" s="5"/>
      <c r="NK971" s="5"/>
      <c r="NL971" s="5"/>
      <c r="NM971" s="5"/>
      <c r="NN971" s="5"/>
      <c r="NO971" s="5"/>
      <c r="NP971" s="5"/>
      <c r="NQ971" s="5"/>
      <c r="NR971" s="5"/>
      <c r="NS971" s="5"/>
      <c r="NT971" s="5"/>
      <c r="NU971" s="5"/>
      <c r="NV971" s="5"/>
      <c r="NW971" s="5"/>
      <c r="NX971" s="5"/>
      <c r="NY971" s="5"/>
      <c r="NZ971" s="5"/>
      <c r="OA971" s="5"/>
      <c r="OB971" s="5"/>
      <c r="OC971" s="5"/>
      <c r="OD971" s="5"/>
      <c r="OE971" s="5"/>
      <c r="OF971" s="5"/>
      <c r="OG971" s="5"/>
      <c r="OH971" s="5"/>
      <c r="OI971" s="5"/>
      <c r="OJ971" s="5"/>
      <c r="OK971" s="5"/>
      <c r="OL971" s="5"/>
      <c r="OM971" s="5"/>
      <c r="ON971" s="5"/>
      <c r="OO971" s="5"/>
      <c r="OP971" s="5"/>
      <c r="OQ971" s="5"/>
      <c r="OR971" s="5"/>
      <c r="OS971" s="5"/>
      <c r="OT971" s="5"/>
      <c r="OU971" s="5"/>
      <c r="OV971" s="5"/>
      <c r="OW971" s="5"/>
      <c r="OX971" s="5"/>
      <c r="OY971" s="5"/>
      <c r="OZ971" s="5"/>
      <c r="PA971" s="5"/>
      <c r="PB971" s="5"/>
      <c r="PC971" s="5"/>
      <c r="PD971" s="5"/>
      <c r="PE971" s="5"/>
      <c r="PF971" s="5"/>
      <c r="PG971" s="5"/>
      <c r="PH971" s="5"/>
      <c r="PI971" s="5"/>
      <c r="PJ971" s="5"/>
      <c r="PK971" s="5"/>
      <c r="PL971" s="5"/>
      <c r="PM971" s="5"/>
      <c r="PN971" s="5"/>
      <c r="PO971" s="5"/>
      <c r="PP971" s="5"/>
    </row>
    <row r="972" spans="1:432" ht="14.2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  <c r="IW972" s="5"/>
      <c r="IX972" s="5"/>
      <c r="IY972" s="5"/>
      <c r="IZ972" s="5"/>
      <c r="JA972" s="5"/>
      <c r="JB972" s="5"/>
      <c r="JC972" s="5"/>
      <c r="JD972" s="5"/>
      <c r="JE972" s="5"/>
      <c r="JF972" s="5"/>
      <c r="JG972" s="5"/>
      <c r="JH972" s="5"/>
      <c r="JI972" s="5"/>
      <c r="JJ972" s="5"/>
      <c r="JK972" s="5"/>
      <c r="JL972" s="5"/>
      <c r="JM972" s="5"/>
      <c r="JN972" s="5"/>
      <c r="JO972" s="5"/>
      <c r="JP972" s="5"/>
      <c r="JQ972" s="5"/>
      <c r="JR972" s="5"/>
      <c r="JS972" s="5"/>
      <c r="JT972" s="5"/>
      <c r="JU972" s="5"/>
      <c r="JV972" s="5"/>
      <c r="JW972" s="5"/>
      <c r="JX972" s="5"/>
      <c r="JY972" s="5"/>
      <c r="JZ972" s="5"/>
      <c r="KA972" s="5"/>
      <c r="KB972" s="5"/>
      <c r="KC972" s="5"/>
      <c r="KD972" s="5"/>
      <c r="KE972" s="5"/>
      <c r="KF972" s="5"/>
      <c r="KG972" s="5"/>
      <c r="KH972" s="5"/>
      <c r="KI972" s="5"/>
      <c r="KJ972" s="5"/>
      <c r="KK972" s="5"/>
      <c r="KL972" s="5"/>
      <c r="KM972" s="5"/>
      <c r="KN972" s="5"/>
      <c r="KO972" s="5"/>
      <c r="KP972" s="5"/>
      <c r="KQ972" s="5"/>
      <c r="KR972" s="5"/>
      <c r="KS972" s="5"/>
      <c r="KT972" s="5"/>
      <c r="KU972" s="5"/>
      <c r="KV972" s="5"/>
      <c r="KW972" s="5"/>
      <c r="KX972" s="5"/>
      <c r="KY972" s="5"/>
      <c r="KZ972" s="5"/>
      <c r="LA972" s="5"/>
      <c r="LB972" s="5"/>
      <c r="LC972" s="5"/>
      <c r="LD972" s="5"/>
      <c r="LE972" s="5"/>
      <c r="LF972" s="5"/>
      <c r="LG972" s="5"/>
      <c r="LH972" s="5"/>
      <c r="LI972" s="5"/>
      <c r="LJ972" s="5"/>
      <c r="LK972" s="5"/>
      <c r="LL972" s="5"/>
      <c r="LM972" s="5"/>
      <c r="LN972" s="5"/>
      <c r="LO972" s="5"/>
      <c r="LP972" s="5"/>
      <c r="LQ972" s="5"/>
      <c r="LR972" s="5"/>
      <c r="LS972" s="5"/>
      <c r="LT972" s="5"/>
      <c r="LU972" s="5"/>
      <c r="LV972" s="5"/>
      <c r="LW972" s="5"/>
      <c r="LX972" s="5"/>
      <c r="LY972" s="5"/>
      <c r="LZ972" s="5"/>
      <c r="MA972" s="5"/>
      <c r="MB972" s="5"/>
      <c r="MC972" s="5"/>
      <c r="MD972" s="5"/>
      <c r="ME972" s="5"/>
      <c r="MF972" s="5"/>
      <c r="MG972" s="5"/>
      <c r="MH972" s="5"/>
      <c r="MI972" s="5"/>
      <c r="MJ972" s="5"/>
      <c r="MK972" s="5"/>
      <c r="ML972" s="5"/>
      <c r="MM972" s="5"/>
      <c r="MN972" s="5"/>
      <c r="MO972" s="5"/>
      <c r="MP972" s="5"/>
      <c r="MQ972" s="5"/>
      <c r="MR972" s="5"/>
      <c r="MS972" s="5"/>
      <c r="MT972" s="5"/>
      <c r="MU972" s="5"/>
      <c r="MV972" s="5"/>
      <c r="MW972" s="5"/>
      <c r="MX972" s="5"/>
      <c r="MY972" s="5"/>
      <c r="MZ972" s="5"/>
      <c r="NA972" s="5"/>
      <c r="NB972" s="5"/>
      <c r="NC972" s="5"/>
      <c r="ND972" s="5"/>
      <c r="NE972" s="5"/>
      <c r="NF972" s="5"/>
      <c r="NG972" s="5"/>
      <c r="NH972" s="5"/>
      <c r="NI972" s="5"/>
      <c r="NJ972" s="5"/>
      <c r="NK972" s="5"/>
      <c r="NL972" s="5"/>
      <c r="NM972" s="5"/>
      <c r="NN972" s="5"/>
      <c r="NO972" s="5"/>
      <c r="NP972" s="5"/>
      <c r="NQ972" s="5"/>
      <c r="NR972" s="5"/>
      <c r="NS972" s="5"/>
      <c r="NT972" s="5"/>
      <c r="NU972" s="5"/>
      <c r="NV972" s="5"/>
      <c r="NW972" s="5"/>
      <c r="NX972" s="5"/>
      <c r="NY972" s="5"/>
      <c r="NZ972" s="5"/>
      <c r="OA972" s="5"/>
      <c r="OB972" s="5"/>
      <c r="OC972" s="5"/>
      <c r="OD972" s="5"/>
      <c r="OE972" s="5"/>
      <c r="OF972" s="5"/>
      <c r="OG972" s="5"/>
      <c r="OH972" s="5"/>
      <c r="OI972" s="5"/>
      <c r="OJ972" s="5"/>
      <c r="OK972" s="5"/>
      <c r="OL972" s="5"/>
      <c r="OM972" s="5"/>
      <c r="ON972" s="5"/>
      <c r="OO972" s="5"/>
      <c r="OP972" s="5"/>
      <c r="OQ972" s="5"/>
      <c r="OR972" s="5"/>
      <c r="OS972" s="5"/>
      <c r="OT972" s="5"/>
      <c r="OU972" s="5"/>
      <c r="OV972" s="5"/>
      <c r="OW972" s="5"/>
      <c r="OX972" s="5"/>
      <c r="OY972" s="5"/>
      <c r="OZ972" s="5"/>
      <c r="PA972" s="5"/>
      <c r="PB972" s="5"/>
      <c r="PC972" s="5"/>
      <c r="PD972" s="5"/>
      <c r="PE972" s="5"/>
      <c r="PF972" s="5"/>
      <c r="PG972" s="5"/>
      <c r="PH972" s="5"/>
      <c r="PI972" s="5"/>
      <c r="PJ972" s="5"/>
      <c r="PK972" s="5"/>
      <c r="PL972" s="5"/>
      <c r="PM972" s="5"/>
      <c r="PN972" s="5"/>
      <c r="PO972" s="5"/>
      <c r="PP972" s="5"/>
    </row>
    <row r="973" spans="1:432" ht="14.2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  <c r="IW973" s="5"/>
      <c r="IX973" s="5"/>
      <c r="IY973" s="5"/>
      <c r="IZ973" s="5"/>
      <c r="JA973" s="5"/>
      <c r="JB973" s="5"/>
      <c r="JC973" s="5"/>
      <c r="JD973" s="5"/>
      <c r="JE973" s="5"/>
      <c r="JF973" s="5"/>
      <c r="JG973" s="5"/>
      <c r="JH973" s="5"/>
      <c r="JI973" s="5"/>
      <c r="JJ973" s="5"/>
      <c r="JK973" s="5"/>
      <c r="JL973" s="5"/>
      <c r="JM973" s="5"/>
      <c r="JN973" s="5"/>
      <c r="JO973" s="5"/>
      <c r="JP973" s="5"/>
      <c r="JQ973" s="5"/>
      <c r="JR973" s="5"/>
      <c r="JS973" s="5"/>
      <c r="JT973" s="5"/>
      <c r="JU973" s="5"/>
      <c r="JV973" s="5"/>
      <c r="JW973" s="5"/>
      <c r="JX973" s="5"/>
      <c r="JY973" s="5"/>
      <c r="JZ973" s="5"/>
      <c r="KA973" s="5"/>
      <c r="KB973" s="5"/>
      <c r="KC973" s="5"/>
      <c r="KD973" s="5"/>
      <c r="KE973" s="5"/>
      <c r="KF973" s="5"/>
      <c r="KG973" s="5"/>
      <c r="KH973" s="5"/>
      <c r="KI973" s="5"/>
      <c r="KJ973" s="5"/>
      <c r="KK973" s="5"/>
      <c r="KL973" s="5"/>
      <c r="KM973" s="5"/>
      <c r="KN973" s="5"/>
      <c r="KO973" s="5"/>
      <c r="KP973" s="5"/>
      <c r="KQ973" s="5"/>
      <c r="KR973" s="5"/>
      <c r="KS973" s="5"/>
      <c r="KT973" s="5"/>
      <c r="KU973" s="5"/>
      <c r="KV973" s="5"/>
      <c r="KW973" s="5"/>
      <c r="KX973" s="5"/>
      <c r="KY973" s="5"/>
      <c r="KZ973" s="5"/>
      <c r="LA973" s="5"/>
      <c r="LB973" s="5"/>
      <c r="LC973" s="5"/>
      <c r="LD973" s="5"/>
      <c r="LE973" s="5"/>
      <c r="LF973" s="5"/>
      <c r="LG973" s="5"/>
      <c r="LH973" s="5"/>
      <c r="LI973" s="5"/>
      <c r="LJ973" s="5"/>
      <c r="LK973" s="5"/>
      <c r="LL973" s="5"/>
      <c r="LM973" s="5"/>
      <c r="LN973" s="5"/>
      <c r="LO973" s="5"/>
      <c r="LP973" s="5"/>
      <c r="LQ973" s="5"/>
      <c r="LR973" s="5"/>
      <c r="LS973" s="5"/>
      <c r="LT973" s="5"/>
      <c r="LU973" s="5"/>
      <c r="LV973" s="5"/>
      <c r="LW973" s="5"/>
      <c r="LX973" s="5"/>
      <c r="LY973" s="5"/>
      <c r="LZ973" s="5"/>
      <c r="MA973" s="5"/>
      <c r="MB973" s="5"/>
      <c r="MC973" s="5"/>
      <c r="MD973" s="5"/>
      <c r="ME973" s="5"/>
      <c r="MF973" s="5"/>
      <c r="MG973" s="5"/>
      <c r="MH973" s="5"/>
      <c r="MI973" s="5"/>
      <c r="MJ973" s="5"/>
      <c r="MK973" s="5"/>
      <c r="ML973" s="5"/>
      <c r="MM973" s="5"/>
      <c r="MN973" s="5"/>
      <c r="MO973" s="5"/>
      <c r="MP973" s="5"/>
      <c r="MQ973" s="5"/>
      <c r="MR973" s="5"/>
      <c r="MS973" s="5"/>
      <c r="MT973" s="5"/>
      <c r="MU973" s="5"/>
      <c r="MV973" s="5"/>
      <c r="MW973" s="5"/>
      <c r="MX973" s="5"/>
      <c r="MY973" s="5"/>
      <c r="MZ973" s="5"/>
      <c r="NA973" s="5"/>
      <c r="NB973" s="5"/>
      <c r="NC973" s="5"/>
      <c r="ND973" s="5"/>
      <c r="NE973" s="5"/>
      <c r="NF973" s="5"/>
      <c r="NG973" s="5"/>
      <c r="NH973" s="5"/>
      <c r="NI973" s="5"/>
      <c r="NJ973" s="5"/>
      <c r="NK973" s="5"/>
      <c r="NL973" s="5"/>
      <c r="NM973" s="5"/>
      <c r="NN973" s="5"/>
      <c r="NO973" s="5"/>
      <c r="NP973" s="5"/>
      <c r="NQ973" s="5"/>
      <c r="NR973" s="5"/>
      <c r="NS973" s="5"/>
      <c r="NT973" s="5"/>
      <c r="NU973" s="5"/>
      <c r="NV973" s="5"/>
      <c r="NW973" s="5"/>
      <c r="NX973" s="5"/>
      <c r="NY973" s="5"/>
      <c r="NZ973" s="5"/>
      <c r="OA973" s="5"/>
      <c r="OB973" s="5"/>
      <c r="OC973" s="5"/>
      <c r="OD973" s="5"/>
      <c r="OE973" s="5"/>
      <c r="OF973" s="5"/>
      <c r="OG973" s="5"/>
      <c r="OH973" s="5"/>
      <c r="OI973" s="5"/>
      <c r="OJ973" s="5"/>
      <c r="OK973" s="5"/>
      <c r="OL973" s="5"/>
      <c r="OM973" s="5"/>
      <c r="ON973" s="5"/>
      <c r="OO973" s="5"/>
      <c r="OP973" s="5"/>
      <c r="OQ973" s="5"/>
      <c r="OR973" s="5"/>
      <c r="OS973" s="5"/>
      <c r="OT973" s="5"/>
      <c r="OU973" s="5"/>
      <c r="OV973" s="5"/>
      <c r="OW973" s="5"/>
      <c r="OX973" s="5"/>
      <c r="OY973" s="5"/>
      <c r="OZ973" s="5"/>
      <c r="PA973" s="5"/>
      <c r="PB973" s="5"/>
      <c r="PC973" s="5"/>
      <c r="PD973" s="5"/>
      <c r="PE973" s="5"/>
      <c r="PF973" s="5"/>
      <c r="PG973" s="5"/>
      <c r="PH973" s="5"/>
      <c r="PI973" s="5"/>
      <c r="PJ973" s="5"/>
      <c r="PK973" s="5"/>
      <c r="PL973" s="5"/>
      <c r="PM973" s="5"/>
      <c r="PN973" s="5"/>
      <c r="PO973" s="5"/>
      <c r="PP973" s="5"/>
    </row>
    <row r="974" spans="1:432" ht="14.2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  <c r="IW974" s="5"/>
      <c r="IX974" s="5"/>
      <c r="IY974" s="5"/>
      <c r="IZ974" s="5"/>
      <c r="JA974" s="5"/>
      <c r="JB974" s="5"/>
      <c r="JC974" s="5"/>
      <c r="JD974" s="5"/>
      <c r="JE974" s="5"/>
      <c r="JF974" s="5"/>
      <c r="JG974" s="5"/>
      <c r="JH974" s="5"/>
      <c r="JI974" s="5"/>
      <c r="JJ974" s="5"/>
      <c r="JK974" s="5"/>
      <c r="JL974" s="5"/>
      <c r="JM974" s="5"/>
      <c r="JN974" s="5"/>
      <c r="JO974" s="5"/>
      <c r="JP974" s="5"/>
      <c r="JQ974" s="5"/>
      <c r="JR974" s="5"/>
      <c r="JS974" s="5"/>
      <c r="JT974" s="5"/>
      <c r="JU974" s="5"/>
      <c r="JV974" s="5"/>
      <c r="JW974" s="5"/>
      <c r="JX974" s="5"/>
      <c r="JY974" s="5"/>
      <c r="JZ974" s="5"/>
      <c r="KA974" s="5"/>
      <c r="KB974" s="5"/>
      <c r="KC974" s="5"/>
      <c r="KD974" s="5"/>
      <c r="KE974" s="5"/>
      <c r="KF974" s="5"/>
      <c r="KG974" s="5"/>
      <c r="KH974" s="5"/>
      <c r="KI974" s="5"/>
      <c r="KJ974" s="5"/>
      <c r="KK974" s="5"/>
      <c r="KL974" s="5"/>
      <c r="KM974" s="5"/>
      <c r="KN974" s="5"/>
      <c r="KO974" s="5"/>
      <c r="KP974" s="5"/>
      <c r="KQ974" s="5"/>
      <c r="KR974" s="5"/>
      <c r="KS974" s="5"/>
      <c r="KT974" s="5"/>
      <c r="KU974" s="5"/>
      <c r="KV974" s="5"/>
      <c r="KW974" s="5"/>
      <c r="KX974" s="5"/>
      <c r="KY974" s="5"/>
      <c r="KZ974" s="5"/>
      <c r="LA974" s="5"/>
      <c r="LB974" s="5"/>
      <c r="LC974" s="5"/>
      <c r="LD974" s="5"/>
      <c r="LE974" s="5"/>
      <c r="LF974" s="5"/>
      <c r="LG974" s="5"/>
      <c r="LH974" s="5"/>
      <c r="LI974" s="5"/>
      <c r="LJ974" s="5"/>
      <c r="LK974" s="5"/>
      <c r="LL974" s="5"/>
      <c r="LM974" s="5"/>
      <c r="LN974" s="5"/>
      <c r="LO974" s="5"/>
      <c r="LP974" s="5"/>
      <c r="LQ974" s="5"/>
      <c r="LR974" s="5"/>
      <c r="LS974" s="5"/>
      <c r="LT974" s="5"/>
      <c r="LU974" s="5"/>
      <c r="LV974" s="5"/>
      <c r="LW974" s="5"/>
      <c r="LX974" s="5"/>
      <c r="LY974" s="5"/>
      <c r="LZ974" s="5"/>
      <c r="MA974" s="5"/>
      <c r="MB974" s="5"/>
      <c r="MC974" s="5"/>
      <c r="MD974" s="5"/>
      <c r="ME974" s="5"/>
      <c r="MF974" s="5"/>
      <c r="MG974" s="5"/>
      <c r="MH974" s="5"/>
      <c r="MI974" s="5"/>
      <c r="MJ974" s="5"/>
      <c r="MK974" s="5"/>
      <c r="ML974" s="5"/>
      <c r="MM974" s="5"/>
      <c r="MN974" s="5"/>
      <c r="MO974" s="5"/>
      <c r="MP974" s="5"/>
      <c r="MQ974" s="5"/>
      <c r="MR974" s="5"/>
      <c r="MS974" s="5"/>
      <c r="MT974" s="5"/>
      <c r="MU974" s="5"/>
      <c r="MV974" s="5"/>
      <c r="MW974" s="5"/>
      <c r="MX974" s="5"/>
      <c r="MY974" s="5"/>
      <c r="MZ974" s="5"/>
      <c r="NA974" s="5"/>
      <c r="NB974" s="5"/>
      <c r="NC974" s="5"/>
      <c r="ND974" s="5"/>
      <c r="NE974" s="5"/>
      <c r="NF974" s="5"/>
      <c r="NG974" s="5"/>
      <c r="NH974" s="5"/>
      <c r="NI974" s="5"/>
      <c r="NJ974" s="5"/>
      <c r="NK974" s="5"/>
      <c r="NL974" s="5"/>
      <c r="NM974" s="5"/>
      <c r="NN974" s="5"/>
      <c r="NO974" s="5"/>
      <c r="NP974" s="5"/>
      <c r="NQ974" s="5"/>
      <c r="NR974" s="5"/>
      <c r="NS974" s="5"/>
      <c r="NT974" s="5"/>
      <c r="NU974" s="5"/>
      <c r="NV974" s="5"/>
      <c r="NW974" s="5"/>
      <c r="NX974" s="5"/>
      <c r="NY974" s="5"/>
      <c r="NZ974" s="5"/>
      <c r="OA974" s="5"/>
      <c r="OB974" s="5"/>
      <c r="OC974" s="5"/>
      <c r="OD974" s="5"/>
      <c r="OE974" s="5"/>
      <c r="OF974" s="5"/>
      <c r="OG974" s="5"/>
      <c r="OH974" s="5"/>
      <c r="OI974" s="5"/>
      <c r="OJ974" s="5"/>
      <c r="OK974" s="5"/>
      <c r="OL974" s="5"/>
      <c r="OM974" s="5"/>
      <c r="ON974" s="5"/>
      <c r="OO974" s="5"/>
      <c r="OP974" s="5"/>
      <c r="OQ974" s="5"/>
      <c r="OR974" s="5"/>
      <c r="OS974" s="5"/>
      <c r="OT974" s="5"/>
      <c r="OU974" s="5"/>
      <c r="OV974" s="5"/>
      <c r="OW974" s="5"/>
      <c r="OX974" s="5"/>
      <c r="OY974" s="5"/>
      <c r="OZ974" s="5"/>
      <c r="PA974" s="5"/>
      <c r="PB974" s="5"/>
      <c r="PC974" s="5"/>
      <c r="PD974" s="5"/>
      <c r="PE974" s="5"/>
      <c r="PF974" s="5"/>
      <c r="PG974" s="5"/>
      <c r="PH974" s="5"/>
      <c r="PI974" s="5"/>
      <c r="PJ974" s="5"/>
      <c r="PK974" s="5"/>
      <c r="PL974" s="5"/>
      <c r="PM974" s="5"/>
      <c r="PN974" s="5"/>
      <c r="PO974" s="5"/>
      <c r="PP974" s="5"/>
    </row>
    <row r="975" spans="1:432" ht="14.2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  <c r="IW975" s="5"/>
      <c r="IX975" s="5"/>
      <c r="IY975" s="5"/>
      <c r="IZ975" s="5"/>
      <c r="JA975" s="5"/>
      <c r="JB975" s="5"/>
      <c r="JC975" s="5"/>
      <c r="JD975" s="5"/>
      <c r="JE975" s="5"/>
      <c r="JF975" s="5"/>
      <c r="JG975" s="5"/>
      <c r="JH975" s="5"/>
      <c r="JI975" s="5"/>
      <c r="JJ975" s="5"/>
      <c r="JK975" s="5"/>
      <c r="JL975" s="5"/>
      <c r="JM975" s="5"/>
      <c r="JN975" s="5"/>
      <c r="JO975" s="5"/>
      <c r="JP975" s="5"/>
      <c r="JQ975" s="5"/>
      <c r="JR975" s="5"/>
      <c r="JS975" s="5"/>
      <c r="JT975" s="5"/>
      <c r="JU975" s="5"/>
      <c r="JV975" s="5"/>
      <c r="JW975" s="5"/>
      <c r="JX975" s="5"/>
      <c r="JY975" s="5"/>
      <c r="JZ975" s="5"/>
      <c r="KA975" s="5"/>
      <c r="KB975" s="5"/>
      <c r="KC975" s="5"/>
      <c r="KD975" s="5"/>
      <c r="KE975" s="5"/>
      <c r="KF975" s="5"/>
      <c r="KG975" s="5"/>
      <c r="KH975" s="5"/>
      <c r="KI975" s="5"/>
      <c r="KJ975" s="5"/>
      <c r="KK975" s="5"/>
      <c r="KL975" s="5"/>
      <c r="KM975" s="5"/>
      <c r="KN975" s="5"/>
      <c r="KO975" s="5"/>
      <c r="KP975" s="5"/>
      <c r="KQ975" s="5"/>
      <c r="KR975" s="5"/>
      <c r="KS975" s="5"/>
      <c r="KT975" s="5"/>
      <c r="KU975" s="5"/>
      <c r="KV975" s="5"/>
      <c r="KW975" s="5"/>
      <c r="KX975" s="5"/>
      <c r="KY975" s="5"/>
      <c r="KZ975" s="5"/>
      <c r="LA975" s="5"/>
      <c r="LB975" s="5"/>
      <c r="LC975" s="5"/>
      <c r="LD975" s="5"/>
      <c r="LE975" s="5"/>
      <c r="LF975" s="5"/>
      <c r="LG975" s="5"/>
      <c r="LH975" s="5"/>
      <c r="LI975" s="5"/>
      <c r="LJ975" s="5"/>
      <c r="LK975" s="5"/>
      <c r="LL975" s="5"/>
      <c r="LM975" s="5"/>
      <c r="LN975" s="5"/>
      <c r="LO975" s="5"/>
      <c r="LP975" s="5"/>
      <c r="LQ975" s="5"/>
      <c r="LR975" s="5"/>
      <c r="LS975" s="5"/>
      <c r="LT975" s="5"/>
      <c r="LU975" s="5"/>
      <c r="LV975" s="5"/>
      <c r="LW975" s="5"/>
      <c r="LX975" s="5"/>
      <c r="LY975" s="5"/>
      <c r="LZ975" s="5"/>
      <c r="MA975" s="5"/>
      <c r="MB975" s="5"/>
      <c r="MC975" s="5"/>
      <c r="MD975" s="5"/>
      <c r="ME975" s="5"/>
      <c r="MF975" s="5"/>
      <c r="MG975" s="5"/>
      <c r="MH975" s="5"/>
      <c r="MI975" s="5"/>
      <c r="MJ975" s="5"/>
      <c r="MK975" s="5"/>
      <c r="ML975" s="5"/>
      <c r="MM975" s="5"/>
      <c r="MN975" s="5"/>
      <c r="MO975" s="5"/>
      <c r="MP975" s="5"/>
      <c r="MQ975" s="5"/>
      <c r="MR975" s="5"/>
      <c r="MS975" s="5"/>
      <c r="MT975" s="5"/>
      <c r="MU975" s="5"/>
      <c r="MV975" s="5"/>
      <c r="MW975" s="5"/>
      <c r="MX975" s="5"/>
      <c r="MY975" s="5"/>
      <c r="MZ975" s="5"/>
      <c r="NA975" s="5"/>
      <c r="NB975" s="5"/>
      <c r="NC975" s="5"/>
      <c r="ND975" s="5"/>
      <c r="NE975" s="5"/>
      <c r="NF975" s="5"/>
      <c r="NG975" s="5"/>
      <c r="NH975" s="5"/>
      <c r="NI975" s="5"/>
      <c r="NJ975" s="5"/>
      <c r="NK975" s="5"/>
      <c r="NL975" s="5"/>
      <c r="NM975" s="5"/>
      <c r="NN975" s="5"/>
      <c r="NO975" s="5"/>
      <c r="NP975" s="5"/>
      <c r="NQ975" s="5"/>
      <c r="NR975" s="5"/>
      <c r="NS975" s="5"/>
      <c r="NT975" s="5"/>
      <c r="NU975" s="5"/>
      <c r="NV975" s="5"/>
      <c r="NW975" s="5"/>
      <c r="NX975" s="5"/>
      <c r="NY975" s="5"/>
      <c r="NZ975" s="5"/>
      <c r="OA975" s="5"/>
      <c r="OB975" s="5"/>
      <c r="OC975" s="5"/>
      <c r="OD975" s="5"/>
      <c r="OE975" s="5"/>
      <c r="OF975" s="5"/>
      <c r="OG975" s="5"/>
      <c r="OH975" s="5"/>
      <c r="OI975" s="5"/>
      <c r="OJ975" s="5"/>
      <c r="OK975" s="5"/>
      <c r="OL975" s="5"/>
      <c r="OM975" s="5"/>
      <c r="ON975" s="5"/>
      <c r="OO975" s="5"/>
      <c r="OP975" s="5"/>
      <c r="OQ975" s="5"/>
      <c r="OR975" s="5"/>
      <c r="OS975" s="5"/>
      <c r="OT975" s="5"/>
      <c r="OU975" s="5"/>
      <c r="OV975" s="5"/>
      <c r="OW975" s="5"/>
      <c r="OX975" s="5"/>
      <c r="OY975" s="5"/>
      <c r="OZ975" s="5"/>
      <c r="PA975" s="5"/>
      <c r="PB975" s="5"/>
      <c r="PC975" s="5"/>
      <c r="PD975" s="5"/>
      <c r="PE975" s="5"/>
      <c r="PF975" s="5"/>
      <c r="PG975" s="5"/>
      <c r="PH975" s="5"/>
      <c r="PI975" s="5"/>
      <c r="PJ975" s="5"/>
      <c r="PK975" s="5"/>
      <c r="PL975" s="5"/>
      <c r="PM975" s="5"/>
      <c r="PN975" s="5"/>
      <c r="PO975" s="5"/>
      <c r="PP975" s="5"/>
    </row>
    <row r="976" spans="1:432" ht="14.2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  <c r="IW976" s="5"/>
      <c r="IX976" s="5"/>
      <c r="IY976" s="5"/>
      <c r="IZ976" s="5"/>
      <c r="JA976" s="5"/>
      <c r="JB976" s="5"/>
      <c r="JC976" s="5"/>
      <c r="JD976" s="5"/>
      <c r="JE976" s="5"/>
      <c r="JF976" s="5"/>
      <c r="JG976" s="5"/>
      <c r="JH976" s="5"/>
      <c r="JI976" s="5"/>
      <c r="JJ976" s="5"/>
      <c r="JK976" s="5"/>
      <c r="JL976" s="5"/>
      <c r="JM976" s="5"/>
      <c r="JN976" s="5"/>
      <c r="JO976" s="5"/>
      <c r="JP976" s="5"/>
      <c r="JQ976" s="5"/>
      <c r="JR976" s="5"/>
      <c r="JS976" s="5"/>
      <c r="JT976" s="5"/>
      <c r="JU976" s="5"/>
      <c r="JV976" s="5"/>
      <c r="JW976" s="5"/>
      <c r="JX976" s="5"/>
      <c r="JY976" s="5"/>
      <c r="JZ976" s="5"/>
      <c r="KA976" s="5"/>
      <c r="KB976" s="5"/>
      <c r="KC976" s="5"/>
      <c r="KD976" s="5"/>
      <c r="KE976" s="5"/>
      <c r="KF976" s="5"/>
      <c r="KG976" s="5"/>
      <c r="KH976" s="5"/>
      <c r="KI976" s="5"/>
      <c r="KJ976" s="5"/>
      <c r="KK976" s="5"/>
      <c r="KL976" s="5"/>
      <c r="KM976" s="5"/>
      <c r="KN976" s="5"/>
      <c r="KO976" s="5"/>
      <c r="KP976" s="5"/>
      <c r="KQ976" s="5"/>
      <c r="KR976" s="5"/>
      <c r="KS976" s="5"/>
      <c r="KT976" s="5"/>
      <c r="KU976" s="5"/>
      <c r="KV976" s="5"/>
      <c r="KW976" s="5"/>
      <c r="KX976" s="5"/>
      <c r="KY976" s="5"/>
      <c r="KZ976" s="5"/>
      <c r="LA976" s="5"/>
      <c r="LB976" s="5"/>
      <c r="LC976" s="5"/>
      <c r="LD976" s="5"/>
      <c r="LE976" s="5"/>
      <c r="LF976" s="5"/>
      <c r="LG976" s="5"/>
      <c r="LH976" s="5"/>
      <c r="LI976" s="5"/>
      <c r="LJ976" s="5"/>
      <c r="LK976" s="5"/>
      <c r="LL976" s="5"/>
      <c r="LM976" s="5"/>
      <c r="LN976" s="5"/>
      <c r="LO976" s="5"/>
      <c r="LP976" s="5"/>
      <c r="LQ976" s="5"/>
      <c r="LR976" s="5"/>
      <c r="LS976" s="5"/>
      <c r="LT976" s="5"/>
      <c r="LU976" s="5"/>
      <c r="LV976" s="5"/>
      <c r="LW976" s="5"/>
      <c r="LX976" s="5"/>
      <c r="LY976" s="5"/>
      <c r="LZ976" s="5"/>
      <c r="MA976" s="5"/>
      <c r="MB976" s="5"/>
      <c r="MC976" s="5"/>
      <c r="MD976" s="5"/>
      <c r="ME976" s="5"/>
      <c r="MF976" s="5"/>
      <c r="MG976" s="5"/>
      <c r="MH976" s="5"/>
      <c r="MI976" s="5"/>
      <c r="MJ976" s="5"/>
      <c r="MK976" s="5"/>
      <c r="ML976" s="5"/>
      <c r="MM976" s="5"/>
      <c r="MN976" s="5"/>
      <c r="MO976" s="5"/>
      <c r="MP976" s="5"/>
      <c r="MQ976" s="5"/>
      <c r="MR976" s="5"/>
      <c r="MS976" s="5"/>
      <c r="MT976" s="5"/>
      <c r="MU976" s="5"/>
      <c r="MV976" s="5"/>
      <c r="MW976" s="5"/>
      <c r="MX976" s="5"/>
      <c r="MY976" s="5"/>
      <c r="MZ976" s="5"/>
      <c r="NA976" s="5"/>
      <c r="NB976" s="5"/>
      <c r="NC976" s="5"/>
      <c r="ND976" s="5"/>
      <c r="NE976" s="5"/>
      <c r="NF976" s="5"/>
      <c r="NG976" s="5"/>
      <c r="NH976" s="5"/>
      <c r="NI976" s="5"/>
      <c r="NJ976" s="5"/>
      <c r="NK976" s="5"/>
      <c r="NL976" s="5"/>
      <c r="NM976" s="5"/>
      <c r="NN976" s="5"/>
      <c r="NO976" s="5"/>
      <c r="NP976" s="5"/>
      <c r="NQ976" s="5"/>
      <c r="NR976" s="5"/>
      <c r="NS976" s="5"/>
      <c r="NT976" s="5"/>
      <c r="NU976" s="5"/>
      <c r="NV976" s="5"/>
      <c r="NW976" s="5"/>
      <c r="NX976" s="5"/>
      <c r="NY976" s="5"/>
      <c r="NZ976" s="5"/>
      <c r="OA976" s="5"/>
      <c r="OB976" s="5"/>
      <c r="OC976" s="5"/>
      <c r="OD976" s="5"/>
      <c r="OE976" s="5"/>
      <c r="OF976" s="5"/>
      <c r="OG976" s="5"/>
      <c r="OH976" s="5"/>
      <c r="OI976" s="5"/>
      <c r="OJ976" s="5"/>
      <c r="OK976" s="5"/>
      <c r="OL976" s="5"/>
      <c r="OM976" s="5"/>
      <c r="ON976" s="5"/>
      <c r="OO976" s="5"/>
      <c r="OP976" s="5"/>
      <c r="OQ976" s="5"/>
      <c r="OR976" s="5"/>
      <c r="OS976" s="5"/>
      <c r="OT976" s="5"/>
      <c r="OU976" s="5"/>
      <c r="OV976" s="5"/>
      <c r="OW976" s="5"/>
      <c r="OX976" s="5"/>
      <c r="OY976" s="5"/>
      <c r="OZ976" s="5"/>
      <c r="PA976" s="5"/>
      <c r="PB976" s="5"/>
      <c r="PC976" s="5"/>
      <c r="PD976" s="5"/>
      <c r="PE976" s="5"/>
      <c r="PF976" s="5"/>
      <c r="PG976" s="5"/>
      <c r="PH976" s="5"/>
      <c r="PI976" s="5"/>
      <c r="PJ976" s="5"/>
      <c r="PK976" s="5"/>
      <c r="PL976" s="5"/>
      <c r="PM976" s="5"/>
      <c r="PN976" s="5"/>
      <c r="PO976" s="5"/>
      <c r="PP976" s="5"/>
    </row>
    <row r="977" spans="1:432" ht="14.2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  <c r="IW977" s="5"/>
      <c r="IX977" s="5"/>
      <c r="IY977" s="5"/>
      <c r="IZ977" s="5"/>
      <c r="JA977" s="5"/>
      <c r="JB977" s="5"/>
      <c r="JC977" s="5"/>
      <c r="JD977" s="5"/>
      <c r="JE977" s="5"/>
      <c r="JF977" s="5"/>
      <c r="JG977" s="5"/>
      <c r="JH977" s="5"/>
      <c r="JI977" s="5"/>
      <c r="JJ977" s="5"/>
      <c r="JK977" s="5"/>
      <c r="JL977" s="5"/>
      <c r="JM977" s="5"/>
      <c r="JN977" s="5"/>
      <c r="JO977" s="5"/>
      <c r="JP977" s="5"/>
      <c r="JQ977" s="5"/>
      <c r="JR977" s="5"/>
      <c r="JS977" s="5"/>
      <c r="JT977" s="5"/>
      <c r="JU977" s="5"/>
      <c r="JV977" s="5"/>
      <c r="JW977" s="5"/>
      <c r="JX977" s="5"/>
      <c r="JY977" s="5"/>
      <c r="JZ977" s="5"/>
      <c r="KA977" s="5"/>
      <c r="KB977" s="5"/>
      <c r="KC977" s="5"/>
      <c r="KD977" s="5"/>
      <c r="KE977" s="5"/>
      <c r="KF977" s="5"/>
      <c r="KG977" s="5"/>
      <c r="KH977" s="5"/>
      <c r="KI977" s="5"/>
      <c r="KJ977" s="5"/>
      <c r="KK977" s="5"/>
      <c r="KL977" s="5"/>
      <c r="KM977" s="5"/>
      <c r="KN977" s="5"/>
      <c r="KO977" s="5"/>
      <c r="KP977" s="5"/>
      <c r="KQ977" s="5"/>
      <c r="KR977" s="5"/>
      <c r="KS977" s="5"/>
      <c r="KT977" s="5"/>
      <c r="KU977" s="5"/>
      <c r="KV977" s="5"/>
      <c r="KW977" s="5"/>
      <c r="KX977" s="5"/>
      <c r="KY977" s="5"/>
      <c r="KZ977" s="5"/>
      <c r="LA977" s="5"/>
      <c r="LB977" s="5"/>
      <c r="LC977" s="5"/>
      <c r="LD977" s="5"/>
      <c r="LE977" s="5"/>
      <c r="LF977" s="5"/>
      <c r="LG977" s="5"/>
      <c r="LH977" s="5"/>
      <c r="LI977" s="5"/>
      <c r="LJ977" s="5"/>
      <c r="LK977" s="5"/>
      <c r="LL977" s="5"/>
      <c r="LM977" s="5"/>
      <c r="LN977" s="5"/>
      <c r="LO977" s="5"/>
      <c r="LP977" s="5"/>
      <c r="LQ977" s="5"/>
      <c r="LR977" s="5"/>
      <c r="LS977" s="5"/>
      <c r="LT977" s="5"/>
      <c r="LU977" s="5"/>
      <c r="LV977" s="5"/>
      <c r="LW977" s="5"/>
      <c r="LX977" s="5"/>
      <c r="LY977" s="5"/>
      <c r="LZ977" s="5"/>
      <c r="MA977" s="5"/>
      <c r="MB977" s="5"/>
      <c r="MC977" s="5"/>
      <c r="MD977" s="5"/>
      <c r="ME977" s="5"/>
      <c r="MF977" s="5"/>
      <c r="MG977" s="5"/>
      <c r="MH977" s="5"/>
      <c r="MI977" s="5"/>
      <c r="MJ977" s="5"/>
      <c r="MK977" s="5"/>
      <c r="ML977" s="5"/>
      <c r="MM977" s="5"/>
      <c r="MN977" s="5"/>
      <c r="MO977" s="5"/>
      <c r="MP977" s="5"/>
      <c r="MQ977" s="5"/>
      <c r="MR977" s="5"/>
      <c r="MS977" s="5"/>
      <c r="MT977" s="5"/>
      <c r="MU977" s="5"/>
      <c r="MV977" s="5"/>
      <c r="MW977" s="5"/>
      <c r="MX977" s="5"/>
      <c r="MY977" s="5"/>
      <c r="MZ977" s="5"/>
      <c r="NA977" s="5"/>
      <c r="NB977" s="5"/>
      <c r="NC977" s="5"/>
      <c r="ND977" s="5"/>
      <c r="NE977" s="5"/>
      <c r="NF977" s="5"/>
      <c r="NG977" s="5"/>
      <c r="NH977" s="5"/>
      <c r="NI977" s="5"/>
      <c r="NJ977" s="5"/>
      <c r="NK977" s="5"/>
      <c r="NL977" s="5"/>
      <c r="NM977" s="5"/>
      <c r="NN977" s="5"/>
      <c r="NO977" s="5"/>
      <c r="NP977" s="5"/>
      <c r="NQ977" s="5"/>
      <c r="NR977" s="5"/>
      <c r="NS977" s="5"/>
      <c r="NT977" s="5"/>
      <c r="NU977" s="5"/>
      <c r="NV977" s="5"/>
      <c r="NW977" s="5"/>
      <c r="NX977" s="5"/>
      <c r="NY977" s="5"/>
      <c r="NZ977" s="5"/>
      <c r="OA977" s="5"/>
      <c r="OB977" s="5"/>
      <c r="OC977" s="5"/>
      <c r="OD977" s="5"/>
      <c r="OE977" s="5"/>
      <c r="OF977" s="5"/>
      <c r="OG977" s="5"/>
      <c r="OH977" s="5"/>
      <c r="OI977" s="5"/>
      <c r="OJ977" s="5"/>
      <c r="OK977" s="5"/>
      <c r="OL977" s="5"/>
      <c r="OM977" s="5"/>
      <c r="ON977" s="5"/>
      <c r="OO977" s="5"/>
      <c r="OP977" s="5"/>
      <c r="OQ977" s="5"/>
      <c r="OR977" s="5"/>
      <c r="OS977" s="5"/>
      <c r="OT977" s="5"/>
      <c r="OU977" s="5"/>
      <c r="OV977" s="5"/>
      <c r="OW977" s="5"/>
      <c r="OX977" s="5"/>
      <c r="OY977" s="5"/>
      <c r="OZ977" s="5"/>
      <c r="PA977" s="5"/>
      <c r="PB977" s="5"/>
      <c r="PC977" s="5"/>
      <c r="PD977" s="5"/>
      <c r="PE977" s="5"/>
      <c r="PF977" s="5"/>
      <c r="PG977" s="5"/>
      <c r="PH977" s="5"/>
      <c r="PI977" s="5"/>
      <c r="PJ977" s="5"/>
      <c r="PK977" s="5"/>
      <c r="PL977" s="5"/>
      <c r="PM977" s="5"/>
      <c r="PN977" s="5"/>
      <c r="PO977" s="5"/>
      <c r="PP977" s="5"/>
    </row>
    <row r="978" spans="1:432" ht="14.2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  <c r="IW978" s="5"/>
      <c r="IX978" s="5"/>
      <c r="IY978" s="5"/>
      <c r="IZ978" s="5"/>
      <c r="JA978" s="5"/>
      <c r="JB978" s="5"/>
      <c r="JC978" s="5"/>
      <c r="JD978" s="5"/>
      <c r="JE978" s="5"/>
      <c r="JF978" s="5"/>
      <c r="JG978" s="5"/>
      <c r="JH978" s="5"/>
      <c r="JI978" s="5"/>
      <c r="JJ978" s="5"/>
      <c r="JK978" s="5"/>
      <c r="JL978" s="5"/>
      <c r="JM978" s="5"/>
      <c r="JN978" s="5"/>
      <c r="JO978" s="5"/>
      <c r="JP978" s="5"/>
      <c r="JQ978" s="5"/>
      <c r="JR978" s="5"/>
      <c r="JS978" s="5"/>
      <c r="JT978" s="5"/>
      <c r="JU978" s="5"/>
      <c r="JV978" s="5"/>
      <c r="JW978" s="5"/>
      <c r="JX978" s="5"/>
      <c r="JY978" s="5"/>
      <c r="JZ978" s="5"/>
      <c r="KA978" s="5"/>
      <c r="KB978" s="5"/>
      <c r="KC978" s="5"/>
      <c r="KD978" s="5"/>
      <c r="KE978" s="5"/>
      <c r="KF978" s="5"/>
      <c r="KG978" s="5"/>
      <c r="KH978" s="5"/>
      <c r="KI978" s="5"/>
      <c r="KJ978" s="5"/>
      <c r="KK978" s="5"/>
      <c r="KL978" s="5"/>
      <c r="KM978" s="5"/>
      <c r="KN978" s="5"/>
      <c r="KO978" s="5"/>
      <c r="KP978" s="5"/>
      <c r="KQ978" s="5"/>
      <c r="KR978" s="5"/>
      <c r="KS978" s="5"/>
      <c r="KT978" s="5"/>
      <c r="KU978" s="5"/>
      <c r="KV978" s="5"/>
      <c r="KW978" s="5"/>
      <c r="KX978" s="5"/>
      <c r="KY978" s="5"/>
      <c r="KZ978" s="5"/>
      <c r="LA978" s="5"/>
      <c r="LB978" s="5"/>
      <c r="LC978" s="5"/>
      <c r="LD978" s="5"/>
      <c r="LE978" s="5"/>
      <c r="LF978" s="5"/>
      <c r="LG978" s="5"/>
      <c r="LH978" s="5"/>
      <c r="LI978" s="5"/>
      <c r="LJ978" s="5"/>
      <c r="LK978" s="5"/>
      <c r="LL978" s="5"/>
      <c r="LM978" s="5"/>
      <c r="LN978" s="5"/>
      <c r="LO978" s="5"/>
      <c r="LP978" s="5"/>
      <c r="LQ978" s="5"/>
      <c r="LR978" s="5"/>
      <c r="LS978" s="5"/>
      <c r="LT978" s="5"/>
      <c r="LU978" s="5"/>
      <c r="LV978" s="5"/>
      <c r="LW978" s="5"/>
      <c r="LX978" s="5"/>
      <c r="LY978" s="5"/>
      <c r="LZ978" s="5"/>
      <c r="MA978" s="5"/>
      <c r="MB978" s="5"/>
      <c r="MC978" s="5"/>
      <c r="MD978" s="5"/>
      <c r="ME978" s="5"/>
      <c r="MF978" s="5"/>
      <c r="MG978" s="5"/>
      <c r="MH978" s="5"/>
      <c r="MI978" s="5"/>
      <c r="MJ978" s="5"/>
      <c r="MK978" s="5"/>
      <c r="ML978" s="5"/>
      <c r="MM978" s="5"/>
      <c r="MN978" s="5"/>
      <c r="MO978" s="5"/>
      <c r="MP978" s="5"/>
      <c r="MQ978" s="5"/>
      <c r="MR978" s="5"/>
      <c r="MS978" s="5"/>
      <c r="MT978" s="5"/>
      <c r="MU978" s="5"/>
      <c r="MV978" s="5"/>
      <c r="MW978" s="5"/>
      <c r="MX978" s="5"/>
      <c r="MY978" s="5"/>
      <c r="MZ978" s="5"/>
      <c r="NA978" s="5"/>
      <c r="NB978" s="5"/>
      <c r="NC978" s="5"/>
      <c r="ND978" s="5"/>
      <c r="NE978" s="5"/>
      <c r="NF978" s="5"/>
      <c r="NG978" s="5"/>
      <c r="NH978" s="5"/>
      <c r="NI978" s="5"/>
      <c r="NJ978" s="5"/>
      <c r="NK978" s="5"/>
      <c r="NL978" s="5"/>
      <c r="NM978" s="5"/>
      <c r="NN978" s="5"/>
      <c r="NO978" s="5"/>
      <c r="NP978" s="5"/>
      <c r="NQ978" s="5"/>
      <c r="NR978" s="5"/>
      <c r="NS978" s="5"/>
      <c r="NT978" s="5"/>
      <c r="NU978" s="5"/>
      <c r="NV978" s="5"/>
      <c r="NW978" s="5"/>
      <c r="NX978" s="5"/>
      <c r="NY978" s="5"/>
      <c r="NZ978" s="5"/>
      <c r="OA978" s="5"/>
      <c r="OB978" s="5"/>
      <c r="OC978" s="5"/>
      <c r="OD978" s="5"/>
      <c r="OE978" s="5"/>
      <c r="OF978" s="5"/>
      <c r="OG978" s="5"/>
      <c r="OH978" s="5"/>
      <c r="OI978" s="5"/>
      <c r="OJ978" s="5"/>
      <c r="OK978" s="5"/>
      <c r="OL978" s="5"/>
      <c r="OM978" s="5"/>
      <c r="ON978" s="5"/>
      <c r="OO978" s="5"/>
      <c r="OP978" s="5"/>
      <c r="OQ978" s="5"/>
      <c r="OR978" s="5"/>
      <c r="OS978" s="5"/>
      <c r="OT978" s="5"/>
      <c r="OU978" s="5"/>
      <c r="OV978" s="5"/>
      <c r="OW978" s="5"/>
      <c r="OX978" s="5"/>
      <c r="OY978" s="5"/>
      <c r="OZ978" s="5"/>
      <c r="PA978" s="5"/>
      <c r="PB978" s="5"/>
      <c r="PC978" s="5"/>
      <c r="PD978" s="5"/>
      <c r="PE978" s="5"/>
      <c r="PF978" s="5"/>
      <c r="PG978" s="5"/>
      <c r="PH978" s="5"/>
      <c r="PI978" s="5"/>
      <c r="PJ978" s="5"/>
      <c r="PK978" s="5"/>
      <c r="PL978" s="5"/>
      <c r="PM978" s="5"/>
      <c r="PN978" s="5"/>
      <c r="PO978" s="5"/>
      <c r="PP978" s="5"/>
    </row>
    <row r="979" spans="1:432" ht="14.2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  <c r="IW979" s="5"/>
      <c r="IX979" s="5"/>
      <c r="IY979" s="5"/>
      <c r="IZ979" s="5"/>
      <c r="JA979" s="5"/>
      <c r="JB979" s="5"/>
      <c r="JC979" s="5"/>
      <c r="JD979" s="5"/>
      <c r="JE979" s="5"/>
      <c r="JF979" s="5"/>
      <c r="JG979" s="5"/>
      <c r="JH979" s="5"/>
      <c r="JI979" s="5"/>
      <c r="JJ979" s="5"/>
      <c r="JK979" s="5"/>
      <c r="JL979" s="5"/>
      <c r="JM979" s="5"/>
      <c r="JN979" s="5"/>
      <c r="JO979" s="5"/>
      <c r="JP979" s="5"/>
      <c r="JQ979" s="5"/>
      <c r="JR979" s="5"/>
      <c r="JS979" s="5"/>
      <c r="JT979" s="5"/>
      <c r="JU979" s="5"/>
      <c r="JV979" s="5"/>
      <c r="JW979" s="5"/>
      <c r="JX979" s="5"/>
      <c r="JY979" s="5"/>
      <c r="JZ979" s="5"/>
      <c r="KA979" s="5"/>
      <c r="KB979" s="5"/>
      <c r="KC979" s="5"/>
      <c r="KD979" s="5"/>
      <c r="KE979" s="5"/>
      <c r="KF979" s="5"/>
      <c r="KG979" s="5"/>
      <c r="KH979" s="5"/>
      <c r="KI979" s="5"/>
      <c r="KJ979" s="5"/>
      <c r="KK979" s="5"/>
      <c r="KL979" s="5"/>
      <c r="KM979" s="5"/>
      <c r="KN979" s="5"/>
      <c r="KO979" s="5"/>
      <c r="KP979" s="5"/>
      <c r="KQ979" s="5"/>
      <c r="KR979" s="5"/>
      <c r="KS979" s="5"/>
      <c r="KT979" s="5"/>
      <c r="KU979" s="5"/>
      <c r="KV979" s="5"/>
      <c r="KW979" s="5"/>
      <c r="KX979" s="5"/>
      <c r="KY979" s="5"/>
      <c r="KZ979" s="5"/>
      <c r="LA979" s="5"/>
      <c r="LB979" s="5"/>
      <c r="LC979" s="5"/>
      <c r="LD979" s="5"/>
      <c r="LE979" s="5"/>
      <c r="LF979" s="5"/>
      <c r="LG979" s="5"/>
      <c r="LH979" s="5"/>
      <c r="LI979" s="5"/>
      <c r="LJ979" s="5"/>
      <c r="LK979" s="5"/>
      <c r="LL979" s="5"/>
      <c r="LM979" s="5"/>
      <c r="LN979" s="5"/>
      <c r="LO979" s="5"/>
      <c r="LP979" s="5"/>
      <c r="LQ979" s="5"/>
      <c r="LR979" s="5"/>
      <c r="LS979" s="5"/>
      <c r="LT979" s="5"/>
      <c r="LU979" s="5"/>
      <c r="LV979" s="5"/>
      <c r="LW979" s="5"/>
      <c r="LX979" s="5"/>
      <c r="LY979" s="5"/>
      <c r="LZ979" s="5"/>
      <c r="MA979" s="5"/>
      <c r="MB979" s="5"/>
      <c r="MC979" s="5"/>
      <c r="MD979" s="5"/>
      <c r="ME979" s="5"/>
      <c r="MF979" s="5"/>
      <c r="MG979" s="5"/>
      <c r="MH979" s="5"/>
      <c r="MI979" s="5"/>
      <c r="MJ979" s="5"/>
      <c r="MK979" s="5"/>
      <c r="ML979" s="5"/>
      <c r="MM979" s="5"/>
      <c r="MN979" s="5"/>
      <c r="MO979" s="5"/>
      <c r="MP979" s="5"/>
      <c r="MQ979" s="5"/>
      <c r="MR979" s="5"/>
      <c r="MS979" s="5"/>
      <c r="MT979" s="5"/>
      <c r="MU979" s="5"/>
      <c r="MV979" s="5"/>
      <c r="MW979" s="5"/>
      <c r="MX979" s="5"/>
      <c r="MY979" s="5"/>
      <c r="MZ979" s="5"/>
      <c r="NA979" s="5"/>
      <c r="NB979" s="5"/>
      <c r="NC979" s="5"/>
      <c r="ND979" s="5"/>
      <c r="NE979" s="5"/>
      <c r="NF979" s="5"/>
      <c r="NG979" s="5"/>
      <c r="NH979" s="5"/>
      <c r="NI979" s="5"/>
      <c r="NJ979" s="5"/>
      <c r="NK979" s="5"/>
      <c r="NL979" s="5"/>
      <c r="NM979" s="5"/>
      <c r="NN979" s="5"/>
      <c r="NO979" s="5"/>
      <c r="NP979" s="5"/>
      <c r="NQ979" s="5"/>
      <c r="NR979" s="5"/>
      <c r="NS979" s="5"/>
      <c r="NT979" s="5"/>
      <c r="NU979" s="5"/>
      <c r="NV979" s="5"/>
      <c r="NW979" s="5"/>
      <c r="NX979" s="5"/>
      <c r="NY979" s="5"/>
      <c r="NZ979" s="5"/>
      <c r="OA979" s="5"/>
      <c r="OB979" s="5"/>
      <c r="OC979" s="5"/>
      <c r="OD979" s="5"/>
      <c r="OE979" s="5"/>
      <c r="OF979" s="5"/>
      <c r="OG979" s="5"/>
      <c r="OH979" s="5"/>
      <c r="OI979" s="5"/>
      <c r="OJ979" s="5"/>
      <c r="OK979" s="5"/>
      <c r="OL979" s="5"/>
      <c r="OM979" s="5"/>
      <c r="ON979" s="5"/>
      <c r="OO979" s="5"/>
      <c r="OP979" s="5"/>
      <c r="OQ979" s="5"/>
      <c r="OR979" s="5"/>
      <c r="OS979" s="5"/>
      <c r="OT979" s="5"/>
      <c r="OU979" s="5"/>
      <c r="OV979" s="5"/>
      <c r="OW979" s="5"/>
      <c r="OX979" s="5"/>
      <c r="OY979" s="5"/>
      <c r="OZ979" s="5"/>
      <c r="PA979" s="5"/>
      <c r="PB979" s="5"/>
      <c r="PC979" s="5"/>
      <c r="PD979" s="5"/>
      <c r="PE979" s="5"/>
      <c r="PF979" s="5"/>
      <c r="PG979" s="5"/>
      <c r="PH979" s="5"/>
      <c r="PI979" s="5"/>
      <c r="PJ979" s="5"/>
      <c r="PK979" s="5"/>
      <c r="PL979" s="5"/>
      <c r="PM979" s="5"/>
      <c r="PN979" s="5"/>
      <c r="PO979" s="5"/>
      <c r="PP979" s="5"/>
    </row>
    <row r="980" spans="1:432" ht="14.2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  <c r="IW980" s="5"/>
      <c r="IX980" s="5"/>
      <c r="IY980" s="5"/>
      <c r="IZ980" s="5"/>
      <c r="JA980" s="5"/>
      <c r="JB980" s="5"/>
      <c r="JC980" s="5"/>
      <c r="JD980" s="5"/>
      <c r="JE980" s="5"/>
      <c r="JF980" s="5"/>
      <c r="JG980" s="5"/>
      <c r="JH980" s="5"/>
      <c r="JI980" s="5"/>
      <c r="JJ980" s="5"/>
      <c r="JK980" s="5"/>
      <c r="JL980" s="5"/>
      <c r="JM980" s="5"/>
      <c r="JN980" s="5"/>
      <c r="JO980" s="5"/>
      <c r="JP980" s="5"/>
      <c r="JQ980" s="5"/>
      <c r="JR980" s="5"/>
      <c r="JS980" s="5"/>
      <c r="JT980" s="5"/>
      <c r="JU980" s="5"/>
      <c r="JV980" s="5"/>
      <c r="JW980" s="5"/>
      <c r="JX980" s="5"/>
      <c r="JY980" s="5"/>
      <c r="JZ980" s="5"/>
      <c r="KA980" s="5"/>
      <c r="KB980" s="5"/>
      <c r="KC980" s="5"/>
      <c r="KD980" s="5"/>
      <c r="KE980" s="5"/>
      <c r="KF980" s="5"/>
      <c r="KG980" s="5"/>
      <c r="KH980" s="5"/>
      <c r="KI980" s="5"/>
      <c r="KJ980" s="5"/>
      <c r="KK980" s="5"/>
      <c r="KL980" s="5"/>
      <c r="KM980" s="5"/>
      <c r="KN980" s="5"/>
      <c r="KO980" s="5"/>
      <c r="KP980" s="5"/>
      <c r="KQ980" s="5"/>
      <c r="KR980" s="5"/>
      <c r="KS980" s="5"/>
      <c r="KT980" s="5"/>
      <c r="KU980" s="5"/>
      <c r="KV980" s="5"/>
      <c r="KW980" s="5"/>
      <c r="KX980" s="5"/>
      <c r="KY980" s="5"/>
      <c r="KZ980" s="5"/>
      <c r="LA980" s="5"/>
      <c r="LB980" s="5"/>
      <c r="LC980" s="5"/>
      <c r="LD980" s="5"/>
      <c r="LE980" s="5"/>
      <c r="LF980" s="5"/>
      <c r="LG980" s="5"/>
      <c r="LH980" s="5"/>
      <c r="LI980" s="5"/>
      <c r="LJ980" s="5"/>
      <c r="LK980" s="5"/>
      <c r="LL980" s="5"/>
      <c r="LM980" s="5"/>
      <c r="LN980" s="5"/>
      <c r="LO980" s="5"/>
      <c r="LP980" s="5"/>
      <c r="LQ980" s="5"/>
      <c r="LR980" s="5"/>
      <c r="LS980" s="5"/>
      <c r="LT980" s="5"/>
      <c r="LU980" s="5"/>
      <c r="LV980" s="5"/>
      <c r="LW980" s="5"/>
      <c r="LX980" s="5"/>
      <c r="LY980" s="5"/>
      <c r="LZ980" s="5"/>
      <c r="MA980" s="5"/>
      <c r="MB980" s="5"/>
      <c r="MC980" s="5"/>
      <c r="MD980" s="5"/>
      <c r="ME980" s="5"/>
      <c r="MF980" s="5"/>
      <c r="MG980" s="5"/>
      <c r="MH980" s="5"/>
      <c r="MI980" s="5"/>
      <c r="MJ980" s="5"/>
      <c r="MK980" s="5"/>
      <c r="ML980" s="5"/>
      <c r="MM980" s="5"/>
      <c r="MN980" s="5"/>
      <c r="MO980" s="5"/>
      <c r="MP980" s="5"/>
      <c r="MQ980" s="5"/>
      <c r="MR980" s="5"/>
      <c r="MS980" s="5"/>
      <c r="MT980" s="5"/>
      <c r="MU980" s="5"/>
      <c r="MV980" s="5"/>
      <c r="MW980" s="5"/>
      <c r="MX980" s="5"/>
      <c r="MY980" s="5"/>
      <c r="MZ980" s="5"/>
      <c r="NA980" s="5"/>
      <c r="NB980" s="5"/>
      <c r="NC980" s="5"/>
      <c r="ND980" s="5"/>
      <c r="NE980" s="5"/>
      <c r="NF980" s="5"/>
      <c r="NG980" s="5"/>
      <c r="NH980" s="5"/>
      <c r="NI980" s="5"/>
      <c r="NJ980" s="5"/>
      <c r="NK980" s="5"/>
      <c r="NL980" s="5"/>
      <c r="NM980" s="5"/>
      <c r="NN980" s="5"/>
      <c r="NO980" s="5"/>
      <c r="NP980" s="5"/>
      <c r="NQ980" s="5"/>
      <c r="NR980" s="5"/>
      <c r="NS980" s="5"/>
      <c r="NT980" s="5"/>
      <c r="NU980" s="5"/>
      <c r="NV980" s="5"/>
      <c r="NW980" s="5"/>
      <c r="NX980" s="5"/>
      <c r="NY980" s="5"/>
      <c r="NZ980" s="5"/>
      <c r="OA980" s="5"/>
      <c r="OB980" s="5"/>
      <c r="OC980" s="5"/>
      <c r="OD980" s="5"/>
      <c r="OE980" s="5"/>
      <c r="OF980" s="5"/>
      <c r="OG980" s="5"/>
      <c r="OH980" s="5"/>
      <c r="OI980" s="5"/>
      <c r="OJ980" s="5"/>
      <c r="OK980" s="5"/>
      <c r="OL980" s="5"/>
      <c r="OM980" s="5"/>
      <c r="ON980" s="5"/>
      <c r="OO980" s="5"/>
      <c r="OP980" s="5"/>
      <c r="OQ980" s="5"/>
      <c r="OR980" s="5"/>
      <c r="OS980" s="5"/>
      <c r="OT980" s="5"/>
      <c r="OU980" s="5"/>
      <c r="OV980" s="5"/>
      <c r="OW980" s="5"/>
      <c r="OX980" s="5"/>
      <c r="OY980" s="5"/>
      <c r="OZ980" s="5"/>
      <c r="PA980" s="5"/>
      <c r="PB980" s="5"/>
      <c r="PC980" s="5"/>
      <c r="PD980" s="5"/>
      <c r="PE980" s="5"/>
      <c r="PF980" s="5"/>
      <c r="PG980" s="5"/>
      <c r="PH980" s="5"/>
      <c r="PI980" s="5"/>
      <c r="PJ980" s="5"/>
      <c r="PK980" s="5"/>
      <c r="PL980" s="5"/>
      <c r="PM980" s="5"/>
      <c r="PN980" s="5"/>
      <c r="PO980" s="5"/>
      <c r="PP980" s="5"/>
    </row>
    <row r="981" spans="1:432" ht="14.2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  <c r="IW981" s="5"/>
      <c r="IX981" s="5"/>
      <c r="IY981" s="5"/>
      <c r="IZ981" s="5"/>
      <c r="JA981" s="5"/>
      <c r="JB981" s="5"/>
      <c r="JC981" s="5"/>
      <c r="JD981" s="5"/>
      <c r="JE981" s="5"/>
      <c r="JF981" s="5"/>
      <c r="JG981" s="5"/>
      <c r="JH981" s="5"/>
      <c r="JI981" s="5"/>
      <c r="JJ981" s="5"/>
      <c r="JK981" s="5"/>
      <c r="JL981" s="5"/>
      <c r="JM981" s="5"/>
      <c r="JN981" s="5"/>
      <c r="JO981" s="5"/>
      <c r="JP981" s="5"/>
      <c r="JQ981" s="5"/>
      <c r="JR981" s="5"/>
      <c r="JS981" s="5"/>
      <c r="JT981" s="5"/>
      <c r="JU981" s="5"/>
      <c r="JV981" s="5"/>
      <c r="JW981" s="5"/>
      <c r="JX981" s="5"/>
      <c r="JY981" s="5"/>
      <c r="JZ981" s="5"/>
      <c r="KA981" s="5"/>
      <c r="KB981" s="5"/>
      <c r="KC981" s="5"/>
      <c r="KD981" s="5"/>
      <c r="KE981" s="5"/>
      <c r="KF981" s="5"/>
      <c r="KG981" s="5"/>
      <c r="KH981" s="5"/>
      <c r="KI981" s="5"/>
      <c r="KJ981" s="5"/>
      <c r="KK981" s="5"/>
      <c r="KL981" s="5"/>
      <c r="KM981" s="5"/>
      <c r="KN981" s="5"/>
      <c r="KO981" s="5"/>
      <c r="KP981" s="5"/>
      <c r="KQ981" s="5"/>
      <c r="KR981" s="5"/>
      <c r="KS981" s="5"/>
      <c r="KT981" s="5"/>
      <c r="KU981" s="5"/>
      <c r="KV981" s="5"/>
      <c r="KW981" s="5"/>
      <c r="KX981" s="5"/>
      <c r="KY981" s="5"/>
      <c r="KZ981" s="5"/>
      <c r="LA981" s="5"/>
      <c r="LB981" s="5"/>
      <c r="LC981" s="5"/>
      <c r="LD981" s="5"/>
      <c r="LE981" s="5"/>
      <c r="LF981" s="5"/>
      <c r="LG981" s="5"/>
      <c r="LH981" s="5"/>
      <c r="LI981" s="5"/>
      <c r="LJ981" s="5"/>
      <c r="LK981" s="5"/>
      <c r="LL981" s="5"/>
      <c r="LM981" s="5"/>
      <c r="LN981" s="5"/>
      <c r="LO981" s="5"/>
      <c r="LP981" s="5"/>
      <c r="LQ981" s="5"/>
      <c r="LR981" s="5"/>
      <c r="LS981" s="5"/>
      <c r="LT981" s="5"/>
      <c r="LU981" s="5"/>
      <c r="LV981" s="5"/>
      <c r="LW981" s="5"/>
      <c r="LX981" s="5"/>
      <c r="LY981" s="5"/>
      <c r="LZ981" s="5"/>
      <c r="MA981" s="5"/>
      <c r="MB981" s="5"/>
      <c r="MC981" s="5"/>
      <c r="MD981" s="5"/>
      <c r="ME981" s="5"/>
      <c r="MF981" s="5"/>
      <c r="MG981" s="5"/>
      <c r="MH981" s="5"/>
      <c r="MI981" s="5"/>
      <c r="MJ981" s="5"/>
      <c r="MK981" s="5"/>
      <c r="ML981" s="5"/>
      <c r="MM981" s="5"/>
      <c r="MN981" s="5"/>
      <c r="MO981" s="5"/>
      <c r="MP981" s="5"/>
      <c r="MQ981" s="5"/>
      <c r="MR981" s="5"/>
      <c r="MS981" s="5"/>
      <c r="MT981" s="5"/>
      <c r="MU981" s="5"/>
      <c r="MV981" s="5"/>
      <c r="MW981" s="5"/>
      <c r="MX981" s="5"/>
      <c r="MY981" s="5"/>
      <c r="MZ981" s="5"/>
      <c r="NA981" s="5"/>
      <c r="NB981" s="5"/>
      <c r="NC981" s="5"/>
      <c r="ND981" s="5"/>
      <c r="NE981" s="5"/>
      <c r="NF981" s="5"/>
      <c r="NG981" s="5"/>
      <c r="NH981" s="5"/>
      <c r="NI981" s="5"/>
      <c r="NJ981" s="5"/>
      <c r="NK981" s="5"/>
      <c r="NL981" s="5"/>
      <c r="NM981" s="5"/>
      <c r="NN981" s="5"/>
      <c r="NO981" s="5"/>
      <c r="NP981" s="5"/>
      <c r="NQ981" s="5"/>
      <c r="NR981" s="5"/>
      <c r="NS981" s="5"/>
      <c r="NT981" s="5"/>
      <c r="NU981" s="5"/>
      <c r="NV981" s="5"/>
      <c r="NW981" s="5"/>
      <c r="NX981" s="5"/>
      <c r="NY981" s="5"/>
      <c r="NZ981" s="5"/>
      <c r="OA981" s="5"/>
      <c r="OB981" s="5"/>
      <c r="OC981" s="5"/>
      <c r="OD981" s="5"/>
      <c r="OE981" s="5"/>
      <c r="OF981" s="5"/>
      <c r="OG981" s="5"/>
      <c r="OH981" s="5"/>
      <c r="OI981" s="5"/>
      <c r="OJ981" s="5"/>
      <c r="OK981" s="5"/>
      <c r="OL981" s="5"/>
      <c r="OM981" s="5"/>
      <c r="ON981" s="5"/>
      <c r="OO981" s="5"/>
      <c r="OP981" s="5"/>
      <c r="OQ981" s="5"/>
      <c r="OR981" s="5"/>
      <c r="OS981" s="5"/>
      <c r="OT981" s="5"/>
      <c r="OU981" s="5"/>
      <c r="OV981" s="5"/>
      <c r="OW981" s="5"/>
      <c r="OX981" s="5"/>
      <c r="OY981" s="5"/>
      <c r="OZ981" s="5"/>
      <c r="PA981" s="5"/>
      <c r="PB981" s="5"/>
      <c r="PC981" s="5"/>
      <c r="PD981" s="5"/>
      <c r="PE981" s="5"/>
      <c r="PF981" s="5"/>
      <c r="PG981" s="5"/>
      <c r="PH981" s="5"/>
      <c r="PI981" s="5"/>
      <c r="PJ981" s="5"/>
      <c r="PK981" s="5"/>
      <c r="PL981" s="5"/>
      <c r="PM981" s="5"/>
      <c r="PN981" s="5"/>
      <c r="PO981" s="5"/>
      <c r="PP981" s="5"/>
    </row>
    <row r="982" spans="1:432" ht="14.2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  <c r="IW982" s="5"/>
      <c r="IX982" s="5"/>
      <c r="IY982" s="5"/>
      <c r="IZ982" s="5"/>
      <c r="JA982" s="5"/>
      <c r="JB982" s="5"/>
      <c r="JC982" s="5"/>
      <c r="JD982" s="5"/>
      <c r="JE982" s="5"/>
      <c r="JF982" s="5"/>
      <c r="JG982" s="5"/>
      <c r="JH982" s="5"/>
      <c r="JI982" s="5"/>
      <c r="JJ982" s="5"/>
      <c r="JK982" s="5"/>
      <c r="JL982" s="5"/>
      <c r="JM982" s="5"/>
      <c r="JN982" s="5"/>
      <c r="JO982" s="5"/>
      <c r="JP982" s="5"/>
      <c r="JQ982" s="5"/>
      <c r="JR982" s="5"/>
      <c r="JS982" s="5"/>
      <c r="JT982" s="5"/>
      <c r="JU982" s="5"/>
      <c r="JV982" s="5"/>
      <c r="JW982" s="5"/>
      <c r="JX982" s="5"/>
      <c r="JY982" s="5"/>
      <c r="JZ982" s="5"/>
      <c r="KA982" s="5"/>
      <c r="KB982" s="5"/>
      <c r="KC982" s="5"/>
      <c r="KD982" s="5"/>
      <c r="KE982" s="5"/>
      <c r="KF982" s="5"/>
      <c r="KG982" s="5"/>
      <c r="KH982" s="5"/>
      <c r="KI982" s="5"/>
      <c r="KJ982" s="5"/>
      <c r="KK982" s="5"/>
      <c r="KL982" s="5"/>
      <c r="KM982" s="5"/>
      <c r="KN982" s="5"/>
      <c r="KO982" s="5"/>
      <c r="KP982" s="5"/>
      <c r="KQ982" s="5"/>
      <c r="KR982" s="5"/>
      <c r="KS982" s="5"/>
      <c r="KT982" s="5"/>
      <c r="KU982" s="5"/>
      <c r="KV982" s="5"/>
      <c r="KW982" s="5"/>
      <c r="KX982" s="5"/>
      <c r="KY982" s="5"/>
      <c r="KZ982" s="5"/>
      <c r="LA982" s="5"/>
      <c r="LB982" s="5"/>
      <c r="LC982" s="5"/>
      <c r="LD982" s="5"/>
      <c r="LE982" s="5"/>
      <c r="LF982" s="5"/>
      <c r="LG982" s="5"/>
      <c r="LH982" s="5"/>
      <c r="LI982" s="5"/>
      <c r="LJ982" s="5"/>
      <c r="LK982" s="5"/>
      <c r="LL982" s="5"/>
      <c r="LM982" s="5"/>
      <c r="LN982" s="5"/>
      <c r="LO982" s="5"/>
      <c r="LP982" s="5"/>
      <c r="LQ982" s="5"/>
      <c r="LR982" s="5"/>
      <c r="LS982" s="5"/>
      <c r="LT982" s="5"/>
      <c r="LU982" s="5"/>
      <c r="LV982" s="5"/>
      <c r="LW982" s="5"/>
      <c r="LX982" s="5"/>
      <c r="LY982" s="5"/>
      <c r="LZ982" s="5"/>
      <c r="MA982" s="5"/>
      <c r="MB982" s="5"/>
      <c r="MC982" s="5"/>
      <c r="MD982" s="5"/>
      <c r="ME982" s="5"/>
      <c r="MF982" s="5"/>
      <c r="MG982" s="5"/>
      <c r="MH982" s="5"/>
      <c r="MI982" s="5"/>
      <c r="MJ982" s="5"/>
      <c r="MK982" s="5"/>
      <c r="ML982" s="5"/>
      <c r="MM982" s="5"/>
      <c r="MN982" s="5"/>
      <c r="MO982" s="5"/>
      <c r="MP982" s="5"/>
      <c r="MQ982" s="5"/>
      <c r="MR982" s="5"/>
      <c r="MS982" s="5"/>
      <c r="MT982" s="5"/>
      <c r="MU982" s="5"/>
      <c r="MV982" s="5"/>
      <c r="MW982" s="5"/>
      <c r="MX982" s="5"/>
      <c r="MY982" s="5"/>
      <c r="MZ982" s="5"/>
      <c r="NA982" s="5"/>
      <c r="NB982" s="5"/>
      <c r="NC982" s="5"/>
      <c r="ND982" s="5"/>
      <c r="NE982" s="5"/>
      <c r="NF982" s="5"/>
      <c r="NG982" s="5"/>
      <c r="NH982" s="5"/>
      <c r="NI982" s="5"/>
      <c r="NJ982" s="5"/>
      <c r="NK982" s="5"/>
      <c r="NL982" s="5"/>
      <c r="NM982" s="5"/>
      <c r="NN982" s="5"/>
      <c r="NO982" s="5"/>
      <c r="NP982" s="5"/>
      <c r="NQ982" s="5"/>
      <c r="NR982" s="5"/>
      <c r="NS982" s="5"/>
      <c r="NT982" s="5"/>
      <c r="NU982" s="5"/>
      <c r="NV982" s="5"/>
      <c r="NW982" s="5"/>
      <c r="NX982" s="5"/>
      <c r="NY982" s="5"/>
      <c r="NZ982" s="5"/>
      <c r="OA982" s="5"/>
      <c r="OB982" s="5"/>
      <c r="OC982" s="5"/>
      <c r="OD982" s="5"/>
      <c r="OE982" s="5"/>
      <c r="OF982" s="5"/>
      <c r="OG982" s="5"/>
      <c r="OH982" s="5"/>
      <c r="OI982" s="5"/>
      <c r="OJ982" s="5"/>
      <c r="OK982" s="5"/>
      <c r="OL982" s="5"/>
      <c r="OM982" s="5"/>
      <c r="ON982" s="5"/>
      <c r="OO982" s="5"/>
      <c r="OP982" s="5"/>
      <c r="OQ982" s="5"/>
      <c r="OR982" s="5"/>
      <c r="OS982" s="5"/>
      <c r="OT982" s="5"/>
      <c r="OU982" s="5"/>
      <c r="OV982" s="5"/>
      <c r="OW982" s="5"/>
      <c r="OX982" s="5"/>
      <c r="OY982" s="5"/>
      <c r="OZ982" s="5"/>
      <c r="PA982" s="5"/>
      <c r="PB982" s="5"/>
      <c r="PC982" s="5"/>
      <c r="PD982" s="5"/>
      <c r="PE982" s="5"/>
      <c r="PF982" s="5"/>
      <c r="PG982" s="5"/>
      <c r="PH982" s="5"/>
      <c r="PI982" s="5"/>
      <c r="PJ982" s="5"/>
      <c r="PK982" s="5"/>
      <c r="PL982" s="5"/>
      <c r="PM982" s="5"/>
      <c r="PN982" s="5"/>
      <c r="PO982" s="5"/>
      <c r="PP982" s="5"/>
    </row>
    <row r="983" spans="1:432" ht="14.2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  <c r="IW983" s="5"/>
      <c r="IX983" s="5"/>
      <c r="IY983" s="5"/>
      <c r="IZ983" s="5"/>
      <c r="JA983" s="5"/>
      <c r="JB983" s="5"/>
      <c r="JC983" s="5"/>
      <c r="JD983" s="5"/>
      <c r="JE983" s="5"/>
      <c r="JF983" s="5"/>
      <c r="JG983" s="5"/>
      <c r="JH983" s="5"/>
      <c r="JI983" s="5"/>
      <c r="JJ983" s="5"/>
      <c r="JK983" s="5"/>
      <c r="JL983" s="5"/>
      <c r="JM983" s="5"/>
      <c r="JN983" s="5"/>
      <c r="JO983" s="5"/>
      <c r="JP983" s="5"/>
      <c r="JQ983" s="5"/>
      <c r="JR983" s="5"/>
      <c r="JS983" s="5"/>
      <c r="JT983" s="5"/>
      <c r="JU983" s="5"/>
      <c r="JV983" s="5"/>
      <c r="JW983" s="5"/>
      <c r="JX983" s="5"/>
      <c r="JY983" s="5"/>
      <c r="JZ983" s="5"/>
      <c r="KA983" s="5"/>
      <c r="KB983" s="5"/>
      <c r="KC983" s="5"/>
      <c r="KD983" s="5"/>
      <c r="KE983" s="5"/>
      <c r="KF983" s="5"/>
      <c r="KG983" s="5"/>
      <c r="KH983" s="5"/>
      <c r="KI983" s="5"/>
      <c r="KJ983" s="5"/>
      <c r="KK983" s="5"/>
      <c r="KL983" s="5"/>
      <c r="KM983" s="5"/>
      <c r="KN983" s="5"/>
      <c r="KO983" s="5"/>
      <c r="KP983" s="5"/>
      <c r="KQ983" s="5"/>
      <c r="KR983" s="5"/>
      <c r="KS983" s="5"/>
      <c r="KT983" s="5"/>
      <c r="KU983" s="5"/>
      <c r="KV983" s="5"/>
      <c r="KW983" s="5"/>
      <c r="KX983" s="5"/>
      <c r="KY983" s="5"/>
      <c r="KZ983" s="5"/>
      <c r="LA983" s="5"/>
      <c r="LB983" s="5"/>
      <c r="LC983" s="5"/>
      <c r="LD983" s="5"/>
      <c r="LE983" s="5"/>
      <c r="LF983" s="5"/>
      <c r="LG983" s="5"/>
      <c r="LH983" s="5"/>
      <c r="LI983" s="5"/>
      <c r="LJ983" s="5"/>
      <c r="LK983" s="5"/>
      <c r="LL983" s="5"/>
      <c r="LM983" s="5"/>
      <c r="LN983" s="5"/>
      <c r="LO983" s="5"/>
      <c r="LP983" s="5"/>
      <c r="LQ983" s="5"/>
      <c r="LR983" s="5"/>
      <c r="LS983" s="5"/>
      <c r="LT983" s="5"/>
      <c r="LU983" s="5"/>
      <c r="LV983" s="5"/>
      <c r="LW983" s="5"/>
      <c r="LX983" s="5"/>
      <c r="LY983" s="5"/>
      <c r="LZ983" s="5"/>
      <c r="MA983" s="5"/>
      <c r="MB983" s="5"/>
      <c r="MC983" s="5"/>
      <c r="MD983" s="5"/>
      <c r="ME983" s="5"/>
      <c r="MF983" s="5"/>
      <c r="MG983" s="5"/>
      <c r="MH983" s="5"/>
      <c r="MI983" s="5"/>
      <c r="MJ983" s="5"/>
      <c r="MK983" s="5"/>
      <c r="ML983" s="5"/>
      <c r="MM983" s="5"/>
      <c r="MN983" s="5"/>
      <c r="MO983" s="5"/>
      <c r="MP983" s="5"/>
      <c r="MQ983" s="5"/>
      <c r="MR983" s="5"/>
      <c r="MS983" s="5"/>
      <c r="MT983" s="5"/>
      <c r="MU983" s="5"/>
      <c r="MV983" s="5"/>
      <c r="MW983" s="5"/>
      <c r="MX983" s="5"/>
      <c r="MY983" s="5"/>
      <c r="MZ983" s="5"/>
      <c r="NA983" s="5"/>
      <c r="NB983" s="5"/>
      <c r="NC983" s="5"/>
      <c r="ND983" s="5"/>
      <c r="NE983" s="5"/>
      <c r="NF983" s="5"/>
      <c r="NG983" s="5"/>
      <c r="NH983" s="5"/>
      <c r="NI983" s="5"/>
      <c r="NJ983" s="5"/>
      <c r="NK983" s="5"/>
      <c r="NL983" s="5"/>
      <c r="NM983" s="5"/>
      <c r="NN983" s="5"/>
      <c r="NO983" s="5"/>
      <c r="NP983" s="5"/>
      <c r="NQ983" s="5"/>
      <c r="NR983" s="5"/>
      <c r="NS983" s="5"/>
      <c r="NT983" s="5"/>
      <c r="NU983" s="5"/>
      <c r="NV983" s="5"/>
      <c r="NW983" s="5"/>
      <c r="NX983" s="5"/>
      <c r="NY983" s="5"/>
      <c r="NZ983" s="5"/>
      <c r="OA983" s="5"/>
      <c r="OB983" s="5"/>
      <c r="OC983" s="5"/>
      <c r="OD983" s="5"/>
      <c r="OE983" s="5"/>
      <c r="OF983" s="5"/>
      <c r="OG983" s="5"/>
      <c r="OH983" s="5"/>
      <c r="OI983" s="5"/>
      <c r="OJ983" s="5"/>
      <c r="OK983" s="5"/>
      <c r="OL983" s="5"/>
      <c r="OM983" s="5"/>
      <c r="ON983" s="5"/>
      <c r="OO983" s="5"/>
      <c r="OP983" s="5"/>
      <c r="OQ983" s="5"/>
      <c r="OR983" s="5"/>
      <c r="OS983" s="5"/>
      <c r="OT983" s="5"/>
      <c r="OU983" s="5"/>
      <c r="OV983" s="5"/>
      <c r="OW983" s="5"/>
      <c r="OX983" s="5"/>
      <c r="OY983" s="5"/>
      <c r="OZ983" s="5"/>
      <c r="PA983" s="5"/>
      <c r="PB983" s="5"/>
      <c r="PC983" s="5"/>
      <c r="PD983" s="5"/>
      <c r="PE983" s="5"/>
      <c r="PF983" s="5"/>
      <c r="PG983" s="5"/>
      <c r="PH983" s="5"/>
      <c r="PI983" s="5"/>
      <c r="PJ983" s="5"/>
      <c r="PK983" s="5"/>
      <c r="PL983" s="5"/>
      <c r="PM983" s="5"/>
      <c r="PN983" s="5"/>
      <c r="PO983" s="5"/>
      <c r="PP983" s="5"/>
    </row>
    <row r="984" spans="1:432" ht="14.2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  <c r="IW984" s="5"/>
      <c r="IX984" s="5"/>
      <c r="IY984" s="5"/>
      <c r="IZ984" s="5"/>
      <c r="JA984" s="5"/>
      <c r="JB984" s="5"/>
      <c r="JC984" s="5"/>
      <c r="JD984" s="5"/>
      <c r="JE984" s="5"/>
      <c r="JF984" s="5"/>
      <c r="JG984" s="5"/>
      <c r="JH984" s="5"/>
      <c r="JI984" s="5"/>
      <c r="JJ984" s="5"/>
      <c r="JK984" s="5"/>
      <c r="JL984" s="5"/>
      <c r="JM984" s="5"/>
      <c r="JN984" s="5"/>
      <c r="JO984" s="5"/>
      <c r="JP984" s="5"/>
      <c r="JQ984" s="5"/>
      <c r="JR984" s="5"/>
      <c r="JS984" s="5"/>
      <c r="JT984" s="5"/>
      <c r="JU984" s="5"/>
      <c r="JV984" s="5"/>
      <c r="JW984" s="5"/>
      <c r="JX984" s="5"/>
      <c r="JY984" s="5"/>
      <c r="JZ984" s="5"/>
      <c r="KA984" s="5"/>
      <c r="KB984" s="5"/>
      <c r="KC984" s="5"/>
      <c r="KD984" s="5"/>
      <c r="KE984" s="5"/>
      <c r="KF984" s="5"/>
      <c r="KG984" s="5"/>
      <c r="KH984" s="5"/>
      <c r="KI984" s="5"/>
      <c r="KJ984" s="5"/>
      <c r="KK984" s="5"/>
      <c r="KL984" s="5"/>
      <c r="KM984" s="5"/>
      <c r="KN984" s="5"/>
      <c r="KO984" s="5"/>
      <c r="KP984" s="5"/>
      <c r="KQ984" s="5"/>
      <c r="KR984" s="5"/>
      <c r="KS984" s="5"/>
      <c r="KT984" s="5"/>
      <c r="KU984" s="5"/>
      <c r="KV984" s="5"/>
      <c r="KW984" s="5"/>
      <c r="KX984" s="5"/>
      <c r="KY984" s="5"/>
      <c r="KZ984" s="5"/>
      <c r="LA984" s="5"/>
      <c r="LB984" s="5"/>
      <c r="LC984" s="5"/>
      <c r="LD984" s="5"/>
      <c r="LE984" s="5"/>
      <c r="LF984" s="5"/>
      <c r="LG984" s="5"/>
      <c r="LH984" s="5"/>
      <c r="LI984" s="5"/>
      <c r="LJ984" s="5"/>
      <c r="LK984" s="5"/>
      <c r="LL984" s="5"/>
      <c r="LM984" s="5"/>
      <c r="LN984" s="5"/>
      <c r="LO984" s="5"/>
      <c r="LP984" s="5"/>
      <c r="LQ984" s="5"/>
      <c r="LR984" s="5"/>
      <c r="LS984" s="5"/>
      <c r="LT984" s="5"/>
      <c r="LU984" s="5"/>
      <c r="LV984" s="5"/>
      <c r="LW984" s="5"/>
      <c r="LX984" s="5"/>
      <c r="LY984" s="5"/>
      <c r="LZ984" s="5"/>
      <c r="MA984" s="5"/>
      <c r="MB984" s="5"/>
      <c r="MC984" s="5"/>
      <c r="MD984" s="5"/>
      <c r="ME984" s="5"/>
      <c r="MF984" s="5"/>
      <c r="MG984" s="5"/>
      <c r="MH984" s="5"/>
      <c r="MI984" s="5"/>
      <c r="MJ984" s="5"/>
      <c r="MK984" s="5"/>
      <c r="ML984" s="5"/>
      <c r="MM984" s="5"/>
      <c r="MN984" s="5"/>
      <c r="MO984" s="5"/>
      <c r="MP984" s="5"/>
      <c r="MQ984" s="5"/>
      <c r="MR984" s="5"/>
      <c r="MS984" s="5"/>
      <c r="MT984" s="5"/>
      <c r="MU984" s="5"/>
      <c r="MV984" s="5"/>
      <c r="MW984" s="5"/>
      <c r="MX984" s="5"/>
      <c r="MY984" s="5"/>
      <c r="MZ984" s="5"/>
      <c r="NA984" s="5"/>
      <c r="NB984" s="5"/>
      <c r="NC984" s="5"/>
      <c r="ND984" s="5"/>
      <c r="NE984" s="5"/>
      <c r="NF984" s="5"/>
      <c r="NG984" s="5"/>
      <c r="NH984" s="5"/>
      <c r="NI984" s="5"/>
      <c r="NJ984" s="5"/>
      <c r="NK984" s="5"/>
      <c r="NL984" s="5"/>
      <c r="NM984" s="5"/>
      <c r="NN984" s="5"/>
      <c r="NO984" s="5"/>
      <c r="NP984" s="5"/>
      <c r="NQ984" s="5"/>
      <c r="NR984" s="5"/>
      <c r="NS984" s="5"/>
      <c r="NT984" s="5"/>
      <c r="NU984" s="5"/>
      <c r="NV984" s="5"/>
      <c r="NW984" s="5"/>
      <c r="NX984" s="5"/>
      <c r="NY984" s="5"/>
      <c r="NZ984" s="5"/>
      <c r="OA984" s="5"/>
      <c r="OB984" s="5"/>
      <c r="OC984" s="5"/>
      <c r="OD984" s="5"/>
      <c r="OE984" s="5"/>
      <c r="OF984" s="5"/>
      <c r="OG984" s="5"/>
      <c r="OH984" s="5"/>
      <c r="OI984" s="5"/>
      <c r="OJ984" s="5"/>
      <c r="OK984" s="5"/>
      <c r="OL984" s="5"/>
      <c r="OM984" s="5"/>
      <c r="ON984" s="5"/>
      <c r="OO984" s="5"/>
      <c r="OP984" s="5"/>
      <c r="OQ984" s="5"/>
      <c r="OR984" s="5"/>
      <c r="OS984" s="5"/>
      <c r="OT984" s="5"/>
      <c r="OU984" s="5"/>
      <c r="OV984" s="5"/>
      <c r="OW984" s="5"/>
      <c r="OX984" s="5"/>
      <c r="OY984" s="5"/>
      <c r="OZ984" s="5"/>
      <c r="PA984" s="5"/>
      <c r="PB984" s="5"/>
      <c r="PC984" s="5"/>
      <c r="PD984" s="5"/>
      <c r="PE984" s="5"/>
      <c r="PF984" s="5"/>
      <c r="PG984" s="5"/>
      <c r="PH984" s="5"/>
      <c r="PI984" s="5"/>
      <c r="PJ984" s="5"/>
      <c r="PK984" s="5"/>
      <c r="PL984" s="5"/>
      <c r="PM984" s="5"/>
      <c r="PN984" s="5"/>
      <c r="PO984" s="5"/>
      <c r="PP984" s="5"/>
    </row>
    <row r="985" spans="1:432" ht="14.2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  <c r="IW985" s="5"/>
      <c r="IX985" s="5"/>
      <c r="IY985" s="5"/>
      <c r="IZ985" s="5"/>
      <c r="JA985" s="5"/>
      <c r="JB985" s="5"/>
      <c r="JC985" s="5"/>
      <c r="JD985" s="5"/>
      <c r="JE985" s="5"/>
      <c r="JF985" s="5"/>
      <c r="JG985" s="5"/>
      <c r="JH985" s="5"/>
      <c r="JI985" s="5"/>
      <c r="JJ985" s="5"/>
      <c r="JK985" s="5"/>
      <c r="JL985" s="5"/>
      <c r="JM985" s="5"/>
      <c r="JN985" s="5"/>
      <c r="JO985" s="5"/>
      <c r="JP985" s="5"/>
      <c r="JQ985" s="5"/>
      <c r="JR985" s="5"/>
      <c r="JS985" s="5"/>
      <c r="JT985" s="5"/>
      <c r="JU985" s="5"/>
      <c r="JV985" s="5"/>
      <c r="JW985" s="5"/>
      <c r="JX985" s="5"/>
      <c r="JY985" s="5"/>
      <c r="JZ985" s="5"/>
      <c r="KA985" s="5"/>
      <c r="KB985" s="5"/>
      <c r="KC985" s="5"/>
      <c r="KD985" s="5"/>
      <c r="KE985" s="5"/>
      <c r="KF985" s="5"/>
      <c r="KG985" s="5"/>
      <c r="KH985" s="5"/>
      <c r="KI985" s="5"/>
      <c r="KJ985" s="5"/>
      <c r="KK985" s="5"/>
      <c r="KL985" s="5"/>
      <c r="KM985" s="5"/>
      <c r="KN985" s="5"/>
      <c r="KO985" s="5"/>
      <c r="KP985" s="5"/>
      <c r="KQ985" s="5"/>
      <c r="KR985" s="5"/>
      <c r="KS985" s="5"/>
      <c r="KT985" s="5"/>
      <c r="KU985" s="5"/>
      <c r="KV985" s="5"/>
      <c r="KW985" s="5"/>
      <c r="KX985" s="5"/>
      <c r="KY985" s="5"/>
      <c r="KZ985" s="5"/>
      <c r="LA985" s="5"/>
      <c r="LB985" s="5"/>
      <c r="LC985" s="5"/>
      <c r="LD985" s="5"/>
      <c r="LE985" s="5"/>
      <c r="LF985" s="5"/>
      <c r="LG985" s="5"/>
      <c r="LH985" s="5"/>
      <c r="LI985" s="5"/>
      <c r="LJ985" s="5"/>
      <c r="LK985" s="5"/>
      <c r="LL985" s="5"/>
      <c r="LM985" s="5"/>
      <c r="LN985" s="5"/>
      <c r="LO985" s="5"/>
      <c r="LP985" s="5"/>
      <c r="LQ985" s="5"/>
      <c r="LR985" s="5"/>
      <c r="LS985" s="5"/>
      <c r="LT985" s="5"/>
      <c r="LU985" s="5"/>
      <c r="LV985" s="5"/>
      <c r="LW985" s="5"/>
      <c r="LX985" s="5"/>
      <c r="LY985" s="5"/>
      <c r="LZ985" s="5"/>
      <c r="MA985" s="5"/>
      <c r="MB985" s="5"/>
      <c r="MC985" s="5"/>
      <c r="MD985" s="5"/>
      <c r="ME985" s="5"/>
      <c r="MF985" s="5"/>
      <c r="MG985" s="5"/>
      <c r="MH985" s="5"/>
      <c r="MI985" s="5"/>
      <c r="MJ985" s="5"/>
      <c r="MK985" s="5"/>
      <c r="ML985" s="5"/>
      <c r="MM985" s="5"/>
      <c r="MN985" s="5"/>
      <c r="MO985" s="5"/>
      <c r="MP985" s="5"/>
      <c r="MQ985" s="5"/>
      <c r="MR985" s="5"/>
      <c r="MS985" s="5"/>
      <c r="MT985" s="5"/>
      <c r="MU985" s="5"/>
      <c r="MV985" s="5"/>
      <c r="MW985" s="5"/>
      <c r="MX985" s="5"/>
      <c r="MY985" s="5"/>
      <c r="MZ985" s="5"/>
      <c r="NA985" s="5"/>
      <c r="NB985" s="5"/>
      <c r="NC985" s="5"/>
      <c r="ND985" s="5"/>
      <c r="NE985" s="5"/>
      <c r="NF985" s="5"/>
      <c r="NG985" s="5"/>
      <c r="NH985" s="5"/>
      <c r="NI985" s="5"/>
      <c r="NJ985" s="5"/>
      <c r="NK985" s="5"/>
      <c r="NL985" s="5"/>
      <c r="NM985" s="5"/>
      <c r="NN985" s="5"/>
      <c r="NO985" s="5"/>
      <c r="NP985" s="5"/>
      <c r="NQ985" s="5"/>
      <c r="NR985" s="5"/>
      <c r="NS985" s="5"/>
      <c r="NT985" s="5"/>
      <c r="NU985" s="5"/>
      <c r="NV985" s="5"/>
      <c r="NW985" s="5"/>
      <c r="NX985" s="5"/>
      <c r="NY985" s="5"/>
      <c r="NZ985" s="5"/>
      <c r="OA985" s="5"/>
      <c r="OB985" s="5"/>
      <c r="OC985" s="5"/>
      <c r="OD985" s="5"/>
      <c r="OE985" s="5"/>
      <c r="OF985" s="5"/>
      <c r="OG985" s="5"/>
      <c r="OH985" s="5"/>
      <c r="OI985" s="5"/>
      <c r="OJ985" s="5"/>
      <c r="OK985" s="5"/>
      <c r="OL985" s="5"/>
      <c r="OM985" s="5"/>
      <c r="ON985" s="5"/>
      <c r="OO985" s="5"/>
      <c r="OP985" s="5"/>
      <c r="OQ985" s="5"/>
      <c r="OR985" s="5"/>
      <c r="OS985" s="5"/>
      <c r="OT985" s="5"/>
      <c r="OU985" s="5"/>
      <c r="OV985" s="5"/>
      <c r="OW985" s="5"/>
      <c r="OX985" s="5"/>
      <c r="OY985" s="5"/>
      <c r="OZ985" s="5"/>
      <c r="PA985" s="5"/>
      <c r="PB985" s="5"/>
      <c r="PC985" s="5"/>
      <c r="PD985" s="5"/>
      <c r="PE985" s="5"/>
      <c r="PF985" s="5"/>
      <c r="PG985" s="5"/>
      <c r="PH985" s="5"/>
      <c r="PI985" s="5"/>
      <c r="PJ985" s="5"/>
      <c r="PK985" s="5"/>
      <c r="PL985" s="5"/>
      <c r="PM985" s="5"/>
      <c r="PN985" s="5"/>
      <c r="PO985" s="5"/>
      <c r="PP985" s="5"/>
    </row>
    <row r="986" spans="1:432" ht="14.2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  <c r="IW986" s="5"/>
      <c r="IX986" s="5"/>
      <c r="IY986" s="5"/>
      <c r="IZ986" s="5"/>
      <c r="JA986" s="5"/>
      <c r="JB986" s="5"/>
      <c r="JC986" s="5"/>
      <c r="JD986" s="5"/>
      <c r="JE986" s="5"/>
      <c r="JF986" s="5"/>
      <c r="JG986" s="5"/>
      <c r="JH986" s="5"/>
      <c r="JI986" s="5"/>
      <c r="JJ986" s="5"/>
      <c r="JK986" s="5"/>
      <c r="JL986" s="5"/>
      <c r="JM986" s="5"/>
      <c r="JN986" s="5"/>
      <c r="JO986" s="5"/>
      <c r="JP986" s="5"/>
      <c r="JQ986" s="5"/>
      <c r="JR986" s="5"/>
      <c r="JS986" s="5"/>
      <c r="JT986" s="5"/>
      <c r="JU986" s="5"/>
      <c r="JV986" s="5"/>
      <c r="JW986" s="5"/>
      <c r="JX986" s="5"/>
      <c r="JY986" s="5"/>
      <c r="JZ986" s="5"/>
      <c r="KA986" s="5"/>
      <c r="KB986" s="5"/>
      <c r="KC986" s="5"/>
      <c r="KD986" s="5"/>
      <c r="KE986" s="5"/>
      <c r="KF986" s="5"/>
      <c r="KG986" s="5"/>
      <c r="KH986" s="5"/>
      <c r="KI986" s="5"/>
      <c r="KJ986" s="5"/>
      <c r="KK986" s="5"/>
      <c r="KL986" s="5"/>
      <c r="KM986" s="5"/>
      <c r="KN986" s="5"/>
      <c r="KO986" s="5"/>
      <c r="KP986" s="5"/>
      <c r="KQ986" s="5"/>
      <c r="KR986" s="5"/>
      <c r="KS986" s="5"/>
      <c r="KT986" s="5"/>
      <c r="KU986" s="5"/>
      <c r="KV986" s="5"/>
      <c r="KW986" s="5"/>
      <c r="KX986" s="5"/>
      <c r="KY986" s="5"/>
      <c r="KZ986" s="5"/>
      <c r="LA986" s="5"/>
      <c r="LB986" s="5"/>
      <c r="LC986" s="5"/>
      <c r="LD986" s="5"/>
      <c r="LE986" s="5"/>
      <c r="LF986" s="5"/>
      <c r="LG986" s="5"/>
      <c r="LH986" s="5"/>
      <c r="LI986" s="5"/>
      <c r="LJ986" s="5"/>
      <c r="LK986" s="5"/>
      <c r="LL986" s="5"/>
      <c r="LM986" s="5"/>
      <c r="LN986" s="5"/>
      <c r="LO986" s="5"/>
      <c r="LP986" s="5"/>
      <c r="LQ986" s="5"/>
      <c r="LR986" s="5"/>
      <c r="LS986" s="5"/>
      <c r="LT986" s="5"/>
      <c r="LU986" s="5"/>
      <c r="LV986" s="5"/>
      <c r="LW986" s="5"/>
      <c r="LX986" s="5"/>
      <c r="LY986" s="5"/>
      <c r="LZ986" s="5"/>
      <c r="MA986" s="5"/>
      <c r="MB986" s="5"/>
      <c r="MC986" s="5"/>
      <c r="MD986" s="5"/>
      <c r="ME986" s="5"/>
      <c r="MF986" s="5"/>
      <c r="MG986" s="5"/>
      <c r="MH986" s="5"/>
      <c r="MI986" s="5"/>
      <c r="MJ986" s="5"/>
      <c r="MK986" s="5"/>
      <c r="ML986" s="5"/>
      <c r="MM986" s="5"/>
      <c r="MN986" s="5"/>
      <c r="MO986" s="5"/>
      <c r="MP986" s="5"/>
      <c r="MQ986" s="5"/>
      <c r="MR986" s="5"/>
      <c r="MS986" s="5"/>
      <c r="MT986" s="5"/>
      <c r="MU986" s="5"/>
      <c r="MV986" s="5"/>
      <c r="MW986" s="5"/>
      <c r="MX986" s="5"/>
      <c r="MY986" s="5"/>
      <c r="MZ986" s="5"/>
      <c r="NA986" s="5"/>
      <c r="NB986" s="5"/>
      <c r="NC986" s="5"/>
      <c r="ND986" s="5"/>
      <c r="NE986" s="5"/>
      <c r="NF986" s="5"/>
      <c r="NG986" s="5"/>
      <c r="NH986" s="5"/>
      <c r="NI986" s="5"/>
      <c r="NJ986" s="5"/>
      <c r="NK986" s="5"/>
      <c r="NL986" s="5"/>
      <c r="NM986" s="5"/>
      <c r="NN986" s="5"/>
      <c r="NO986" s="5"/>
      <c r="NP986" s="5"/>
      <c r="NQ986" s="5"/>
      <c r="NR986" s="5"/>
      <c r="NS986" s="5"/>
      <c r="NT986" s="5"/>
      <c r="NU986" s="5"/>
      <c r="NV986" s="5"/>
      <c r="NW986" s="5"/>
      <c r="NX986" s="5"/>
      <c r="NY986" s="5"/>
      <c r="NZ986" s="5"/>
      <c r="OA986" s="5"/>
      <c r="OB986" s="5"/>
      <c r="OC986" s="5"/>
      <c r="OD986" s="5"/>
      <c r="OE986" s="5"/>
      <c r="OF986" s="5"/>
      <c r="OG986" s="5"/>
      <c r="OH986" s="5"/>
      <c r="OI986" s="5"/>
      <c r="OJ986" s="5"/>
      <c r="OK986" s="5"/>
      <c r="OL986" s="5"/>
      <c r="OM986" s="5"/>
      <c r="ON986" s="5"/>
      <c r="OO986" s="5"/>
      <c r="OP986" s="5"/>
      <c r="OQ986" s="5"/>
      <c r="OR986" s="5"/>
      <c r="OS986" s="5"/>
      <c r="OT986" s="5"/>
      <c r="OU986" s="5"/>
      <c r="OV986" s="5"/>
      <c r="OW986" s="5"/>
      <c r="OX986" s="5"/>
      <c r="OY986" s="5"/>
      <c r="OZ986" s="5"/>
      <c r="PA986" s="5"/>
      <c r="PB986" s="5"/>
      <c r="PC986" s="5"/>
      <c r="PD986" s="5"/>
      <c r="PE986" s="5"/>
      <c r="PF986" s="5"/>
      <c r="PG986" s="5"/>
      <c r="PH986" s="5"/>
      <c r="PI986" s="5"/>
      <c r="PJ986" s="5"/>
      <c r="PK986" s="5"/>
      <c r="PL986" s="5"/>
      <c r="PM986" s="5"/>
      <c r="PN986" s="5"/>
      <c r="PO986" s="5"/>
      <c r="PP986" s="5"/>
    </row>
    <row r="987" spans="1:432" ht="14.2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  <c r="IW987" s="5"/>
      <c r="IX987" s="5"/>
      <c r="IY987" s="5"/>
      <c r="IZ987" s="5"/>
      <c r="JA987" s="5"/>
      <c r="JB987" s="5"/>
      <c r="JC987" s="5"/>
      <c r="JD987" s="5"/>
      <c r="JE987" s="5"/>
      <c r="JF987" s="5"/>
      <c r="JG987" s="5"/>
      <c r="JH987" s="5"/>
      <c r="JI987" s="5"/>
      <c r="JJ987" s="5"/>
      <c r="JK987" s="5"/>
      <c r="JL987" s="5"/>
      <c r="JM987" s="5"/>
      <c r="JN987" s="5"/>
      <c r="JO987" s="5"/>
      <c r="JP987" s="5"/>
      <c r="JQ987" s="5"/>
      <c r="JR987" s="5"/>
      <c r="JS987" s="5"/>
      <c r="JT987" s="5"/>
      <c r="JU987" s="5"/>
      <c r="JV987" s="5"/>
      <c r="JW987" s="5"/>
      <c r="JX987" s="5"/>
      <c r="JY987" s="5"/>
      <c r="JZ987" s="5"/>
      <c r="KA987" s="5"/>
      <c r="KB987" s="5"/>
      <c r="KC987" s="5"/>
      <c r="KD987" s="5"/>
      <c r="KE987" s="5"/>
      <c r="KF987" s="5"/>
      <c r="KG987" s="5"/>
      <c r="KH987" s="5"/>
      <c r="KI987" s="5"/>
      <c r="KJ987" s="5"/>
      <c r="KK987" s="5"/>
      <c r="KL987" s="5"/>
      <c r="KM987" s="5"/>
      <c r="KN987" s="5"/>
      <c r="KO987" s="5"/>
      <c r="KP987" s="5"/>
      <c r="KQ987" s="5"/>
      <c r="KR987" s="5"/>
      <c r="KS987" s="5"/>
      <c r="KT987" s="5"/>
      <c r="KU987" s="5"/>
      <c r="KV987" s="5"/>
      <c r="KW987" s="5"/>
      <c r="KX987" s="5"/>
      <c r="KY987" s="5"/>
      <c r="KZ987" s="5"/>
      <c r="LA987" s="5"/>
      <c r="LB987" s="5"/>
      <c r="LC987" s="5"/>
      <c r="LD987" s="5"/>
      <c r="LE987" s="5"/>
      <c r="LF987" s="5"/>
      <c r="LG987" s="5"/>
      <c r="LH987" s="5"/>
      <c r="LI987" s="5"/>
      <c r="LJ987" s="5"/>
      <c r="LK987" s="5"/>
      <c r="LL987" s="5"/>
      <c r="LM987" s="5"/>
      <c r="LN987" s="5"/>
      <c r="LO987" s="5"/>
      <c r="LP987" s="5"/>
      <c r="LQ987" s="5"/>
      <c r="LR987" s="5"/>
      <c r="LS987" s="5"/>
      <c r="LT987" s="5"/>
      <c r="LU987" s="5"/>
      <c r="LV987" s="5"/>
      <c r="LW987" s="5"/>
      <c r="LX987" s="5"/>
      <c r="LY987" s="5"/>
      <c r="LZ987" s="5"/>
      <c r="MA987" s="5"/>
      <c r="MB987" s="5"/>
      <c r="MC987" s="5"/>
      <c r="MD987" s="5"/>
      <c r="ME987" s="5"/>
      <c r="MF987" s="5"/>
      <c r="MG987" s="5"/>
      <c r="MH987" s="5"/>
      <c r="MI987" s="5"/>
      <c r="MJ987" s="5"/>
      <c r="MK987" s="5"/>
      <c r="ML987" s="5"/>
      <c r="MM987" s="5"/>
      <c r="MN987" s="5"/>
      <c r="MO987" s="5"/>
      <c r="MP987" s="5"/>
      <c r="MQ987" s="5"/>
      <c r="MR987" s="5"/>
      <c r="MS987" s="5"/>
      <c r="MT987" s="5"/>
      <c r="MU987" s="5"/>
      <c r="MV987" s="5"/>
      <c r="MW987" s="5"/>
      <c r="MX987" s="5"/>
      <c r="MY987" s="5"/>
      <c r="MZ987" s="5"/>
      <c r="NA987" s="5"/>
      <c r="NB987" s="5"/>
      <c r="NC987" s="5"/>
      <c r="ND987" s="5"/>
      <c r="NE987" s="5"/>
      <c r="NF987" s="5"/>
      <c r="NG987" s="5"/>
      <c r="NH987" s="5"/>
      <c r="NI987" s="5"/>
      <c r="NJ987" s="5"/>
      <c r="NK987" s="5"/>
      <c r="NL987" s="5"/>
      <c r="NM987" s="5"/>
      <c r="NN987" s="5"/>
      <c r="NO987" s="5"/>
      <c r="NP987" s="5"/>
      <c r="NQ987" s="5"/>
      <c r="NR987" s="5"/>
      <c r="NS987" s="5"/>
      <c r="NT987" s="5"/>
      <c r="NU987" s="5"/>
      <c r="NV987" s="5"/>
      <c r="NW987" s="5"/>
      <c r="NX987" s="5"/>
      <c r="NY987" s="5"/>
      <c r="NZ987" s="5"/>
      <c r="OA987" s="5"/>
      <c r="OB987" s="5"/>
      <c r="OC987" s="5"/>
      <c r="OD987" s="5"/>
      <c r="OE987" s="5"/>
      <c r="OF987" s="5"/>
      <c r="OG987" s="5"/>
      <c r="OH987" s="5"/>
      <c r="OI987" s="5"/>
      <c r="OJ987" s="5"/>
      <c r="OK987" s="5"/>
      <c r="OL987" s="5"/>
      <c r="OM987" s="5"/>
      <c r="ON987" s="5"/>
      <c r="OO987" s="5"/>
      <c r="OP987" s="5"/>
      <c r="OQ987" s="5"/>
      <c r="OR987" s="5"/>
      <c r="OS987" s="5"/>
      <c r="OT987" s="5"/>
      <c r="OU987" s="5"/>
      <c r="OV987" s="5"/>
      <c r="OW987" s="5"/>
      <c r="OX987" s="5"/>
      <c r="OY987" s="5"/>
      <c r="OZ987" s="5"/>
      <c r="PA987" s="5"/>
      <c r="PB987" s="5"/>
      <c r="PC987" s="5"/>
      <c r="PD987" s="5"/>
      <c r="PE987" s="5"/>
      <c r="PF987" s="5"/>
      <c r="PG987" s="5"/>
      <c r="PH987" s="5"/>
      <c r="PI987" s="5"/>
      <c r="PJ987" s="5"/>
      <c r="PK987" s="5"/>
      <c r="PL987" s="5"/>
      <c r="PM987" s="5"/>
      <c r="PN987" s="5"/>
      <c r="PO987" s="5"/>
      <c r="PP987" s="5"/>
    </row>
    <row r="988" spans="1:432" ht="14.2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  <c r="IW988" s="5"/>
      <c r="IX988" s="5"/>
      <c r="IY988" s="5"/>
      <c r="IZ988" s="5"/>
      <c r="JA988" s="5"/>
      <c r="JB988" s="5"/>
      <c r="JC988" s="5"/>
      <c r="JD988" s="5"/>
      <c r="JE988" s="5"/>
      <c r="JF988" s="5"/>
      <c r="JG988" s="5"/>
      <c r="JH988" s="5"/>
      <c r="JI988" s="5"/>
      <c r="JJ988" s="5"/>
      <c r="JK988" s="5"/>
      <c r="JL988" s="5"/>
      <c r="JM988" s="5"/>
      <c r="JN988" s="5"/>
      <c r="JO988" s="5"/>
      <c r="JP988" s="5"/>
      <c r="JQ988" s="5"/>
      <c r="JR988" s="5"/>
      <c r="JS988" s="5"/>
      <c r="JT988" s="5"/>
      <c r="JU988" s="5"/>
      <c r="JV988" s="5"/>
      <c r="JW988" s="5"/>
      <c r="JX988" s="5"/>
      <c r="JY988" s="5"/>
      <c r="JZ988" s="5"/>
      <c r="KA988" s="5"/>
      <c r="KB988" s="5"/>
      <c r="KC988" s="5"/>
      <c r="KD988" s="5"/>
      <c r="KE988" s="5"/>
      <c r="KF988" s="5"/>
      <c r="KG988" s="5"/>
      <c r="KH988" s="5"/>
      <c r="KI988" s="5"/>
      <c r="KJ988" s="5"/>
      <c r="KK988" s="5"/>
      <c r="KL988" s="5"/>
      <c r="KM988" s="5"/>
      <c r="KN988" s="5"/>
      <c r="KO988" s="5"/>
      <c r="KP988" s="5"/>
      <c r="KQ988" s="5"/>
      <c r="KR988" s="5"/>
      <c r="KS988" s="5"/>
      <c r="KT988" s="5"/>
      <c r="KU988" s="5"/>
      <c r="KV988" s="5"/>
      <c r="KW988" s="5"/>
      <c r="KX988" s="5"/>
      <c r="KY988" s="5"/>
      <c r="KZ988" s="5"/>
      <c r="LA988" s="5"/>
      <c r="LB988" s="5"/>
      <c r="LC988" s="5"/>
      <c r="LD988" s="5"/>
      <c r="LE988" s="5"/>
      <c r="LF988" s="5"/>
      <c r="LG988" s="5"/>
      <c r="LH988" s="5"/>
      <c r="LI988" s="5"/>
      <c r="LJ988" s="5"/>
      <c r="LK988" s="5"/>
      <c r="LL988" s="5"/>
      <c r="LM988" s="5"/>
      <c r="LN988" s="5"/>
      <c r="LO988" s="5"/>
      <c r="LP988" s="5"/>
      <c r="LQ988" s="5"/>
      <c r="LR988" s="5"/>
      <c r="LS988" s="5"/>
      <c r="LT988" s="5"/>
      <c r="LU988" s="5"/>
      <c r="LV988" s="5"/>
      <c r="LW988" s="5"/>
      <c r="LX988" s="5"/>
      <c r="LY988" s="5"/>
      <c r="LZ988" s="5"/>
      <c r="MA988" s="5"/>
      <c r="MB988" s="5"/>
      <c r="MC988" s="5"/>
      <c r="MD988" s="5"/>
      <c r="ME988" s="5"/>
      <c r="MF988" s="5"/>
      <c r="MG988" s="5"/>
      <c r="MH988" s="5"/>
      <c r="MI988" s="5"/>
      <c r="MJ988" s="5"/>
      <c r="MK988" s="5"/>
      <c r="ML988" s="5"/>
      <c r="MM988" s="5"/>
      <c r="MN988" s="5"/>
      <c r="MO988" s="5"/>
      <c r="MP988" s="5"/>
      <c r="MQ988" s="5"/>
      <c r="MR988" s="5"/>
      <c r="MS988" s="5"/>
      <c r="MT988" s="5"/>
      <c r="MU988" s="5"/>
      <c r="MV988" s="5"/>
      <c r="MW988" s="5"/>
      <c r="MX988" s="5"/>
      <c r="MY988" s="5"/>
      <c r="MZ988" s="5"/>
      <c r="NA988" s="5"/>
      <c r="NB988" s="5"/>
      <c r="NC988" s="5"/>
      <c r="ND988" s="5"/>
      <c r="NE988" s="5"/>
      <c r="NF988" s="5"/>
      <c r="NG988" s="5"/>
      <c r="NH988" s="5"/>
      <c r="NI988" s="5"/>
      <c r="NJ988" s="5"/>
      <c r="NK988" s="5"/>
      <c r="NL988" s="5"/>
      <c r="NM988" s="5"/>
      <c r="NN988" s="5"/>
      <c r="NO988" s="5"/>
      <c r="NP988" s="5"/>
      <c r="NQ988" s="5"/>
      <c r="NR988" s="5"/>
      <c r="NS988" s="5"/>
      <c r="NT988" s="5"/>
      <c r="NU988" s="5"/>
      <c r="NV988" s="5"/>
      <c r="NW988" s="5"/>
      <c r="NX988" s="5"/>
      <c r="NY988" s="5"/>
      <c r="NZ988" s="5"/>
      <c r="OA988" s="5"/>
      <c r="OB988" s="5"/>
      <c r="OC988" s="5"/>
      <c r="OD988" s="5"/>
      <c r="OE988" s="5"/>
      <c r="OF988" s="5"/>
      <c r="OG988" s="5"/>
      <c r="OH988" s="5"/>
      <c r="OI988" s="5"/>
      <c r="OJ988" s="5"/>
      <c r="OK988" s="5"/>
      <c r="OL988" s="5"/>
      <c r="OM988" s="5"/>
      <c r="ON988" s="5"/>
      <c r="OO988" s="5"/>
      <c r="OP988" s="5"/>
      <c r="OQ988" s="5"/>
      <c r="OR988" s="5"/>
      <c r="OS988" s="5"/>
      <c r="OT988" s="5"/>
      <c r="OU988" s="5"/>
      <c r="OV988" s="5"/>
      <c r="OW988" s="5"/>
      <c r="OX988" s="5"/>
      <c r="OY988" s="5"/>
      <c r="OZ988" s="5"/>
      <c r="PA988" s="5"/>
      <c r="PB988" s="5"/>
      <c r="PC988" s="5"/>
      <c r="PD988" s="5"/>
      <c r="PE988" s="5"/>
      <c r="PF988" s="5"/>
      <c r="PG988" s="5"/>
      <c r="PH988" s="5"/>
      <c r="PI988" s="5"/>
      <c r="PJ988" s="5"/>
      <c r="PK988" s="5"/>
      <c r="PL988" s="5"/>
      <c r="PM988" s="5"/>
      <c r="PN988" s="5"/>
      <c r="PO988" s="5"/>
      <c r="PP988" s="5"/>
    </row>
    <row r="989" spans="1:432" ht="14.2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  <c r="IW989" s="5"/>
      <c r="IX989" s="5"/>
      <c r="IY989" s="5"/>
      <c r="IZ989" s="5"/>
      <c r="JA989" s="5"/>
      <c r="JB989" s="5"/>
      <c r="JC989" s="5"/>
      <c r="JD989" s="5"/>
      <c r="JE989" s="5"/>
      <c r="JF989" s="5"/>
      <c r="JG989" s="5"/>
      <c r="JH989" s="5"/>
      <c r="JI989" s="5"/>
      <c r="JJ989" s="5"/>
      <c r="JK989" s="5"/>
      <c r="JL989" s="5"/>
      <c r="JM989" s="5"/>
      <c r="JN989" s="5"/>
      <c r="JO989" s="5"/>
      <c r="JP989" s="5"/>
      <c r="JQ989" s="5"/>
      <c r="JR989" s="5"/>
      <c r="JS989" s="5"/>
      <c r="JT989" s="5"/>
      <c r="JU989" s="5"/>
      <c r="JV989" s="5"/>
      <c r="JW989" s="5"/>
      <c r="JX989" s="5"/>
      <c r="JY989" s="5"/>
      <c r="JZ989" s="5"/>
      <c r="KA989" s="5"/>
      <c r="KB989" s="5"/>
      <c r="KC989" s="5"/>
      <c r="KD989" s="5"/>
      <c r="KE989" s="5"/>
      <c r="KF989" s="5"/>
      <c r="KG989" s="5"/>
      <c r="KH989" s="5"/>
      <c r="KI989" s="5"/>
      <c r="KJ989" s="5"/>
      <c r="KK989" s="5"/>
      <c r="KL989" s="5"/>
      <c r="KM989" s="5"/>
      <c r="KN989" s="5"/>
      <c r="KO989" s="5"/>
      <c r="KP989" s="5"/>
      <c r="KQ989" s="5"/>
      <c r="KR989" s="5"/>
      <c r="KS989" s="5"/>
      <c r="KT989" s="5"/>
      <c r="KU989" s="5"/>
      <c r="KV989" s="5"/>
      <c r="KW989" s="5"/>
      <c r="KX989" s="5"/>
      <c r="KY989" s="5"/>
      <c r="KZ989" s="5"/>
      <c r="LA989" s="5"/>
      <c r="LB989" s="5"/>
      <c r="LC989" s="5"/>
      <c r="LD989" s="5"/>
      <c r="LE989" s="5"/>
      <c r="LF989" s="5"/>
      <c r="LG989" s="5"/>
      <c r="LH989" s="5"/>
      <c r="LI989" s="5"/>
      <c r="LJ989" s="5"/>
      <c r="LK989" s="5"/>
      <c r="LL989" s="5"/>
      <c r="LM989" s="5"/>
      <c r="LN989" s="5"/>
      <c r="LO989" s="5"/>
      <c r="LP989" s="5"/>
      <c r="LQ989" s="5"/>
      <c r="LR989" s="5"/>
      <c r="LS989" s="5"/>
      <c r="LT989" s="5"/>
      <c r="LU989" s="5"/>
      <c r="LV989" s="5"/>
      <c r="LW989" s="5"/>
      <c r="LX989" s="5"/>
      <c r="LY989" s="5"/>
      <c r="LZ989" s="5"/>
      <c r="MA989" s="5"/>
      <c r="MB989" s="5"/>
      <c r="MC989" s="5"/>
      <c r="MD989" s="5"/>
      <c r="ME989" s="5"/>
      <c r="MF989" s="5"/>
      <c r="MG989" s="5"/>
      <c r="MH989" s="5"/>
      <c r="MI989" s="5"/>
      <c r="MJ989" s="5"/>
      <c r="MK989" s="5"/>
      <c r="ML989" s="5"/>
      <c r="MM989" s="5"/>
      <c r="MN989" s="5"/>
      <c r="MO989" s="5"/>
      <c r="MP989" s="5"/>
      <c r="MQ989" s="5"/>
      <c r="MR989" s="5"/>
      <c r="MS989" s="5"/>
      <c r="MT989" s="5"/>
      <c r="MU989" s="5"/>
      <c r="MV989" s="5"/>
      <c r="MW989" s="5"/>
      <c r="MX989" s="5"/>
      <c r="MY989" s="5"/>
      <c r="MZ989" s="5"/>
      <c r="NA989" s="5"/>
      <c r="NB989" s="5"/>
      <c r="NC989" s="5"/>
      <c r="ND989" s="5"/>
      <c r="NE989" s="5"/>
      <c r="NF989" s="5"/>
      <c r="NG989" s="5"/>
      <c r="NH989" s="5"/>
      <c r="NI989" s="5"/>
      <c r="NJ989" s="5"/>
      <c r="NK989" s="5"/>
      <c r="NL989" s="5"/>
      <c r="NM989" s="5"/>
      <c r="NN989" s="5"/>
      <c r="NO989" s="5"/>
      <c r="NP989" s="5"/>
      <c r="NQ989" s="5"/>
      <c r="NR989" s="5"/>
      <c r="NS989" s="5"/>
      <c r="NT989" s="5"/>
      <c r="NU989" s="5"/>
      <c r="NV989" s="5"/>
      <c r="NW989" s="5"/>
      <c r="NX989" s="5"/>
      <c r="NY989" s="5"/>
      <c r="NZ989" s="5"/>
      <c r="OA989" s="5"/>
      <c r="OB989" s="5"/>
      <c r="OC989" s="5"/>
      <c r="OD989" s="5"/>
      <c r="OE989" s="5"/>
      <c r="OF989" s="5"/>
      <c r="OG989" s="5"/>
      <c r="OH989" s="5"/>
      <c r="OI989" s="5"/>
      <c r="OJ989" s="5"/>
      <c r="OK989" s="5"/>
      <c r="OL989" s="5"/>
      <c r="OM989" s="5"/>
      <c r="ON989" s="5"/>
      <c r="OO989" s="5"/>
      <c r="OP989" s="5"/>
      <c r="OQ989" s="5"/>
      <c r="OR989" s="5"/>
      <c r="OS989" s="5"/>
      <c r="OT989" s="5"/>
      <c r="OU989" s="5"/>
      <c r="OV989" s="5"/>
      <c r="OW989" s="5"/>
      <c r="OX989" s="5"/>
      <c r="OY989" s="5"/>
      <c r="OZ989" s="5"/>
      <c r="PA989" s="5"/>
      <c r="PB989" s="5"/>
      <c r="PC989" s="5"/>
      <c r="PD989" s="5"/>
      <c r="PE989" s="5"/>
      <c r="PF989" s="5"/>
      <c r="PG989" s="5"/>
      <c r="PH989" s="5"/>
      <c r="PI989" s="5"/>
      <c r="PJ989" s="5"/>
      <c r="PK989" s="5"/>
      <c r="PL989" s="5"/>
      <c r="PM989" s="5"/>
      <c r="PN989" s="5"/>
      <c r="PO989" s="5"/>
      <c r="PP989" s="5"/>
    </row>
    <row r="990" spans="1:432" ht="14.2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  <c r="IW990" s="5"/>
      <c r="IX990" s="5"/>
      <c r="IY990" s="5"/>
      <c r="IZ990" s="5"/>
      <c r="JA990" s="5"/>
      <c r="JB990" s="5"/>
      <c r="JC990" s="5"/>
      <c r="JD990" s="5"/>
      <c r="JE990" s="5"/>
      <c r="JF990" s="5"/>
      <c r="JG990" s="5"/>
      <c r="JH990" s="5"/>
      <c r="JI990" s="5"/>
      <c r="JJ990" s="5"/>
      <c r="JK990" s="5"/>
      <c r="JL990" s="5"/>
      <c r="JM990" s="5"/>
      <c r="JN990" s="5"/>
      <c r="JO990" s="5"/>
      <c r="JP990" s="5"/>
      <c r="JQ990" s="5"/>
      <c r="JR990" s="5"/>
      <c r="JS990" s="5"/>
      <c r="JT990" s="5"/>
      <c r="JU990" s="5"/>
      <c r="JV990" s="5"/>
      <c r="JW990" s="5"/>
      <c r="JX990" s="5"/>
      <c r="JY990" s="5"/>
      <c r="JZ990" s="5"/>
      <c r="KA990" s="5"/>
      <c r="KB990" s="5"/>
      <c r="KC990" s="5"/>
      <c r="KD990" s="5"/>
      <c r="KE990" s="5"/>
      <c r="KF990" s="5"/>
      <c r="KG990" s="5"/>
      <c r="KH990" s="5"/>
      <c r="KI990" s="5"/>
      <c r="KJ990" s="5"/>
      <c r="KK990" s="5"/>
      <c r="KL990" s="5"/>
      <c r="KM990" s="5"/>
      <c r="KN990" s="5"/>
      <c r="KO990" s="5"/>
      <c r="KP990" s="5"/>
      <c r="KQ990" s="5"/>
      <c r="KR990" s="5"/>
      <c r="KS990" s="5"/>
      <c r="KT990" s="5"/>
      <c r="KU990" s="5"/>
      <c r="KV990" s="5"/>
      <c r="KW990" s="5"/>
      <c r="KX990" s="5"/>
      <c r="KY990" s="5"/>
      <c r="KZ990" s="5"/>
      <c r="LA990" s="5"/>
      <c r="LB990" s="5"/>
      <c r="LC990" s="5"/>
      <c r="LD990" s="5"/>
      <c r="LE990" s="5"/>
      <c r="LF990" s="5"/>
      <c r="LG990" s="5"/>
      <c r="LH990" s="5"/>
      <c r="LI990" s="5"/>
      <c r="LJ990" s="5"/>
      <c r="LK990" s="5"/>
      <c r="LL990" s="5"/>
      <c r="LM990" s="5"/>
      <c r="LN990" s="5"/>
      <c r="LO990" s="5"/>
      <c r="LP990" s="5"/>
      <c r="LQ990" s="5"/>
      <c r="LR990" s="5"/>
      <c r="LS990" s="5"/>
      <c r="LT990" s="5"/>
      <c r="LU990" s="5"/>
      <c r="LV990" s="5"/>
      <c r="LW990" s="5"/>
      <c r="LX990" s="5"/>
      <c r="LY990" s="5"/>
      <c r="LZ990" s="5"/>
      <c r="MA990" s="5"/>
      <c r="MB990" s="5"/>
      <c r="MC990" s="5"/>
      <c r="MD990" s="5"/>
      <c r="ME990" s="5"/>
      <c r="MF990" s="5"/>
      <c r="MG990" s="5"/>
      <c r="MH990" s="5"/>
      <c r="MI990" s="5"/>
      <c r="MJ990" s="5"/>
      <c r="MK990" s="5"/>
      <c r="ML990" s="5"/>
      <c r="MM990" s="5"/>
      <c r="MN990" s="5"/>
      <c r="MO990" s="5"/>
      <c r="MP990" s="5"/>
      <c r="MQ990" s="5"/>
      <c r="MR990" s="5"/>
      <c r="MS990" s="5"/>
      <c r="MT990" s="5"/>
      <c r="MU990" s="5"/>
      <c r="MV990" s="5"/>
      <c r="MW990" s="5"/>
      <c r="MX990" s="5"/>
      <c r="MY990" s="5"/>
      <c r="MZ990" s="5"/>
      <c r="NA990" s="5"/>
      <c r="NB990" s="5"/>
      <c r="NC990" s="5"/>
      <c r="ND990" s="5"/>
      <c r="NE990" s="5"/>
      <c r="NF990" s="5"/>
      <c r="NG990" s="5"/>
      <c r="NH990" s="5"/>
      <c r="NI990" s="5"/>
      <c r="NJ990" s="5"/>
      <c r="NK990" s="5"/>
      <c r="NL990" s="5"/>
      <c r="NM990" s="5"/>
      <c r="NN990" s="5"/>
      <c r="NO990" s="5"/>
      <c r="NP990" s="5"/>
      <c r="NQ990" s="5"/>
      <c r="NR990" s="5"/>
      <c r="NS990" s="5"/>
      <c r="NT990" s="5"/>
      <c r="NU990" s="5"/>
      <c r="NV990" s="5"/>
      <c r="NW990" s="5"/>
      <c r="NX990" s="5"/>
      <c r="NY990" s="5"/>
      <c r="NZ990" s="5"/>
      <c r="OA990" s="5"/>
      <c r="OB990" s="5"/>
      <c r="OC990" s="5"/>
      <c r="OD990" s="5"/>
      <c r="OE990" s="5"/>
      <c r="OF990" s="5"/>
      <c r="OG990" s="5"/>
      <c r="OH990" s="5"/>
      <c r="OI990" s="5"/>
      <c r="OJ990" s="5"/>
      <c r="OK990" s="5"/>
      <c r="OL990" s="5"/>
      <c r="OM990" s="5"/>
      <c r="ON990" s="5"/>
      <c r="OO990" s="5"/>
      <c r="OP990" s="5"/>
      <c r="OQ990" s="5"/>
      <c r="OR990" s="5"/>
      <c r="OS990" s="5"/>
      <c r="OT990" s="5"/>
      <c r="OU990" s="5"/>
      <c r="OV990" s="5"/>
      <c r="OW990" s="5"/>
      <c r="OX990" s="5"/>
      <c r="OY990" s="5"/>
      <c r="OZ990" s="5"/>
      <c r="PA990" s="5"/>
      <c r="PB990" s="5"/>
      <c r="PC990" s="5"/>
      <c r="PD990" s="5"/>
      <c r="PE990" s="5"/>
      <c r="PF990" s="5"/>
      <c r="PG990" s="5"/>
      <c r="PH990" s="5"/>
      <c r="PI990" s="5"/>
      <c r="PJ990" s="5"/>
      <c r="PK990" s="5"/>
      <c r="PL990" s="5"/>
      <c r="PM990" s="5"/>
      <c r="PN990" s="5"/>
      <c r="PO990" s="5"/>
      <c r="PP990" s="5"/>
    </row>
    <row r="991" spans="1:432" ht="14.2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  <c r="IW991" s="5"/>
      <c r="IX991" s="5"/>
      <c r="IY991" s="5"/>
      <c r="IZ991" s="5"/>
      <c r="JA991" s="5"/>
      <c r="JB991" s="5"/>
      <c r="JC991" s="5"/>
      <c r="JD991" s="5"/>
      <c r="JE991" s="5"/>
      <c r="JF991" s="5"/>
      <c r="JG991" s="5"/>
      <c r="JH991" s="5"/>
      <c r="JI991" s="5"/>
      <c r="JJ991" s="5"/>
      <c r="JK991" s="5"/>
      <c r="JL991" s="5"/>
      <c r="JM991" s="5"/>
      <c r="JN991" s="5"/>
      <c r="JO991" s="5"/>
      <c r="JP991" s="5"/>
      <c r="JQ991" s="5"/>
      <c r="JR991" s="5"/>
      <c r="JS991" s="5"/>
      <c r="JT991" s="5"/>
      <c r="JU991" s="5"/>
      <c r="JV991" s="5"/>
      <c r="JW991" s="5"/>
      <c r="JX991" s="5"/>
      <c r="JY991" s="5"/>
      <c r="JZ991" s="5"/>
      <c r="KA991" s="5"/>
      <c r="KB991" s="5"/>
      <c r="KC991" s="5"/>
      <c r="KD991" s="5"/>
      <c r="KE991" s="5"/>
      <c r="KF991" s="5"/>
      <c r="KG991" s="5"/>
      <c r="KH991" s="5"/>
      <c r="KI991" s="5"/>
      <c r="KJ991" s="5"/>
      <c r="KK991" s="5"/>
      <c r="KL991" s="5"/>
      <c r="KM991" s="5"/>
      <c r="KN991" s="5"/>
      <c r="KO991" s="5"/>
      <c r="KP991" s="5"/>
      <c r="KQ991" s="5"/>
      <c r="KR991" s="5"/>
      <c r="KS991" s="5"/>
      <c r="KT991" s="5"/>
      <c r="KU991" s="5"/>
      <c r="KV991" s="5"/>
      <c r="KW991" s="5"/>
      <c r="KX991" s="5"/>
      <c r="KY991" s="5"/>
      <c r="KZ991" s="5"/>
      <c r="LA991" s="5"/>
      <c r="LB991" s="5"/>
      <c r="LC991" s="5"/>
      <c r="LD991" s="5"/>
      <c r="LE991" s="5"/>
      <c r="LF991" s="5"/>
      <c r="LG991" s="5"/>
      <c r="LH991" s="5"/>
      <c r="LI991" s="5"/>
      <c r="LJ991" s="5"/>
      <c r="LK991" s="5"/>
      <c r="LL991" s="5"/>
      <c r="LM991" s="5"/>
      <c r="LN991" s="5"/>
      <c r="LO991" s="5"/>
      <c r="LP991" s="5"/>
      <c r="LQ991" s="5"/>
      <c r="LR991" s="5"/>
      <c r="LS991" s="5"/>
      <c r="LT991" s="5"/>
      <c r="LU991" s="5"/>
      <c r="LV991" s="5"/>
      <c r="LW991" s="5"/>
      <c r="LX991" s="5"/>
      <c r="LY991" s="5"/>
      <c r="LZ991" s="5"/>
      <c r="MA991" s="5"/>
      <c r="MB991" s="5"/>
      <c r="MC991" s="5"/>
      <c r="MD991" s="5"/>
      <c r="ME991" s="5"/>
      <c r="MF991" s="5"/>
      <c r="MG991" s="5"/>
      <c r="MH991" s="5"/>
      <c r="MI991" s="5"/>
      <c r="MJ991" s="5"/>
      <c r="MK991" s="5"/>
      <c r="ML991" s="5"/>
      <c r="MM991" s="5"/>
      <c r="MN991" s="5"/>
      <c r="MO991" s="5"/>
      <c r="MP991" s="5"/>
      <c r="MQ991" s="5"/>
      <c r="MR991" s="5"/>
      <c r="MS991" s="5"/>
      <c r="MT991" s="5"/>
      <c r="MU991" s="5"/>
      <c r="MV991" s="5"/>
      <c r="MW991" s="5"/>
      <c r="MX991" s="5"/>
      <c r="MY991" s="5"/>
      <c r="MZ991" s="5"/>
      <c r="NA991" s="5"/>
      <c r="NB991" s="5"/>
      <c r="NC991" s="5"/>
      <c r="ND991" s="5"/>
      <c r="NE991" s="5"/>
      <c r="NF991" s="5"/>
      <c r="NG991" s="5"/>
      <c r="NH991" s="5"/>
      <c r="NI991" s="5"/>
      <c r="NJ991" s="5"/>
      <c r="NK991" s="5"/>
      <c r="NL991" s="5"/>
      <c r="NM991" s="5"/>
      <c r="NN991" s="5"/>
      <c r="NO991" s="5"/>
      <c r="NP991" s="5"/>
      <c r="NQ991" s="5"/>
      <c r="NR991" s="5"/>
      <c r="NS991" s="5"/>
      <c r="NT991" s="5"/>
      <c r="NU991" s="5"/>
      <c r="NV991" s="5"/>
      <c r="NW991" s="5"/>
      <c r="NX991" s="5"/>
      <c r="NY991" s="5"/>
      <c r="NZ991" s="5"/>
      <c r="OA991" s="5"/>
      <c r="OB991" s="5"/>
      <c r="OC991" s="5"/>
      <c r="OD991" s="5"/>
      <c r="OE991" s="5"/>
      <c r="OF991" s="5"/>
      <c r="OG991" s="5"/>
      <c r="OH991" s="5"/>
      <c r="OI991" s="5"/>
      <c r="OJ991" s="5"/>
      <c r="OK991" s="5"/>
      <c r="OL991" s="5"/>
      <c r="OM991" s="5"/>
      <c r="ON991" s="5"/>
      <c r="OO991" s="5"/>
      <c r="OP991" s="5"/>
      <c r="OQ991" s="5"/>
      <c r="OR991" s="5"/>
      <c r="OS991" s="5"/>
      <c r="OT991" s="5"/>
      <c r="OU991" s="5"/>
      <c r="OV991" s="5"/>
      <c r="OW991" s="5"/>
      <c r="OX991" s="5"/>
      <c r="OY991" s="5"/>
      <c r="OZ991" s="5"/>
      <c r="PA991" s="5"/>
      <c r="PB991" s="5"/>
      <c r="PC991" s="5"/>
      <c r="PD991" s="5"/>
      <c r="PE991" s="5"/>
      <c r="PF991" s="5"/>
      <c r="PG991" s="5"/>
      <c r="PH991" s="5"/>
      <c r="PI991" s="5"/>
      <c r="PJ991" s="5"/>
      <c r="PK991" s="5"/>
      <c r="PL991" s="5"/>
      <c r="PM991" s="5"/>
      <c r="PN991" s="5"/>
      <c r="PO991" s="5"/>
      <c r="PP991" s="5"/>
    </row>
    <row r="992" spans="1:432" ht="14.2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  <c r="IW992" s="5"/>
      <c r="IX992" s="5"/>
      <c r="IY992" s="5"/>
      <c r="IZ992" s="5"/>
      <c r="JA992" s="5"/>
      <c r="JB992" s="5"/>
      <c r="JC992" s="5"/>
      <c r="JD992" s="5"/>
      <c r="JE992" s="5"/>
      <c r="JF992" s="5"/>
      <c r="JG992" s="5"/>
      <c r="JH992" s="5"/>
      <c r="JI992" s="5"/>
      <c r="JJ992" s="5"/>
      <c r="JK992" s="5"/>
      <c r="JL992" s="5"/>
      <c r="JM992" s="5"/>
      <c r="JN992" s="5"/>
      <c r="JO992" s="5"/>
      <c r="JP992" s="5"/>
      <c r="JQ992" s="5"/>
      <c r="JR992" s="5"/>
      <c r="JS992" s="5"/>
      <c r="JT992" s="5"/>
      <c r="JU992" s="5"/>
      <c r="JV992" s="5"/>
      <c r="JW992" s="5"/>
      <c r="JX992" s="5"/>
      <c r="JY992" s="5"/>
      <c r="JZ992" s="5"/>
      <c r="KA992" s="5"/>
      <c r="KB992" s="5"/>
      <c r="KC992" s="5"/>
      <c r="KD992" s="5"/>
      <c r="KE992" s="5"/>
      <c r="KF992" s="5"/>
      <c r="KG992" s="5"/>
      <c r="KH992" s="5"/>
      <c r="KI992" s="5"/>
      <c r="KJ992" s="5"/>
      <c r="KK992" s="5"/>
      <c r="KL992" s="5"/>
      <c r="KM992" s="5"/>
      <c r="KN992" s="5"/>
      <c r="KO992" s="5"/>
      <c r="KP992" s="5"/>
      <c r="KQ992" s="5"/>
      <c r="KR992" s="5"/>
      <c r="KS992" s="5"/>
      <c r="KT992" s="5"/>
      <c r="KU992" s="5"/>
      <c r="KV992" s="5"/>
      <c r="KW992" s="5"/>
      <c r="KX992" s="5"/>
      <c r="KY992" s="5"/>
      <c r="KZ992" s="5"/>
      <c r="LA992" s="5"/>
      <c r="LB992" s="5"/>
      <c r="LC992" s="5"/>
      <c r="LD992" s="5"/>
      <c r="LE992" s="5"/>
      <c r="LF992" s="5"/>
      <c r="LG992" s="5"/>
      <c r="LH992" s="5"/>
      <c r="LI992" s="5"/>
      <c r="LJ992" s="5"/>
      <c r="LK992" s="5"/>
      <c r="LL992" s="5"/>
      <c r="LM992" s="5"/>
      <c r="LN992" s="5"/>
      <c r="LO992" s="5"/>
      <c r="LP992" s="5"/>
      <c r="LQ992" s="5"/>
      <c r="LR992" s="5"/>
      <c r="LS992" s="5"/>
      <c r="LT992" s="5"/>
      <c r="LU992" s="5"/>
      <c r="LV992" s="5"/>
      <c r="LW992" s="5"/>
      <c r="LX992" s="5"/>
      <c r="LY992" s="5"/>
      <c r="LZ992" s="5"/>
      <c r="MA992" s="5"/>
      <c r="MB992" s="5"/>
      <c r="MC992" s="5"/>
      <c r="MD992" s="5"/>
      <c r="ME992" s="5"/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/>
      <c r="MQ992" s="5"/>
      <c r="MR992" s="5"/>
      <c r="MS992" s="5"/>
      <c r="MT992" s="5"/>
      <c r="MU992" s="5"/>
      <c r="MV992" s="5"/>
      <c r="MW992" s="5"/>
      <c r="MX992" s="5"/>
      <c r="MY992" s="5"/>
      <c r="MZ992" s="5"/>
      <c r="NA992" s="5"/>
      <c r="NB992" s="5"/>
      <c r="NC992" s="5"/>
      <c r="ND992" s="5"/>
      <c r="NE992" s="5"/>
      <c r="NF992" s="5"/>
      <c r="NG992" s="5"/>
      <c r="NH992" s="5"/>
      <c r="NI992" s="5"/>
      <c r="NJ992" s="5"/>
      <c r="NK992" s="5"/>
      <c r="NL992" s="5"/>
      <c r="NM992" s="5"/>
      <c r="NN992" s="5"/>
      <c r="NO992" s="5"/>
      <c r="NP992" s="5"/>
      <c r="NQ992" s="5"/>
      <c r="NR992" s="5"/>
      <c r="NS992" s="5"/>
      <c r="NT992" s="5"/>
      <c r="NU992" s="5"/>
      <c r="NV992" s="5"/>
      <c r="NW992" s="5"/>
      <c r="NX992" s="5"/>
      <c r="NY992" s="5"/>
      <c r="NZ992" s="5"/>
      <c r="OA992" s="5"/>
      <c r="OB992" s="5"/>
      <c r="OC992" s="5"/>
      <c r="OD992" s="5"/>
      <c r="OE992" s="5"/>
      <c r="OF992" s="5"/>
      <c r="OG992" s="5"/>
      <c r="OH992" s="5"/>
      <c r="OI992" s="5"/>
      <c r="OJ992" s="5"/>
      <c r="OK992" s="5"/>
      <c r="OL992" s="5"/>
      <c r="OM992" s="5"/>
      <c r="ON992" s="5"/>
      <c r="OO992" s="5"/>
      <c r="OP992" s="5"/>
      <c r="OQ992" s="5"/>
      <c r="OR992" s="5"/>
      <c r="OS992" s="5"/>
      <c r="OT992" s="5"/>
      <c r="OU992" s="5"/>
      <c r="OV992" s="5"/>
      <c r="OW992" s="5"/>
      <c r="OX992" s="5"/>
      <c r="OY992" s="5"/>
      <c r="OZ992" s="5"/>
      <c r="PA992" s="5"/>
      <c r="PB992" s="5"/>
      <c r="PC992" s="5"/>
      <c r="PD992" s="5"/>
      <c r="PE992" s="5"/>
      <c r="PF992" s="5"/>
      <c r="PG992" s="5"/>
      <c r="PH992" s="5"/>
      <c r="PI992" s="5"/>
      <c r="PJ992" s="5"/>
      <c r="PK992" s="5"/>
      <c r="PL992" s="5"/>
      <c r="PM992" s="5"/>
      <c r="PN992" s="5"/>
      <c r="PO992" s="5"/>
      <c r="PP992" s="5"/>
    </row>
    <row r="993" spans="1:432" ht="14.2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  <c r="IW993" s="5"/>
      <c r="IX993" s="5"/>
      <c r="IY993" s="5"/>
      <c r="IZ993" s="5"/>
      <c r="JA993" s="5"/>
      <c r="JB993" s="5"/>
      <c r="JC993" s="5"/>
      <c r="JD993" s="5"/>
      <c r="JE993" s="5"/>
      <c r="JF993" s="5"/>
      <c r="JG993" s="5"/>
      <c r="JH993" s="5"/>
      <c r="JI993" s="5"/>
      <c r="JJ993" s="5"/>
      <c r="JK993" s="5"/>
      <c r="JL993" s="5"/>
      <c r="JM993" s="5"/>
      <c r="JN993" s="5"/>
      <c r="JO993" s="5"/>
      <c r="JP993" s="5"/>
      <c r="JQ993" s="5"/>
      <c r="JR993" s="5"/>
      <c r="JS993" s="5"/>
      <c r="JT993" s="5"/>
      <c r="JU993" s="5"/>
      <c r="JV993" s="5"/>
      <c r="JW993" s="5"/>
      <c r="JX993" s="5"/>
      <c r="JY993" s="5"/>
      <c r="JZ993" s="5"/>
      <c r="KA993" s="5"/>
      <c r="KB993" s="5"/>
      <c r="KC993" s="5"/>
      <c r="KD993" s="5"/>
      <c r="KE993" s="5"/>
      <c r="KF993" s="5"/>
      <c r="KG993" s="5"/>
      <c r="KH993" s="5"/>
      <c r="KI993" s="5"/>
      <c r="KJ993" s="5"/>
      <c r="KK993" s="5"/>
      <c r="KL993" s="5"/>
      <c r="KM993" s="5"/>
      <c r="KN993" s="5"/>
      <c r="KO993" s="5"/>
      <c r="KP993" s="5"/>
      <c r="KQ993" s="5"/>
      <c r="KR993" s="5"/>
      <c r="KS993" s="5"/>
      <c r="KT993" s="5"/>
      <c r="KU993" s="5"/>
      <c r="KV993" s="5"/>
      <c r="KW993" s="5"/>
      <c r="KX993" s="5"/>
      <c r="KY993" s="5"/>
      <c r="KZ993" s="5"/>
      <c r="LA993" s="5"/>
      <c r="LB993" s="5"/>
      <c r="LC993" s="5"/>
      <c r="LD993" s="5"/>
      <c r="LE993" s="5"/>
      <c r="LF993" s="5"/>
      <c r="LG993" s="5"/>
      <c r="LH993" s="5"/>
      <c r="LI993" s="5"/>
      <c r="LJ993" s="5"/>
      <c r="LK993" s="5"/>
      <c r="LL993" s="5"/>
      <c r="LM993" s="5"/>
      <c r="LN993" s="5"/>
      <c r="LO993" s="5"/>
      <c r="LP993" s="5"/>
      <c r="LQ993" s="5"/>
      <c r="LR993" s="5"/>
      <c r="LS993" s="5"/>
      <c r="LT993" s="5"/>
      <c r="LU993" s="5"/>
      <c r="LV993" s="5"/>
      <c r="LW993" s="5"/>
      <c r="LX993" s="5"/>
      <c r="LY993" s="5"/>
      <c r="LZ993" s="5"/>
      <c r="MA993" s="5"/>
      <c r="MB993" s="5"/>
      <c r="MC993" s="5"/>
      <c r="MD993" s="5"/>
      <c r="ME993" s="5"/>
      <c r="MF993" s="5"/>
      <c r="MG993" s="5"/>
      <c r="MH993" s="5"/>
      <c r="MI993" s="5"/>
      <c r="MJ993" s="5"/>
      <c r="MK993" s="5"/>
      <c r="ML993" s="5"/>
      <c r="MM993" s="5"/>
      <c r="MN993" s="5"/>
      <c r="MO993" s="5"/>
      <c r="MP993" s="5"/>
      <c r="MQ993" s="5"/>
      <c r="MR993" s="5"/>
      <c r="MS993" s="5"/>
      <c r="MT993" s="5"/>
      <c r="MU993" s="5"/>
      <c r="MV993" s="5"/>
      <c r="MW993" s="5"/>
      <c r="MX993" s="5"/>
      <c r="MY993" s="5"/>
      <c r="MZ993" s="5"/>
      <c r="NA993" s="5"/>
      <c r="NB993" s="5"/>
      <c r="NC993" s="5"/>
      <c r="ND993" s="5"/>
      <c r="NE993" s="5"/>
      <c r="NF993" s="5"/>
      <c r="NG993" s="5"/>
      <c r="NH993" s="5"/>
      <c r="NI993" s="5"/>
      <c r="NJ993" s="5"/>
      <c r="NK993" s="5"/>
      <c r="NL993" s="5"/>
      <c r="NM993" s="5"/>
      <c r="NN993" s="5"/>
      <c r="NO993" s="5"/>
      <c r="NP993" s="5"/>
      <c r="NQ993" s="5"/>
      <c r="NR993" s="5"/>
      <c r="NS993" s="5"/>
      <c r="NT993" s="5"/>
      <c r="NU993" s="5"/>
      <c r="NV993" s="5"/>
      <c r="NW993" s="5"/>
      <c r="NX993" s="5"/>
      <c r="NY993" s="5"/>
      <c r="NZ993" s="5"/>
      <c r="OA993" s="5"/>
      <c r="OB993" s="5"/>
      <c r="OC993" s="5"/>
      <c r="OD993" s="5"/>
      <c r="OE993" s="5"/>
      <c r="OF993" s="5"/>
      <c r="OG993" s="5"/>
      <c r="OH993" s="5"/>
      <c r="OI993" s="5"/>
      <c r="OJ993" s="5"/>
      <c r="OK993" s="5"/>
      <c r="OL993" s="5"/>
      <c r="OM993" s="5"/>
      <c r="ON993" s="5"/>
      <c r="OO993" s="5"/>
      <c r="OP993" s="5"/>
      <c r="OQ993" s="5"/>
      <c r="OR993" s="5"/>
      <c r="OS993" s="5"/>
      <c r="OT993" s="5"/>
      <c r="OU993" s="5"/>
      <c r="OV993" s="5"/>
      <c r="OW993" s="5"/>
      <c r="OX993" s="5"/>
      <c r="OY993" s="5"/>
      <c r="OZ993" s="5"/>
      <c r="PA993" s="5"/>
      <c r="PB993" s="5"/>
      <c r="PC993" s="5"/>
      <c r="PD993" s="5"/>
      <c r="PE993" s="5"/>
      <c r="PF993" s="5"/>
      <c r="PG993" s="5"/>
      <c r="PH993" s="5"/>
      <c r="PI993" s="5"/>
      <c r="PJ993" s="5"/>
      <c r="PK993" s="5"/>
      <c r="PL993" s="5"/>
      <c r="PM993" s="5"/>
      <c r="PN993" s="5"/>
      <c r="PO993" s="5"/>
      <c r="PP993" s="5"/>
    </row>
    <row r="994" spans="1:432" ht="14.2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  <c r="IW994" s="5"/>
      <c r="IX994" s="5"/>
      <c r="IY994" s="5"/>
      <c r="IZ994" s="5"/>
      <c r="JA994" s="5"/>
      <c r="JB994" s="5"/>
      <c r="JC994" s="5"/>
      <c r="JD994" s="5"/>
      <c r="JE994" s="5"/>
      <c r="JF994" s="5"/>
      <c r="JG994" s="5"/>
      <c r="JH994" s="5"/>
      <c r="JI994" s="5"/>
      <c r="JJ994" s="5"/>
      <c r="JK994" s="5"/>
      <c r="JL994" s="5"/>
      <c r="JM994" s="5"/>
      <c r="JN994" s="5"/>
      <c r="JO994" s="5"/>
      <c r="JP994" s="5"/>
      <c r="JQ994" s="5"/>
      <c r="JR994" s="5"/>
      <c r="JS994" s="5"/>
      <c r="JT994" s="5"/>
      <c r="JU994" s="5"/>
      <c r="JV994" s="5"/>
      <c r="JW994" s="5"/>
      <c r="JX994" s="5"/>
      <c r="JY994" s="5"/>
      <c r="JZ994" s="5"/>
      <c r="KA994" s="5"/>
      <c r="KB994" s="5"/>
      <c r="KC994" s="5"/>
      <c r="KD994" s="5"/>
      <c r="KE994" s="5"/>
      <c r="KF994" s="5"/>
      <c r="KG994" s="5"/>
      <c r="KH994" s="5"/>
      <c r="KI994" s="5"/>
      <c r="KJ994" s="5"/>
      <c r="KK994" s="5"/>
      <c r="KL994" s="5"/>
      <c r="KM994" s="5"/>
      <c r="KN994" s="5"/>
      <c r="KO994" s="5"/>
      <c r="KP994" s="5"/>
      <c r="KQ994" s="5"/>
      <c r="KR994" s="5"/>
      <c r="KS994" s="5"/>
      <c r="KT994" s="5"/>
      <c r="KU994" s="5"/>
      <c r="KV994" s="5"/>
      <c r="KW994" s="5"/>
      <c r="KX994" s="5"/>
      <c r="KY994" s="5"/>
      <c r="KZ994" s="5"/>
      <c r="LA994" s="5"/>
      <c r="LB994" s="5"/>
      <c r="LC994" s="5"/>
      <c r="LD994" s="5"/>
      <c r="LE994" s="5"/>
      <c r="LF994" s="5"/>
      <c r="LG994" s="5"/>
      <c r="LH994" s="5"/>
      <c r="LI994" s="5"/>
      <c r="LJ994" s="5"/>
      <c r="LK994" s="5"/>
      <c r="LL994" s="5"/>
      <c r="LM994" s="5"/>
      <c r="LN994" s="5"/>
      <c r="LO994" s="5"/>
      <c r="LP994" s="5"/>
      <c r="LQ994" s="5"/>
      <c r="LR994" s="5"/>
      <c r="LS994" s="5"/>
      <c r="LT994" s="5"/>
      <c r="LU994" s="5"/>
      <c r="LV994" s="5"/>
      <c r="LW994" s="5"/>
      <c r="LX994" s="5"/>
      <c r="LY994" s="5"/>
      <c r="LZ994" s="5"/>
      <c r="MA994" s="5"/>
      <c r="MB994" s="5"/>
      <c r="MC994" s="5"/>
      <c r="MD994" s="5"/>
      <c r="ME994" s="5"/>
      <c r="MF994" s="5"/>
      <c r="MG994" s="5"/>
      <c r="MH994" s="5"/>
      <c r="MI994" s="5"/>
      <c r="MJ994" s="5"/>
      <c r="MK994" s="5"/>
      <c r="ML994" s="5"/>
      <c r="MM994" s="5"/>
      <c r="MN994" s="5"/>
      <c r="MO994" s="5"/>
      <c r="MP994" s="5"/>
      <c r="MQ994" s="5"/>
      <c r="MR994" s="5"/>
      <c r="MS994" s="5"/>
      <c r="MT994" s="5"/>
      <c r="MU994" s="5"/>
      <c r="MV994" s="5"/>
      <c r="MW994" s="5"/>
      <c r="MX994" s="5"/>
      <c r="MY994" s="5"/>
      <c r="MZ994" s="5"/>
      <c r="NA994" s="5"/>
      <c r="NB994" s="5"/>
      <c r="NC994" s="5"/>
      <c r="ND994" s="5"/>
      <c r="NE994" s="5"/>
      <c r="NF994" s="5"/>
      <c r="NG994" s="5"/>
      <c r="NH994" s="5"/>
      <c r="NI994" s="5"/>
      <c r="NJ994" s="5"/>
      <c r="NK994" s="5"/>
      <c r="NL994" s="5"/>
      <c r="NM994" s="5"/>
      <c r="NN994" s="5"/>
      <c r="NO994" s="5"/>
      <c r="NP994" s="5"/>
      <c r="NQ994" s="5"/>
      <c r="NR994" s="5"/>
      <c r="NS994" s="5"/>
      <c r="NT994" s="5"/>
      <c r="NU994" s="5"/>
      <c r="NV994" s="5"/>
      <c r="NW994" s="5"/>
      <c r="NX994" s="5"/>
      <c r="NY994" s="5"/>
      <c r="NZ994" s="5"/>
      <c r="OA994" s="5"/>
      <c r="OB994" s="5"/>
      <c r="OC994" s="5"/>
      <c r="OD994" s="5"/>
      <c r="OE994" s="5"/>
      <c r="OF994" s="5"/>
      <c r="OG994" s="5"/>
      <c r="OH994" s="5"/>
      <c r="OI994" s="5"/>
      <c r="OJ994" s="5"/>
      <c r="OK994" s="5"/>
      <c r="OL994" s="5"/>
      <c r="OM994" s="5"/>
      <c r="ON994" s="5"/>
      <c r="OO994" s="5"/>
      <c r="OP994" s="5"/>
      <c r="OQ994" s="5"/>
      <c r="OR994" s="5"/>
      <c r="OS994" s="5"/>
      <c r="OT994" s="5"/>
      <c r="OU994" s="5"/>
      <c r="OV994" s="5"/>
      <c r="OW994" s="5"/>
      <c r="OX994" s="5"/>
      <c r="OY994" s="5"/>
      <c r="OZ994" s="5"/>
      <c r="PA994" s="5"/>
      <c r="PB994" s="5"/>
      <c r="PC994" s="5"/>
      <c r="PD994" s="5"/>
      <c r="PE994" s="5"/>
      <c r="PF994" s="5"/>
      <c r="PG994" s="5"/>
      <c r="PH994" s="5"/>
      <c r="PI994" s="5"/>
      <c r="PJ994" s="5"/>
      <c r="PK994" s="5"/>
      <c r="PL994" s="5"/>
      <c r="PM994" s="5"/>
      <c r="PN994" s="5"/>
      <c r="PO994" s="5"/>
      <c r="PP994" s="5"/>
    </row>
    <row r="995" spans="1:432" ht="14.2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  <c r="IW995" s="5"/>
      <c r="IX995" s="5"/>
      <c r="IY995" s="5"/>
      <c r="IZ995" s="5"/>
      <c r="JA995" s="5"/>
      <c r="JB995" s="5"/>
      <c r="JC995" s="5"/>
      <c r="JD995" s="5"/>
      <c r="JE995" s="5"/>
      <c r="JF995" s="5"/>
      <c r="JG995" s="5"/>
      <c r="JH995" s="5"/>
      <c r="JI995" s="5"/>
      <c r="JJ995" s="5"/>
      <c r="JK995" s="5"/>
      <c r="JL995" s="5"/>
      <c r="JM995" s="5"/>
      <c r="JN995" s="5"/>
      <c r="JO995" s="5"/>
      <c r="JP995" s="5"/>
      <c r="JQ995" s="5"/>
      <c r="JR995" s="5"/>
      <c r="JS995" s="5"/>
      <c r="JT995" s="5"/>
      <c r="JU995" s="5"/>
      <c r="JV995" s="5"/>
      <c r="JW995" s="5"/>
      <c r="JX995" s="5"/>
      <c r="JY995" s="5"/>
      <c r="JZ995" s="5"/>
      <c r="KA995" s="5"/>
      <c r="KB995" s="5"/>
      <c r="KC995" s="5"/>
      <c r="KD995" s="5"/>
      <c r="KE995" s="5"/>
      <c r="KF995" s="5"/>
      <c r="KG995" s="5"/>
      <c r="KH995" s="5"/>
      <c r="KI995" s="5"/>
      <c r="KJ995" s="5"/>
      <c r="KK995" s="5"/>
      <c r="KL995" s="5"/>
      <c r="KM995" s="5"/>
      <c r="KN995" s="5"/>
      <c r="KO995" s="5"/>
      <c r="KP995" s="5"/>
      <c r="KQ995" s="5"/>
      <c r="KR995" s="5"/>
      <c r="KS995" s="5"/>
      <c r="KT995" s="5"/>
      <c r="KU995" s="5"/>
      <c r="KV995" s="5"/>
      <c r="KW995" s="5"/>
      <c r="KX995" s="5"/>
      <c r="KY995" s="5"/>
      <c r="KZ995" s="5"/>
      <c r="LA995" s="5"/>
      <c r="LB995" s="5"/>
      <c r="LC995" s="5"/>
      <c r="LD995" s="5"/>
      <c r="LE995" s="5"/>
      <c r="LF995" s="5"/>
      <c r="LG995" s="5"/>
      <c r="LH995" s="5"/>
      <c r="LI995" s="5"/>
      <c r="LJ995" s="5"/>
      <c r="LK995" s="5"/>
      <c r="LL995" s="5"/>
      <c r="LM995" s="5"/>
      <c r="LN995" s="5"/>
      <c r="LO995" s="5"/>
      <c r="LP995" s="5"/>
      <c r="LQ995" s="5"/>
      <c r="LR995" s="5"/>
      <c r="LS995" s="5"/>
      <c r="LT995" s="5"/>
      <c r="LU995" s="5"/>
      <c r="LV995" s="5"/>
      <c r="LW995" s="5"/>
      <c r="LX995" s="5"/>
      <c r="LY995" s="5"/>
      <c r="LZ995" s="5"/>
      <c r="MA995" s="5"/>
      <c r="MB995" s="5"/>
      <c r="MC995" s="5"/>
      <c r="MD995" s="5"/>
      <c r="ME995" s="5"/>
      <c r="MF995" s="5"/>
      <c r="MG995" s="5"/>
      <c r="MH995" s="5"/>
      <c r="MI995" s="5"/>
      <c r="MJ995" s="5"/>
      <c r="MK995" s="5"/>
      <c r="ML995" s="5"/>
      <c r="MM995" s="5"/>
      <c r="MN995" s="5"/>
      <c r="MO995" s="5"/>
      <c r="MP995" s="5"/>
      <c r="MQ995" s="5"/>
      <c r="MR995" s="5"/>
      <c r="MS995" s="5"/>
      <c r="MT995" s="5"/>
      <c r="MU995" s="5"/>
      <c r="MV995" s="5"/>
      <c r="MW995" s="5"/>
      <c r="MX995" s="5"/>
      <c r="MY995" s="5"/>
      <c r="MZ995" s="5"/>
      <c r="NA995" s="5"/>
      <c r="NB995" s="5"/>
      <c r="NC995" s="5"/>
      <c r="ND995" s="5"/>
      <c r="NE995" s="5"/>
      <c r="NF995" s="5"/>
      <c r="NG995" s="5"/>
      <c r="NH995" s="5"/>
      <c r="NI995" s="5"/>
      <c r="NJ995" s="5"/>
      <c r="NK995" s="5"/>
      <c r="NL995" s="5"/>
      <c r="NM995" s="5"/>
      <c r="NN995" s="5"/>
      <c r="NO995" s="5"/>
      <c r="NP995" s="5"/>
      <c r="NQ995" s="5"/>
      <c r="NR995" s="5"/>
      <c r="NS995" s="5"/>
      <c r="NT995" s="5"/>
      <c r="NU995" s="5"/>
      <c r="NV995" s="5"/>
      <c r="NW995" s="5"/>
      <c r="NX995" s="5"/>
      <c r="NY995" s="5"/>
      <c r="NZ995" s="5"/>
      <c r="OA995" s="5"/>
      <c r="OB995" s="5"/>
      <c r="OC995" s="5"/>
      <c r="OD995" s="5"/>
      <c r="OE995" s="5"/>
      <c r="OF995" s="5"/>
      <c r="OG995" s="5"/>
      <c r="OH995" s="5"/>
      <c r="OI995" s="5"/>
      <c r="OJ995" s="5"/>
      <c r="OK995" s="5"/>
      <c r="OL995" s="5"/>
      <c r="OM995" s="5"/>
      <c r="ON995" s="5"/>
      <c r="OO995" s="5"/>
      <c r="OP995" s="5"/>
      <c r="OQ995" s="5"/>
      <c r="OR995" s="5"/>
      <c r="OS995" s="5"/>
      <c r="OT995" s="5"/>
      <c r="OU995" s="5"/>
      <c r="OV995" s="5"/>
      <c r="OW995" s="5"/>
      <c r="OX995" s="5"/>
      <c r="OY995" s="5"/>
      <c r="OZ995" s="5"/>
      <c r="PA995" s="5"/>
      <c r="PB995" s="5"/>
      <c r="PC995" s="5"/>
      <c r="PD995" s="5"/>
      <c r="PE995" s="5"/>
      <c r="PF995" s="5"/>
      <c r="PG995" s="5"/>
      <c r="PH995" s="5"/>
      <c r="PI995" s="5"/>
      <c r="PJ995" s="5"/>
      <c r="PK995" s="5"/>
      <c r="PL995" s="5"/>
      <c r="PM995" s="5"/>
      <c r="PN995" s="5"/>
      <c r="PO995" s="5"/>
      <c r="PP995" s="5"/>
    </row>
    <row r="996" spans="1:432" ht="14.2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  <c r="IW996" s="5"/>
      <c r="IX996" s="5"/>
      <c r="IY996" s="5"/>
      <c r="IZ996" s="5"/>
      <c r="JA996" s="5"/>
      <c r="JB996" s="5"/>
      <c r="JC996" s="5"/>
      <c r="JD996" s="5"/>
      <c r="JE996" s="5"/>
      <c r="JF996" s="5"/>
      <c r="JG996" s="5"/>
      <c r="JH996" s="5"/>
      <c r="JI996" s="5"/>
      <c r="JJ996" s="5"/>
      <c r="JK996" s="5"/>
      <c r="JL996" s="5"/>
      <c r="JM996" s="5"/>
      <c r="JN996" s="5"/>
      <c r="JO996" s="5"/>
      <c r="JP996" s="5"/>
      <c r="JQ996" s="5"/>
      <c r="JR996" s="5"/>
      <c r="JS996" s="5"/>
      <c r="JT996" s="5"/>
      <c r="JU996" s="5"/>
      <c r="JV996" s="5"/>
      <c r="JW996" s="5"/>
      <c r="JX996" s="5"/>
      <c r="JY996" s="5"/>
      <c r="JZ996" s="5"/>
      <c r="KA996" s="5"/>
      <c r="KB996" s="5"/>
      <c r="KC996" s="5"/>
      <c r="KD996" s="5"/>
      <c r="KE996" s="5"/>
      <c r="KF996" s="5"/>
      <c r="KG996" s="5"/>
      <c r="KH996" s="5"/>
      <c r="KI996" s="5"/>
      <c r="KJ996" s="5"/>
      <c r="KK996" s="5"/>
      <c r="KL996" s="5"/>
      <c r="KM996" s="5"/>
      <c r="KN996" s="5"/>
      <c r="KO996" s="5"/>
      <c r="KP996" s="5"/>
      <c r="KQ996" s="5"/>
      <c r="KR996" s="5"/>
      <c r="KS996" s="5"/>
      <c r="KT996" s="5"/>
      <c r="KU996" s="5"/>
      <c r="KV996" s="5"/>
      <c r="KW996" s="5"/>
      <c r="KX996" s="5"/>
      <c r="KY996" s="5"/>
      <c r="KZ996" s="5"/>
      <c r="LA996" s="5"/>
      <c r="LB996" s="5"/>
      <c r="LC996" s="5"/>
      <c r="LD996" s="5"/>
      <c r="LE996" s="5"/>
      <c r="LF996" s="5"/>
      <c r="LG996" s="5"/>
      <c r="LH996" s="5"/>
      <c r="LI996" s="5"/>
      <c r="LJ996" s="5"/>
      <c r="LK996" s="5"/>
      <c r="LL996" s="5"/>
      <c r="LM996" s="5"/>
      <c r="LN996" s="5"/>
      <c r="LO996" s="5"/>
      <c r="LP996" s="5"/>
      <c r="LQ996" s="5"/>
      <c r="LR996" s="5"/>
      <c r="LS996" s="5"/>
      <c r="LT996" s="5"/>
      <c r="LU996" s="5"/>
      <c r="LV996" s="5"/>
      <c r="LW996" s="5"/>
      <c r="LX996" s="5"/>
      <c r="LY996" s="5"/>
      <c r="LZ996" s="5"/>
      <c r="MA996" s="5"/>
      <c r="MB996" s="5"/>
      <c r="MC996" s="5"/>
      <c r="MD996" s="5"/>
      <c r="ME996" s="5"/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/>
      <c r="MQ996" s="5"/>
      <c r="MR996" s="5"/>
      <c r="MS996" s="5"/>
      <c r="MT996" s="5"/>
      <c r="MU996" s="5"/>
      <c r="MV996" s="5"/>
      <c r="MW996" s="5"/>
      <c r="MX996" s="5"/>
      <c r="MY996" s="5"/>
      <c r="MZ996" s="5"/>
      <c r="NA996" s="5"/>
      <c r="NB996" s="5"/>
      <c r="NC996" s="5"/>
      <c r="ND996" s="5"/>
      <c r="NE996" s="5"/>
      <c r="NF996" s="5"/>
      <c r="NG996" s="5"/>
      <c r="NH996" s="5"/>
      <c r="NI996" s="5"/>
      <c r="NJ996" s="5"/>
      <c r="NK996" s="5"/>
      <c r="NL996" s="5"/>
      <c r="NM996" s="5"/>
      <c r="NN996" s="5"/>
      <c r="NO996" s="5"/>
      <c r="NP996" s="5"/>
      <c r="NQ996" s="5"/>
      <c r="NR996" s="5"/>
      <c r="NS996" s="5"/>
      <c r="NT996" s="5"/>
      <c r="NU996" s="5"/>
      <c r="NV996" s="5"/>
      <c r="NW996" s="5"/>
      <c r="NX996" s="5"/>
      <c r="NY996" s="5"/>
      <c r="NZ996" s="5"/>
      <c r="OA996" s="5"/>
      <c r="OB996" s="5"/>
      <c r="OC996" s="5"/>
      <c r="OD996" s="5"/>
      <c r="OE996" s="5"/>
      <c r="OF996" s="5"/>
      <c r="OG996" s="5"/>
      <c r="OH996" s="5"/>
      <c r="OI996" s="5"/>
      <c r="OJ996" s="5"/>
      <c r="OK996" s="5"/>
      <c r="OL996" s="5"/>
      <c r="OM996" s="5"/>
      <c r="ON996" s="5"/>
      <c r="OO996" s="5"/>
      <c r="OP996" s="5"/>
      <c r="OQ996" s="5"/>
      <c r="OR996" s="5"/>
      <c r="OS996" s="5"/>
      <c r="OT996" s="5"/>
      <c r="OU996" s="5"/>
      <c r="OV996" s="5"/>
      <c r="OW996" s="5"/>
      <c r="OX996" s="5"/>
      <c r="OY996" s="5"/>
      <c r="OZ996" s="5"/>
      <c r="PA996" s="5"/>
      <c r="PB996" s="5"/>
      <c r="PC996" s="5"/>
      <c r="PD996" s="5"/>
      <c r="PE996" s="5"/>
      <c r="PF996" s="5"/>
      <c r="PG996" s="5"/>
      <c r="PH996" s="5"/>
      <c r="PI996" s="5"/>
      <c r="PJ996" s="5"/>
      <c r="PK996" s="5"/>
      <c r="PL996" s="5"/>
      <c r="PM996" s="5"/>
      <c r="PN996" s="5"/>
      <c r="PO996" s="5"/>
      <c r="PP996" s="5"/>
    </row>
    <row r="997" spans="1:432" ht="14.2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  <c r="IW997" s="5"/>
      <c r="IX997" s="5"/>
      <c r="IY997" s="5"/>
      <c r="IZ997" s="5"/>
      <c r="JA997" s="5"/>
      <c r="JB997" s="5"/>
      <c r="JC997" s="5"/>
      <c r="JD997" s="5"/>
      <c r="JE997" s="5"/>
      <c r="JF997" s="5"/>
      <c r="JG997" s="5"/>
      <c r="JH997" s="5"/>
      <c r="JI997" s="5"/>
      <c r="JJ997" s="5"/>
      <c r="JK997" s="5"/>
      <c r="JL997" s="5"/>
      <c r="JM997" s="5"/>
      <c r="JN997" s="5"/>
      <c r="JO997" s="5"/>
      <c r="JP997" s="5"/>
      <c r="JQ997" s="5"/>
      <c r="JR997" s="5"/>
      <c r="JS997" s="5"/>
      <c r="JT997" s="5"/>
      <c r="JU997" s="5"/>
      <c r="JV997" s="5"/>
      <c r="JW997" s="5"/>
      <c r="JX997" s="5"/>
      <c r="JY997" s="5"/>
      <c r="JZ997" s="5"/>
      <c r="KA997" s="5"/>
      <c r="KB997" s="5"/>
      <c r="KC997" s="5"/>
      <c r="KD997" s="5"/>
      <c r="KE997" s="5"/>
      <c r="KF997" s="5"/>
      <c r="KG997" s="5"/>
      <c r="KH997" s="5"/>
      <c r="KI997" s="5"/>
      <c r="KJ997" s="5"/>
      <c r="KK997" s="5"/>
      <c r="KL997" s="5"/>
      <c r="KM997" s="5"/>
      <c r="KN997" s="5"/>
      <c r="KO997" s="5"/>
      <c r="KP997" s="5"/>
      <c r="KQ997" s="5"/>
      <c r="KR997" s="5"/>
      <c r="KS997" s="5"/>
      <c r="KT997" s="5"/>
      <c r="KU997" s="5"/>
      <c r="KV997" s="5"/>
      <c r="KW997" s="5"/>
      <c r="KX997" s="5"/>
      <c r="KY997" s="5"/>
      <c r="KZ997" s="5"/>
      <c r="LA997" s="5"/>
      <c r="LB997" s="5"/>
      <c r="LC997" s="5"/>
      <c r="LD997" s="5"/>
      <c r="LE997" s="5"/>
      <c r="LF997" s="5"/>
      <c r="LG997" s="5"/>
      <c r="LH997" s="5"/>
      <c r="LI997" s="5"/>
      <c r="LJ997" s="5"/>
      <c r="LK997" s="5"/>
      <c r="LL997" s="5"/>
      <c r="LM997" s="5"/>
      <c r="LN997" s="5"/>
      <c r="LO997" s="5"/>
      <c r="LP997" s="5"/>
      <c r="LQ997" s="5"/>
      <c r="LR997" s="5"/>
      <c r="LS997" s="5"/>
      <c r="LT997" s="5"/>
      <c r="LU997" s="5"/>
      <c r="LV997" s="5"/>
      <c r="LW997" s="5"/>
      <c r="LX997" s="5"/>
      <c r="LY997" s="5"/>
      <c r="LZ997" s="5"/>
      <c r="MA997" s="5"/>
      <c r="MB997" s="5"/>
      <c r="MC997" s="5"/>
      <c r="MD997" s="5"/>
      <c r="ME997" s="5"/>
      <c r="MF997" s="5"/>
      <c r="MG997" s="5"/>
      <c r="MH997" s="5"/>
      <c r="MI997" s="5"/>
      <c r="MJ997" s="5"/>
      <c r="MK997" s="5"/>
      <c r="ML997" s="5"/>
      <c r="MM997" s="5"/>
      <c r="MN997" s="5"/>
      <c r="MO997" s="5"/>
      <c r="MP997" s="5"/>
      <c r="MQ997" s="5"/>
      <c r="MR997" s="5"/>
      <c r="MS997" s="5"/>
      <c r="MT997" s="5"/>
      <c r="MU997" s="5"/>
      <c r="MV997" s="5"/>
      <c r="MW997" s="5"/>
      <c r="MX997" s="5"/>
      <c r="MY997" s="5"/>
      <c r="MZ997" s="5"/>
      <c r="NA997" s="5"/>
      <c r="NB997" s="5"/>
      <c r="NC997" s="5"/>
      <c r="ND997" s="5"/>
      <c r="NE997" s="5"/>
      <c r="NF997" s="5"/>
      <c r="NG997" s="5"/>
      <c r="NH997" s="5"/>
      <c r="NI997" s="5"/>
      <c r="NJ997" s="5"/>
      <c r="NK997" s="5"/>
      <c r="NL997" s="5"/>
      <c r="NM997" s="5"/>
      <c r="NN997" s="5"/>
      <c r="NO997" s="5"/>
      <c r="NP997" s="5"/>
      <c r="NQ997" s="5"/>
      <c r="NR997" s="5"/>
      <c r="NS997" s="5"/>
      <c r="NT997" s="5"/>
      <c r="NU997" s="5"/>
      <c r="NV997" s="5"/>
      <c r="NW997" s="5"/>
      <c r="NX997" s="5"/>
      <c r="NY997" s="5"/>
      <c r="NZ997" s="5"/>
      <c r="OA997" s="5"/>
      <c r="OB997" s="5"/>
      <c r="OC997" s="5"/>
      <c r="OD997" s="5"/>
      <c r="OE997" s="5"/>
      <c r="OF997" s="5"/>
      <c r="OG997" s="5"/>
      <c r="OH997" s="5"/>
      <c r="OI997" s="5"/>
      <c r="OJ997" s="5"/>
      <c r="OK997" s="5"/>
      <c r="OL997" s="5"/>
      <c r="OM997" s="5"/>
      <c r="ON997" s="5"/>
      <c r="OO997" s="5"/>
      <c r="OP997" s="5"/>
      <c r="OQ997" s="5"/>
      <c r="OR997" s="5"/>
      <c r="OS997" s="5"/>
      <c r="OT997" s="5"/>
      <c r="OU997" s="5"/>
      <c r="OV997" s="5"/>
      <c r="OW997" s="5"/>
      <c r="OX997" s="5"/>
      <c r="OY997" s="5"/>
      <c r="OZ997" s="5"/>
      <c r="PA997" s="5"/>
      <c r="PB997" s="5"/>
      <c r="PC997" s="5"/>
      <c r="PD997" s="5"/>
      <c r="PE997" s="5"/>
      <c r="PF997" s="5"/>
      <c r="PG997" s="5"/>
      <c r="PH997" s="5"/>
      <c r="PI997" s="5"/>
      <c r="PJ997" s="5"/>
      <c r="PK997" s="5"/>
      <c r="PL997" s="5"/>
      <c r="PM997" s="5"/>
      <c r="PN997" s="5"/>
      <c r="PO997" s="5"/>
      <c r="PP997" s="5"/>
    </row>
    <row r="998" spans="1:432" ht="14.2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  <c r="IW998" s="5"/>
      <c r="IX998" s="5"/>
      <c r="IY998" s="5"/>
      <c r="IZ998" s="5"/>
      <c r="JA998" s="5"/>
      <c r="JB998" s="5"/>
      <c r="JC998" s="5"/>
      <c r="JD998" s="5"/>
      <c r="JE998" s="5"/>
      <c r="JF998" s="5"/>
      <c r="JG998" s="5"/>
      <c r="JH998" s="5"/>
      <c r="JI998" s="5"/>
      <c r="JJ998" s="5"/>
      <c r="JK998" s="5"/>
      <c r="JL998" s="5"/>
      <c r="JM998" s="5"/>
      <c r="JN998" s="5"/>
      <c r="JO998" s="5"/>
      <c r="JP998" s="5"/>
      <c r="JQ998" s="5"/>
      <c r="JR998" s="5"/>
      <c r="JS998" s="5"/>
      <c r="JT998" s="5"/>
      <c r="JU998" s="5"/>
      <c r="JV998" s="5"/>
      <c r="JW998" s="5"/>
      <c r="JX998" s="5"/>
      <c r="JY998" s="5"/>
      <c r="JZ998" s="5"/>
      <c r="KA998" s="5"/>
      <c r="KB998" s="5"/>
      <c r="KC998" s="5"/>
      <c r="KD998" s="5"/>
      <c r="KE998" s="5"/>
      <c r="KF998" s="5"/>
      <c r="KG998" s="5"/>
      <c r="KH998" s="5"/>
      <c r="KI998" s="5"/>
      <c r="KJ998" s="5"/>
      <c r="KK998" s="5"/>
      <c r="KL998" s="5"/>
      <c r="KM998" s="5"/>
      <c r="KN998" s="5"/>
      <c r="KO998" s="5"/>
      <c r="KP998" s="5"/>
      <c r="KQ998" s="5"/>
      <c r="KR998" s="5"/>
      <c r="KS998" s="5"/>
      <c r="KT998" s="5"/>
      <c r="KU998" s="5"/>
      <c r="KV998" s="5"/>
      <c r="KW998" s="5"/>
      <c r="KX998" s="5"/>
      <c r="KY998" s="5"/>
      <c r="KZ998" s="5"/>
      <c r="LA998" s="5"/>
      <c r="LB998" s="5"/>
      <c r="LC998" s="5"/>
      <c r="LD998" s="5"/>
      <c r="LE998" s="5"/>
      <c r="LF998" s="5"/>
      <c r="LG998" s="5"/>
      <c r="LH998" s="5"/>
      <c r="LI998" s="5"/>
      <c r="LJ998" s="5"/>
      <c r="LK998" s="5"/>
      <c r="LL998" s="5"/>
      <c r="LM998" s="5"/>
      <c r="LN998" s="5"/>
      <c r="LO998" s="5"/>
      <c r="LP998" s="5"/>
      <c r="LQ998" s="5"/>
      <c r="LR998" s="5"/>
      <c r="LS998" s="5"/>
      <c r="LT998" s="5"/>
      <c r="LU998" s="5"/>
      <c r="LV998" s="5"/>
      <c r="LW998" s="5"/>
      <c r="LX998" s="5"/>
      <c r="LY998" s="5"/>
      <c r="LZ998" s="5"/>
      <c r="MA998" s="5"/>
      <c r="MB998" s="5"/>
      <c r="MC998" s="5"/>
      <c r="MD998" s="5"/>
      <c r="ME998" s="5"/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/>
      <c r="MQ998" s="5"/>
      <c r="MR998" s="5"/>
      <c r="MS998" s="5"/>
      <c r="MT998" s="5"/>
      <c r="MU998" s="5"/>
      <c r="MV998" s="5"/>
      <c r="MW998" s="5"/>
      <c r="MX998" s="5"/>
      <c r="MY998" s="5"/>
      <c r="MZ998" s="5"/>
      <c r="NA998" s="5"/>
      <c r="NB998" s="5"/>
      <c r="NC998" s="5"/>
      <c r="ND998" s="5"/>
      <c r="NE998" s="5"/>
      <c r="NF998" s="5"/>
      <c r="NG998" s="5"/>
      <c r="NH998" s="5"/>
      <c r="NI998" s="5"/>
      <c r="NJ998" s="5"/>
      <c r="NK998" s="5"/>
      <c r="NL998" s="5"/>
      <c r="NM998" s="5"/>
      <c r="NN998" s="5"/>
      <c r="NO998" s="5"/>
      <c r="NP998" s="5"/>
      <c r="NQ998" s="5"/>
      <c r="NR998" s="5"/>
      <c r="NS998" s="5"/>
      <c r="NT998" s="5"/>
      <c r="NU998" s="5"/>
      <c r="NV998" s="5"/>
      <c r="NW998" s="5"/>
      <c r="NX998" s="5"/>
      <c r="NY998" s="5"/>
      <c r="NZ998" s="5"/>
      <c r="OA998" s="5"/>
      <c r="OB998" s="5"/>
      <c r="OC998" s="5"/>
      <c r="OD998" s="5"/>
      <c r="OE998" s="5"/>
      <c r="OF998" s="5"/>
      <c r="OG998" s="5"/>
      <c r="OH998" s="5"/>
      <c r="OI998" s="5"/>
      <c r="OJ998" s="5"/>
      <c r="OK998" s="5"/>
      <c r="OL998" s="5"/>
      <c r="OM998" s="5"/>
      <c r="ON998" s="5"/>
      <c r="OO998" s="5"/>
      <c r="OP998" s="5"/>
      <c r="OQ998" s="5"/>
      <c r="OR998" s="5"/>
      <c r="OS998" s="5"/>
      <c r="OT998" s="5"/>
      <c r="OU998" s="5"/>
      <c r="OV998" s="5"/>
      <c r="OW998" s="5"/>
      <c r="OX998" s="5"/>
      <c r="OY998" s="5"/>
      <c r="OZ998" s="5"/>
      <c r="PA998" s="5"/>
      <c r="PB998" s="5"/>
      <c r="PC998" s="5"/>
      <c r="PD998" s="5"/>
      <c r="PE998" s="5"/>
      <c r="PF998" s="5"/>
      <c r="PG998" s="5"/>
      <c r="PH998" s="5"/>
      <c r="PI998" s="5"/>
      <c r="PJ998" s="5"/>
      <c r="PK998" s="5"/>
      <c r="PL998" s="5"/>
      <c r="PM998" s="5"/>
      <c r="PN998" s="5"/>
      <c r="PO998" s="5"/>
      <c r="PP998" s="5"/>
    </row>
    <row r="999" spans="1:432" ht="14.2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  <c r="IW999" s="5"/>
      <c r="IX999" s="5"/>
      <c r="IY999" s="5"/>
      <c r="IZ999" s="5"/>
      <c r="JA999" s="5"/>
      <c r="JB999" s="5"/>
      <c r="JC999" s="5"/>
      <c r="JD999" s="5"/>
      <c r="JE999" s="5"/>
      <c r="JF999" s="5"/>
      <c r="JG999" s="5"/>
      <c r="JH999" s="5"/>
      <c r="JI999" s="5"/>
      <c r="JJ999" s="5"/>
      <c r="JK999" s="5"/>
      <c r="JL999" s="5"/>
      <c r="JM999" s="5"/>
      <c r="JN999" s="5"/>
      <c r="JO999" s="5"/>
      <c r="JP999" s="5"/>
      <c r="JQ999" s="5"/>
      <c r="JR999" s="5"/>
      <c r="JS999" s="5"/>
      <c r="JT999" s="5"/>
      <c r="JU999" s="5"/>
      <c r="JV999" s="5"/>
      <c r="JW999" s="5"/>
      <c r="JX999" s="5"/>
      <c r="JY999" s="5"/>
      <c r="JZ999" s="5"/>
      <c r="KA999" s="5"/>
      <c r="KB999" s="5"/>
      <c r="KC999" s="5"/>
      <c r="KD999" s="5"/>
      <c r="KE999" s="5"/>
      <c r="KF999" s="5"/>
      <c r="KG999" s="5"/>
      <c r="KH999" s="5"/>
      <c r="KI999" s="5"/>
      <c r="KJ999" s="5"/>
      <c r="KK999" s="5"/>
      <c r="KL999" s="5"/>
      <c r="KM999" s="5"/>
      <c r="KN999" s="5"/>
      <c r="KO999" s="5"/>
      <c r="KP999" s="5"/>
      <c r="KQ999" s="5"/>
      <c r="KR999" s="5"/>
      <c r="KS999" s="5"/>
      <c r="KT999" s="5"/>
      <c r="KU999" s="5"/>
      <c r="KV999" s="5"/>
      <c r="KW999" s="5"/>
      <c r="KX999" s="5"/>
      <c r="KY999" s="5"/>
      <c r="KZ999" s="5"/>
      <c r="LA999" s="5"/>
      <c r="LB999" s="5"/>
      <c r="LC999" s="5"/>
      <c r="LD999" s="5"/>
      <c r="LE999" s="5"/>
      <c r="LF999" s="5"/>
      <c r="LG999" s="5"/>
      <c r="LH999" s="5"/>
      <c r="LI999" s="5"/>
      <c r="LJ999" s="5"/>
      <c r="LK999" s="5"/>
      <c r="LL999" s="5"/>
      <c r="LM999" s="5"/>
      <c r="LN999" s="5"/>
      <c r="LO999" s="5"/>
      <c r="LP999" s="5"/>
      <c r="LQ999" s="5"/>
      <c r="LR999" s="5"/>
      <c r="LS999" s="5"/>
      <c r="LT999" s="5"/>
      <c r="LU999" s="5"/>
      <c r="LV999" s="5"/>
      <c r="LW999" s="5"/>
      <c r="LX999" s="5"/>
      <c r="LY999" s="5"/>
      <c r="LZ999" s="5"/>
      <c r="MA999" s="5"/>
      <c r="MB999" s="5"/>
      <c r="MC999" s="5"/>
      <c r="MD999" s="5"/>
      <c r="ME999" s="5"/>
      <c r="MF999" s="5"/>
      <c r="MG999" s="5"/>
      <c r="MH999" s="5"/>
      <c r="MI999" s="5"/>
      <c r="MJ999" s="5"/>
      <c r="MK999" s="5"/>
      <c r="ML999" s="5"/>
      <c r="MM999" s="5"/>
      <c r="MN999" s="5"/>
      <c r="MO999" s="5"/>
      <c r="MP999" s="5"/>
      <c r="MQ999" s="5"/>
      <c r="MR999" s="5"/>
      <c r="MS999" s="5"/>
      <c r="MT999" s="5"/>
      <c r="MU999" s="5"/>
      <c r="MV999" s="5"/>
      <c r="MW999" s="5"/>
      <c r="MX999" s="5"/>
      <c r="MY999" s="5"/>
      <c r="MZ999" s="5"/>
      <c r="NA999" s="5"/>
      <c r="NB999" s="5"/>
      <c r="NC999" s="5"/>
      <c r="ND999" s="5"/>
      <c r="NE999" s="5"/>
      <c r="NF999" s="5"/>
      <c r="NG999" s="5"/>
      <c r="NH999" s="5"/>
      <c r="NI999" s="5"/>
      <c r="NJ999" s="5"/>
      <c r="NK999" s="5"/>
      <c r="NL999" s="5"/>
      <c r="NM999" s="5"/>
      <c r="NN999" s="5"/>
      <c r="NO999" s="5"/>
      <c r="NP999" s="5"/>
      <c r="NQ999" s="5"/>
      <c r="NR999" s="5"/>
      <c r="NS999" s="5"/>
      <c r="NT999" s="5"/>
      <c r="NU999" s="5"/>
      <c r="NV999" s="5"/>
      <c r="NW999" s="5"/>
      <c r="NX999" s="5"/>
      <c r="NY999" s="5"/>
      <c r="NZ999" s="5"/>
      <c r="OA999" s="5"/>
      <c r="OB999" s="5"/>
      <c r="OC999" s="5"/>
      <c r="OD999" s="5"/>
      <c r="OE999" s="5"/>
      <c r="OF999" s="5"/>
      <c r="OG999" s="5"/>
      <c r="OH999" s="5"/>
      <c r="OI999" s="5"/>
      <c r="OJ999" s="5"/>
      <c r="OK999" s="5"/>
      <c r="OL999" s="5"/>
      <c r="OM999" s="5"/>
      <c r="ON999" s="5"/>
      <c r="OO999" s="5"/>
      <c r="OP999" s="5"/>
      <c r="OQ999" s="5"/>
      <c r="OR999" s="5"/>
      <c r="OS999" s="5"/>
      <c r="OT999" s="5"/>
      <c r="OU999" s="5"/>
      <c r="OV999" s="5"/>
      <c r="OW999" s="5"/>
      <c r="OX999" s="5"/>
      <c r="OY999" s="5"/>
      <c r="OZ999" s="5"/>
      <c r="PA999" s="5"/>
      <c r="PB999" s="5"/>
      <c r="PC999" s="5"/>
      <c r="PD999" s="5"/>
      <c r="PE999" s="5"/>
      <c r="PF999" s="5"/>
      <c r="PG999" s="5"/>
      <c r="PH999" s="5"/>
      <c r="PI999" s="5"/>
      <c r="PJ999" s="5"/>
      <c r="PK999" s="5"/>
      <c r="PL999" s="5"/>
      <c r="PM999" s="5"/>
      <c r="PN999" s="5"/>
      <c r="PO999" s="5"/>
      <c r="PP999" s="5"/>
    </row>
    <row r="1000" spans="1:432" ht="14.2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  <c r="IW1000" s="5"/>
      <c r="IX1000" s="5"/>
      <c r="IY1000" s="5"/>
      <c r="IZ1000" s="5"/>
      <c r="JA1000" s="5"/>
      <c r="JB1000" s="5"/>
      <c r="JC1000" s="5"/>
      <c r="JD1000" s="5"/>
      <c r="JE1000" s="5"/>
      <c r="JF1000" s="5"/>
      <c r="JG1000" s="5"/>
      <c r="JH1000" s="5"/>
      <c r="JI1000" s="5"/>
      <c r="JJ1000" s="5"/>
      <c r="JK1000" s="5"/>
      <c r="JL1000" s="5"/>
      <c r="JM1000" s="5"/>
      <c r="JN1000" s="5"/>
      <c r="JO1000" s="5"/>
      <c r="JP1000" s="5"/>
      <c r="JQ1000" s="5"/>
      <c r="JR1000" s="5"/>
      <c r="JS1000" s="5"/>
      <c r="JT1000" s="5"/>
      <c r="JU1000" s="5"/>
      <c r="JV1000" s="5"/>
      <c r="JW1000" s="5"/>
      <c r="JX1000" s="5"/>
      <c r="JY1000" s="5"/>
      <c r="JZ1000" s="5"/>
      <c r="KA1000" s="5"/>
      <c r="KB1000" s="5"/>
      <c r="KC1000" s="5"/>
      <c r="KD1000" s="5"/>
      <c r="KE1000" s="5"/>
      <c r="KF1000" s="5"/>
      <c r="KG1000" s="5"/>
      <c r="KH1000" s="5"/>
      <c r="KI1000" s="5"/>
      <c r="KJ1000" s="5"/>
      <c r="KK1000" s="5"/>
      <c r="KL1000" s="5"/>
      <c r="KM1000" s="5"/>
      <c r="KN1000" s="5"/>
      <c r="KO1000" s="5"/>
      <c r="KP1000" s="5"/>
      <c r="KQ1000" s="5"/>
      <c r="KR1000" s="5"/>
      <c r="KS1000" s="5"/>
      <c r="KT1000" s="5"/>
      <c r="KU1000" s="5"/>
      <c r="KV1000" s="5"/>
      <c r="KW1000" s="5"/>
      <c r="KX1000" s="5"/>
      <c r="KY1000" s="5"/>
      <c r="KZ1000" s="5"/>
      <c r="LA1000" s="5"/>
      <c r="LB1000" s="5"/>
      <c r="LC1000" s="5"/>
      <c r="LD1000" s="5"/>
      <c r="LE1000" s="5"/>
      <c r="LF1000" s="5"/>
      <c r="LG1000" s="5"/>
      <c r="LH1000" s="5"/>
      <c r="LI1000" s="5"/>
      <c r="LJ1000" s="5"/>
      <c r="LK1000" s="5"/>
      <c r="LL1000" s="5"/>
      <c r="LM1000" s="5"/>
      <c r="LN1000" s="5"/>
      <c r="LO1000" s="5"/>
      <c r="LP1000" s="5"/>
      <c r="LQ1000" s="5"/>
      <c r="LR1000" s="5"/>
      <c r="LS1000" s="5"/>
      <c r="LT1000" s="5"/>
      <c r="LU1000" s="5"/>
      <c r="LV1000" s="5"/>
      <c r="LW1000" s="5"/>
      <c r="LX1000" s="5"/>
      <c r="LY1000" s="5"/>
      <c r="LZ1000" s="5"/>
      <c r="MA1000" s="5"/>
      <c r="MB1000" s="5"/>
      <c r="MC1000" s="5"/>
      <c r="MD1000" s="5"/>
      <c r="ME1000" s="5"/>
      <c r="MF1000" s="5"/>
      <c r="MG1000" s="5"/>
      <c r="MH1000" s="5"/>
      <c r="MI1000" s="5"/>
      <c r="MJ1000" s="5"/>
      <c r="MK1000" s="5"/>
      <c r="ML1000" s="5"/>
      <c r="MM1000" s="5"/>
      <c r="MN1000" s="5"/>
      <c r="MO1000" s="5"/>
      <c r="MP1000" s="5"/>
      <c r="MQ1000" s="5"/>
      <c r="MR1000" s="5"/>
      <c r="MS1000" s="5"/>
      <c r="MT1000" s="5"/>
      <c r="MU1000" s="5"/>
      <c r="MV1000" s="5"/>
      <c r="MW1000" s="5"/>
      <c r="MX1000" s="5"/>
      <c r="MY1000" s="5"/>
      <c r="MZ1000" s="5"/>
      <c r="NA1000" s="5"/>
      <c r="NB1000" s="5"/>
      <c r="NC1000" s="5"/>
      <c r="ND1000" s="5"/>
      <c r="NE1000" s="5"/>
      <c r="NF1000" s="5"/>
      <c r="NG1000" s="5"/>
      <c r="NH1000" s="5"/>
      <c r="NI1000" s="5"/>
      <c r="NJ1000" s="5"/>
      <c r="NK1000" s="5"/>
      <c r="NL1000" s="5"/>
      <c r="NM1000" s="5"/>
      <c r="NN1000" s="5"/>
      <c r="NO1000" s="5"/>
      <c r="NP1000" s="5"/>
      <c r="NQ1000" s="5"/>
      <c r="NR1000" s="5"/>
      <c r="NS1000" s="5"/>
      <c r="NT1000" s="5"/>
      <c r="NU1000" s="5"/>
      <c r="NV1000" s="5"/>
      <c r="NW1000" s="5"/>
      <c r="NX1000" s="5"/>
      <c r="NY1000" s="5"/>
      <c r="NZ1000" s="5"/>
      <c r="OA1000" s="5"/>
      <c r="OB1000" s="5"/>
      <c r="OC1000" s="5"/>
      <c r="OD1000" s="5"/>
      <c r="OE1000" s="5"/>
      <c r="OF1000" s="5"/>
      <c r="OG1000" s="5"/>
      <c r="OH1000" s="5"/>
      <c r="OI1000" s="5"/>
      <c r="OJ1000" s="5"/>
      <c r="OK1000" s="5"/>
      <c r="OL1000" s="5"/>
      <c r="OM1000" s="5"/>
      <c r="ON1000" s="5"/>
      <c r="OO1000" s="5"/>
      <c r="OP1000" s="5"/>
      <c r="OQ1000" s="5"/>
      <c r="OR1000" s="5"/>
      <c r="OS1000" s="5"/>
      <c r="OT1000" s="5"/>
      <c r="OU1000" s="5"/>
      <c r="OV1000" s="5"/>
      <c r="OW1000" s="5"/>
      <c r="OX1000" s="5"/>
      <c r="OY1000" s="5"/>
      <c r="OZ1000" s="5"/>
      <c r="PA1000" s="5"/>
      <c r="PB1000" s="5"/>
      <c r="PC1000" s="5"/>
      <c r="PD1000" s="5"/>
      <c r="PE1000" s="5"/>
      <c r="PF1000" s="5"/>
      <c r="PG1000" s="5"/>
      <c r="PH1000" s="5"/>
      <c r="PI1000" s="5"/>
      <c r="PJ1000" s="5"/>
      <c r="PK1000" s="5"/>
      <c r="PL1000" s="5"/>
      <c r="PM1000" s="5"/>
      <c r="PN1000" s="5"/>
      <c r="PO1000" s="5"/>
      <c r="PP1000" s="5"/>
    </row>
    <row r="1001" spans="1:432" ht="14.25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  <c r="JE1001" s="5"/>
      <c r="JF1001" s="5"/>
      <c r="JG1001" s="5"/>
      <c r="JH1001" s="5"/>
      <c r="JI1001" s="5"/>
      <c r="JJ1001" s="5"/>
      <c r="JK1001" s="5"/>
      <c r="JL1001" s="5"/>
      <c r="JM1001" s="5"/>
      <c r="JN1001" s="5"/>
      <c r="JO1001" s="5"/>
      <c r="JP1001" s="5"/>
      <c r="JQ1001" s="5"/>
      <c r="JR1001" s="5"/>
      <c r="JS1001" s="5"/>
      <c r="JT1001" s="5"/>
      <c r="JU1001" s="5"/>
      <c r="JV1001" s="5"/>
      <c r="JW1001" s="5"/>
      <c r="JX1001" s="5"/>
      <c r="JY1001" s="5"/>
      <c r="JZ1001" s="5"/>
      <c r="KA1001" s="5"/>
      <c r="KB1001" s="5"/>
      <c r="KC1001" s="5"/>
      <c r="KD1001" s="5"/>
      <c r="KE1001" s="5"/>
      <c r="KF1001" s="5"/>
      <c r="KG1001" s="5"/>
      <c r="KH1001" s="5"/>
      <c r="KI1001" s="5"/>
      <c r="KJ1001" s="5"/>
      <c r="KK1001" s="5"/>
      <c r="KL1001" s="5"/>
      <c r="KM1001" s="5"/>
      <c r="KN1001" s="5"/>
      <c r="KO1001" s="5"/>
      <c r="KP1001" s="5"/>
      <c r="KQ1001" s="5"/>
      <c r="KR1001" s="5"/>
      <c r="KS1001" s="5"/>
      <c r="KT1001" s="5"/>
      <c r="KU1001" s="5"/>
      <c r="KV1001" s="5"/>
      <c r="KW1001" s="5"/>
      <c r="KX1001" s="5"/>
      <c r="KY1001" s="5"/>
      <c r="KZ1001" s="5"/>
      <c r="LA1001" s="5"/>
      <c r="LB1001" s="5"/>
      <c r="LC1001" s="5"/>
      <c r="LD1001" s="5"/>
      <c r="LE1001" s="5"/>
      <c r="LF1001" s="5"/>
      <c r="LG1001" s="5"/>
      <c r="LH1001" s="5"/>
      <c r="LI1001" s="5"/>
      <c r="LJ1001" s="5"/>
      <c r="LK1001" s="5"/>
      <c r="LL1001" s="5"/>
      <c r="LM1001" s="5"/>
      <c r="LN1001" s="5"/>
      <c r="LO1001" s="5"/>
      <c r="LP1001" s="5"/>
      <c r="LQ1001" s="5"/>
      <c r="LR1001" s="5"/>
      <c r="LS1001" s="5"/>
      <c r="LT1001" s="5"/>
      <c r="LU1001" s="5"/>
      <c r="LV1001" s="5"/>
      <c r="LW1001" s="5"/>
      <c r="LX1001" s="5"/>
      <c r="LY1001" s="5"/>
      <c r="LZ1001" s="5"/>
      <c r="MA1001" s="5"/>
      <c r="MB1001" s="5"/>
      <c r="MC1001" s="5"/>
      <c r="MD1001" s="5"/>
      <c r="ME1001" s="5"/>
      <c r="MF1001" s="5"/>
      <c r="MG1001" s="5"/>
      <c r="MH1001" s="5"/>
      <c r="MI1001" s="5"/>
      <c r="MJ1001" s="5"/>
      <c r="MK1001" s="5"/>
      <c r="ML1001" s="5"/>
      <c r="MM1001" s="5"/>
      <c r="MN1001" s="5"/>
      <c r="MO1001" s="5"/>
      <c r="MP1001" s="5"/>
      <c r="MQ1001" s="5"/>
      <c r="MR1001" s="5"/>
      <c r="MS1001" s="5"/>
      <c r="MT1001" s="5"/>
      <c r="MU1001" s="5"/>
      <c r="MV1001" s="5"/>
      <c r="MW1001" s="5"/>
      <c r="MX1001" s="5"/>
      <c r="MY1001" s="5"/>
      <c r="MZ1001" s="5"/>
      <c r="NA1001" s="5"/>
      <c r="NB1001" s="5"/>
      <c r="NC1001" s="5"/>
      <c r="ND1001" s="5"/>
      <c r="NE1001" s="5"/>
      <c r="NF1001" s="5"/>
      <c r="NG1001" s="5"/>
      <c r="NH1001" s="5"/>
      <c r="NI1001" s="5"/>
      <c r="NJ1001" s="5"/>
      <c r="NK1001" s="5"/>
      <c r="NL1001" s="5"/>
      <c r="NM1001" s="5"/>
      <c r="NN1001" s="5"/>
      <c r="NO1001" s="5"/>
      <c r="NP1001" s="5"/>
      <c r="NQ1001" s="5"/>
      <c r="NR1001" s="5"/>
      <c r="NS1001" s="5"/>
      <c r="NT1001" s="5"/>
      <c r="NU1001" s="5"/>
      <c r="NV1001" s="5"/>
      <c r="NW1001" s="5"/>
      <c r="NX1001" s="5"/>
      <c r="NY1001" s="5"/>
      <c r="NZ1001" s="5"/>
      <c r="OA1001" s="5"/>
      <c r="OB1001" s="5"/>
      <c r="OC1001" s="5"/>
      <c r="OD1001" s="5"/>
      <c r="OE1001" s="5"/>
      <c r="OF1001" s="5"/>
      <c r="OG1001" s="5"/>
      <c r="OH1001" s="5"/>
      <c r="OI1001" s="5"/>
      <c r="OJ1001" s="5"/>
      <c r="OK1001" s="5"/>
      <c r="OL1001" s="5"/>
      <c r="OM1001" s="5"/>
      <c r="ON1001" s="5"/>
      <c r="OO1001" s="5"/>
      <c r="OP1001" s="5"/>
      <c r="OQ1001" s="5"/>
      <c r="OR1001" s="5"/>
      <c r="OS1001" s="5"/>
      <c r="OT1001" s="5"/>
      <c r="OU1001" s="5"/>
      <c r="OV1001" s="5"/>
      <c r="OW1001" s="5"/>
      <c r="OX1001" s="5"/>
      <c r="OY1001" s="5"/>
      <c r="OZ1001" s="5"/>
      <c r="PA1001" s="5"/>
      <c r="PB1001" s="5"/>
      <c r="PC1001" s="5"/>
      <c r="PD1001" s="5"/>
      <c r="PE1001" s="5"/>
      <c r="PF1001" s="5"/>
      <c r="PG1001" s="5"/>
      <c r="PH1001" s="5"/>
      <c r="PI1001" s="5"/>
      <c r="PJ1001" s="5"/>
      <c r="PK1001" s="5"/>
      <c r="PL1001" s="5"/>
      <c r="PM1001" s="5"/>
      <c r="PN1001" s="5"/>
      <c r="PO1001" s="5"/>
      <c r="PP1001" s="5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0"/>
  <sheetViews>
    <sheetView workbookViewId="0"/>
  </sheetViews>
  <sheetFormatPr defaultColWidth="14.4609375" defaultRowHeight="15" customHeight="1"/>
  <cols>
    <col min="1" max="1" width="55.3046875" customWidth="1"/>
    <col min="2" max="2" width="36" customWidth="1"/>
    <col min="3" max="3" width="22.15234375" customWidth="1"/>
    <col min="4" max="4" width="27.4609375" customWidth="1"/>
    <col min="5" max="5" width="40.15234375" customWidth="1"/>
    <col min="6" max="26" width="8.69140625" customWidth="1"/>
  </cols>
  <sheetData>
    <row r="1" spans="1:5" ht="14.25" customHeight="1">
      <c r="A1" s="7" t="s">
        <v>857</v>
      </c>
      <c r="B1" s="7" t="s">
        <v>858</v>
      </c>
      <c r="C1" s="7" t="s">
        <v>432</v>
      </c>
      <c r="D1" s="7" t="s">
        <v>828</v>
      </c>
      <c r="E1" s="7" t="s">
        <v>856</v>
      </c>
    </row>
    <row r="2" spans="1:5" ht="14.25" customHeight="1">
      <c r="A2" s="7" t="s">
        <v>3</v>
      </c>
      <c r="B2" s="7" t="s">
        <v>859</v>
      </c>
      <c r="C2" s="7" t="s">
        <v>859</v>
      </c>
      <c r="D2" s="7" t="s">
        <v>860</v>
      </c>
      <c r="E2" s="7" t="str">
        <f ca="1">IFERROR(__xludf.DUMMYFUNCTION("GOOGLETRANSLATE(C2, ""en"", ""sw"")"),"Ndani")</f>
        <v>Ndani</v>
      </c>
    </row>
    <row r="3" spans="1:5" ht="14.25" customHeight="1">
      <c r="A3" s="7" t="s">
        <v>3</v>
      </c>
      <c r="B3" s="7" t="s">
        <v>861</v>
      </c>
      <c r="C3" s="7" t="s">
        <v>861</v>
      </c>
      <c r="D3" s="7" t="s">
        <v>861</v>
      </c>
      <c r="E3" s="7" t="str">
        <f ca="1">IFERROR(__xludf.DUMMYFUNCTION("GOOGLETRANSLATE(C3, ""en"", ""sw"")"),"URL")</f>
        <v>URL</v>
      </c>
    </row>
    <row r="4" spans="1:5" ht="14.25" customHeight="1">
      <c r="A4" s="7" t="s">
        <v>3</v>
      </c>
      <c r="B4" s="7" t="s">
        <v>437</v>
      </c>
      <c r="C4" s="7" t="s">
        <v>437</v>
      </c>
      <c r="D4" s="7" t="s">
        <v>862</v>
      </c>
      <c r="E4" s="7" t="str">
        <f ca="1">IFERROR(__xludf.DUMMYFUNCTION("GOOGLETRANSLATE(C4, ""en"", ""sw"")"),"Muunganisho wa hifadhidata")</f>
        <v>Muunganisho wa hifadhidata</v>
      </c>
    </row>
    <row r="5" spans="1:5" ht="14.25" customHeight="1">
      <c r="A5" s="7" t="s">
        <v>3</v>
      </c>
      <c r="B5" s="7" t="s">
        <v>863</v>
      </c>
      <c r="C5" s="7" t="s">
        <v>863</v>
      </c>
      <c r="D5" s="7" t="s">
        <v>864</v>
      </c>
      <c r="E5" s="7" t="str">
        <f ca="1">IFERROR(__xludf.DUMMYFUNCTION("GOOGLETRANSLATE(C5, ""en"", ""sw"")"),"Muunganisho wa API")</f>
        <v>Muunganisho wa API</v>
      </c>
    </row>
    <row r="6" spans="1:5" ht="14.25" customHeight="1">
      <c r="A6" s="7" t="s">
        <v>865</v>
      </c>
      <c r="B6" s="7" t="s">
        <v>866</v>
      </c>
      <c r="C6" s="7" t="s">
        <v>866</v>
      </c>
      <c r="D6" s="7" t="s">
        <v>867</v>
      </c>
      <c r="E6" s="7" t="str">
        <f ca="1">IFERROR(__xludf.DUMMYFUNCTION("GOOGLETRANSLATE(C6, ""en"", ""sw"")"),"Kichwa")</f>
        <v>Kichwa</v>
      </c>
    </row>
    <row r="7" spans="1:5" ht="14.25" customHeight="1">
      <c r="A7" s="7" t="s">
        <v>865</v>
      </c>
      <c r="B7" s="7" t="s">
        <v>868</v>
      </c>
      <c r="C7" s="7" t="s">
        <v>868</v>
      </c>
      <c r="D7" s="7" t="s">
        <v>869</v>
      </c>
      <c r="E7" s="7" t="str">
        <f ca="1">IFERROR(__xludf.DUMMYFUNCTION("GOOGLETRANSLATE(C7, ""en"", ""sw"")"),"Mkia")</f>
        <v>Mkia</v>
      </c>
    </row>
    <row r="8" spans="1:5" ht="14.25" customHeight="1">
      <c r="A8" s="7" t="s">
        <v>865</v>
      </c>
      <c r="B8" s="7" t="s">
        <v>870</v>
      </c>
      <c r="C8" s="7" t="s">
        <v>870</v>
      </c>
      <c r="D8" s="7" t="s">
        <v>871</v>
      </c>
      <c r="E8" s="7" t="str">
        <f ca="1">IFERROR(__xludf.DUMMYFUNCTION("GOOGLETRANSLATE(C8, ""en"", ""sw"")"),"Wote")</f>
        <v>Wote</v>
      </c>
    </row>
    <row r="9" spans="1:5" ht="14.25" customHeight="1">
      <c r="A9" s="7" t="s">
        <v>872</v>
      </c>
      <c r="B9" s="7" t="e">
        <f t="shared" ref="B9:C9" ca="1" si="0">_xludf.CONCAT("---Select type---", "")</f>
        <v>#NAME?</v>
      </c>
      <c r="C9" s="7" t="e">
        <f t="shared" ca="1" si="0"/>
        <v>#NAME?</v>
      </c>
      <c r="D9" s="7" t="e">
        <f ca="1">_xludf.CONCAT("---Sélectionner le genre---", "")</f>
        <v>#NAME?</v>
      </c>
      <c r="E9" s="7" t="str">
        <f ca="1">IFERROR(__xludf.DUMMYFUNCTION("GOOGLETRANSLATE(C9, ""en"", ""sw"")"),"---Chagua aina---")</f>
        <v>---Chagua aina---</v>
      </c>
    </row>
    <row r="10" spans="1:5" ht="14.25" customHeight="1">
      <c r="A10" s="7" t="s">
        <v>872</v>
      </c>
      <c r="B10" s="7" t="s">
        <v>873</v>
      </c>
      <c r="C10" s="7" t="s">
        <v>873</v>
      </c>
      <c r="D10" s="7" t="s">
        <v>873</v>
      </c>
      <c r="E10" s="7" t="str">
        <f ca="1">IFERROR(__xludf.DUMMYFUNCTION("GOOGLETRANSLATE(C10, ""en"", ""sw"")"),"sababu")</f>
        <v>sababu</v>
      </c>
    </row>
    <row r="11" spans="1:5" ht="14.25" customHeight="1">
      <c r="A11" s="7" t="s">
        <v>872</v>
      </c>
      <c r="B11" s="7" t="s">
        <v>874</v>
      </c>
      <c r="C11" s="7" t="s">
        <v>874</v>
      </c>
      <c r="D11" s="7" t="s">
        <v>874</v>
      </c>
      <c r="E11" s="7" t="str">
        <f ca="1">IFERROR(__xludf.DUMMYFUNCTION("GOOGLETRANSLATE(C11, ""en"", ""sw"")"),"tabia")</f>
        <v>tabia</v>
      </c>
    </row>
    <row r="12" spans="1:5" ht="14.25" customHeight="1">
      <c r="A12" s="7" t="s">
        <v>872</v>
      </c>
      <c r="B12" s="7" t="s">
        <v>875</v>
      </c>
      <c r="C12" s="7" t="s">
        <v>875</v>
      </c>
      <c r="D12" s="7" t="s">
        <v>875</v>
      </c>
      <c r="E12" s="7" t="str">
        <f ca="1">IFERROR(__xludf.DUMMYFUNCTION("GOOGLETRANSLATE(C12, ""en"", ""sw"")"),"nambari")</f>
        <v>nambari</v>
      </c>
    </row>
    <row r="13" spans="1:5" ht="14.25" customHeight="1">
      <c r="A13" s="7" t="s">
        <v>876</v>
      </c>
      <c r="B13" s="7" t="s">
        <v>877</v>
      </c>
      <c r="C13" s="7" t="s">
        <v>877</v>
      </c>
      <c r="D13" s="7" t="s">
        <v>878</v>
      </c>
      <c r="E13" s="7" t="str">
        <f ca="1">IFERROR(__xludf.DUMMYFUNCTION("GOOGLETRANSLATE(C13, ""en"", ""sw"")"),"Kuacha kukosa (kwa wote)")</f>
        <v>Kuacha kukosa (kwa wote)</v>
      </c>
    </row>
    <row r="14" spans="1:5" ht="14.25" customHeight="1">
      <c r="A14" s="7" t="s">
        <v>876</v>
      </c>
      <c r="B14" s="7" t="s">
        <v>879</v>
      </c>
      <c r="C14" s="7" t="s">
        <v>879</v>
      </c>
      <c r="D14" s="7" t="s">
        <v>878</v>
      </c>
      <c r="E14" s="7" t="str">
        <f ca="1">IFERROR(__xludf.DUMMYFUNCTION("GOOGLETRANSLATE(C14, ""en"", ""sw"")"),"Acha kukosa (kwa hii)")</f>
        <v>Acha kukosa (kwa hii)</v>
      </c>
    </row>
    <row r="15" spans="1:5" ht="14.25" customHeight="1">
      <c r="A15" s="7" t="s">
        <v>876</v>
      </c>
      <c r="B15" s="7" t="s">
        <v>880</v>
      </c>
      <c r="C15" s="7" t="s">
        <v>880</v>
      </c>
      <c r="D15" s="7" t="s">
        <v>881</v>
      </c>
      <c r="E15" s="7" t="str">
        <f ca="1">IFERROR(__xludf.DUMMYFUNCTION("GOOGLETRANSLATE(C15, ""en"", ""sw"")"),"Unda aina mpya (kwa wote)")</f>
        <v>Unda aina mpya (kwa wote)</v>
      </c>
    </row>
    <row r="16" spans="1:5" ht="14.25" customHeight="1">
      <c r="A16" s="7" t="s">
        <v>876</v>
      </c>
      <c r="B16" s="7" t="s">
        <v>882</v>
      </c>
      <c r="C16" s="7" t="s">
        <v>882</v>
      </c>
      <c r="D16" s="7" t="s">
        <v>883</v>
      </c>
      <c r="E16" s="7" t="str">
        <f ca="1">IFERROR(__xludf.DUMMYFUNCTION("GOOGLETRANSLATE(C16, ""en"", ""sw"")"),"Unda kitengo kipya (kwa hii)")</f>
        <v>Unda kitengo kipya (kwa hii)</v>
      </c>
    </row>
    <row r="17" spans="1:5" ht="14.25" customHeight="1">
      <c r="A17" s="7" t="s">
        <v>884</v>
      </c>
      <c r="B17" s="7" t="s">
        <v>885</v>
      </c>
      <c r="C17" s="7" t="s">
        <v>885</v>
      </c>
      <c r="D17" s="7" t="s">
        <v>886</v>
      </c>
      <c r="E17" s="7" t="str">
        <f ca="1">IFERROR(__xludf.DUMMYFUNCTION("GOOGLETRANSLATE(C17, ""en"", ""sw"")"),"Kwa variable hii")</f>
        <v>Kwa variable hii</v>
      </c>
    </row>
    <row r="18" spans="1:5" ht="14.25" customHeight="1">
      <c r="A18" s="7" t="s">
        <v>884</v>
      </c>
      <c r="B18" s="7" t="s">
        <v>887</v>
      </c>
      <c r="C18" s="7" t="s">
        <v>887</v>
      </c>
      <c r="D18" s="5" t="s">
        <v>888</v>
      </c>
      <c r="E18" s="7" t="str">
        <f ca="1">IFERROR(__xludf.DUMMYFUNCTION("GOOGLETRANSLATE(C18, ""en"", ""sw"")"),"Kwa vigezo vyote")</f>
        <v>Kwa vigezo vyote</v>
      </c>
    </row>
    <row r="19" spans="1:5" ht="14.25" customHeight="1">
      <c r="A19" s="7" t="s">
        <v>69</v>
      </c>
      <c r="B19" s="7" t="s">
        <v>889</v>
      </c>
      <c r="C19" s="7" t="s">
        <v>889</v>
      </c>
      <c r="D19" s="7" t="s">
        <v>890</v>
      </c>
      <c r="E19" s="7" t="str">
        <f ca="1">IFERROR(__xludf.DUMMYFUNCTION("GOOGLETRANSLATE(C19, ""en"", ""sw"")"),"Tumia mifumo")</f>
        <v>Tumia mifumo</v>
      </c>
    </row>
    <row r="20" spans="1:5" ht="14.25" customHeight="1">
      <c r="A20" s="7" t="s">
        <v>69</v>
      </c>
      <c r="B20" s="7" t="s">
        <v>891</v>
      </c>
      <c r="C20" s="7" t="s">
        <v>891</v>
      </c>
      <c r="D20" s="7" t="s">
        <v>892</v>
      </c>
      <c r="E20" s="7" t="str">
        <f ca="1">IFERROR(__xludf.DUMMYFUNCTION("GOOGLETRANSLATE(C20, ""en"", ""sw"")"),"Tumia kategoria")</f>
        <v>Tumia kategoria</v>
      </c>
    </row>
    <row r="21" spans="1:5" ht="14.25" customHeight="1">
      <c r="A21" s="7" t="s">
        <v>77</v>
      </c>
      <c r="B21" s="7" t="s">
        <v>893</v>
      </c>
      <c r="C21" s="7" t="s">
        <v>894</v>
      </c>
      <c r="D21" s="7" t="s">
        <v>894</v>
      </c>
      <c r="E21" s="7" t="str">
        <f ca="1">IFERROR(__xludf.DUMMYFUNCTION("GOOGLETRANSLATE(C21, ""en"", ""sw"")"),"Tupu ("""")")</f>
        <v>Tupu ("")</v>
      </c>
    </row>
    <row r="22" spans="1:5" ht="14.25" customHeight="1">
      <c r="A22" s="7" t="s">
        <v>77</v>
      </c>
      <c r="B22" s="7" t="s">
        <v>895</v>
      </c>
      <c r="C22" s="7" t="s">
        <v>895</v>
      </c>
      <c r="D22" s="7" t="s">
        <v>895</v>
      </c>
      <c r="E22" s="7" t="str">
        <f ca="1">IFERROR(__xludf.DUMMYFUNCTION("GOOGLETRANSLATE(C22, ""en"", ""sw"")"),"NA")</f>
        <v>NA</v>
      </c>
    </row>
    <row r="23" spans="1:5" ht="14.25" customHeight="1">
      <c r="A23" s="7" t="s">
        <v>77</v>
      </c>
      <c r="B23" s="7" t="s">
        <v>896</v>
      </c>
      <c r="C23" s="7" t="s">
        <v>896</v>
      </c>
      <c r="D23" s="7" t="s">
        <v>896</v>
      </c>
      <c r="E23" s="7" t="str">
        <f ca="1">IFERROR(__xludf.DUMMYFUNCTION("GOOGLETRANSLATE(C23, ""en"", ""sw"")"),"NaN")</f>
        <v>NaN</v>
      </c>
    </row>
    <row r="24" spans="1:5" ht="14.25" customHeight="1">
      <c r="A24" s="7" t="s">
        <v>897</v>
      </c>
      <c r="B24" s="7" t="s">
        <v>898</v>
      </c>
      <c r="C24" s="7" t="s">
        <v>899</v>
      </c>
      <c r="D24" s="7" t="s">
        <v>900</v>
      </c>
      <c r="E24" s="7" t="str">
        <f ca="1">IFERROR(__xludf.DUMMYFUNCTION("GOOGLETRANSLATE(C24, ""en"", ""sw"")"),"Acha")</f>
        <v>Acha</v>
      </c>
    </row>
    <row r="25" spans="1:5" ht="14.25" customHeight="1">
      <c r="A25" s="7" t="s">
        <v>897</v>
      </c>
      <c r="B25" s="7" t="s">
        <v>901</v>
      </c>
      <c r="C25" s="7" t="s">
        <v>902</v>
      </c>
      <c r="D25" s="7" t="s">
        <v>903</v>
      </c>
      <c r="E25" s="7" t="str">
        <f ca="1">IFERROR(__xludf.DUMMYFUNCTION("GOOGLETRANSLATE(C25, ""en"", ""sw"")"),"Sahihi")</f>
        <v>Sahihi</v>
      </c>
    </row>
    <row r="26" spans="1:5" ht="14.25" customHeight="1">
      <c r="A26" s="7" t="s">
        <v>897</v>
      </c>
      <c r="B26" s="7" t="s">
        <v>904</v>
      </c>
      <c r="C26" s="7" t="s">
        <v>905</v>
      </c>
      <c r="D26" s="7" t="s">
        <v>906</v>
      </c>
      <c r="E26" s="7" t="str">
        <f ca="1">IFERROR(__xludf.DUMMYFUNCTION("GOOGLETRANSLATE(C26, ""en"", ""sw"")"),"Usifanye chochote")</f>
        <v>Usifanye chochote</v>
      </c>
    </row>
    <row r="27" spans="1:5" ht="14.25" customHeight="1">
      <c r="A27" s="7" t="s">
        <v>88</v>
      </c>
      <c r="B27" s="7" t="s">
        <v>907</v>
      </c>
      <c r="C27" s="7" t="s">
        <v>908</v>
      </c>
      <c r="D27" s="7" t="s">
        <v>908</v>
      </c>
      <c r="E27" s="7" t="str">
        <f ca="1">IFERROR(__xludf.DUMMYFUNCTION("GOOGLETRANSLATE(C27, ""en"", ""sw"")"),"Maana")</f>
        <v>Maana</v>
      </c>
    </row>
    <row r="28" spans="1:5" ht="14.25" customHeight="1">
      <c r="A28" s="7" t="s">
        <v>88</v>
      </c>
      <c r="B28" s="7" t="s">
        <v>909</v>
      </c>
      <c r="C28" s="7" t="s">
        <v>910</v>
      </c>
      <c r="D28" s="7" t="s">
        <v>910</v>
      </c>
      <c r="E28" s="7" t="str">
        <f ca="1">IFERROR(__xludf.DUMMYFUNCTION("GOOGLETRANSLATE(C28, ""en"", ""sw"")"),"Wastani")</f>
        <v>Wastani</v>
      </c>
    </row>
    <row r="29" spans="1:5" ht="14.25" customHeight="1">
      <c r="A29" s="7" t="s">
        <v>88</v>
      </c>
      <c r="B29" s="7" t="s">
        <v>911</v>
      </c>
      <c r="C29" s="7" t="s">
        <v>912</v>
      </c>
      <c r="D29" s="7" t="s">
        <v>913</v>
      </c>
      <c r="E29" s="7" t="str">
        <f ca="1">IFERROR(__xludf.DUMMYFUNCTION("GOOGLETRANSLATE(C29, ""en"", ""sw"")"),"Thamani ya kuingiza")</f>
        <v>Thamani ya kuingiza</v>
      </c>
    </row>
    <row r="30" spans="1:5" ht="14.25" customHeight="1">
      <c r="A30" s="7" t="s">
        <v>914</v>
      </c>
      <c r="B30" s="7" t="s">
        <v>915</v>
      </c>
      <c r="C30" s="7" t="s">
        <v>916</v>
      </c>
      <c r="D30" s="7" t="s">
        <v>917</v>
      </c>
      <c r="E30" s="7" t="str">
        <f ca="1">IFERROR(__xludf.DUMMYFUNCTION("GOOGLETRANSLATE(C30, ""en"", ""sw"")"),"Ulinganisho otomatiki")</f>
        <v>Ulinganisho otomatiki</v>
      </c>
    </row>
    <row r="31" spans="1:5" ht="14.25" customHeight="1">
      <c r="A31" s="7" t="s">
        <v>914</v>
      </c>
      <c r="B31" s="7" t="s">
        <v>918</v>
      </c>
      <c r="C31" s="7" t="s">
        <v>919</v>
      </c>
      <c r="D31" s="7" t="s">
        <v>920</v>
      </c>
      <c r="E31" s="7" t="str">
        <f ca="1">IFERROR(__xludf.DUMMYFUNCTION("GOOGLETRANSLATE(C31, ""en"", ""sw"")"),"Mechi ya Mwongozo")</f>
        <v>Mechi ya Mwongozo</v>
      </c>
    </row>
    <row r="32" spans="1:5" ht="14.25" customHeight="1">
      <c r="A32" s="7" t="s">
        <v>137</v>
      </c>
      <c r="B32" s="7" t="s">
        <v>921</v>
      </c>
      <c r="C32" s="7" t="s">
        <v>534</v>
      </c>
      <c r="D32" s="7" t="s">
        <v>922</v>
      </c>
      <c r="E32" s="7" t="str">
        <f ca="1">IFERROR(__xludf.DUMMYFUNCTION("GOOGLETRANSLATE(C32, ""en"", ""sw"")"),"Ongeza safu")</f>
        <v>Ongeza safu</v>
      </c>
    </row>
    <row r="33" spans="1:11" ht="14.25" customHeight="1">
      <c r="A33" s="7" t="s">
        <v>137</v>
      </c>
      <c r="B33" s="7" t="s">
        <v>923</v>
      </c>
      <c r="C33" s="7" t="s">
        <v>535</v>
      </c>
      <c r="D33" s="7" t="s">
        <v>924</v>
      </c>
      <c r="E33" s="7" t="str">
        <f ca="1">IFERROR(__xludf.DUMMYFUNCTION("GOOGLETRANSLATE(C33, ""en"", ""sw"")"),"Ongeza safuwima")</f>
        <v>Ongeza safuwima</v>
      </c>
      <c r="H33" s="5"/>
      <c r="I33" s="5"/>
      <c r="J33" s="5"/>
      <c r="K33" s="5"/>
    </row>
    <row r="34" spans="1:11" ht="14.25" customHeight="1">
      <c r="A34" s="7" t="s">
        <v>925</v>
      </c>
      <c r="B34" s="7" t="s">
        <v>926</v>
      </c>
      <c r="C34" s="7" t="s">
        <v>926</v>
      </c>
      <c r="D34" s="7" t="s">
        <v>927</v>
      </c>
      <c r="E34" s="7" t="str">
        <f ca="1">IFERROR(__xludf.DUMMYFUNCTION("GOOGLETRANSLATE(C34, ""en"", ""sw"")"),"Endelea")</f>
        <v>Endelea</v>
      </c>
      <c r="I34" s="5"/>
    </row>
    <row r="35" spans="1:11" ht="14.25" customHeight="1">
      <c r="A35" s="7" t="s">
        <v>925</v>
      </c>
      <c r="B35" s="7" t="s">
        <v>928</v>
      </c>
      <c r="C35" s="7" t="s">
        <v>928</v>
      </c>
      <c r="D35" s="7" t="s">
        <v>929</v>
      </c>
      <c r="E35" s="7" t="str">
        <f ca="1">IFERROR(__xludf.DUMMYFUNCTION("GOOGLETRANSLATE(C35, ""en"", ""sw"")"),"Rekebisha vigeu vilivyolingana")</f>
        <v>Rekebisha vigeu vilivyolingana</v>
      </c>
      <c r="I35" s="5"/>
    </row>
    <row r="36" spans="1:11" ht="14.25" customHeight="1">
      <c r="A36" s="7" t="s">
        <v>930</v>
      </c>
      <c r="B36" s="7" t="s">
        <v>142</v>
      </c>
      <c r="C36" s="7" t="s">
        <v>564</v>
      </c>
      <c r="D36" s="5" t="s">
        <v>931</v>
      </c>
      <c r="E36" s="7" t="str">
        <f ca="1">IFERROR(__xludf.DUMMYFUNCTION("GOOGLETRANSLATE(C36, ""en"", ""sw"")"),"Skim")</f>
        <v>Skim</v>
      </c>
      <c r="I36" s="5"/>
    </row>
    <row r="37" spans="1:11" ht="14.25" customHeight="1">
      <c r="A37" s="7" t="s">
        <v>930</v>
      </c>
      <c r="B37" s="7" t="s">
        <v>140</v>
      </c>
      <c r="C37" s="5" t="s">
        <v>562</v>
      </c>
      <c r="D37" s="5" t="s">
        <v>562</v>
      </c>
      <c r="E37" s="7" t="str">
        <f ca="1">IFERROR(__xludf.DUMMYFUNCTION("GOOGLETRANSLATE(C37, ""en"", ""sw"")"),"Muundo")</f>
        <v>Muundo</v>
      </c>
      <c r="I37" s="5"/>
    </row>
    <row r="38" spans="1:11" ht="14.25" customHeight="1">
      <c r="A38" s="7" t="s">
        <v>930</v>
      </c>
      <c r="B38" s="7" t="s">
        <v>200</v>
      </c>
      <c r="C38" s="5" t="s">
        <v>932</v>
      </c>
      <c r="D38" s="5" t="s">
        <v>933</v>
      </c>
      <c r="E38" s="7" t="str">
        <f ca="1">IFERROR(__xludf.DUMMYFUNCTION("GOOGLETRANSLATE(C38, ""en"", ""sw"")"),"Muhtasari wa kina")</f>
        <v>Muhtasari wa kina</v>
      </c>
    </row>
    <row r="39" spans="1:11" ht="14.25" customHeight="1">
      <c r="A39" s="7" t="s">
        <v>930</v>
      </c>
      <c r="B39" s="7" t="s">
        <v>141</v>
      </c>
      <c r="C39" s="5" t="s">
        <v>563</v>
      </c>
      <c r="D39" s="5" t="s">
        <v>934</v>
      </c>
      <c r="E39" s="7" t="str">
        <f ca="1">IFERROR(__xludf.DUMMYFUNCTION("GOOGLETRANSLATE(C39, ""en"", ""sw"")"),"Muhtasari")</f>
        <v>Muhtasari</v>
      </c>
    </row>
    <row r="40" spans="1:11" ht="14.25" customHeight="1">
      <c r="A40" s="7" t="s">
        <v>935</v>
      </c>
      <c r="B40" s="7" t="s">
        <v>936</v>
      </c>
      <c r="C40" s="7" t="s">
        <v>937</v>
      </c>
      <c r="D40" s="5" t="s">
        <v>938</v>
      </c>
      <c r="E40" s="7" t="str">
        <f ca="1">IFERROR(__xludf.DUMMYFUNCTION("GOOGLETRANSLATE(C40, ""en"", ""sw"")"),"Tumia meza")</f>
        <v>Tumia meza</v>
      </c>
    </row>
    <row r="41" spans="1:11" ht="14.25" customHeight="1">
      <c r="A41" s="7" t="s">
        <v>935</v>
      </c>
      <c r="B41" s="7" t="s">
        <v>939</v>
      </c>
      <c r="C41" s="7" t="s">
        <v>940</v>
      </c>
      <c r="D41" s="5" t="s">
        <v>941</v>
      </c>
      <c r="E41" s="7" t="str">
        <f ca="1">IFERROR(__xludf.DUMMYFUNCTION("GOOGLETRANSLATE(C41, ""en"", ""sw"")"),"Tumia swali la SQL")</f>
        <v>Tumia swali la SQL</v>
      </c>
    </row>
    <row r="42" spans="1:11" ht="14.25" customHeight="1">
      <c r="A42" s="7" t="s">
        <v>234</v>
      </c>
      <c r="B42" s="7" t="s">
        <v>942</v>
      </c>
      <c r="C42" s="7" t="s">
        <v>943</v>
      </c>
      <c r="D42" s="7" t="str">
        <f ca="1">IFERROR(__xludf.DUMMYFUNCTION("GOOGLETRANSLATE(C42, ""en"", ""fr"")"),"Oui")</f>
        <v>Oui</v>
      </c>
      <c r="E42" s="7" t="str">
        <f ca="1">IFERROR(__xludf.DUMMYFUNCTION("GOOGLETRANSLATE(C42, ""en"", ""sw"")"),"Ndiyo")</f>
        <v>Ndiyo</v>
      </c>
    </row>
    <row r="43" spans="1:11" ht="14.25" customHeight="1">
      <c r="A43" s="7" t="s">
        <v>234</v>
      </c>
      <c r="B43" s="7" t="s">
        <v>944</v>
      </c>
      <c r="C43" s="7" t="s">
        <v>945</v>
      </c>
      <c r="D43" s="7" t="str">
        <f ca="1">IFERROR(__xludf.DUMMYFUNCTION("GOOGLETRANSLATE(C43, ""en"", ""fr"")"),"Non")</f>
        <v>Non</v>
      </c>
      <c r="E43" s="7" t="str">
        <f ca="1">IFERROR(__xludf.DUMMYFUNCTION("GOOGLETRANSLATE(C43, ""en"", ""sw"")"),"Hapana")</f>
        <v>Hapana</v>
      </c>
    </row>
    <row r="44" spans="1:11" ht="14.25" customHeight="1">
      <c r="A44" s="7" t="s">
        <v>946</v>
      </c>
      <c r="B44" s="7" t="s">
        <v>947</v>
      </c>
      <c r="C44" s="7" t="s">
        <v>947</v>
      </c>
      <c r="D44" s="7" t="str">
        <f ca="1">IFERROR(__xludf.DUMMYFUNCTION("GOOGLETRANSLATE(C44, ""en"", ""fr"")"),"Apprentissage supervisé")</f>
        <v>Apprentissage supervisé</v>
      </c>
      <c r="E44" s="7" t="str">
        <f ca="1">IFERROR(__xludf.DUMMYFUNCTION("GOOGLETRANSLATE(C44, ""en"", ""sw"")"),"Mafunzo yaliyosimamiwa")</f>
        <v>Mafunzo yaliyosimamiwa</v>
      </c>
    </row>
    <row r="45" spans="1:11" ht="14.25" customHeight="1">
      <c r="A45" s="7" t="s">
        <v>946</v>
      </c>
      <c r="B45" s="7" t="s">
        <v>948</v>
      </c>
      <c r="C45" s="7" t="s">
        <v>948</v>
      </c>
      <c r="D45" s="7" t="str">
        <f ca="1">IFERROR(__xludf.DUMMYFUNCTION("GOOGLETRANSLATE(C45, ""en"", ""fr"")"),"Apprentissage semi-supervisé")</f>
        <v>Apprentissage semi-supervisé</v>
      </c>
      <c r="E45" s="7" t="str">
        <f ca="1">IFERROR(__xludf.DUMMYFUNCTION("GOOGLETRANSLATE(C45, ""en"", ""sw"")"),"Kujifunza kwa nusu-kusimamiwa")</f>
        <v>Kujifunza kwa nusu-kusimamiwa</v>
      </c>
    </row>
    <row r="46" spans="1:11" ht="14.25" customHeight="1">
      <c r="A46" s="7" t="s">
        <v>949</v>
      </c>
      <c r="B46" s="7" t="s">
        <v>950</v>
      </c>
      <c r="C46" s="7" t="s">
        <v>950</v>
      </c>
      <c r="D46" s="7" t="str">
        <f ca="1">IFERROR(__xludf.DUMMYFUNCTION("GOOGLETRANSLATE(C46, ""en"", ""fr"")"),"Regroupement")</f>
        <v>Regroupement</v>
      </c>
      <c r="E46" s="7" t="str">
        <f ca="1">IFERROR(__xludf.DUMMYFUNCTION("GOOGLETRANSLATE(C46, ""en"", ""sw"")"),"Kuunganisha")</f>
        <v>Kuunganisha</v>
      </c>
    </row>
    <row r="47" spans="1:11" ht="14.25" customHeight="1">
      <c r="A47" s="7" t="s">
        <v>949</v>
      </c>
      <c r="B47" s="7" t="s">
        <v>951</v>
      </c>
      <c r="C47" s="7" t="s">
        <v>951</v>
      </c>
      <c r="D47" s="7" t="str">
        <f ca="1">IFERROR(__xludf.DUMMYFUNCTION("GOOGLETRANSLATE(C47, ""en"", ""fr"")"),"Détection d'anomalies")</f>
        <v>Détection d'anomalies</v>
      </c>
      <c r="E47" s="7" t="str">
        <f ca="1">IFERROR(__xludf.DUMMYFUNCTION("GOOGLETRANSLATE(C47, ""en"", ""sw"")"),"Utambuzi wa hali isiyo ya kawaida")</f>
        <v>Utambuzi wa hali isiyo ya kawaida</v>
      </c>
    </row>
    <row r="48" spans="1:11" ht="14.25" customHeight="1">
      <c r="A48" s="7" t="s">
        <v>952</v>
      </c>
      <c r="B48" s="7" t="s">
        <v>713</v>
      </c>
      <c r="C48" s="7" t="s">
        <v>713</v>
      </c>
      <c r="D48" s="7" t="str">
        <f ca="1">IFERROR(__xludf.DUMMYFUNCTION("GOOGLETRANSLATE(C48, ""en"", ""fr"")"),"Régression")</f>
        <v>Régression</v>
      </c>
      <c r="E48" s="7" t="str">
        <f ca="1">IFERROR(__xludf.DUMMYFUNCTION("GOOGLETRANSLATE(C48, ""en"", ""sw"")"),"Kurudi nyuma")</f>
        <v>Kurudi nyuma</v>
      </c>
    </row>
    <row r="49" spans="1:5" ht="14.25" customHeight="1">
      <c r="A49" s="7" t="s">
        <v>952</v>
      </c>
      <c r="B49" s="7" t="s">
        <v>714</v>
      </c>
      <c r="C49" s="7" t="s">
        <v>714</v>
      </c>
      <c r="D49" s="7" t="str">
        <f ca="1">IFERROR(__xludf.DUMMYFUNCTION("GOOGLETRANSLATE(C49, ""en"", ""fr"")"),"Classification")</f>
        <v>Classification</v>
      </c>
      <c r="E49" s="7" t="str">
        <f ca="1">IFERROR(__xludf.DUMMYFUNCTION("GOOGLETRANSLATE(C49, ""en"", ""sw"")"),"Uainishaji")</f>
        <v>Uainishaji</v>
      </c>
    </row>
    <row r="50" spans="1:5" ht="14.25" customHeight="1">
      <c r="A50" s="7" t="s">
        <v>952</v>
      </c>
      <c r="B50" s="7" t="s">
        <v>800</v>
      </c>
      <c r="C50" s="7" t="s">
        <v>800</v>
      </c>
      <c r="D50" s="7" t="str">
        <f ca="1">IFERROR(__xludf.DUMMYFUNCTION("GOOGLETRANSLATE(C50, ""en"", ""fr"")"),"Apprentissage profond")</f>
        <v>Apprentissage profond</v>
      </c>
      <c r="E50" s="7" t="str">
        <f ca="1">IFERROR(__xludf.DUMMYFUNCTION("GOOGLETRANSLATE(C50, ""en"", ""sw"")"),"Kujifunza kwa kina")</f>
        <v>Kujifunza kwa kina</v>
      </c>
    </row>
    <row r="51" spans="1:5" ht="14.25" customHeight="1">
      <c r="A51" s="7" t="s">
        <v>953</v>
      </c>
      <c r="B51" s="7" t="s">
        <v>950</v>
      </c>
      <c r="C51" s="7" t="s">
        <v>950</v>
      </c>
      <c r="D51" s="7" t="str">
        <f ca="1">IFERROR(__xludf.DUMMYFUNCTION("GOOGLETRANSLATE(C51, ""en"", ""fr"")"),"Regroupement")</f>
        <v>Regroupement</v>
      </c>
      <c r="E51" s="7" t="str">
        <f ca="1">IFERROR(__xludf.DUMMYFUNCTION("GOOGLETRANSLATE(C51, ""en"", ""sw"")"),"Kuunganisha")</f>
        <v>Kuunganisha</v>
      </c>
    </row>
    <row r="52" spans="1:5" ht="14.25" customHeight="1">
      <c r="A52" s="7" t="s">
        <v>953</v>
      </c>
      <c r="B52" s="7" t="s">
        <v>951</v>
      </c>
      <c r="C52" s="7" t="s">
        <v>951</v>
      </c>
      <c r="D52" s="7" t="str">
        <f ca="1">IFERROR(__xludf.DUMMYFUNCTION("GOOGLETRANSLATE(C52, ""en"", ""fr"")"),"Détection d'anomalies")</f>
        <v>Détection d'anomalies</v>
      </c>
      <c r="E52" s="7" t="str">
        <f ca="1">IFERROR(__xludf.DUMMYFUNCTION("GOOGLETRANSLATE(C52, ""en"", ""sw"")"),"Utambuzi wa hali isiyo ya kawaida")</f>
        <v>Utambuzi wa hali isiyo ya kawaida</v>
      </c>
    </row>
    <row r="53" spans="1:5" ht="14.25" customHeight="1">
      <c r="A53" s="7" t="s">
        <v>954</v>
      </c>
      <c r="B53" s="7" t="s">
        <v>955</v>
      </c>
      <c r="C53" s="7" t="s">
        <v>956</v>
      </c>
      <c r="D53" s="7" t="str">
        <f ca="1">IFERROR(__xludf.DUMMYFUNCTION("GOOGLETRANSLATE(C53, ""en"", ""fr"")"),"Laissez tout tomber")</f>
        <v>Laissez tout tomber</v>
      </c>
      <c r="E53" s="7" t="str">
        <f ca="1">IFERROR(__xludf.DUMMYFUNCTION("GOOGLETRANSLATE(C53, ""en"", ""sw"")"),"Acha zote")</f>
        <v>Acha zote</v>
      </c>
    </row>
    <row r="54" spans="1:5" ht="14.25" customHeight="1">
      <c r="A54" s="7" t="s">
        <v>954</v>
      </c>
      <c r="B54" s="7" t="s">
        <v>957</v>
      </c>
      <c r="C54" s="7" t="s">
        <v>958</v>
      </c>
      <c r="D54" s="7" t="str">
        <f ca="1">IFERROR(__xludf.DUMMYFUNCTION("GOOGLETRANSLATE(C54, ""en"", ""fr"")"),"Catégorie et moyenne manquantes")</f>
        <v>Catégorie et moyenne manquantes</v>
      </c>
      <c r="E54" s="7" t="str">
        <f ca="1">IFERROR(__xludf.DUMMYFUNCTION("GOOGLETRANSLATE(C54, ""en"", ""sw"")"),"Kategoria inayokosekana na Maana")</f>
        <v>Kategoria inayokosekana na Maana</v>
      </c>
    </row>
    <row r="55" spans="1:5" ht="14.25" customHeight="1">
      <c r="A55" s="7" t="s">
        <v>954</v>
      </c>
      <c r="B55" s="7" t="s">
        <v>959</v>
      </c>
      <c r="C55" s="7" t="s">
        <v>960</v>
      </c>
      <c r="D55" s="7" t="str">
        <f ca="1">IFERROR(__xludf.DUMMYFUNCTION("GOOGLETRANSLATE(C55, ""en"", ""fr"")"),"Catégorie et médiane manquantes")</f>
        <v>Catégorie et médiane manquantes</v>
      </c>
      <c r="E55" s="7" t="str">
        <f ca="1">IFERROR(__xludf.DUMMYFUNCTION("GOOGLETRANSLATE(C55, ""en"", ""sw"")"),"Kategoria inayokosekana na wastani")</f>
        <v>Kategoria inayokosekana na wastani</v>
      </c>
    </row>
    <row r="56" spans="1:5" ht="14.25" customHeight="1">
      <c r="A56" s="7" t="s">
        <v>954</v>
      </c>
      <c r="B56" s="7" t="s">
        <v>961</v>
      </c>
      <c r="C56" s="7" t="s">
        <v>962</v>
      </c>
      <c r="D56" s="7" t="str">
        <f ca="1">IFERROR(__xludf.DUMMYFUNCTION("GOOGLETRANSLATE(C56, ""en"", ""fr"")"),"Mode et médiane")</f>
        <v>Mode et médiane</v>
      </c>
      <c r="E56" s="7" t="str">
        <f ca="1">IFERROR(__xludf.DUMMYFUNCTION("GOOGLETRANSLATE(C56, ""en"", ""sw"")"),"Modi na wastani")</f>
        <v>Modi na wastani</v>
      </c>
    </row>
    <row r="57" spans="1:5" ht="14.25" customHeight="1">
      <c r="A57" s="7" t="s">
        <v>954</v>
      </c>
      <c r="B57" s="7" t="s">
        <v>963</v>
      </c>
      <c r="C57" s="7" t="s">
        <v>964</v>
      </c>
      <c r="D57" s="7" t="str">
        <f ca="1">IFERROR(__xludf.DUMMYFUNCTION("GOOGLETRANSLATE(C57, ""en"", ""fr"")"),"Mode et moyenne")</f>
        <v>Mode et moyenne</v>
      </c>
      <c r="E57" s="7" t="str">
        <f ca="1">IFERROR(__xludf.DUMMYFUNCTION("GOOGLETRANSLATE(C57, ""en"", ""sw"")"),"Hali na Maana")</f>
        <v>Hali na Maana</v>
      </c>
    </row>
    <row r="58" spans="1:5" ht="14.25" customHeight="1">
      <c r="A58" s="7" t="s">
        <v>954</v>
      </c>
      <c r="B58" s="7" t="s">
        <v>965</v>
      </c>
      <c r="C58" s="7" t="s">
        <v>966</v>
      </c>
      <c r="D58" s="7" t="str">
        <f ca="1">IFERROR(__xludf.DUMMYFUNCTION("GOOGLETRANSLATE(C58, ""en"", ""fr"")"),"K-voisins les plus proches")</f>
        <v>K-voisins les plus proches</v>
      </c>
      <c r="E58" s="7" t="str">
        <f ca="1">IFERROR(__xludf.DUMMYFUNCTION("GOOGLETRANSLATE(C58, ""en"", ""sw"")"),"K-majirani wa karibu")</f>
        <v>K-majirani wa karibu</v>
      </c>
    </row>
    <row r="59" spans="1:5" ht="14.25" customHeight="1">
      <c r="A59" s="7" t="s">
        <v>954</v>
      </c>
      <c r="B59" s="7" t="s">
        <v>967</v>
      </c>
      <c r="C59" s="7" t="s">
        <v>968</v>
      </c>
      <c r="D59" s="7" t="str">
        <f ca="1">IFERROR(__xludf.DUMMYFUNCTION("GOOGLETRANSLATE(C59, ""en"", ""fr"")"),"K-plus proches voisins et modèle linéaire")</f>
        <v>K-plus proches voisins et modèle linéaire</v>
      </c>
      <c r="E59" s="7" t="str">
        <f ca="1">IFERROR(__xludf.DUMMYFUNCTION("GOOGLETRANSLATE(C59, ""en"", ""sw"")"),"Majirani wa K-karibu zaidi na mfano wa Linear")</f>
        <v>Majirani wa K-karibu zaidi na mfano wa Linear</v>
      </c>
    </row>
    <row r="60" spans="1:5" ht="14.25" customHeight="1">
      <c r="A60" s="7" t="s">
        <v>954</v>
      </c>
      <c r="B60" s="7" t="s">
        <v>969</v>
      </c>
      <c r="C60" s="7" t="s">
        <v>970</v>
      </c>
      <c r="D60" s="7" t="str">
        <f ca="1">IFERROR(__xludf.DUMMYFUNCTION("GOOGLETRANSLATE(C60, ""en"", ""fr"")"),"Ensachage")</f>
        <v>Ensachage</v>
      </c>
      <c r="E60" s="7" t="str">
        <f ca="1">IFERROR(__xludf.DUMMYFUNCTION("GOOGLETRANSLATE(C60, ""en"", ""sw"")"),"Bagging")</f>
        <v>Bagging</v>
      </c>
    </row>
    <row r="61" spans="1:5" ht="14.25" customHeight="1">
      <c r="A61" s="7" t="s">
        <v>295</v>
      </c>
      <c r="B61" s="7" t="s">
        <v>942</v>
      </c>
      <c r="C61" s="7" t="s">
        <v>943</v>
      </c>
      <c r="D61" s="7" t="str">
        <f ca="1">IFERROR(__xludf.DUMMYFUNCTION("GOOGLETRANSLATE(C61, ""en"", ""fr"")"),"Oui")</f>
        <v>Oui</v>
      </c>
      <c r="E61" s="7" t="str">
        <f ca="1">IFERROR(__xludf.DUMMYFUNCTION("GOOGLETRANSLATE(C61, ""en"", ""sw"")"),"Ndiyo")</f>
        <v>Ndiyo</v>
      </c>
    </row>
    <row r="62" spans="1:5" ht="14.25" customHeight="1">
      <c r="A62" s="7" t="s">
        <v>295</v>
      </c>
      <c r="B62" s="7" t="s">
        <v>944</v>
      </c>
      <c r="C62" s="7" t="s">
        <v>945</v>
      </c>
      <c r="D62" s="7" t="str">
        <f ca="1">IFERROR(__xludf.DUMMYFUNCTION("GOOGLETRANSLATE(C62, ""en"", ""fr"")"),"Non")</f>
        <v>Non</v>
      </c>
      <c r="E62" s="7" t="str">
        <f ca="1">IFERROR(__xludf.DUMMYFUNCTION("GOOGLETRANSLATE(C62, ""en"", ""sw"")"),"Hapana")</f>
        <v>Hapana</v>
      </c>
    </row>
    <row r="63" spans="1:5" ht="14.25" customHeight="1">
      <c r="A63" s="7" t="s">
        <v>971</v>
      </c>
      <c r="B63" s="7" t="s">
        <v>541</v>
      </c>
      <c r="C63" s="7" t="s">
        <v>541</v>
      </c>
      <c r="D63" s="7" t="str">
        <f ca="1">IFERROR(__xludf.DUMMYFUNCTION("GOOGLETRANSLATE(C63, ""en"", ""fr"")"),"Apprentissage automatique")</f>
        <v>Apprentissage automatique</v>
      </c>
      <c r="E63" s="7" t="str">
        <f ca="1">IFERROR(__xludf.DUMMYFUNCTION("GOOGLETRANSLATE(C63, ""en"", ""sw"")"),"Kujifunza kwa mashine")</f>
        <v>Kujifunza kwa mashine</v>
      </c>
    </row>
    <row r="64" spans="1:5" ht="14.25" customHeight="1">
      <c r="A64" s="7" t="s">
        <v>971</v>
      </c>
      <c r="B64" s="7" t="s">
        <v>800</v>
      </c>
      <c r="C64" s="7" t="s">
        <v>800</v>
      </c>
      <c r="D64" s="7" t="str">
        <f ca="1">IFERROR(__xludf.DUMMYFUNCTION("GOOGLETRANSLATE(C64, ""en"", ""fr"")"),"Apprentissage profond")</f>
        <v>Apprentissage profond</v>
      </c>
      <c r="E64" s="7" t="str">
        <f ca="1">IFERROR(__xludf.DUMMYFUNCTION("GOOGLETRANSLATE(C64, ""en"", ""sw"")"),"Kujifunza kwa kina")</f>
        <v>Kujifunza kwa kina</v>
      </c>
    </row>
    <row r="65" spans="1:5" ht="14.25" customHeight="1">
      <c r="A65" s="7" t="s">
        <v>971</v>
      </c>
      <c r="B65" s="7" t="s">
        <v>972</v>
      </c>
      <c r="C65" s="7" t="s">
        <v>972</v>
      </c>
      <c r="D65" s="7" t="str">
        <f ca="1">IFERROR(__xludf.DUMMYFUNCTION("GOOGLETRANSLATE(C65, ""en"", ""fr"")"),"Séries chronologiques")</f>
        <v>Séries chronologiques</v>
      </c>
      <c r="E65" s="7" t="str">
        <f ca="1">IFERROR(__xludf.DUMMYFUNCTION("GOOGLETRANSLATE(C65, ""en"", ""sw"")"),"Mfululizo wa wakati")</f>
        <v>Mfululizo wa wakati</v>
      </c>
    </row>
    <row r="66" spans="1:5" ht="14.25" customHeight="1">
      <c r="A66" s="7" t="s">
        <v>971</v>
      </c>
      <c r="B66" s="7" t="s">
        <v>973</v>
      </c>
      <c r="C66" s="7" t="s">
        <v>973</v>
      </c>
      <c r="D66" s="7" t="str">
        <f ca="1">IFERROR(__xludf.DUMMYFUNCTION("GOOGLETRANSLATE(C66, ""en"", ""fr"")"),"Statistiques classiques")</f>
        <v>Statistiques classiques</v>
      </c>
      <c r="E66" s="7" t="str">
        <f ca="1">IFERROR(__xludf.DUMMYFUNCTION("GOOGLETRANSLATE(C66, ""en"", ""sw"")"),"Takwimu za classical")</f>
        <v>Takwimu za classical</v>
      </c>
    </row>
    <row r="67" spans="1:5" ht="14.25" customHeight="1">
      <c r="A67" s="7" t="s">
        <v>974</v>
      </c>
      <c r="B67" s="7" t="s">
        <v>541</v>
      </c>
      <c r="C67" s="7" t="s">
        <v>541</v>
      </c>
      <c r="D67" s="7" t="str">
        <f ca="1">IFERROR(__xludf.DUMMYFUNCTION("GOOGLETRANSLATE(C67, ""en"", ""fr"")"),"Apprentissage automatique")</f>
        <v>Apprentissage automatique</v>
      </c>
      <c r="E67" s="7" t="str">
        <f ca="1">IFERROR(__xludf.DUMMYFUNCTION("GOOGLETRANSLATE(C67, ""en"", ""sw"")"),"Kujifunza kwa mashine")</f>
        <v>Kujifunza kwa mashine</v>
      </c>
    </row>
    <row r="68" spans="1:5" ht="14.25" customHeight="1">
      <c r="A68" s="7" t="s">
        <v>974</v>
      </c>
      <c r="B68" s="7" t="s">
        <v>800</v>
      </c>
      <c r="C68" s="7" t="s">
        <v>800</v>
      </c>
      <c r="D68" s="7" t="str">
        <f ca="1">IFERROR(__xludf.DUMMYFUNCTION("GOOGLETRANSLATE(C68, ""en"", ""fr"")"),"Apprentissage profond")</f>
        <v>Apprentissage profond</v>
      </c>
      <c r="E68" s="7" t="str">
        <f ca="1">IFERROR(__xludf.DUMMYFUNCTION("GOOGLETRANSLATE(C68, ""en"", ""sw"")"),"Kujifunza kwa kina")</f>
        <v>Kujifunza kwa kina</v>
      </c>
    </row>
    <row r="69" spans="1:5" ht="14.25" customHeight="1">
      <c r="A69" s="7" t="s">
        <v>975</v>
      </c>
      <c r="B69" s="7" t="s">
        <v>541</v>
      </c>
      <c r="C69" s="7" t="s">
        <v>541</v>
      </c>
      <c r="D69" s="7" t="str">
        <f ca="1">IFERROR(__xludf.DUMMYFUNCTION("GOOGLETRANSLATE(C69, ""en"", ""fr"")"),"Apprentissage automatique")</f>
        <v>Apprentissage automatique</v>
      </c>
      <c r="E69" s="7" t="str">
        <f ca="1">IFERROR(__xludf.DUMMYFUNCTION("GOOGLETRANSLATE(C69, ""en"", ""sw"")"),"Kujifunza kwa mashine")</f>
        <v>Kujifunza kwa mashine</v>
      </c>
    </row>
    <row r="70" spans="1:5" ht="14.25" customHeight="1">
      <c r="A70" s="7" t="s">
        <v>976</v>
      </c>
      <c r="B70" s="7" t="s">
        <v>800</v>
      </c>
      <c r="C70" s="7" t="s">
        <v>800</v>
      </c>
      <c r="D70" s="7" t="str">
        <f ca="1">IFERROR(__xludf.DUMMYFUNCTION("GOOGLETRANSLATE(C70, ""en"", ""fr"")"),"Apprentissage profond")</f>
        <v>Apprentissage profond</v>
      </c>
      <c r="E70" s="7" t="str">
        <f ca="1">IFERROR(__xludf.DUMMYFUNCTION("GOOGLETRANSLATE(C70, ""en"", ""sw"")"),"Kujifunza kwa kina")</f>
        <v>Kujifunza kwa kina</v>
      </c>
    </row>
    <row r="71" spans="1:5" ht="14.25" customHeight="1">
      <c r="A71" s="7" t="s">
        <v>299</v>
      </c>
      <c r="B71" s="7" t="s">
        <v>977</v>
      </c>
      <c r="C71" s="7" t="s">
        <v>977</v>
      </c>
      <c r="D71" s="7" t="str">
        <f ca="1">IFERROR(__xludf.DUMMYFUNCTION("GOOGLETRANSLATE(C71, ""en"", ""fr"")"),"Caret")</f>
        <v>Caret</v>
      </c>
      <c r="E71" s="7" t="str">
        <f ca="1">IFERROR(__xludf.DUMMYFUNCTION("GOOGLETRANSLATE(C71, ""en"", ""sw"")"),"Caret")</f>
        <v>Caret</v>
      </c>
    </row>
    <row r="72" spans="1:5" ht="14.25" customHeight="1">
      <c r="A72" s="7" t="s">
        <v>299</v>
      </c>
      <c r="B72" s="7" t="s">
        <v>978</v>
      </c>
      <c r="C72" s="7" t="s">
        <v>978</v>
      </c>
      <c r="D72" s="7" t="str">
        <f ca="1">IFERROR(__xludf.DUMMYFUNCTION("GOOGLETRANSLATE(C72, ""en"", ""fr"")"),"Modèles bien rangés")</f>
        <v>Modèles bien rangés</v>
      </c>
      <c r="E72" s="7" t="str">
        <f ca="1">IFERROR(__xludf.DUMMYFUNCTION("GOOGLETRANSLATE(C72, ""en"", ""sw"")"),"Tidymodels")</f>
        <v>Tidymodels</v>
      </c>
    </row>
    <row r="73" spans="1:5" ht="14.25" customHeight="1">
      <c r="A73" s="7" t="s">
        <v>299</v>
      </c>
      <c r="B73" s="7" t="s">
        <v>979</v>
      </c>
      <c r="C73" s="7" t="s">
        <v>979</v>
      </c>
      <c r="D73" s="7" t="str">
        <f ca="1">IFERROR(__xludf.DUMMYFUNCTION("GOOGLETRANSLATE(C73, ""en"", ""fr"")"),"Pycaret")</f>
        <v>Pycaret</v>
      </c>
      <c r="E73" s="7" t="str">
        <f ca="1">IFERROR(__xludf.DUMMYFUNCTION("GOOGLETRANSLATE(C73, ""en"", ""sw"")"),"Pycaret")</f>
        <v>Pycaret</v>
      </c>
    </row>
    <row r="74" spans="1:5" ht="14.25" customHeight="1">
      <c r="A74" s="7" t="s">
        <v>299</v>
      </c>
      <c r="B74" s="7" t="s">
        <v>800</v>
      </c>
      <c r="C74" s="7" t="s">
        <v>800</v>
      </c>
      <c r="D74" s="7" t="str">
        <f ca="1">IFERROR(__xludf.DUMMYFUNCTION("GOOGLETRANSLATE(C74, ""en"", ""fr"")"),"Apprentissage profond")</f>
        <v>Apprentissage profond</v>
      </c>
      <c r="E74" s="7" t="str">
        <f ca="1">IFERROR(__xludf.DUMMYFUNCTION("GOOGLETRANSLATE(C74, ""en"", ""sw"")"),"Kujifunza kwa kina")</f>
        <v>Kujifunza kwa kina</v>
      </c>
    </row>
    <row r="75" spans="1:5" ht="14.25" customHeight="1">
      <c r="A75" s="7" t="s">
        <v>980</v>
      </c>
      <c r="B75" s="7" t="s">
        <v>981</v>
      </c>
      <c r="C75" s="7" t="s">
        <v>982</v>
      </c>
      <c r="D75" s="7" t="str">
        <f ca="1">IFERROR(__xludf.DUMMYFUNCTION("GOOGLETRANSLATE(C75, ""en"", ""fr"")"),"Suréchantillonnage aléatoire des minorités")</f>
        <v>Suréchantillonnage aléatoire des minorités</v>
      </c>
      <c r="E75" s="7" t="str">
        <f ca="1">IFERROR(__xludf.DUMMYFUNCTION("GOOGLETRANSLATE(C75, ""en"", ""sw"")"),"Kuchukua sampuli kupita kiasi kwa wachache")</f>
        <v>Kuchukua sampuli kupita kiasi kwa wachache</v>
      </c>
    </row>
    <row r="76" spans="1:5" ht="14.25" customHeight="1">
      <c r="A76" s="7" t="s">
        <v>980</v>
      </c>
      <c r="B76" s="7" t="s">
        <v>983</v>
      </c>
      <c r="C76" s="7" t="s">
        <v>984</v>
      </c>
      <c r="D76" s="7" t="str">
        <f ca="1">IFERROR(__xludf.DUMMYFUNCTION("GOOGLETRANSLATE(C76, ""en"", ""fr"")"),"FRAPPER")</f>
        <v>FRAPPER</v>
      </c>
      <c r="E76" s="7" t="str">
        <f ca="1">IFERROR(__xludf.DUMMYFUNCTION("GOOGLETRANSLATE(C76, ""en"", ""sw"")"),"SMOTE")</f>
        <v>SMOTE</v>
      </c>
    </row>
    <row r="77" spans="1:5" ht="14.25" customHeight="1">
      <c r="A77" s="7" t="s">
        <v>980</v>
      </c>
      <c r="B77" s="7" t="s">
        <v>985</v>
      </c>
      <c r="C77" s="7" t="s">
        <v>986</v>
      </c>
      <c r="D77" s="7" t="str">
        <f ca="1">IFERROR(__xludf.DUMMYFUNCTION("GOOGLETRANSLATE(C77, ""en"", ""fr"")"),"Limite SMOTE")</f>
        <v>Limite SMOTE</v>
      </c>
      <c r="E77" s="7" t="str">
        <f ca="1">IFERROR(__xludf.DUMMYFUNCTION("GOOGLETRANSLATE(C77, ""en"", ""sw"")"),"Mpakani SMOTE")</f>
        <v>Mpakani SMOTE</v>
      </c>
    </row>
    <row r="78" spans="1:5" ht="14.25" customHeight="1">
      <c r="A78" s="7" t="s">
        <v>980</v>
      </c>
      <c r="B78" s="7" t="s">
        <v>987</v>
      </c>
      <c r="C78" s="7" t="s">
        <v>988</v>
      </c>
      <c r="D78" s="7" t="str">
        <f ca="1">IFERROR(__xludf.DUMMYFUNCTION("GOOGLETRANSLATE(C78, ""en"", ""fr"")"),"Échantillonnage synthétique adaptatif")</f>
        <v>Échantillonnage synthétique adaptatif</v>
      </c>
      <c r="E78" s="7" t="str">
        <f ca="1">IFERROR(__xludf.DUMMYFUNCTION("GOOGLETRANSLATE(C78, ""en"", ""sw"")"),"Sampuli za sintetiki zinazobadilika")</f>
        <v>Sampuli za sintetiki zinazobadilika</v>
      </c>
    </row>
    <row r="79" spans="1:5" ht="14.25" customHeight="1">
      <c r="A79" s="7" t="s">
        <v>980</v>
      </c>
      <c r="B79" s="7" t="s">
        <v>989</v>
      </c>
      <c r="C79" s="7" t="s">
        <v>990</v>
      </c>
      <c r="D79" s="7" t="str">
        <f ca="1">IFERROR(__xludf.DUMMYFUNCTION("GOOGLETRANSLATE(C79, ""en"", ""fr"")"),"Exemples de suréchantillonnage aléatoire")</f>
        <v>Exemples de suréchantillonnage aléatoire</v>
      </c>
      <c r="E79" s="7" t="str">
        <f ca="1">IFERROR(__xludf.DUMMYFUNCTION("GOOGLETRANSLATE(C79, ""en"", ""sw"")"),"Nasibu Juu ya Mifano ya Sampuli")</f>
        <v>Nasibu Juu ya Mifano ya Sampuli</v>
      </c>
    </row>
    <row r="80" spans="1:5" ht="14.25" customHeight="1">
      <c r="A80" s="7" t="s">
        <v>991</v>
      </c>
      <c r="B80" s="7" t="s">
        <v>992</v>
      </c>
      <c r="C80" s="7" t="s">
        <v>993</v>
      </c>
      <c r="D80" s="7" t="str">
        <f ca="1">IFERROR(__xludf.DUMMYFUNCTION("GOOGLETRANSLATE(C80, ""en"", ""fr"")"),"Simple (standard)")</f>
        <v>Simple (standard)</v>
      </c>
      <c r="E80" s="7" t="str">
        <f ca="1">IFERROR(__xludf.DUMMYFUNCTION("GOOGLETRANSLATE(C80, ""en"", ""sw"")"),"Single (kawaida)")</f>
        <v>Single (kawaida)</v>
      </c>
    </row>
    <row r="81" spans="1:5" ht="14.25" customHeight="1">
      <c r="A81" s="7" t="s">
        <v>991</v>
      </c>
      <c r="B81" s="7" t="s">
        <v>994</v>
      </c>
      <c r="C81" s="7" t="s">
        <v>995</v>
      </c>
      <c r="D81" s="7" t="str">
        <f ca="1">IFERROR(__xludf.DUMMYFUNCTION("GOOGLETRANSLATE(C81, ""en"", ""fr"")"),"Basé sur le temps")</f>
        <v>Basé sur le temps</v>
      </c>
      <c r="E81" s="7" t="str">
        <f ca="1">IFERROR(__xludf.DUMMYFUNCTION("GOOGLETRANSLATE(C81, ""en"", ""sw"")"),"Kulingana na wakati")</f>
        <v>Kulingana na wakati</v>
      </c>
    </row>
    <row r="82" spans="1:5" ht="14.25" customHeight="1">
      <c r="A82" s="7" t="s">
        <v>991</v>
      </c>
      <c r="B82" s="7" t="s">
        <v>996</v>
      </c>
      <c r="C82" s="7" t="s">
        <v>997</v>
      </c>
      <c r="D82" s="7" t="str">
        <f ca="1">IFERROR(__xludf.DUMMYFUNCTION("GOOGLETRANSLATE(C82, ""en"", ""fr"")"),"Données groupées")</f>
        <v>Données groupées</v>
      </c>
      <c r="E82" s="7" t="str">
        <f ca="1">IFERROR(__xludf.DUMMYFUNCTION("GOOGLETRANSLATE(C82, ""en"", ""sw"")"),"Data ya makundi")</f>
        <v>Data ya makundi</v>
      </c>
    </row>
    <row r="83" spans="1:5" ht="14.25" customHeight="1">
      <c r="A83" s="7" t="s">
        <v>991</v>
      </c>
      <c r="B83" s="7" t="s">
        <v>998</v>
      </c>
      <c r="C83" s="7" t="s">
        <v>972</v>
      </c>
      <c r="D83" s="7" t="str">
        <f ca="1">IFERROR(__xludf.DUMMYFUNCTION("GOOGLETRANSLATE(C83, ""en"", ""fr"")"),"Séries chronologiques")</f>
        <v>Séries chronologiques</v>
      </c>
      <c r="E83" s="7" t="str">
        <f ca="1">IFERROR(__xludf.DUMMYFUNCTION("GOOGLETRANSLATE(C83, ""en"", ""sw"")"),"Mfululizo wa wakati")</f>
        <v>Mfululizo wa wakati</v>
      </c>
    </row>
    <row r="84" spans="1:5" ht="14.25" customHeight="1">
      <c r="A84" s="7" t="s">
        <v>999</v>
      </c>
      <c r="B84" s="7" t="s">
        <v>1000</v>
      </c>
      <c r="C84" s="7" t="s">
        <v>1000</v>
      </c>
      <c r="D84" s="7" t="str">
        <f ca="1">IFERROR(__xludf.DUMMYFUNCTION("GOOGLETRANSLATE(C84, ""en"", ""fr"")"),"Précision")</f>
        <v>Précision</v>
      </c>
      <c r="E84" s="7" t="str">
        <f ca="1">IFERROR(__xludf.DUMMYFUNCTION("GOOGLETRANSLATE(C84, ""en"", ""sw"")"),"Usahihi")</f>
        <v>Usahihi</v>
      </c>
    </row>
    <row r="85" spans="1:5" ht="14.25" customHeight="1">
      <c r="A85" s="7" t="s">
        <v>999</v>
      </c>
      <c r="B85" s="7" t="s">
        <v>1001</v>
      </c>
      <c r="C85" s="7" t="s">
        <v>1001</v>
      </c>
      <c r="D85" s="7" t="s">
        <v>1001</v>
      </c>
      <c r="E85" s="7" t="str">
        <f ca="1">IFERROR(__xludf.DUMMYFUNCTION("GOOGLETRANSLATE(C85, ""en"", ""sw"")"),"AUC")</f>
        <v>AUC</v>
      </c>
    </row>
    <row r="86" spans="1:5" ht="14.25" customHeight="1">
      <c r="A86" s="7" t="s">
        <v>999</v>
      </c>
      <c r="B86" s="7" t="s">
        <v>1002</v>
      </c>
      <c r="C86" s="7" t="s">
        <v>1002</v>
      </c>
      <c r="D86" s="7" t="str">
        <f ca="1">IFERROR(__xludf.DUMMYFUNCTION("GOOGLETRANSLATE(C86, ""en"", ""fr"")"),"Kappa")</f>
        <v>Kappa</v>
      </c>
      <c r="E86" s="7" t="str">
        <f ca="1">IFERROR(__xludf.DUMMYFUNCTION("GOOGLETRANSLATE(C86, ""en"", ""sw"")"),"Kappa")</f>
        <v>Kappa</v>
      </c>
    </row>
    <row r="87" spans="1:5" ht="14.25" customHeight="1">
      <c r="A87" s="7" t="s">
        <v>999</v>
      </c>
      <c r="B87" s="7" t="s">
        <v>1003</v>
      </c>
      <c r="C87" s="7" t="s">
        <v>1003</v>
      </c>
      <c r="D87" s="7" t="str">
        <f ca="1">IFERROR(__xludf.DUMMYFUNCTION("GOOGLETRANSLATE(C87, ""en"", ""fr"")"),"F1")</f>
        <v>F1</v>
      </c>
      <c r="E87" s="7" t="str">
        <f ca="1">IFERROR(__xludf.DUMMYFUNCTION("GOOGLETRANSLATE(C87, ""en"", ""sw"")"),"F1")</f>
        <v>F1</v>
      </c>
    </row>
    <row r="88" spans="1:5" ht="14.25" customHeight="1">
      <c r="A88" s="7" t="s">
        <v>1004</v>
      </c>
      <c r="B88" s="7" t="s">
        <v>1005</v>
      </c>
      <c r="C88" s="7" t="s">
        <v>1005</v>
      </c>
      <c r="D88" s="7" t="str">
        <f ca="1">IFERROR(__xludf.DUMMYFUNCTION("GOOGLETRANSLATE(C88, ""en"", ""fr"")"),"RMSE")</f>
        <v>RMSE</v>
      </c>
      <c r="E88" s="7" t="str">
        <f ca="1">IFERROR(__xludf.DUMMYFUNCTION("GOOGLETRANSLATE(C88, ""en"", ""sw"")"),"RMSE")</f>
        <v>RMSE</v>
      </c>
    </row>
    <row r="89" spans="1:5" ht="14.25" customHeight="1">
      <c r="A89" s="7" t="s">
        <v>1004</v>
      </c>
      <c r="B89" s="7" t="s">
        <v>1006</v>
      </c>
      <c r="C89" s="7" t="s">
        <v>1007</v>
      </c>
      <c r="D89" s="7" t="str">
        <f ca="1">IFERROR(__xludf.DUMMYFUNCTION("GOOGLETRANSLATE(C89, ""en"", ""fr"")"),"RSquare")</f>
        <v>RSquare</v>
      </c>
      <c r="E89" s="7" t="s">
        <v>1007</v>
      </c>
    </row>
    <row r="90" spans="1:5" ht="14.25" customHeight="1">
      <c r="A90" s="7" t="s">
        <v>1008</v>
      </c>
      <c r="B90" s="7" t="s">
        <v>1009</v>
      </c>
      <c r="C90" s="7" t="s">
        <v>1009</v>
      </c>
      <c r="D90" s="7" t="str">
        <f ca="1">IFERROR(__xludf.DUMMYFUNCTION("GOOGLETRANSLATE(C90, ""en"", ""fr"")"),"Travaux en cours")</f>
        <v>Travaux en cours</v>
      </c>
      <c r="E90" s="7" t="str">
        <f ca="1">IFERROR(__xludf.DUMMYFUNCTION("GOOGLETRANSLATE(C90, ""en"", ""sw"")"),"Kazi-inaendelea")</f>
        <v>Kazi-inaendelea</v>
      </c>
    </row>
    <row r="91" spans="1:5" ht="14.25" customHeight="1">
      <c r="A91" s="7" t="s">
        <v>298</v>
      </c>
      <c r="B91" s="7" t="s">
        <v>714</v>
      </c>
      <c r="C91" s="7" t="s">
        <v>714</v>
      </c>
      <c r="D91" s="7" t="str">
        <f ca="1">IFERROR(__xludf.DUMMYFUNCTION("GOOGLETRANSLATE(C91, ""en"", ""fr"")"),"Classification")</f>
        <v>Classification</v>
      </c>
      <c r="E91" s="7" t="str">
        <f ca="1">IFERROR(__xludf.DUMMYFUNCTION("GOOGLETRANSLATE(C91, ""en"", ""sw"")"),"Uainishaji")</f>
        <v>Uainishaji</v>
      </c>
    </row>
    <row r="92" spans="1:5" ht="14.25" customHeight="1">
      <c r="A92" s="7" t="s">
        <v>297</v>
      </c>
      <c r="B92" s="7" t="s">
        <v>713</v>
      </c>
      <c r="C92" s="7" t="s">
        <v>713</v>
      </c>
      <c r="D92" s="7" t="str">
        <f ca="1">IFERROR(__xludf.DUMMYFUNCTION("GOOGLETRANSLATE(C92, ""en"", ""fr"")"),"Régression")</f>
        <v>Régression</v>
      </c>
      <c r="E92" s="7" t="str">
        <f ca="1">IFERROR(__xludf.DUMMYFUNCTION("GOOGLETRANSLATE(C92, ""en"", ""sw"")"),"Kurudi nyuma")</f>
        <v>Kurudi nyuma</v>
      </c>
    </row>
    <row r="93" spans="1:5" ht="14.25" customHeight="1">
      <c r="A93" s="7" t="s">
        <v>258</v>
      </c>
      <c r="B93" s="7" t="s">
        <v>678</v>
      </c>
      <c r="C93" s="7" t="s">
        <v>678</v>
      </c>
      <c r="D93" s="7" t="str">
        <f ca="1">IFERROR(__xludf.DUMMYFUNCTION("GOOGLETRANSLATE(C93, ""en"", ""fr"")"),"Sans surveillance")</f>
        <v>Sans surveillance</v>
      </c>
      <c r="E93" s="7" t="str">
        <f ca="1">IFERROR(__xludf.DUMMYFUNCTION("GOOGLETRANSLATE(C93, ""en"", ""sw"")"),"Bila kusimamiwa")</f>
        <v>Bila kusimamiwa</v>
      </c>
    </row>
    <row r="94" spans="1:5" ht="14.25" customHeight="1">
      <c r="A94" s="7" t="s">
        <v>1010</v>
      </c>
      <c r="B94" s="7" t="s">
        <v>1011</v>
      </c>
      <c r="C94" s="7" t="s">
        <v>1012</v>
      </c>
      <c r="D94" s="7" t="str">
        <f ca="1">IFERROR(__xludf.DUMMYFUNCTION("GOOGLETRANSLATE(C94, ""en"", ""fr"")"),"CV")</f>
        <v>CV</v>
      </c>
      <c r="E94" s="7" t="str">
        <f ca="1">IFERROR(__xludf.DUMMYFUNCTION("GOOGLETRANSLATE(C94, ""en"", ""sw"")"),"CV")</f>
        <v>CV</v>
      </c>
    </row>
    <row r="95" spans="1:5" ht="14.25" customHeight="1">
      <c r="A95" s="7" t="s">
        <v>1010</v>
      </c>
      <c r="B95" s="7" t="s">
        <v>1013</v>
      </c>
      <c r="C95" s="7" t="s">
        <v>1014</v>
      </c>
      <c r="D95" s="7" t="str">
        <f ca="1">IFERROR(__xludf.DUMMYFUNCTION("GOOGLETRANSLATE(C95, ""en"", ""fr"")"),"CV répété")</f>
        <v>CV répété</v>
      </c>
      <c r="E95" s="7" t="str">
        <f ca="1">IFERROR(__xludf.DUMMYFUNCTION("GOOGLETRANSLATE(C95, ""en"", ""sw"")"),"CV iliyorudiwa")</f>
        <v>CV iliyorudiwa</v>
      </c>
    </row>
    <row r="96" spans="1:5" ht="14.25" customHeight="1">
      <c r="A96" s="7" t="s">
        <v>1010</v>
      </c>
      <c r="B96" s="7" t="s">
        <v>1015</v>
      </c>
      <c r="C96" s="7" t="s">
        <v>1016</v>
      </c>
      <c r="D96" s="7" t="str">
        <f ca="1">IFERROR(__xludf.DUMMYFUNCTION("GOOGLETRANSLATE(C96, ""en"", ""fr"")"),"CV adaptatif")</f>
        <v>CV adaptatif</v>
      </c>
      <c r="E96" s="7" t="str">
        <f ca="1">IFERROR(__xludf.DUMMYFUNCTION("GOOGLETRANSLATE(C96, ""en"", ""sw"")"),"CV inayobadilika")</f>
        <v>CV inayobadilika</v>
      </c>
    </row>
    <row r="97" spans="1:5" ht="14.25" customHeight="1">
      <c r="A97" s="7" t="s">
        <v>1010</v>
      </c>
      <c r="B97" s="7" t="s">
        <v>1017</v>
      </c>
      <c r="C97" s="7" t="s">
        <v>1017</v>
      </c>
      <c r="D97" s="7" t="str">
        <f ca="1">IFERROR(__xludf.DUMMYFUNCTION("GOOGLETRANSLATE(C97, ""en"", ""fr"")"),"LOOCV")</f>
        <v>LOOCV</v>
      </c>
      <c r="E97" s="7" t="str">
        <f ca="1">IFERROR(__xludf.DUMMYFUNCTION("GOOGLETRANSLATE(C97, ""en"", ""sw"")"),"LOOCV")</f>
        <v>LOOCV</v>
      </c>
    </row>
    <row r="98" spans="1:5" ht="14.25" customHeight="1">
      <c r="A98" s="7" t="s">
        <v>1010</v>
      </c>
      <c r="B98" s="7" t="s">
        <v>1018</v>
      </c>
      <c r="C98" s="7" t="s">
        <v>1018</v>
      </c>
      <c r="D98" s="7" t="str">
        <f ca="1">IFERROR(__xludf.DUMMYFUNCTION("GOOGLETRANSLATE(C98, ""en"", ""fr"")"),"LGOCV")</f>
        <v>LGOCV</v>
      </c>
      <c r="E98" s="7" t="str">
        <f ca="1">IFERROR(__xludf.DUMMYFUNCTION("GOOGLETRANSLATE(C98, ""en"", ""sw"")"),"LGOCV")</f>
        <v>LGOCV</v>
      </c>
    </row>
    <row r="99" spans="1:5" ht="14.25" customHeight="1">
      <c r="A99" s="7" t="s">
        <v>1010</v>
      </c>
      <c r="B99" s="7" t="s">
        <v>1019</v>
      </c>
      <c r="C99" s="7" t="s">
        <v>1020</v>
      </c>
      <c r="D99" s="7" t="str">
        <f ca="1">IFERROR(__xludf.DUMMYFUNCTION("GOOGLETRANSLATE(C99, ""en"", ""fr"")"),"LGOCV adaptatif")</f>
        <v>LGOCV adaptatif</v>
      </c>
      <c r="E99" s="7" t="str">
        <f ca="1">IFERROR(__xludf.DUMMYFUNCTION("GOOGLETRANSLATE(C99, ""en"", ""sw"")"),"LGOCV inayobadilika")</f>
        <v>LGOCV inayobadilika</v>
      </c>
    </row>
    <row r="100" spans="1:5" ht="14.25" customHeight="1">
      <c r="A100" s="7" t="s">
        <v>1010</v>
      </c>
      <c r="B100" s="7" t="s">
        <v>1021</v>
      </c>
      <c r="C100" s="7" t="s">
        <v>1022</v>
      </c>
      <c r="D100" s="7" t="str">
        <f ca="1">IFERROR(__xludf.DUMMYFUNCTION("GOOGLETRANSLATE(C100, ""en"", ""fr"")"),"Bootstrap")</f>
        <v>Bootstrap</v>
      </c>
      <c r="E100" s="7" t="str">
        <f ca="1">IFERROR(__xludf.DUMMYFUNCTION("GOOGLETRANSLATE(C100, ""en"", ""sw"")"),"Bootstrap")</f>
        <v>Bootstrap</v>
      </c>
    </row>
    <row r="101" spans="1:5" ht="14.25" customHeight="1">
      <c r="A101" s="7" t="s">
        <v>1010</v>
      </c>
      <c r="B101" s="7" t="s">
        <v>1023</v>
      </c>
      <c r="C101" s="7" t="s">
        <v>1024</v>
      </c>
      <c r="D101" s="7" t="str">
        <f ca="1">IFERROR(__xludf.DUMMYFUNCTION("GOOGLETRANSLATE(C101, ""en"", ""fr"")"),"Bootstrap 632")</f>
        <v>Bootstrap 632</v>
      </c>
      <c r="E101" s="7" t="str">
        <f ca="1">IFERROR(__xludf.DUMMYFUNCTION("GOOGLETRANSLATE(C101, ""en"", ""sw"")"),"Mkanda wa boot 632")</f>
        <v>Mkanda wa boot 632</v>
      </c>
    </row>
    <row r="102" spans="1:5" ht="14.25" customHeight="1">
      <c r="A102" s="7" t="s">
        <v>1010</v>
      </c>
      <c r="B102" s="7" t="s">
        <v>1025</v>
      </c>
      <c r="C102" s="7" t="s">
        <v>1026</v>
      </c>
      <c r="D102" s="7" t="str">
        <f ca="1">IFERROR(__xludf.DUMMYFUNCTION("GOOGLETRANSLATE(C102, ""en"", ""fr"")"),"L'optimisme bootstrap")</f>
        <v>L'optimisme bootstrap</v>
      </c>
      <c r="E102" s="7" t="str">
        <f ca="1">IFERROR(__xludf.DUMMYFUNCTION("GOOGLETRANSLATE(C102, ""en"", ""sw"")"),"Optimism bootstrap")</f>
        <v>Optimism bootstrap</v>
      </c>
    </row>
    <row r="103" spans="1:5" ht="14.25" customHeight="1">
      <c r="A103" s="7" t="s">
        <v>1010</v>
      </c>
      <c r="B103" s="7" t="s">
        <v>1027</v>
      </c>
      <c r="C103" s="7" t="s">
        <v>1028</v>
      </c>
      <c r="D103" s="7" t="str">
        <f ca="1">IFERROR(__xludf.DUMMYFUNCTION("GOOGLETRANSLATE(C103, ""en"", ""fr"")"),"Tout démarrer")</f>
        <v>Tout démarrer</v>
      </c>
      <c r="E103" s="7" t="str">
        <f ca="1">IFERROR(__xludf.DUMMYFUNCTION("GOOGLETRANSLATE(C103, ""en"", ""sw"")"),"Bootsrap wote")</f>
        <v>Bootsrap wote</v>
      </c>
    </row>
    <row r="104" spans="1:5" ht="14.25" customHeight="1">
      <c r="A104" s="7" t="s">
        <v>1010</v>
      </c>
      <c r="B104" s="7" t="s">
        <v>1029</v>
      </c>
      <c r="C104" s="7" t="s">
        <v>1030</v>
      </c>
      <c r="D104" s="7" t="str">
        <f ca="1">IFERROR(__xludf.DUMMYFUNCTION("GOOGLETRANSLATE(C104, ""en"", ""fr"")"),"Bootstrap adaptatif")</f>
        <v>Bootstrap adaptatif</v>
      </c>
      <c r="E104" s="7" t="str">
        <f ca="1">IFERROR(__xludf.DUMMYFUNCTION("GOOGLETRANSLATE(C104, ""en"", ""sw"")"),"Mkanda wa boot unaobadilika")</f>
        <v>Mkanda wa boot unaobadilika</v>
      </c>
    </row>
    <row r="105" spans="1:5" ht="14.25" customHeight="1">
      <c r="A105" s="7" t="s">
        <v>1031</v>
      </c>
      <c r="B105" s="7" t="s">
        <v>1009</v>
      </c>
      <c r="C105" s="7" t="s">
        <v>1009</v>
      </c>
      <c r="D105" s="7" t="str">
        <f ca="1">IFERROR(__xludf.DUMMYFUNCTION("GOOGLETRANSLATE(C105, ""en"", ""fr"")"),"Travaux en cours")</f>
        <v>Travaux en cours</v>
      </c>
      <c r="E105" s="7" t="str">
        <f ca="1">IFERROR(__xludf.DUMMYFUNCTION("GOOGLETRANSLATE(C105, ""en"", ""sw"")"),"Kazi-inaendelea")</f>
        <v>Kazi-inaendelea</v>
      </c>
    </row>
    <row r="106" spans="1:5" ht="14.25" customHeight="1">
      <c r="A106" s="7" t="s">
        <v>1032</v>
      </c>
      <c r="B106" s="7" t="s">
        <v>1009</v>
      </c>
      <c r="C106" s="7" t="s">
        <v>1009</v>
      </c>
      <c r="D106" s="7" t="str">
        <f ca="1">IFERROR(__xludf.DUMMYFUNCTION("GOOGLETRANSLATE(C106, ""en"", ""fr"")"),"Travaux en cours")</f>
        <v>Travaux en cours</v>
      </c>
      <c r="E106" s="7" t="str">
        <f ca="1">IFERROR(__xludf.DUMMYFUNCTION("GOOGLETRANSLATE(C106, ""en"", ""sw"")"),"Kazi-inaendelea")</f>
        <v>Kazi-inaendelea</v>
      </c>
    </row>
    <row r="107" spans="1:5" ht="14.25" customHeight="1">
      <c r="A107" s="7" t="s">
        <v>1033</v>
      </c>
      <c r="B107" s="7" t="s">
        <v>1009</v>
      </c>
      <c r="C107" s="7" t="s">
        <v>1009</v>
      </c>
      <c r="D107" s="7" t="str">
        <f ca="1">IFERROR(__xludf.DUMMYFUNCTION("GOOGLETRANSLATE(C107, ""en"", ""fr"")"),"Travaux en cours")</f>
        <v>Travaux en cours</v>
      </c>
      <c r="E107" s="7" t="str">
        <f ca="1">IFERROR(__xludf.DUMMYFUNCTION("GOOGLETRANSLATE(C107, ""en"", ""sw"")"),"Kazi-inaendelea")</f>
        <v>Kazi-inaendelea</v>
      </c>
    </row>
    <row r="108" spans="1:5" ht="14.25" customHeight="1">
      <c r="A108" s="7" t="s">
        <v>1034</v>
      </c>
      <c r="B108" s="7" t="s">
        <v>1035</v>
      </c>
      <c r="C108" s="7" t="s">
        <v>770</v>
      </c>
      <c r="D108" s="7" t="str">
        <f ca="1">IFERROR(__xludf.DUMMYFUNCTION("GOOGLETRANSLATE(C108, ""en"", ""fr"")"),"Forêt aléatoire")</f>
        <v>Forêt aléatoire</v>
      </c>
      <c r="E108" s="7" t="str">
        <f ca="1">IFERROR(__xludf.DUMMYFUNCTION("GOOGLETRANSLATE(C108, ""en"", ""sw"")"),"Msitu wa nasibu")</f>
        <v>Msitu wa nasibu</v>
      </c>
    </row>
    <row r="109" spans="1:5" ht="14.25" customHeight="1">
      <c r="A109" s="7" t="s">
        <v>1034</v>
      </c>
      <c r="B109" s="7" t="s">
        <v>1036</v>
      </c>
      <c r="C109" s="7" t="s">
        <v>1037</v>
      </c>
      <c r="D109" s="7" t="str">
        <f ca="1">IFERROR(__xludf.DUMMYFUNCTION("GOOGLETRANSLATE(C109, ""en"", ""fr"")"),"Amplification du gradient")</f>
        <v>Amplification du gradient</v>
      </c>
      <c r="E109" s="7" t="str">
        <f ca="1">IFERROR(__xludf.DUMMYFUNCTION("GOOGLETRANSLATE(C109, ""en"", ""sw"")"),"Kuongeza gradient")</f>
        <v>Kuongeza gradient</v>
      </c>
    </row>
    <row r="110" spans="1:5" ht="14.25" customHeight="1">
      <c r="A110" s="7" t="s">
        <v>1034</v>
      </c>
      <c r="B110" s="7" t="s">
        <v>965</v>
      </c>
      <c r="C110" s="7" t="s">
        <v>1038</v>
      </c>
      <c r="D110" s="7" t="str">
        <f ca="1">IFERROR(__xludf.DUMMYFUNCTION("GOOGLETRANSLATE(C110, ""en"", ""fr"")"),"K-plus proches voisins")</f>
        <v>K-plus proches voisins</v>
      </c>
      <c r="E110" s="7" t="str">
        <f ca="1">IFERROR(__xludf.DUMMYFUNCTION("GOOGLETRANSLATE(C110, ""en"", ""sw"")"),"K-majirani wa karibu")</f>
        <v>K-majirani wa karibu</v>
      </c>
    </row>
    <row r="111" spans="1:5" ht="14.25" customHeight="1">
      <c r="A111" s="7" t="s">
        <v>1034</v>
      </c>
      <c r="B111" s="7" t="s">
        <v>1039</v>
      </c>
      <c r="C111" s="7" t="s">
        <v>1040</v>
      </c>
      <c r="D111" s="7" t="str">
        <f ca="1">IFERROR(__xludf.DUMMYFUNCTION("GOOGLETRANSLATE(C111, ""en"", ""fr"")"),"Logistique")</f>
        <v>Logistique</v>
      </c>
      <c r="E111" s="7" t="str">
        <f ca="1">IFERROR(__xludf.DUMMYFUNCTION("GOOGLETRANSLATE(C111, ""en"", ""sw"")"),"Vifaa")</f>
        <v>Vifaa</v>
      </c>
    </row>
    <row r="112" spans="1:5" ht="14.25" customHeight="1">
      <c r="A112" s="7" t="s">
        <v>1034</v>
      </c>
      <c r="B112" s="7" t="s">
        <v>1041</v>
      </c>
      <c r="C112" s="7" t="s">
        <v>1042</v>
      </c>
      <c r="D112" s="7" t="str">
        <f ca="1">IFERROR(__xludf.DUMMYFUNCTION("GOOGLETRANSLATE(C112, ""en"", ""fr"")"),"Modèle linéaire")</f>
        <v>Modèle linéaire</v>
      </c>
      <c r="E112" s="7" t="str">
        <f ca="1">IFERROR(__xludf.DUMMYFUNCTION("GOOGLETRANSLATE(C112, ""en"", ""sw"")"),"Mfano wa mstari")</f>
        <v>Mfano wa mstari</v>
      </c>
    </row>
    <row r="113" spans="1:5" ht="14.25" customHeight="1">
      <c r="A113" s="7" t="s">
        <v>1043</v>
      </c>
      <c r="B113" s="7" t="s">
        <v>1035</v>
      </c>
      <c r="C113" s="7" t="s">
        <v>770</v>
      </c>
      <c r="D113" s="7" t="str">
        <f ca="1">IFERROR(__xludf.DUMMYFUNCTION("GOOGLETRANSLATE(C113, ""en"", ""fr"")"),"Forêt aléatoire")</f>
        <v>Forêt aléatoire</v>
      </c>
      <c r="E113" s="7" t="str">
        <f ca="1">IFERROR(__xludf.DUMMYFUNCTION("GOOGLETRANSLATE(C113, ""en"", ""sw"")"),"Msitu wa nasibu")</f>
        <v>Msitu wa nasibu</v>
      </c>
    </row>
    <row r="114" spans="1:5" ht="14.25" customHeight="1">
      <c r="A114" s="7" t="s">
        <v>1043</v>
      </c>
      <c r="B114" s="7" t="s">
        <v>1036</v>
      </c>
      <c r="C114" s="7" t="s">
        <v>1037</v>
      </c>
      <c r="D114" s="7" t="str">
        <f ca="1">IFERROR(__xludf.DUMMYFUNCTION("GOOGLETRANSLATE(C114, ""en"", ""fr"")"),"Amplification du gradient")</f>
        <v>Amplification du gradient</v>
      </c>
      <c r="E114" s="7" t="str">
        <f ca="1">IFERROR(__xludf.DUMMYFUNCTION("GOOGLETRANSLATE(C114, ""en"", ""sw"")"),"Kuongeza gradient")</f>
        <v>Kuongeza gradient</v>
      </c>
    </row>
    <row r="115" spans="1:5" ht="14.25" customHeight="1">
      <c r="A115" s="7" t="s">
        <v>1043</v>
      </c>
      <c r="B115" s="7" t="s">
        <v>965</v>
      </c>
      <c r="C115" s="7" t="s">
        <v>1038</v>
      </c>
      <c r="D115" s="7" t="str">
        <f ca="1">IFERROR(__xludf.DUMMYFUNCTION("GOOGLETRANSLATE(C115, ""en"", ""fr"")"),"K-plus proches voisins")</f>
        <v>K-plus proches voisins</v>
      </c>
      <c r="E115" s="7" t="str">
        <f ca="1">IFERROR(__xludf.DUMMYFUNCTION("GOOGLETRANSLATE(C115, ""en"", ""sw"")"),"K-majirani wa karibu")</f>
        <v>K-majirani wa karibu</v>
      </c>
    </row>
    <row r="116" spans="1:5" ht="14.25" customHeight="1">
      <c r="A116" s="7" t="s">
        <v>1043</v>
      </c>
      <c r="B116" s="7" t="s">
        <v>1039</v>
      </c>
      <c r="C116" s="7" t="s">
        <v>1040</v>
      </c>
      <c r="D116" s="7" t="str">
        <f ca="1">IFERROR(__xludf.DUMMYFUNCTION("GOOGLETRANSLATE(C116, ""en"", ""fr"")"),"Logistique")</f>
        <v>Logistique</v>
      </c>
      <c r="E116" s="7" t="str">
        <f ca="1">IFERROR(__xludf.DUMMYFUNCTION("GOOGLETRANSLATE(C116, ""en"", ""sw"")"),"Vifaa")</f>
        <v>Vifaa</v>
      </c>
    </row>
    <row r="117" spans="1:5" ht="14.25" customHeight="1">
      <c r="A117" s="7" t="s">
        <v>1043</v>
      </c>
      <c r="B117" s="7" t="s">
        <v>1041</v>
      </c>
      <c r="C117" s="7" t="s">
        <v>1042</v>
      </c>
      <c r="D117" s="7" t="str">
        <f ca="1">IFERROR(__xludf.DUMMYFUNCTION("GOOGLETRANSLATE(C117, ""en"", ""fr"")"),"Modèle linéaire")</f>
        <v>Modèle linéaire</v>
      </c>
      <c r="E117" s="7" t="str">
        <f ca="1">IFERROR(__xludf.DUMMYFUNCTION("GOOGLETRANSLATE(C117, ""en"", ""sw"")"),"Mfano wa mstari")</f>
        <v>Mfano wa mstari</v>
      </c>
    </row>
    <row r="118" spans="1:5" ht="14.25" customHeight="1">
      <c r="A118" s="7" t="s">
        <v>1044</v>
      </c>
      <c r="B118" s="7" t="s">
        <v>1045</v>
      </c>
      <c r="C118" s="7" t="s">
        <v>1046</v>
      </c>
      <c r="D118" s="7" t="str">
        <f ca="1">IFERROR(__xludf.DUMMYFUNCTION("GOOGLETRANSLATE(C118, ""en"", ""fr"")"),"Grille")</f>
        <v>Grille</v>
      </c>
      <c r="E118" s="7" t="str">
        <f ca="1">IFERROR(__xludf.DUMMYFUNCTION("GOOGLETRANSLATE(C118, ""en"", ""sw"")"),"Gridi")</f>
        <v>Gridi</v>
      </c>
    </row>
    <row r="119" spans="1:5" ht="14.25" customHeight="1">
      <c r="A119" s="7" t="s">
        <v>1044</v>
      </c>
      <c r="B119" s="7" t="s">
        <v>981</v>
      </c>
      <c r="C119" s="7" t="s">
        <v>1047</v>
      </c>
      <c r="D119" s="7" t="str">
        <f ca="1">IFERROR(__xludf.DUMMYFUNCTION("GOOGLETRANSLATE(C119, ""en"", ""fr"")"),"Aléatoire")</f>
        <v>Aléatoire</v>
      </c>
      <c r="E119" s="7" t="str">
        <f ca="1">IFERROR(__xludf.DUMMYFUNCTION("GOOGLETRANSLATE(C119, ""en"", ""sw"")"),"Nasibu")</f>
        <v>Nasibu</v>
      </c>
    </row>
    <row r="120" spans="1:5" ht="14.25" customHeight="1">
      <c r="A120" s="7" t="s">
        <v>1048</v>
      </c>
      <c r="B120" s="7" t="s">
        <v>1039</v>
      </c>
      <c r="C120" s="7" t="s">
        <v>1049</v>
      </c>
      <c r="D120" s="7" t="str">
        <f ca="1">IFERROR(__xludf.DUMMYFUNCTION("GOOGLETRANSLATE(C120, ""en"", ""fr"")"),"Modèle logistique")</f>
        <v>Modèle logistique</v>
      </c>
      <c r="E120" s="7" t="str">
        <f ca="1">IFERROR(__xludf.DUMMYFUNCTION("GOOGLETRANSLATE(C120, ""en"", ""sw"")"),"Mfano wa vifaa")</f>
        <v>Mfano wa vifaa</v>
      </c>
    </row>
    <row r="121" spans="1:5" ht="14.25" customHeight="1">
      <c r="A121" s="7" t="s">
        <v>1050</v>
      </c>
      <c r="B121" s="7" t="s">
        <v>1041</v>
      </c>
      <c r="C121" s="7" t="s">
        <v>1042</v>
      </c>
      <c r="D121" s="7" t="str">
        <f ca="1">IFERROR(__xludf.DUMMYFUNCTION("GOOGLETRANSLATE(C121, ""en"", ""fr"")"),"Modèle linéaire")</f>
        <v>Modèle linéaire</v>
      </c>
      <c r="E121" s="7" t="str">
        <f ca="1">IFERROR(__xludf.DUMMYFUNCTION("GOOGLETRANSLATE(C121, ""en"", ""sw"")"),"Mfano wa mstari")</f>
        <v>Mfano wa mstari</v>
      </c>
    </row>
    <row r="122" spans="1:5" ht="14.25" customHeight="1">
      <c r="A122" s="7" t="s">
        <v>353</v>
      </c>
      <c r="B122" s="9" t="s">
        <v>1051</v>
      </c>
      <c r="C122" s="7" t="b">
        <v>1</v>
      </c>
      <c r="D122" s="7" t="str">
        <f ca="1">IFERROR(__xludf.DUMMYFUNCTION("GOOGLETRANSLATE(C122, ""en"", ""fr"")"),"VRAI")</f>
        <v>VRAI</v>
      </c>
      <c r="E122" s="7" t="str">
        <f ca="1">IFERROR(__xludf.DUMMYFUNCTION("GOOGLETRANSLATE(C122, ""en"", ""sw"")"),"KWELI")</f>
        <v>KWELI</v>
      </c>
    </row>
    <row r="123" spans="1:5" ht="14.25" customHeight="1">
      <c r="A123" s="7" t="s">
        <v>353</v>
      </c>
      <c r="B123" s="9" t="s">
        <v>1052</v>
      </c>
      <c r="C123" s="7" t="b">
        <v>0</v>
      </c>
      <c r="D123" s="7" t="str">
        <f ca="1">IFERROR(__xludf.DUMMYFUNCTION("GOOGLETRANSLATE(C123, ""en"", ""fr"")"),"FAUX")</f>
        <v>FAUX</v>
      </c>
      <c r="E123" s="7" t="str">
        <f ca="1">IFERROR(__xludf.DUMMYFUNCTION("GOOGLETRANSLATE(C123, ""en"", ""sw"")"),"UONGO")</f>
        <v>UONGO</v>
      </c>
    </row>
    <row r="124" spans="1:5" ht="14.25" customHeight="1">
      <c r="A124" s="7" t="s">
        <v>357</v>
      </c>
      <c r="B124" s="7" t="s">
        <v>1035</v>
      </c>
      <c r="C124" s="7" t="s">
        <v>1053</v>
      </c>
      <c r="D124" s="7" t="str">
        <f ca="1">IFERROR(__xludf.DUMMYFUNCTION("GOOGLETRANSLATE(C124, ""en"", ""fr"")"),"Forêt aléatoire")</f>
        <v>Forêt aléatoire</v>
      </c>
      <c r="E124" s="7" t="str">
        <f ca="1">IFERROR(__xludf.DUMMYFUNCTION("GOOGLETRANSLATE(C124, ""en"", ""sw"")"),"Msitu wa nasibu")</f>
        <v>Msitu wa nasibu</v>
      </c>
    </row>
    <row r="125" spans="1:5" ht="14.25" customHeight="1">
      <c r="A125" s="7" t="s">
        <v>1054</v>
      </c>
      <c r="B125" s="7" t="s">
        <v>1036</v>
      </c>
      <c r="C125" s="7" t="s">
        <v>1055</v>
      </c>
      <c r="D125" s="7" t="str">
        <f ca="1">IFERROR(__xludf.DUMMYFUNCTION("GOOGLETRANSLATE(C125, ""en"", ""fr"")"),"Machine d'amplification de gradient")</f>
        <v>Machine d'amplification de gradient</v>
      </c>
      <c r="E125" s="7" t="str">
        <f ca="1">IFERROR(__xludf.DUMMYFUNCTION("GOOGLETRANSLATE(C125, ""en"", ""sw"")"),"Mashine ya kuongeza gradient")</f>
        <v>Mashine ya kuongeza gradient</v>
      </c>
    </row>
    <row r="126" spans="1:5" ht="14.25" customHeight="1">
      <c r="A126" s="7" t="s">
        <v>1056</v>
      </c>
      <c r="B126" s="7" t="s">
        <v>1057</v>
      </c>
      <c r="C126" s="7" t="s">
        <v>1058</v>
      </c>
      <c r="D126" s="7" t="str">
        <f ca="1">IFERROR(__xludf.DUMMYFUNCTION("GOOGLETRANSLATE(C126, ""en"", ""fr"")"),"Boosting de gradient extrême")</f>
        <v>Boosting de gradient extrême</v>
      </c>
      <c r="E126" s="7" t="str">
        <f ca="1">IFERROR(__xludf.DUMMYFUNCTION("GOOGLETRANSLATE(C126, ""en"", ""sw"")"),"Uongezaji wa gradient uliokithiri")</f>
        <v>Uongezaji wa gradient uliokithiri</v>
      </c>
    </row>
    <row r="127" spans="1:5" ht="14.25" customHeight="1">
      <c r="A127" s="7" t="s">
        <v>1059</v>
      </c>
      <c r="B127" s="7" t="s">
        <v>1060</v>
      </c>
      <c r="C127" s="7" t="s">
        <v>1061</v>
      </c>
      <c r="D127" s="7" t="str">
        <f ca="1">IFERROR(__xludf.DUMMYFUNCTION("GOOGLETRANSLATE(C127, ""en"", ""fr"")"),"eXtreme Gradient Boosting (pénalisé)")</f>
        <v>eXtreme Gradient Boosting (pénalisé)</v>
      </c>
      <c r="E127" s="7" t="str">
        <f ca="1">IFERROR(__xludf.DUMMYFUNCTION("GOOGLETRANSLATE(C127, ""en"", ""sw"")"),"Ukuzaji wa Kiwango cha Juu Zaidi (Kuadhibiwa)")</f>
        <v>Ukuzaji wa Kiwango cha Juu Zaidi (Kuadhibiwa)</v>
      </c>
    </row>
    <row r="128" spans="1:5" ht="14.25" customHeight="1">
      <c r="A128" s="7" t="s">
        <v>1062</v>
      </c>
      <c r="B128" s="7" t="s">
        <v>1063</v>
      </c>
      <c r="C128" s="7" t="s">
        <v>1064</v>
      </c>
      <c r="D128" s="7" t="str">
        <f ca="1">IFERROR(__xludf.DUMMYFUNCTION("GOOGLETRANSLATE(C128, ""en"", ""fr"")"),"SVM (noyau de fonction à base radiale)")</f>
        <v>SVM (noyau de fonction à base radiale)</v>
      </c>
      <c r="E128" s="7" t="str">
        <f ca="1">IFERROR(__xludf.DUMMYFUNCTION("GOOGLETRANSLATE(C128, ""en"", ""sw"")"),"SVM (Kernel ya Kazi ya Msingi wa Radi)")</f>
        <v>SVM (Kernel ya Kazi ya Msingi wa Radi)</v>
      </c>
    </row>
    <row r="129" spans="1:5" ht="14.25" customHeight="1">
      <c r="A129" s="7" t="s">
        <v>1065</v>
      </c>
      <c r="B129" s="7" t="s">
        <v>1066</v>
      </c>
      <c r="C129" s="7" t="s">
        <v>1067</v>
      </c>
      <c r="D129" s="7" t="str">
        <f ca="1">IFERROR(__xludf.DUMMYFUNCTION("GOOGLETRANSLATE(C129, ""en"", ""fr"")"),"SVM régularisé (dual) avec noyau linéaire")</f>
        <v>SVM régularisé (dual) avec noyau linéaire</v>
      </c>
      <c r="E129" s="7" t="str">
        <f ca="1">IFERROR(__xludf.DUMMYFUNCTION("GOOGLETRANSLATE(C129, ""en"", ""sw"")"),"SVM iliyodhibitiwa (mbili) na Kernel ya Linear")</f>
        <v>SVM iliyodhibitiwa (mbili) na Kernel ya Linear</v>
      </c>
    </row>
    <row r="130" spans="1:5" ht="14.25" customHeight="1">
      <c r="A130" s="7" t="s">
        <v>1068</v>
      </c>
      <c r="B130" s="7" t="s">
        <v>1069</v>
      </c>
      <c r="C130" s="7" t="s">
        <v>1070</v>
      </c>
      <c r="D130" s="7" t="str">
        <f ca="1">IFERROR(__xludf.DUMMYFUNCTION("GOOGLETRANSLATE(C130, ""en"", ""fr"")"),"SVM avec noyau polynomial")</f>
        <v>SVM avec noyau polynomial</v>
      </c>
      <c r="E130" s="7" t="str">
        <f ca="1">IFERROR(__xludf.DUMMYFUNCTION("GOOGLETRANSLATE(C130, ""en"", ""sw"")"),"SVM yenye Polynomial Kernel")</f>
        <v>SVM yenye Polynomial Kernel</v>
      </c>
    </row>
    <row r="131" spans="1:5" ht="14.25" customHeight="1">
      <c r="A131" s="7" t="s">
        <v>1071</v>
      </c>
      <c r="B131" s="7" t="s">
        <v>1072</v>
      </c>
      <c r="C131" s="7" t="s">
        <v>1073</v>
      </c>
      <c r="D131" s="7" t="str">
        <f ca="1">IFERROR(__xludf.DUMMYFUNCTION("GOOGLETRANSLATE(C131, ""en"", ""fr"")"),"GLM régularisé")</f>
        <v>GLM régularisé</v>
      </c>
      <c r="E131" s="7" t="str">
        <f ca="1">IFERROR(__xludf.DUMMYFUNCTION("GOOGLETRANSLATE(C131, ""en"", ""sw"")"),"GLM ya kawaida")</f>
        <v>GLM ya kawaida</v>
      </c>
    </row>
    <row r="132" spans="1:5" ht="14.25" customHeight="1">
      <c r="A132" s="7" t="s">
        <v>38</v>
      </c>
      <c r="B132" s="7" t="s">
        <v>1074</v>
      </c>
      <c r="C132" s="7" t="s">
        <v>1075</v>
      </c>
      <c r="D132" s="7" t="str">
        <f ca="1">IFERROR(__xludf.DUMMYFUNCTION("GOOGLETRANSLATE(C132, ""en"", ""fr"")"),"Par défaut (theme_grey)")</f>
        <v>Par défaut (theme_grey)</v>
      </c>
      <c r="E132" s="7" t="str">
        <f ca="1">IFERROR(__xludf.DUMMYFUNCTION("GOOGLETRANSLATE(C132, ""en"", ""sw"")"),"Chaguomsingi (mandhari_kijivu)")</f>
        <v>Chaguomsingi (mandhari_kijivu)</v>
      </c>
    </row>
    <row r="133" spans="1:5" ht="14.25" customHeight="1">
      <c r="A133" s="7" t="s">
        <v>38</v>
      </c>
      <c r="B133" s="7" t="s">
        <v>1076</v>
      </c>
      <c r="C133" s="7" t="s">
        <v>1077</v>
      </c>
      <c r="D133" s="7" t="str">
        <f ca="1">IFERROR(__xludf.DUMMYFUNCTION("GOOGLETRANSLATE(C133, ""en"", ""fr"")"),"Noir et blanc (theme_bw)")</f>
        <v>Noir et blanc (theme_bw)</v>
      </c>
      <c r="E133" s="7" t="str">
        <f ca="1">IFERROR(__xludf.DUMMYFUNCTION("GOOGLETRANSLATE(C133, ""en"", ""sw"")"),"Nyeusi na Nyeupe (mandhari_bw)")</f>
        <v>Nyeusi na Nyeupe (mandhari_bw)</v>
      </c>
    </row>
    <row r="134" spans="1:5" ht="14.25" customHeight="1">
      <c r="A134" s="7" t="s">
        <v>38</v>
      </c>
      <c r="B134" s="7" t="s">
        <v>1078</v>
      </c>
      <c r="C134" s="7" t="s">
        <v>1079</v>
      </c>
      <c r="D134" s="7" t="str">
        <f ca="1">IFERROR(__xludf.DUMMYFUNCTION("GOOGLETRANSLATE(C134, ""en"", ""fr"")"),"Classique (theme_classic)")</f>
        <v>Classique (theme_classic)</v>
      </c>
      <c r="E134" s="7" t="str">
        <f ca="1">IFERROR(__xludf.DUMMYFUNCTION("GOOGLETRANSLATE(C134, ""en"", ""sw"")"),"Classic (theme_classic)")</f>
        <v>Classic (theme_classic)</v>
      </c>
    </row>
    <row r="135" spans="1:5" ht="14.25" customHeight="1">
      <c r="A135" s="7" t="s">
        <v>38</v>
      </c>
      <c r="B135" s="7" t="s">
        <v>1080</v>
      </c>
      <c r="C135" s="7" t="s">
        <v>1081</v>
      </c>
      <c r="D135" s="7" t="str">
        <f ca="1">IFERROR(__xludf.DUMMYFUNCTION("GOOGLETRANSLATE(C135, ""en"", ""fr"")"),"Minimal (theme_minimal)")</f>
        <v>Minimal (theme_minimal)</v>
      </c>
      <c r="E135" s="7" t="str">
        <f ca="1">IFERROR(__xludf.DUMMYFUNCTION("GOOGLETRANSLATE(C135, ""en"", ""sw"")"),"Ndogo (mandhari_ndogo)")</f>
        <v>Ndogo (mandhari_ndogo)</v>
      </c>
    </row>
    <row r="136" spans="1:5" ht="14.25" customHeight="1">
      <c r="A136" s="7" t="s">
        <v>38</v>
      </c>
      <c r="B136" s="7" t="s">
        <v>1082</v>
      </c>
      <c r="C136" s="7" t="s">
        <v>1083</v>
      </c>
      <c r="D136" s="7" t="str">
        <f ca="1">IFERROR(__xludf.DUMMYFUNCTION("GOOGLETRANSLATE(C136, ""en"", ""fr"")"),"Lumière (theme_light)")</f>
        <v>Lumière (theme_light)</v>
      </c>
      <c r="E136" s="7" t="str">
        <f ca="1">IFERROR(__xludf.DUMMYFUNCTION("GOOGLETRANSLATE(C136, ""en"", ""sw"")"),"Mwanga (theme_light)")</f>
        <v>Mwanga (theme_light)</v>
      </c>
    </row>
    <row r="137" spans="1:5" ht="14.25" customHeight="1">
      <c r="A137" s="7" t="s">
        <v>38</v>
      </c>
      <c r="B137" s="7" t="s">
        <v>1084</v>
      </c>
      <c r="C137" s="7" t="s">
        <v>1085</v>
      </c>
      <c r="D137" s="7" t="str">
        <f ca="1">IFERROR(__xludf.DUMMYFUNCTION("GOOGLETRANSLATE(C137, ""en"", ""fr"")"),"Sombre (theme_dark)")</f>
        <v>Sombre (theme_dark)</v>
      </c>
      <c r="E137" s="7" t="str">
        <f ca="1">IFERROR(__xludf.DUMMYFUNCTION("GOOGLETRANSLATE(C137, ""en"", ""sw"")"),"Giza (mandhari_giza)")</f>
        <v>Giza (mandhari_giza)</v>
      </c>
    </row>
    <row r="138" spans="1:5" ht="14.25" customHeight="1">
      <c r="A138" s="7" t="s">
        <v>38</v>
      </c>
      <c r="B138" s="7" t="s">
        <v>1086</v>
      </c>
      <c r="C138" s="7" t="s">
        <v>1087</v>
      </c>
      <c r="D138" s="7" t="str">
        <f ca="1">IFERROR(__xludf.DUMMYFUNCTION("GOOGLETRANSLATE(C138, ""en"", ""fr"")"),"Dessin au trait (theme_linedraw)")</f>
        <v>Dessin au trait (theme_linedraw)</v>
      </c>
      <c r="E138" s="7" t="str">
        <f ca="1">IFERROR(__xludf.DUMMYFUNCTION("GOOGLETRANSLATE(C138, ""en"", ""sw"")"),"Chora mstari (mandhari_chora mstari)")</f>
        <v>Chora mstari (mandhari_chora mstari)</v>
      </c>
    </row>
    <row r="139" spans="1:5" ht="14.25" customHeight="1">
      <c r="A139" s="7" t="s">
        <v>38</v>
      </c>
      <c r="B139" s="7" t="s">
        <v>1088</v>
      </c>
      <c r="C139" s="7" t="s">
        <v>1089</v>
      </c>
      <c r="D139" s="7" t="str">
        <f ca="1">IFERROR(__xludf.DUMMYFUNCTION("GOOGLETRANSLATE(C139, ""en"", ""fr"")"),"Vide (theme_void)")</f>
        <v>Vide (theme_void)</v>
      </c>
      <c r="E139" s="7" t="str">
        <f ca="1">IFERROR(__xludf.DUMMYFUNCTION("GOOGLETRANSLATE(C139, ""en"", ""sw"")"),"Batili (mandhari_batili)")</f>
        <v>Batili (mandhari_batili)</v>
      </c>
    </row>
    <row r="140" spans="1:5" ht="14.25" customHeight="1">
      <c r="A140" s="7" t="s">
        <v>38</v>
      </c>
      <c r="B140" s="7" t="s">
        <v>1090</v>
      </c>
      <c r="C140" s="7" t="s">
        <v>1091</v>
      </c>
      <c r="D140" s="7" t="str">
        <f ca="1">IFERROR(__xludf.DUMMYFUNCTION("GOOGLETRANSLATE(C140, ""en"", ""fr"")"),"Test (theme_test)")</f>
        <v>Test (theme_test)</v>
      </c>
      <c r="E140" s="7" t="str">
        <f ca="1">IFERROR(__xludf.DUMMYFUNCTION("GOOGLETRANSLATE(C140, ""en"", ""sw"")"),"Jaribio (theme_test)")</f>
        <v>Jaribio (theme_test)</v>
      </c>
    </row>
    <row r="141" spans="1:5" ht="14.25" customHeight="1">
      <c r="A141" s="7" t="s">
        <v>407</v>
      </c>
      <c r="B141" s="7" t="s">
        <v>870</v>
      </c>
      <c r="C141" s="7" t="s">
        <v>1092</v>
      </c>
      <c r="D141" s="7" t="str">
        <f ca="1">IFERROR(__xludf.DUMMYFUNCTION("GOOGLETRANSLATE(C141, ""en"", ""fr"")"),"Tous les modèles")</f>
        <v>Tous les modèles</v>
      </c>
      <c r="E141" s="7" t="str">
        <f ca="1">IFERROR(__xludf.DUMMYFUNCTION("GOOGLETRANSLATE(C141, ""en"", ""sw"")"),"Mifano zote")</f>
        <v>Mifano zote</v>
      </c>
    </row>
    <row r="142" spans="1:5" ht="14.25" customHeight="1">
      <c r="A142" s="7" t="s">
        <v>407</v>
      </c>
      <c r="B142" s="7" t="s">
        <v>1093</v>
      </c>
      <c r="C142" s="7" t="s">
        <v>1093</v>
      </c>
      <c r="D142" s="7" t="str">
        <f ca="1">IFERROR(__xludf.DUMMYFUNCTION("GOOGLETRANSLATE(C142, ""en"", ""fr"")"),"Sélectionnez les modèles")</f>
        <v>Sélectionnez les modèles</v>
      </c>
      <c r="E142" s="7" t="str">
        <f ca="1">IFERROR(__xludf.DUMMYFUNCTION("GOOGLETRANSLATE(C142, ""en"", ""sw"")"),"Chagua mifano")</f>
        <v>Chagua mifano</v>
      </c>
    </row>
    <row r="143" spans="1:5" ht="14.25" customHeight="1"/>
    <row r="144" spans="1:5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00"/>
  <sheetViews>
    <sheetView workbookViewId="0"/>
  </sheetViews>
  <sheetFormatPr defaultColWidth="14.4609375" defaultRowHeight="15" customHeight="1"/>
  <cols>
    <col min="1" max="1" width="14.3046875" customWidth="1"/>
    <col min="2" max="26" width="8.69140625" customWidth="1"/>
  </cols>
  <sheetData>
    <row r="1" spans="1:1" ht="14.25" customHeight="1">
      <c r="A1" s="7" t="s">
        <v>1094</v>
      </c>
    </row>
    <row r="2" spans="1:1" ht="14.25" customHeight="1">
      <c r="A2" s="7" t="s">
        <v>1095</v>
      </c>
    </row>
    <row r="3" spans="1:1" ht="14.25" customHeight="1">
      <c r="A3" s="7" t="s">
        <v>1096</v>
      </c>
    </row>
    <row r="4" spans="1:1" ht="14.25" customHeight="1">
      <c r="A4" s="7" t="s">
        <v>1097</v>
      </c>
    </row>
    <row r="5" spans="1:1" ht="14.25" customHeight="1">
      <c r="A5" s="7" t="s">
        <v>1098</v>
      </c>
    </row>
    <row r="6" spans="1:1" ht="14.25" customHeight="1">
      <c r="A6" s="7" t="s">
        <v>1099</v>
      </c>
    </row>
    <row r="7" spans="1:1" ht="14.25" customHeight="1">
      <c r="A7" s="7" t="s">
        <v>1100</v>
      </c>
    </row>
    <row r="8" spans="1:1" ht="14.25" customHeight="1">
      <c r="A8" s="7" t="s">
        <v>1101</v>
      </c>
    </row>
    <row r="9" spans="1:1" ht="14.25" customHeight="1">
      <c r="A9" s="7" t="s">
        <v>1102</v>
      </c>
    </row>
    <row r="10" spans="1:1" ht="14.25" customHeight="1">
      <c r="A10" s="7" t="s">
        <v>1103</v>
      </c>
    </row>
    <row r="11" spans="1:1" ht="14.25" customHeight="1"/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00"/>
  <sheetViews>
    <sheetView workbookViewId="0"/>
  </sheetViews>
  <sheetFormatPr defaultColWidth="14.4609375" defaultRowHeight="15" customHeight="1"/>
  <cols>
    <col min="1" max="1" width="15.53515625" customWidth="1"/>
    <col min="2" max="26" width="8.69140625" customWidth="1"/>
  </cols>
  <sheetData>
    <row r="1" spans="1:1" ht="14.25" customHeight="1">
      <c r="A1" s="7" t="s">
        <v>1104</v>
      </c>
    </row>
    <row r="2" spans="1:1" ht="14.25" customHeight="1">
      <c r="A2" s="7" t="s">
        <v>874</v>
      </c>
    </row>
    <row r="3" spans="1:1" ht="14.25" customHeight="1">
      <c r="A3" s="7" t="s">
        <v>873</v>
      </c>
    </row>
    <row r="4" spans="1:1" ht="14.25" customHeight="1"/>
    <row r="5" spans="1:1" ht="14.25" customHeight="1"/>
    <row r="6" spans="1:1" ht="14.25" customHeight="1"/>
    <row r="7" spans="1:1" ht="14.25" customHeight="1"/>
    <row r="8" spans="1:1" ht="14.25" customHeight="1"/>
    <row r="9" spans="1:1" ht="14.25" customHeight="1"/>
    <row r="10" spans="1:1" ht="14.25" customHeight="1"/>
    <row r="11" spans="1:1" ht="14.25" customHeight="1"/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5"/>
  <sheetViews>
    <sheetView workbookViewId="0"/>
  </sheetViews>
  <sheetFormatPr defaultColWidth="14.4609375" defaultRowHeight="15" customHeight="1"/>
  <cols>
    <col min="1" max="1" width="43.53515625" customWidth="1"/>
    <col min="2" max="2" width="64.3046875" customWidth="1"/>
  </cols>
  <sheetData>
    <row r="1" spans="1:2">
      <c r="A1" s="7" t="s">
        <v>857</v>
      </c>
      <c r="B1" s="7" t="s">
        <v>1105</v>
      </c>
    </row>
    <row r="2" spans="1:2">
      <c r="A2" s="7" t="s">
        <v>1106</v>
      </c>
      <c r="B2" s="7" t="s">
        <v>1107</v>
      </c>
    </row>
    <row r="3" spans="1:2">
      <c r="A3" s="7" t="s">
        <v>1108</v>
      </c>
      <c r="B3" s="7" t="s">
        <v>1109</v>
      </c>
    </row>
    <row r="4" spans="1:2">
      <c r="A4" s="7" t="s">
        <v>250</v>
      </c>
      <c r="B4" s="7" t="s">
        <v>1110</v>
      </c>
    </row>
    <row r="5" spans="1:2">
      <c r="A5" s="7" t="s">
        <v>246</v>
      </c>
      <c r="B5" s="7" t="s">
        <v>1111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ui_labels</vt:lpstr>
      <vt:lpstr>choices</vt:lpstr>
      <vt:lpstr>supported_files</vt:lpstr>
      <vt:lpstr>recode_var_types</vt:lpstr>
      <vt:lpstr>prompts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Cygu</dc:creator>
  <cp:lastModifiedBy>Steve Cygu</cp:lastModifiedBy>
  <dcterms:created xsi:type="dcterms:W3CDTF">2024-04-11T20:51:27Z</dcterms:created>
  <dcterms:modified xsi:type="dcterms:W3CDTF">2025-10-10T07:37:30Z</dcterms:modified>
</cp:coreProperties>
</file>