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ird/Downloads/"/>
    </mc:Choice>
  </mc:AlternateContent>
  <xr:revisionPtr revIDLastSave="0" documentId="13_ncr:1_{B3E84141-C2EF-4445-841D-8E137C90DE40}" xr6:coauthVersionLast="45" xr6:coauthVersionMax="47" xr10:uidLastSave="{00000000-0000-0000-0000-000000000000}"/>
  <workbookProtection lockStructure="1"/>
  <bookViews>
    <workbookView xWindow="0" yWindow="460" windowWidth="23260" windowHeight="12580" activeTab="1" xr2:uid="{00000000-000D-0000-FFFF-FFFF00000000}"/>
  </bookViews>
  <sheets>
    <sheet name="Injection" sheetId="1" r:id="rId1"/>
    <sheet name="Cost" sheetId="2" r:id="rId2"/>
  </sheets>
  <definedNames>
    <definedName name="_xlnm.Print_Area" localSheetId="1">Cost!$A$1:$I$79</definedName>
    <definedName name="_xlnm.Print_Titles" localSheetId="1">Cost!$3:$5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I14" i="2" s="1"/>
  <c r="K14" i="2"/>
  <c r="L14" i="2"/>
  <c r="M14" i="2" s="1"/>
  <c r="N14" i="2"/>
  <c r="G15" i="2"/>
  <c r="I15" i="2" s="1"/>
  <c r="K15" i="2"/>
  <c r="L15" i="2"/>
  <c r="M15" i="2" s="1"/>
  <c r="N15" i="2"/>
  <c r="N16" i="2" l="1"/>
  <c r="L16" i="2"/>
  <c r="M16" i="2" s="1"/>
  <c r="K16" i="2"/>
  <c r="G16" i="2"/>
  <c r="I16" i="2" s="1"/>
  <c r="G17" i="2"/>
  <c r="I17" i="2" s="1"/>
  <c r="K17" i="2"/>
  <c r="L17" i="2"/>
  <c r="M17" i="2" s="1"/>
  <c r="N17" i="2"/>
  <c r="G18" i="2"/>
  <c r="I18" i="2" s="1"/>
  <c r="K18" i="2"/>
  <c r="L18" i="2"/>
  <c r="M18" i="2" s="1"/>
  <c r="N18" i="2"/>
  <c r="H7" i="2" l="1"/>
  <c r="G7" i="2"/>
  <c r="H20" i="2"/>
  <c r="A54" i="2"/>
  <c r="A53" i="2"/>
  <c r="G39" i="2"/>
  <c r="G38" i="2"/>
  <c r="I37" i="2"/>
  <c r="I36" i="2"/>
  <c r="I35" i="2"/>
  <c r="I34" i="2"/>
  <c r="I33" i="2"/>
  <c r="H32" i="2"/>
  <c r="I28" i="2"/>
  <c r="I27" i="2"/>
  <c r="I26" i="2"/>
  <c r="I25" i="2"/>
  <c r="I24" i="2"/>
  <c r="H23" i="2"/>
  <c r="N19" i="2"/>
  <c r="L19" i="2"/>
  <c r="M19" i="2" s="1"/>
  <c r="K19" i="2"/>
  <c r="G19" i="2"/>
  <c r="I19" i="2" s="1"/>
  <c r="N13" i="2"/>
  <c r="L13" i="2"/>
  <c r="M13" i="2" s="1"/>
  <c r="K13" i="2"/>
  <c r="G13" i="2"/>
  <c r="I13" i="2" s="1"/>
  <c r="N12" i="2"/>
  <c r="L12" i="2"/>
  <c r="M12" i="2" s="1"/>
  <c r="K12" i="2"/>
  <c r="G12" i="2"/>
  <c r="I12" i="2" s="1"/>
  <c r="N11" i="2"/>
  <c r="L11" i="2"/>
  <c r="M11" i="2" s="1"/>
  <c r="K11" i="2"/>
  <c r="G11" i="2"/>
  <c r="I11" i="2" s="1"/>
  <c r="N10" i="2"/>
  <c r="L10" i="2"/>
  <c r="M10" i="2" s="1"/>
  <c r="K10" i="2"/>
  <c r="G10" i="2"/>
  <c r="I10" i="2" s="1"/>
  <c r="N9" i="2"/>
  <c r="L9" i="2"/>
  <c r="M9" i="2" s="1"/>
  <c r="K9" i="2"/>
  <c r="G9" i="2"/>
  <c r="I9" i="2" s="1"/>
  <c r="N8" i="2"/>
  <c r="L8" i="2"/>
  <c r="K8" i="2"/>
  <c r="G8" i="2"/>
  <c r="I8" i="2" s="1"/>
  <c r="G3" i="2"/>
  <c r="F19" i="1"/>
  <c r="D19" i="1"/>
  <c r="G19" i="1" s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  <c r="G12" i="1" l="1"/>
  <c r="G14" i="1"/>
  <c r="G3" i="1"/>
  <c r="G11" i="1"/>
  <c r="I39" i="2"/>
  <c r="G7" i="1"/>
  <c r="G15" i="1"/>
  <c r="G4" i="1"/>
  <c r="G6" i="1"/>
  <c r="K20" i="2"/>
  <c r="C20" i="2" s="1"/>
  <c r="L20" i="2"/>
  <c r="D20" i="2" s="1"/>
  <c r="I29" i="2"/>
  <c r="I38" i="2"/>
  <c r="G10" i="1"/>
  <c r="G18" i="1"/>
  <c r="G5" i="1"/>
  <c r="G13" i="1"/>
  <c r="G8" i="1"/>
  <c r="G16" i="1"/>
  <c r="G2" i="1"/>
  <c r="G9" i="1"/>
  <c r="G17" i="1"/>
  <c r="M8" i="2"/>
  <c r="M20" i="2" s="1"/>
  <c r="E20" i="2" s="1"/>
  <c r="N20" i="2"/>
  <c r="F20" i="2" s="1"/>
  <c r="I20" i="2"/>
  <c r="N42" i="2" l="1"/>
  <c r="N32" i="2"/>
  <c r="I45" i="2" l="1"/>
  <c r="I44" i="2"/>
  <c r="I49" i="2"/>
  <c r="I43" i="2"/>
  <c r="I48" i="2"/>
  <c r="I47" i="2"/>
  <c r="I46" i="2"/>
  <c r="I50" i="2" l="1"/>
  <c r="I53" i="2" s="1"/>
  <c r="N53" i="2" s="1"/>
  <c r="H69" i="2" l="1"/>
  <c r="H68" i="2"/>
  <c r="H71" i="2"/>
  <c r="H70" i="2"/>
  <c r="H59" i="2"/>
  <c r="H63" i="2"/>
  <c r="H67" i="2"/>
  <c r="H64" i="2"/>
  <c r="H72" i="2"/>
  <c r="H61" i="2"/>
  <c r="H65" i="2"/>
  <c r="H73" i="2"/>
  <c r="H62" i="2"/>
  <c r="H66" i="2"/>
  <c r="H58" i="2"/>
  <c r="H60" i="2"/>
  <c r="K68" i="2" l="1"/>
  <c r="M68" i="2"/>
  <c r="L68" i="2"/>
  <c r="K69" i="2"/>
  <c r="N69" i="2" s="1"/>
  <c r="M69" i="2"/>
  <c r="L69" i="2"/>
  <c r="K70" i="2"/>
  <c r="L70" i="2"/>
  <c r="M70" i="2"/>
  <c r="M71" i="2"/>
  <c r="L71" i="2"/>
  <c r="K71" i="2"/>
  <c r="M73" i="2"/>
  <c r="K73" i="2"/>
  <c r="L73" i="2"/>
  <c r="M58" i="2"/>
  <c r="K58" i="2"/>
  <c r="L58" i="2"/>
  <c r="K66" i="2"/>
  <c r="M66" i="2"/>
  <c r="L66" i="2"/>
  <c r="L63" i="2"/>
  <c r="M63" i="2"/>
  <c r="K63" i="2"/>
  <c r="M60" i="2"/>
  <c r="K60" i="2"/>
  <c r="L60" i="2"/>
  <c r="K64" i="2"/>
  <c r="L64" i="2"/>
  <c r="M64" i="2"/>
  <c r="K65" i="2"/>
  <c r="L65" i="2"/>
  <c r="M65" i="2"/>
  <c r="K67" i="2"/>
  <c r="M67" i="2"/>
  <c r="L67" i="2"/>
  <c r="K61" i="2"/>
  <c r="M61" i="2"/>
  <c r="L61" i="2"/>
  <c r="K62" i="2"/>
  <c r="M62" i="2"/>
  <c r="L62" i="2"/>
  <c r="K72" i="2"/>
  <c r="L72" i="2"/>
  <c r="M72" i="2"/>
  <c r="K59" i="2"/>
  <c r="M59" i="2"/>
  <c r="L59" i="2"/>
  <c r="N68" i="2" l="1"/>
  <c r="N62" i="2"/>
  <c r="N64" i="2"/>
  <c r="N63" i="2"/>
  <c r="N71" i="2"/>
  <c r="N70" i="2"/>
  <c r="N65" i="2"/>
  <c r="N59" i="2"/>
  <c r="N60" i="2"/>
  <c r="N73" i="2"/>
  <c r="N72" i="2"/>
  <c r="N66" i="2"/>
  <c r="N67" i="2"/>
  <c r="N61" i="2"/>
  <c r="N5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Sittipon Simasanti</author>
  </authors>
  <commentList>
    <comment ref="E7" authorId="0" shapeId="0" xr:uid="{20A34B2C-3159-664E-91F9-B25C301E4FC3}">
      <text>
        <r>
          <rPr>
            <b/>
            <sz val="10"/>
            <color rgb="FF000000"/>
            <rFont val="Tahoma"/>
            <family val="2"/>
          </rPr>
          <t>Sittipon Simasanti: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Virgin 60 </t>
        </r>
        <r>
          <rPr>
            <sz val="10"/>
            <color rgb="FF000000"/>
            <rFont val="Tahoma"/>
            <family val="2"/>
          </rPr>
          <t xml:space="preserve">บาท
</t>
        </r>
        <r>
          <rPr>
            <sz val="10"/>
            <color rgb="FF000000"/>
            <rFont val="Tahoma"/>
            <family val="2"/>
          </rPr>
          <t xml:space="preserve">AB 40 </t>
        </r>
        <r>
          <rPr>
            <sz val="10"/>
            <color rgb="FF000000"/>
            <rFont val="Tahoma"/>
            <family val="2"/>
          </rPr>
          <t xml:space="preserve">บาท
</t>
        </r>
        <r>
          <rPr>
            <sz val="10"/>
            <color rgb="FF000000"/>
            <rFont val="Tahoma"/>
            <family val="2"/>
          </rPr>
          <t xml:space="preserve">B 30 </t>
        </r>
        <r>
          <rPr>
            <sz val="10"/>
            <color rgb="FF000000"/>
            <rFont val="Tahoma"/>
            <family val="2"/>
          </rPr>
          <t xml:space="preserve">บาท
</t>
        </r>
        <r>
          <rPr>
            <sz val="10"/>
            <color rgb="FF000000"/>
            <rFont val="Tahoma"/>
            <family val="2"/>
          </rPr>
          <t>​</t>
        </r>
        <r>
          <rPr>
            <sz val="10"/>
            <color rgb="FF000000"/>
            <rFont val="Tahoma"/>
            <family val="2"/>
          </rPr>
          <t xml:space="preserve">B </t>
        </r>
        <r>
          <rPr>
            <sz val="10"/>
            <color rgb="FF000000"/>
            <rFont val="Tahoma"/>
            <family val="2"/>
          </rPr>
          <t xml:space="preserve">ดำ </t>
        </r>
        <r>
          <rPr>
            <sz val="10"/>
            <color rgb="FF000000"/>
            <rFont val="Tahoma"/>
            <family val="2"/>
          </rPr>
          <t xml:space="preserve">25 </t>
        </r>
        <r>
          <rPr>
            <sz val="10"/>
            <color rgb="FF000000"/>
            <rFont val="Tahoma"/>
            <family val="2"/>
          </rPr>
          <t>บาท</t>
        </r>
      </text>
    </comment>
  </commentList>
</comments>
</file>

<file path=xl/sharedStrings.xml><?xml version="1.0" encoding="utf-8"?>
<sst xmlns="http://schemas.openxmlformats.org/spreadsheetml/2006/main" count="107" uniqueCount="76">
  <si>
    <t>ชิ้นงาน</t>
  </si>
  <si>
    <t>ช็อตเวลา 
(วินาที)</t>
  </si>
  <si>
    <t>จำนวนชิ้น
ต่อช็อต (ชิ้น)</t>
  </si>
  <si>
    <t>จำนวนชิ้น
ต่อวัน (ชิ้น)</t>
  </si>
  <si>
    <t>ค่าจ้างฉีดที่คาดหวัง 
ต่อเดือน (บาท)</t>
  </si>
  <si>
    <t>ค่าจ้างฉีดที่คาดหวัง 
ต่อวัน (บาท)</t>
  </si>
  <si>
    <t>ค่าจ้างฉีด 
ต่อชิ้น
(บาท)</t>
  </si>
  <si>
    <t>ซีรี่ย์</t>
  </si>
  <si>
    <t>ชื่อสินค้า</t>
  </si>
  <si>
    <t>หน่วยชิ้น</t>
  </si>
  <si>
    <t>หน่วยห่อ</t>
  </si>
  <si>
    <t>แพ็ค</t>
  </si>
  <si>
    <t>กล่อง</t>
  </si>
  <si>
    <t>1. ชิ้นส่วนพลาสติก</t>
  </si>
  <si>
    <t>การคำนวณ</t>
  </si>
  <si>
    <t>รายการชิ้นส่วน</t>
  </si>
  <si>
    <t>น้ำหนัก
kg</t>
  </si>
  <si>
    <t>น้ำหนักรวมก้านฉีด
kg</t>
  </si>
  <si>
    <t>ราคาเม็ด
/ kg</t>
  </si>
  <si>
    <t>ค่าฉีด
บาท</t>
  </si>
  <si>
    <t>ราคารวม
บาท</t>
  </si>
  <si>
    <t>น้ำหนัก x หน่วย
kg</t>
  </si>
  <si>
    <t>น้ำหนักรวมก้านฉีด x หน่วย</t>
  </si>
  <si>
    <t>ค่าเม็ด รวม</t>
  </si>
  <si>
    <t>ค่าฉีด x หน่วย
บาท</t>
  </si>
  <si>
    <t>รวม ชิ้นส่วนพลาสติก</t>
  </si>
  <si>
    <t>[1.]</t>
  </si>
  <si>
    <t>kg</t>
  </si>
  <si>
    <t>บาท</t>
  </si>
  <si>
    <t>2. ชิ้นส่วน อื่นๆ</t>
  </si>
  <si>
    <t>ราคา/หน่วย
บาท</t>
  </si>
  <si>
    <t>ป้าย / สติ๊กเกอร์</t>
  </si>
  <si>
    <t>กล่องขาว</t>
  </si>
  <si>
    <t>ถุง Wrap</t>
  </si>
  <si>
    <t>รวม ชิ้นส่วนอื่นๆ</t>
  </si>
  <si>
    <t>[2.]</t>
  </si>
  <si>
    <t>3. บรรจุภัณฑ์ และ ค่าขนส่ง</t>
  </si>
  <si>
    <t>ต้นทุนต่อแพ็ค</t>
  </si>
  <si>
    <t>รายการ</t>
  </si>
  <si>
    <t>[1.]+[2.]</t>
  </si>
  <si>
    <t>รวม บรรจุภัณฑ์ และ ค่าขนส่ง</t>
  </si>
  <si>
    <t>[3.]</t>
  </si>
  <si>
    <t>4. เงื่อนไขอื่นๆ</t>
  </si>
  <si>
    <t>% ต้นทุน</t>
  </si>
  <si>
    <t>ค่าบริหาร (10%)</t>
  </si>
  <si>
    <t>[1.]+[2.]+[3.]</t>
  </si>
  <si>
    <t>รวม เงื่อนไขอื่นๆ</t>
  </si>
  <si>
    <t>[4.]</t>
  </si>
  <si>
    <t>5. ราคากลาง</t>
  </si>
  <si>
    <t>[5.]</t>
  </si>
  <si>
    <t>6. เงื่อนไขทางการค้า</t>
  </si>
  <si>
    <t>ลูกค้า</t>
  </si>
  <si>
    <t>ค่าเงื่อนไข
การค้า %</t>
  </si>
  <si>
    <t>ค่าบริการ
DC %</t>
  </si>
  <si>
    <t>อื่นๆ 
%</t>
  </si>
  <si>
    <t>ราคากลาง + % หลัง</t>
  </si>
  <si>
    <t>ราคาขาย</t>
  </si>
  <si>
    <t>ค่า เงื่อนไข
การค้า</t>
  </si>
  <si>
    <t>ค่าบริการ
DC</t>
  </si>
  <si>
    <t>อื่นๆ</t>
  </si>
  <si>
    <t>ราคาถอด % หลัง</t>
  </si>
  <si>
    <t>พนักงาน</t>
  </si>
  <si>
    <t xml:space="preserve">ลูกค้าทั่วไป &amp; Traditional Trade </t>
  </si>
  <si>
    <t>%</t>
  </si>
  <si>
    <t>ชิ้น</t>
  </si>
  <si>
    <t>จัดทำโดย</t>
  </si>
  <si>
    <t>ตรวจสอบโดย</t>
  </si>
  <si>
    <t>อนุมัติโดย</t>
  </si>
  <si>
    <t>วันที่:</t>
  </si>
  <si>
    <t>กรรมการบริหาร</t>
  </si>
  <si>
    <t>Product Dev.</t>
  </si>
  <si>
    <t>ต้นทุนสินค้าพลาสติก</t>
  </si>
  <si>
    <t xml:space="preserve"> </t>
  </si>
  <si>
    <t>หัวหน้าทีมออกแบบ</t>
  </si>
  <si>
    <t>ราคากลาง / แพ็ค</t>
  </si>
  <si>
    <t>[5.] OR [1.]+[2.]+[3.]+[4.]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</si>
</sst>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Kani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2"/>
        <bgColor theme="2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3" fillId="2" borderId="0" applyNumberFormat="0" applyBorder="0"/>
    <xf numFmtId="43" fontId="13" fillId="0" borderId="0" applyFont="0" applyFill="0" applyBorder="0"/>
    <xf numFmtId="0" fontId="1" fillId="3" borderId="0" applyNumberFormat="0" applyBorder="0"/>
    <xf numFmtId="0" fontId="2" fillId="4" borderId="0" applyNumberFormat="0" applyBorder="0"/>
    <xf numFmtId="9" fontId="13" fillId="0" borderId="0" applyFont="0" applyFill="0" applyBorder="0"/>
  </cellStyleXfs>
  <cellXfs count="153">
    <xf numFmtId="0" fontId="0" fillId="0" borderId="0" xfId="0"/>
    <xf numFmtId="0" fontId="2" fillId="4" borderId="0" xfId="4" applyFont="1" applyFill="1"/>
    <xf numFmtId="43" fontId="0" fillId="0" borderId="0" xfId="2" applyNumberFormat="1" applyFont="1"/>
    <xf numFmtId="43" fontId="2" fillId="4" borderId="0" xfId="4" applyNumberFormat="1" applyFont="1" applyFill="1"/>
    <xf numFmtId="0" fontId="1" fillId="3" borderId="0" xfId="3" applyFont="1" applyFill="1"/>
    <xf numFmtId="0" fontId="0" fillId="0" borderId="0" xfId="0" applyAlignment="1">
      <alignment vertical="top"/>
    </xf>
    <xf numFmtId="0" fontId="2" fillId="4" borderId="0" xfId="4" applyFont="1" applyFill="1" applyAlignment="1">
      <alignment vertical="top" wrapText="1"/>
    </xf>
    <xf numFmtId="43" fontId="2" fillId="4" borderId="0" xfId="4" applyNumberFormat="1" applyFont="1" applyFill="1" applyAlignment="1">
      <alignment vertical="top" wrapText="1"/>
    </xf>
    <xf numFmtId="0" fontId="1" fillId="3" borderId="0" xfId="3" applyFont="1" applyFill="1" applyAlignment="1">
      <alignment vertical="top" wrapText="1"/>
    </xf>
    <xf numFmtId="43" fontId="1" fillId="3" borderId="0" xfId="3" applyNumberFormat="1" applyFont="1" applyFill="1"/>
    <xf numFmtId="0" fontId="0" fillId="0" borderId="0" xfId="0"/>
    <xf numFmtId="43" fontId="0" fillId="0" borderId="0" xfId="2" applyNumberFormat="1" applyFont="1" applyAlignment="1">
      <alignment vertical="top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3" borderId="3" xfId="3" applyFont="1" applyFill="1" applyBorder="1" applyAlignment="1">
      <alignment vertical="top" wrapText="1"/>
    </xf>
    <xf numFmtId="0" fontId="7" fillId="0" borderId="0" xfId="3" applyFont="1" applyFill="1" applyAlignment="1">
      <alignment vertical="top" wrapText="1"/>
    </xf>
    <xf numFmtId="0" fontId="0" fillId="5" borderId="2" xfId="3" applyFont="1" applyFill="1" applyBorder="1" applyAlignment="1">
      <alignment vertical="top" wrapText="1"/>
    </xf>
    <xf numFmtId="43" fontId="0" fillId="5" borderId="2" xfId="3" applyNumberFormat="1" applyFont="1" applyFill="1" applyBorder="1" applyAlignment="1">
      <alignment vertical="top" wrapText="1"/>
    </xf>
    <xf numFmtId="2" fontId="1" fillId="0" borderId="0" xfId="3" applyNumberFormat="1" applyFont="1" applyFill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/>
    </xf>
    <xf numFmtId="43" fontId="9" fillId="0" borderId="0" xfId="2" applyNumberFormat="1" applyFont="1" applyAlignment="1">
      <alignment horizontal="right"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/>
    <xf numFmtId="0" fontId="8" fillId="0" borderId="2" xfId="0" applyFont="1" applyBorder="1" applyAlignment="1">
      <alignment horizontal="left" vertical="top" wrapText="1"/>
    </xf>
    <xf numFmtId="43" fontId="6" fillId="0" borderId="0" xfId="2" applyNumberFormat="1" applyFont="1"/>
    <xf numFmtId="43" fontId="6" fillId="0" borderId="0" xfId="2" applyNumberFormat="1" applyFont="1" applyAlignment="1">
      <alignment vertical="top"/>
    </xf>
    <xf numFmtId="0" fontId="9" fillId="0" borderId="0" xfId="0" applyFont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1" fillId="3" borderId="3" xfId="3" applyFont="1" applyFill="1" applyBorder="1" applyAlignment="1">
      <alignment vertical="top" wrapText="1"/>
    </xf>
    <xf numFmtId="0" fontId="1" fillId="0" borderId="0" xfId="3" applyFont="1" applyFill="1" applyAlignment="1">
      <alignment vertical="top"/>
    </xf>
    <xf numFmtId="0" fontId="0" fillId="5" borderId="10" xfId="0" applyFill="1" applyBorder="1"/>
    <xf numFmtId="2" fontId="1" fillId="5" borderId="11" xfId="3" applyNumberFormat="1" applyFont="1" applyFill="1" applyBorder="1" applyAlignment="1">
      <alignment vertical="center"/>
    </xf>
    <xf numFmtId="0" fontId="6" fillId="5" borderId="11" xfId="0" applyFont="1" applyFill="1" applyBorder="1"/>
    <xf numFmtId="2" fontId="5" fillId="5" borderId="12" xfId="3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vertical="top" wrapText="1"/>
    </xf>
    <xf numFmtId="0" fontId="12" fillId="0" borderId="0" xfId="0" quotePrefix="1" applyFont="1" applyAlignment="1">
      <alignment horizontal="left" vertical="center"/>
    </xf>
    <xf numFmtId="0" fontId="2" fillId="4" borderId="2" xfId="4" applyFont="1" applyFill="1" applyBorder="1" applyAlignment="1">
      <alignment vertical="top" wrapText="1"/>
    </xf>
    <xf numFmtId="0" fontId="0" fillId="0" borderId="3" xfId="3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43" fontId="6" fillId="5" borderId="2" xfId="2" applyNumberFormat="1" applyFont="1" applyFill="1" applyBorder="1" applyAlignment="1">
      <alignment vertical="top"/>
    </xf>
    <xf numFmtId="43" fontId="6" fillId="5" borderId="2" xfId="2" applyNumberFormat="1" applyFont="1" applyFill="1" applyBorder="1" applyAlignment="1">
      <alignment vertical="top" wrapText="1"/>
    </xf>
    <xf numFmtId="43" fontId="0" fillId="5" borderId="2" xfId="0" applyNumberFormat="1" applyFill="1" applyBorder="1"/>
    <xf numFmtId="0" fontId="0" fillId="0" borderId="0" xfId="0" applyAlignment="1">
      <alignment horizontal="right"/>
    </xf>
    <xf numFmtId="0" fontId="13" fillId="2" borderId="4" xfId="1" applyFill="1" applyBorder="1" applyAlignment="1">
      <alignment vertical="center"/>
    </xf>
    <xf numFmtId="164" fontId="13" fillId="2" borderId="4" xfId="1" applyNumberFormat="1" applyFill="1" applyBorder="1" applyAlignment="1">
      <alignment vertical="center"/>
    </xf>
    <xf numFmtId="43" fontId="13" fillId="2" borderId="4" xfId="1" applyNumberFormat="1" applyFill="1" applyBorder="1" applyAlignment="1">
      <alignment vertical="center"/>
    </xf>
    <xf numFmtId="2" fontId="13" fillId="2" borderId="4" xfId="1" applyNumberFormat="1" applyFill="1" applyBorder="1" applyAlignment="1">
      <alignment vertical="center"/>
    </xf>
    <xf numFmtId="2" fontId="13" fillId="0" borderId="0" xfId="1" applyNumberFormat="1" applyFill="1" applyAlignment="1">
      <alignment vertical="center"/>
    </xf>
    <xf numFmtId="43" fontId="0" fillId="2" borderId="4" xfId="2" applyNumberFormat="1" applyFont="1" applyFill="1" applyBorder="1" applyAlignment="1">
      <alignment vertical="center"/>
    </xf>
    <xf numFmtId="0" fontId="13" fillId="0" borderId="0" xfId="1" applyFill="1" applyAlignment="1">
      <alignment vertical="center"/>
    </xf>
    <xf numFmtId="43" fontId="0" fillId="0" borderId="0" xfId="2" applyNumberFormat="1" applyFont="1" applyAlignment="1">
      <alignment vertical="center"/>
    </xf>
    <xf numFmtId="0" fontId="13" fillId="2" borderId="0" xfId="1" applyFill="1" applyAlignment="1">
      <alignment vertical="center"/>
    </xf>
    <xf numFmtId="0" fontId="13" fillId="2" borderId="5" xfId="1" applyFill="1" applyBorder="1" applyAlignment="1">
      <alignment vertical="center"/>
    </xf>
    <xf numFmtId="2" fontId="13" fillId="2" borderId="5" xfId="1" applyNumberFormat="1" applyFill="1" applyBorder="1" applyAlignment="1">
      <alignment vertical="center"/>
    </xf>
    <xf numFmtId="0" fontId="13" fillId="2" borderId="13" xfId="1" applyFill="1" applyBorder="1" applyAlignment="1">
      <alignment vertical="center"/>
    </xf>
    <xf numFmtId="2" fontId="13" fillId="2" borderId="13" xfId="1" applyNumberFormat="1" applyFill="1" applyBorder="1" applyAlignment="1">
      <alignment vertical="center"/>
    </xf>
    <xf numFmtId="2" fontId="1" fillId="3" borderId="3" xfId="3" applyNumberFormat="1" applyFont="1" applyFill="1" applyBorder="1" applyAlignment="1">
      <alignment vertical="center"/>
    </xf>
    <xf numFmtId="43" fontId="2" fillId="4" borderId="2" xfId="4" applyNumberFormat="1" applyFont="1" applyFill="1" applyBorder="1" applyAlignment="1">
      <alignment vertical="center"/>
    </xf>
    <xf numFmtId="0" fontId="0" fillId="5" borderId="2" xfId="3" applyFont="1" applyFill="1" applyBorder="1" applyAlignment="1">
      <alignment vertical="center"/>
    </xf>
    <xf numFmtId="43" fontId="0" fillId="5" borderId="2" xfId="3" applyNumberFormat="1" applyFont="1" applyFill="1" applyBorder="1" applyAlignment="1">
      <alignment vertical="center"/>
    </xf>
    <xf numFmtId="0" fontId="2" fillId="4" borderId="2" xfId="4" applyBorder="1" applyAlignment="1" applyProtection="1">
      <alignment vertical="top" wrapText="1"/>
    </xf>
    <xf numFmtId="2" fontId="2" fillId="4" borderId="2" xfId="4" applyNumberFormat="1" applyBorder="1" applyAlignment="1" applyProtection="1">
      <alignment vertical="center"/>
    </xf>
    <xf numFmtId="0" fontId="13" fillId="2" borderId="4" xfId="1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43" fontId="0" fillId="0" borderId="2" xfId="2" applyFont="1" applyBorder="1" applyAlignment="1" applyProtection="1">
      <alignment vertical="center"/>
      <protection locked="0"/>
    </xf>
    <xf numFmtId="43" fontId="0" fillId="0" borderId="2" xfId="2" applyNumberFormat="1" applyFont="1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9" fontId="0" fillId="0" borderId="2" xfId="5" applyNumberFormat="1" applyFont="1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10" fontId="0" fillId="0" borderId="2" xfId="0" applyNumberFormat="1" applyBorder="1" applyAlignment="1" applyProtection="1">
      <alignment vertical="center"/>
      <protection locked="0"/>
    </xf>
    <xf numFmtId="43" fontId="0" fillId="0" borderId="3" xfId="3" applyNumberFormat="1" applyFont="1" applyFill="1" applyBorder="1" applyAlignment="1" applyProtection="1">
      <alignment vertical="center"/>
      <protection locked="0"/>
    </xf>
    <xf numFmtId="0" fontId="0" fillId="0" borderId="15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7" xfId="0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8" xfId="0" applyBorder="1" applyAlignment="1" applyProtection="1">
      <alignment vertical="center"/>
    </xf>
    <xf numFmtId="0" fontId="6" fillId="0" borderId="5" xfId="0" applyFont="1" applyBorder="1" applyProtection="1"/>
    <xf numFmtId="0" fontId="0" fillId="0" borderId="0" xfId="0" applyProtection="1"/>
    <xf numFmtId="0" fontId="0" fillId="0" borderId="0" xfId="0" applyProtection="1">
      <protection locked="0"/>
    </xf>
    <xf numFmtId="43" fontId="0" fillId="0" borderId="0" xfId="2" applyNumberFormat="1" applyFont="1" applyProtection="1">
      <protection locked="0"/>
    </xf>
    <xf numFmtId="43" fontId="0" fillId="0" borderId="0" xfId="2" applyNumberFormat="1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vertical="top"/>
    </xf>
    <xf numFmtId="10" fontId="0" fillId="0" borderId="2" xfId="0" applyNumberFormat="1" applyFill="1" applyBorder="1" applyAlignment="1" applyProtection="1">
      <alignment vertical="center"/>
      <protection locked="0"/>
    </xf>
    <xf numFmtId="9" fontId="0" fillId="0" borderId="2" xfId="0" applyNumberFormat="1" applyFill="1" applyBorder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0" fontId="13" fillId="0" borderId="2" xfId="0" applyFont="1" applyBorder="1" applyAlignment="1" applyProtection="1">
      <alignment vertical="center"/>
      <protection locked="0"/>
    </xf>
    <xf numFmtId="43" fontId="13" fillId="0" borderId="2" xfId="2" applyFont="1" applyBorder="1" applyAlignment="1" applyProtection="1">
      <alignment vertical="center"/>
      <protection locked="0"/>
    </xf>
    <xf numFmtId="0" fontId="5" fillId="5" borderId="5" xfId="0" applyFont="1" applyFill="1" applyBorder="1" applyAlignment="1">
      <alignment vertical="center"/>
    </xf>
    <xf numFmtId="0" fontId="0" fillId="5" borderId="5" xfId="0" applyFill="1" applyBorder="1"/>
    <xf numFmtId="0" fontId="5" fillId="0" borderId="5" xfId="3" applyFont="1" applyFill="1" applyBorder="1" applyAlignment="1">
      <alignment vertical="center"/>
    </xf>
    <xf numFmtId="0" fontId="0" fillId="0" borderId="5" xfId="3" applyFont="1" applyFill="1" applyBorder="1" applyAlignment="1">
      <alignment vertical="center"/>
    </xf>
    <xf numFmtId="0" fontId="0" fillId="0" borderId="5" xfId="3" applyFont="1" applyFill="1" applyBorder="1" applyAlignment="1">
      <alignment horizontal="center" vertical="center"/>
    </xf>
    <xf numFmtId="0" fontId="0" fillId="0" borderId="5" xfId="3" applyFont="1" applyFill="1" applyBorder="1"/>
    <xf numFmtId="2" fontId="0" fillId="0" borderId="5" xfId="3" applyNumberFormat="1" applyFont="1" applyFill="1" applyBorder="1" applyAlignment="1">
      <alignment vertical="center"/>
    </xf>
    <xf numFmtId="0" fontId="13" fillId="0" borderId="0" xfId="0" applyFont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3" fillId="0" borderId="16" xfId="0" applyFont="1" applyBorder="1" applyAlignment="1">
      <alignment vertical="top"/>
    </xf>
    <xf numFmtId="0" fontId="13" fillId="0" borderId="0" xfId="0" applyFont="1" applyBorder="1" applyAlignment="1"/>
    <xf numFmtId="0" fontId="13" fillId="0" borderId="14" xfId="0" applyFont="1" applyBorder="1" applyAlignment="1">
      <alignment vertical="top"/>
    </xf>
    <xf numFmtId="0" fontId="13" fillId="5" borderId="5" xfId="0" applyFont="1" applyFill="1" applyBorder="1" applyAlignment="1">
      <alignment vertical="center"/>
    </xf>
    <xf numFmtId="43" fontId="13" fillId="5" borderId="5" xfId="2" applyNumberFormat="1" applyFont="1" applyFill="1" applyBorder="1" applyAlignment="1">
      <alignment vertical="center"/>
    </xf>
    <xf numFmtId="0" fontId="13" fillId="0" borderId="5" xfId="3" applyFont="1" applyFill="1" applyBorder="1" applyAlignment="1">
      <alignment vertical="center"/>
    </xf>
    <xf numFmtId="43" fontId="13" fillId="0" borderId="5" xfId="2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6" fillId="0" borderId="14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0" fillId="0" borderId="14" xfId="0" applyBorder="1" applyAlignment="1">
      <alignment vertical="top"/>
    </xf>
    <xf numFmtId="14" fontId="0" fillId="0" borderId="14" xfId="0" applyNumberFormat="1" applyBorder="1" applyAlignment="1">
      <alignment vertical="top"/>
    </xf>
    <xf numFmtId="0" fontId="5" fillId="0" borderId="14" xfId="0" applyFont="1" applyBorder="1" applyAlignment="1" applyProtection="1">
      <alignment horizontal="left" vertical="top"/>
      <protection locked="0"/>
    </xf>
    <xf numFmtId="0" fontId="5" fillId="0" borderId="14" xfId="0" applyFont="1" applyBorder="1" applyAlignment="1" applyProtection="1">
      <alignment horizontal="left" vertical="top"/>
    </xf>
    <xf numFmtId="0" fontId="5" fillId="0" borderId="14" xfId="0" applyFont="1" applyBorder="1" applyAlignment="1" applyProtection="1">
      <alignment vertical="top"/>
      <protection locked="0"/>
    </xf>
    <xf numFmtId="0" fontId="5" fillId="0" borderId="14" xfId="0" applyFont="1" applyBorder="1" applyAlignment="1">
      <alignment vertical="top"/>
    </xf>
    <xf numFmtId="0" fontId="5" fillId="0" borderId="14" xfId="0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left" vertical="top"/>
      <protection locked="0"/>
    </xf>
    <xf numFmtId="0" fontId="5" fillId="0" borderId="0" xfId="0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vertical="top"/>
      <protection locked="0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 applyProtection="1">
      <alignment horizontal="center" vertical="top"/>
      <protection locked="0"/>
    </xf>
    <xf numFmtId="0" fontId="4" fillId="0" borderId="7" xfId="0" applyFont="1" applyBorder="1"/>
    <xf numFmtId="0" fontId="0" fillId="0" borderId="7" xfId="0" applyBorder="1"/>
    <xf numFmtId="14" fontId="14" fillId="0" borderId="14" xfId="0" applyNumberFormat="1" applyFont="1" applyBorder="1" applyAlignment="1" applyProtection="1">
      <alignment horizontal="left" vertical="top"/>
      <protection locked="0"/>
    </xf>
    <xf numFmtId="0" fontId="14" fillId="0" borderId="17" xfId="0" applyFont="1" applyBorder="1" applyAlignment="1" applyProtection="1">
      <alignment horizontal="left" vertical="top"/>
      <protection locked="0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5" fillId="0" borderId="15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>
      <alignment horizontal="center"/>
    </xf>
    <xf numFmtId="0" fontId="0" fillId="0" borderId="5" xfId="0" applyFill="1" applyBorder="1" applyAlignment="1" applyProtection="1">
      <alignment vertical="center"/>
    </xf>
    <xf numFmtId="10" fontId="0" fillId="0" borderId="2" xfId="0" applyNumberFormat="1" applyFill="1" applyBorder="1" applyAlignment="1" applyProtection="1">
      <alignment vertical="center"/>
    </xf>
    <xf numFmtId="0" fontId="0" fillId="0" borderId="2" xfId="0" applyFill="1" applyBorder="1" applyAlignment="1" applyProtection="1">
      <alignment vertical="center"/>
    </xf>
  </cellXfs>
  <cellStyles count="6">
    <cellStyle name="20% - Accent3" xfId="1" builtinId="38"/>
    <cellStyle name="Comma" xfId="2" builtinId="3"/>
    <cellStyle name="Good" xfId="3" builtinId="26"/>
    <cellStyle name="Neutral" xfId="4" builtinId="28"/>
    <cellStyle name="Normal" xfId="0" builtinId="0"/>
    <cellStyle name="Percent" xfId="5" builtinId="5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38100</xdr:rowOff>
    </xdr:from>
    <xdr:to>
      <xdr:col>0</xdr:col>
      <xdr:colOff>629680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A80309-DD87-134F-9965-D49B5CCC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8100"/>
          <a:ext cx="67286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D16" sqref="D16"/>
    </sheetView>
  </sheetViews>
  <sheetFormatPr baseColWidth="10" defaultColWidth="11.5" defaultRowHeight="15" x14ac:dyDescent="0.2"/>
  <cols>
    <col min="1" max="1" width="11.6640625" style="94" customWidth="1"/>
    <col min="2" max="3" width="14.33203125" style="94" customWidth="1"/>
    <col min="4" max="4" width="14.33203125" style="1" customWidth="1"/>
    <col min="5" max="5" width="14.33203125" style="95" customWidth="1"/>
    <col min="6" max="6" width="14.33203125" style="3" customWidth="1"/>
    <col min="7" max="7" width="14.33203125" style="4" customWidth="1"/>
  </cols>
  <sheetData>
    <row r="1" spans="1:7" s="5" customFormat="1" ht="64.25" customHeight="1" x14ac:dyDescent="0.2">
      <c r="A1" s="98" t="s">
        <v>0</v>
      </c>
      <c r="B1" s="97" t="s">
        <v>1</v>
      </c>
      <c r="C1" s="97" t="s">
        <v>2</v>
      </c>
      <c r="D1" s="6" t="s">
        <v>3</v>
      </c>
      <c r="E1" s="96" t="s">
        <v>4</v>
      </c>
      <c r="F1" s="7" t="s">
        <v>5</v>
      </c>
      <c r="G1" s="8" t="s">
        <v>6</v>
      </c>
    </row>
    <row r="2" spans="1:7" x14ac:dyDescent="0.2">
      <c r="B2" s="94">
        <v>60</v>
      </c>
      <c r="C2" s="94">
        <v>1</v>
      </c>
      <c r="D2" s="1">
        <f t="shared" ref="D2:D19" si="0">3600*24*C2/B2</f>
        <v>1440</v>
      </c>
      <c r="E2" s="95">
        <v>300000</v>
      </c>
      <c r="F2" s="3">
        <f t="shared" ref="F2:F19" si="1">E2/30.5</f>
        <v>9836.065573770491</v>
      </c>
      <c r="G2" s="9">
        <f t="shared" ref="G2:G19" si="2">ROUNDUP(F2/D2*100, 0)/100</f>
        <v>6.84</v>
      </c>
    </row>
    <row r="3" spans="1:7" x14ac:dyDescent="0.2">
      <c r="D3" s="1" t="e">
        <f t="shared" si="0"/>
        <v>#DIV/0!</v>
      </c>
      <c r="F3" s="3">
        <f t="shared" si="1"/>
        <v>0</v>
      </c>
      <c r="G3" s="9" t="e">
        <f t="shared" si="2"/>
        <v>#DIV/0!</v>
      </c>
    </row>
    <row r="4" spans="1:7" x14ac:dyDescent="0.2">
      <c r="D4" s="1" t="e">
        <f t="shared" si="0"/>
        <v>#DIV/0!</v>
      </c>
      <c r="F4" s="3">
        <f t="shared" si="1"/>
        <v>0</v>
      </c>
      <c r="G4" s="9" t="e">
        <f t="shared" si="2"/>
        <v>#DIV/0!</v>
      </c>
    </row>
    <row r="5" spans="1:7" x14ac:dyDescent="0.2">
      <c r="D5" s="1" t="e">
        <f t="shared" si="0"/>
        <v>#DIV/0!</v>
      </c>
      <c r="F5" s="3">
        <f t="shared" si="1"/>
        <v>0</v>
      </c>
      <c r="G5" s="9" t="e">
        <f t="shared" si="2"/>
        <v>#DIV/0!</v>
      </c>
    </row>
    <row r="6" spans="1:7" x14ac:dyDescent="0.2">
      <c r="D6" s="1" t="e">
        <f t="shared" si="0"/>
        <v>#DIV/0!</v>
      </c>
      <c r="F6" s="3">
        <f t="shared" si="1"/>
        <v>0</v>
      </c>
      <c r="G6" s="9" t="e">
        <f t="shared" si="2"/>
        <v>#DIV/0!</v>
      </c>
    </row>
    <row r="7" spans="1:7" x14ac:dyDescent="0.2">
      <c r="D7" s="1" t="e">
        <f t="shared" si="0"/>
        <v>#DIV/0!</v>
      </c>
      <c r="F7" s="3">
        <f t="shared" si="1"/>
        <v>0</v>
      </c>
      <c r="G7" s="9" t="e">
        <f t="shared" si="2"/>
        <v>#DIV/0!</v>
      </c>
    </row>
    <row r="8" spans="1:7" x14ac:dyDescent="0.2">
      <c r="D8" s="1" t="e">
        <f t="shared" si="0"/>
        <v>#DIV/0!</v>
      </c>
      <c r="F8" s="3">
        <f t="shared" si="1"/>
        <v>0</v>
      </c>
      <c r="G8" s="9" t="e">
        <f t="shared" si="2"/>
        <v>#DIV/0!</v>
      </c>
    </row>
    <row r="9" spans="1:7" x14ac:dyDescent="0.2">
      <c r="D9" s="1" t="e">
        <f t="shared" si="0"/>
        <v>#DIV/0!</v>
      </c>
      <c r="F9" s="3">
        <f t="shared" si="1"/>
        <v>0</v>
      </c>
      <c r="G9" s="9" t="e">
        <f t="shared" si="2"/>
        <v>#DIV/0!</v>
      </c>
    </row>
    <row r="10" spans="1:7" x14ac:dyDescent="0.2">
      <c r="D10" s="1" t="e">
        <f t="shared" si="0"/>
        <v>#DIV/0!</v>
      </c>
      <c r="F10" s="3">
        <f t="shared" si="1"/>
        <v>0</v>
      </c>
      <c r="G10" s="9" t="e">
        <f t="shared" si="2"/>
        <v>#DIV/0!</v>
      </c>
    </row>
    <row r="11" spans="1:7" x14ac:dyDescent="0.2">
      <c r="D11" s="1" t="e">
        <f t="shared" si="0"/>
        <v>#DIV/0!</v>
      </c>
      <c r="F11" s="3">
        <f t="shared" si="1"/>
        <v>0</v>
      </c>
      <c r="G11" s="9" t="e">
        <f t="shared" si="2"/>
        <v>#DIV/0!</v>
      </c>
    </row>
    <row r="12" spans="1:7" x14ac:dyDescent="0.2">
      <c r="D12" s="1" t="e">
        <f t="shared" si="0"/>
        <v>#DIV/0!</v>
      </c>
      <c r="F12" s="3">
        <f t="shared" si="1"/>
        <v>0</v>
      </c>
      <c r="G12" s="9" t="e">
        <f t="shared" si="2"/>
        <v>#DIV/0!</v>
      </c>
    </row>
    <row r="13" spans="1:7" x14ac:dyDescent="0.2">
      <c r="D13" s="1" t="e">
        <f t="shared" si="0"/>
        <v>#DIV/0!</v>
      </c>
      <c r="F13" s="3">
        <f t="shared" si="1"/>
        <v>0</v>
      </c>
      <c r="G13" s="9" t="e">
        <f t="shared" si="2"/>
        <v>#DIV/0!</v>
      </c>
    </row>
    <row r="14" spans="1:7" x14ac:dyDescent="0.2">
      <c r="D14" s="1" t="e">
        <f t="shared" si="0"/>
        <v>#DIV/0!</v>
      </c>
      <c r="F14" s="3">
        <f t="shared" si="1"/>
        <v>0</v>
      </c>
      <c r="G14" s="9" t="e">
        <f t="shared" si="2"/>
        <v>#DIV/0!</v>
      </c>
    </row>
    <row r="15" spans="1:7" x14ac:dyDescent="0.2">
      <c r="D15" s="1" t="e">
        <f t="shared" si="0"/>
        <v>#DIV/0!</v>
      </c>
      <c r="F15" s="3">
        <f t="shared" si="1"/>
        <v>0</v>
      </c>
      <c r="G15" s="9" t="e">
        <f t="shared" si="2"/>
        <v>#DIV/0!</v>
      </c>
    </row>
    <row r="16" spans="1:7" x14ac:dyDescent="0.2">
      <c r="D16" s="1" t="e">
        <f t="shared" si="0"/>
        <v>#DIV/0!</v>
      </c>
      <c r="F16" s="3">
        <f t="shared" si="1"/>
        <v>0</v>
      </c>
      <c r="G16" s="9" t="e">
        <f t="shared" si="2"/>
        <v>#DIV/0!</v>
      </c>
    </row>
    <row r="17" spans="4:7" x14ac:dyDescent="0.2">
      <c r="D17" s="1" t="e">
        <f t="shared" si="0"/>
        <v>#DIV/0!</v>
      </c>
      <c r="F17" s="3">
        <f t="shared" si="1"/>
        <v>0</v>
      </c>
      <c r="G17" s="9" t="e">
        <f t="shared" si="2"/>
        <v>#DIV/0!</v>
      </c>
    </row>
    <row r="18" spans="4:7" x14ac:dyDescent="0.2">
      <c r="D18" s="1" t="e">
        <f t="shared" si="0"/>
        <v>#DIV/0!</v>
      </c>
      <c r="F18" s="3">
        <f t="shared" si="1"/>
        <v>0</v>
      </c>
      <c r="G18" s="9" t="e">
        <f t="shared" si="2"/>
        <v>#DIV/0!</v>
      </c>
    </row>
    <row r="19" spans="4:7" x14ac:dyDescent="0.2">
      <c r="D19" s="1" t="e">
        <f t="shared" si="0"/>
        <v>#DIV/0!</v>
      </c>
      <c r="F19" s="3">
        <f t="shared" si="1"/>
        <v>0</v>
      </c>
      <c r="G19" s="9" t="e">
        <f t="shared" si="2"/>
        <v>#DIV/0!</v>
      </c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  <pageSetUpPr fitToPage="1"/>
  </sheetPr>
  <dimension ref="A1:N79"/>
  <sheetViews>
    <sheetView tabSelected="1" topLeftCell="A56" workbookViewId="0">
      <selection activeCell="E60" sqref="E60"/>
    </sheetView>
  </sheetViews>
  <sheetFormatPr baseColWidth="10" defaultColWidth="8.6640625" defaultRowHeight="15" x14ac:dyDescent="0.2"/>
  <cols>
    <col min="1" max="2" width="10.5" style="10" customWidth="1"/>
    <col min="3" max="9" width="10.5" customWidth="1"/>
    <col min="10" max="10" width="12.83203125" style="10" customWidth="1"/>
    <col min="11" max="12" width="14.1640625" customWidth="1"/>
    <col min="13" max="14" width="14.1640625" style="2" customWidth="1"/>
  </cols>
  <sheetData>
    <row r="1" spans="1:14" s="10" customFormat="1" ht="33" customHeight="1" x14ac:dyDescent="0.2">
      <c r="D1" s="116"/>
      <c r="E1" s="116"/>
      <c r="F1" s="116"/>
      <c r="G1" s="116"/>
      <c r="H1" s="116"/>
      <c r="I1" s="116" t="s">
        <v>72</v>
      </c>
      <c r="M1" s="2"/>
      <c r="N1" s="2"/>
    </row>
    <row r="2" spans="1:14" s="5" customFormat="1" ht="30" customHeight="1" x14ac:dyDescent="0.2">
      <c r="A2" s="123" t="s">
        <v>71</v>
      </c>
      <c r="B2" s="124"/>
      <c r="C2" s="125"/>
      <c r="D2" s="125"/>
      <c r="E2" s="125"/>
      <c r="F2" s="125"/>
      <c r="G2" s="125"/>
      <c r="H2" s="126"/>
      <c r="I2" s="126"/>
      <c r="M2" s="11"/>
      <c r="N2" s="11"/>
    </row>
    <row r="3" spans="1:14" s="10" customFormat="1" x14ac:dyDescent="0.2">
      <c r="A3" s="137" t="s">
        <v>7</v>
      </c>
      <c r="B3" s="137"/>
      <c r="C3" s="137" t="s">
        <v>8</v>
      </c>
      <c r="D3" s="138"/>
      <c r="E3" s="138"/>
      <c r="F3" s="138"/>
      <c r="G3" s="137" t="str">
        <f>IF(H4="", "ชิ้น", H4) &amp; "/" &amp; IF(I4="", "ห่อ", I4)</f>
        <v>แพ็ค/กล่อง</v>
      </c>
      <c r="H3" s="137" t="s">
        <v>9</v>
      </c>
      <c r="I3" s="137" t="s">
        <v>10</v>
      </c>
      <c r="J3" s="12"/>
      <c r="M3" s="2"/>
      <c r="N3" s="2"/>
    </row>
    <row r="4" spans="1:14" s="13" customFormat="1" ht="24.75" customHeight="1" x14ac:dyDescent="0.2">
      <c r="A4" s="127"/>
      <c r="B4" s="128"/>
      <c r="C4" s="129"/>
      <c r="D4" s="125"/>
      <c r="E4" s="130"/>
      <c r="F4" s="125"/>
      <c r="G4" s="131"/>
      <c r="H4" s="129" t="s">
        <v>11</v>
      </c>
      <c r="I4" s="129" t="s">
        <v>12</v>
      </c>
      <c r="J4" s="14"/>
      <c r="K4" s="14"/>
      <c r="L4" s="5"/>
      <c r="M4" s="11"/>
      <c r="N4" s="11"/>
    </row>
    <row r="5" spans="1:14" s="13" customFormat="1" ht="11" customHeight="1" x14ac:dyDescent="0.2">
      <c r="A5" s="132"/>
      <c r="B5" s="133"/>
      <c r="C5" s="134"/>
      <c r="D5" s="113"/>
      <c r="E5" s="135"/>
      <c r="F5" s="113"/>
      <c r="G5" s="136"/>
      <c r="H5" s="134"/>
      <c r="I5" s="134"/>
      <c r="J5" s="14"/>
      <c r="K5" s="14"/>
      <c r="L5" s="5"/>
      <c r="M5" s="11"/>
      <c r="N5" s="11"/>
    </row>
    <row r="6" spans="1:14" x14ac:dyDescent="0.2">
      <c r="A6" s="15" t="s">
        <v>13</v>
      </c>
      <c r="B6" s="15"/>
      <c r="K6" t="s">
        <v>14</v>
      </c>
    </row>
    <row r="7" spans="1:14" s="16" customFormat="1" ht="29.25" customHeight="1" x14ac:dyDescent="0.2">
      <c r="A7" s="29" t="s">
        <v>15</v>
      </c>
      <c r="B7" s="17"/>
      <c r="C7" s="18" t="s">
        <v>16</v>
      </c>
      <c r="D7" s="18" t="s">
        <v>17</v>
      </c>
      <c r="E7" s="18" t="s">
        <v>18</v>
      </c>
      <c r="F7" s="18" t="s">
        <v>19</v>
      </c>
      <c r="G7" s="70" t="str">
        <f>"ต้นทุน/ชิ้น
บาท"</f>
        <v>ต้นทุน/ชิ้น
บาท</v>
      </c>
      <c r="H7" s="19" t="str">
        <f>"ชิ้น/" &amp; $H$4</f>
        <v>ชิ้น/แพ็ค</v>
      </c>
      <c r="I7" s="20" t="s">
        <v>20</v>
      </c>
      <c r="J7" s="21"/>
      <c r="K7" s="22" t="s">
        <v>21</v>
      </c>
      <c r="L7" s="22" t="s">
        <v>22</v>
      </c>
      <c r="M7" s="23" t="s">
        <v>23</v>
      </c>
      <c r="N7" s="23" t="s">
        <v>24</v>
      </c>
    </row>
    <row r="8" spans="1:14" ht="18.75" customHeight="1" x14ac:dyDescent="0.2">
      <c r="A8" s="77"/>
      <c r="B8" s="73"/>
      <c r="C8" s="74"/>
      <c r="D8" s="74"/>
      <c r="E8" s="75"/>
      <c r="F8" s="75"/>
      <c r="G8" s="71">
        <f t="shared" ref="G8:G9" si="0">D8*E8+F8</f>
        <v>0</v>
      </c>
      <c r="H8" s="74"/>
      <c r="I8" s="66">
        <f t="shared" ref="I8:I9" si="1">G8*H8</f>
        <v>0</v>
      </c>
      <c r="J8" s="24"/>
      <c r="K8" s="68">
        <f t="shared" ref="K8:K19" si="2">C8*H8</f>
        <v>0</v>
      </c>
      <c r="L8" s="68">
        <f t="shared" ref="L8:L19" si="3">D8*H8</f>
        <v>0</v>
      </c>
      <c r="M8" s="69">
        <f t="shared" ref="M8:M19" si="4">L8*E8</f>
        <v>0</v>
      </c>
      <c r="N8" s="69">
        <f t="shared" ref="N8:N19" si="5">F8*H8</f>
        <v>0</v>
      </c>
    </row>
    <row r="9" spans="1:14" ht="18.75" customHeight="1" x14ac:dyDescent="0.2">
      <c r="A9" s="77"/>
      <c r="B9" s="73"/>
      <c r="C9" s="74"/>
      <c r="D9" s="74"/>
      <c r="E9" s="76"/>
      <c r="F9" s="76"/>
      <c r="G9" s="71">
        <f t="shared" si="0"/>
        <v>0</v>
      </c>
      <c r="H9" s="74"/>
      <c r="I9" s="66">
        <f t="shared" si="1"/>
        <v>0</v>
      </c>
      <c r="J9" s="24"/>
      <c r="K9" s="68">
        <f t="shared" si="2"/>
        <v>0</v>
      </c>
      <c r="L9" s="68">
        <f t="shared" si="3"/>
        <v>0</v>
      </c>
      <c r="M9" s="69">
        <f t="shared" si="4"/>
        <v>0</v>
      </c>
      <c r="N9" s="69">
        <f t="shared" si="5"/>
        <v>0</v>
      </c>
    </row>
    <row r="10" spans="1:14" ht="18.75" customHeight="1" x14ac:dyDescent="0.2">
      <c r="A10" s="77"/>
      <c r="B10" s="73"/>
      <c r="C10" s="74"/>
      <c r="D10" s="74"/>
      <c r="E10" s="76"/>
      <c r="F10" s="76"/>
      <c r="G10" s="71">
        <f t="shared" ref="G10:G19" si="6">D10*E10+F10</f>
        <v>0</v>
      </c>
      <c r="H10" s="74"/>
      <c r="I10" s="66">
        <f t="shared" ref="I10:I19" si="7">G10*H10</f>
        <v>0</v>
      </c>
      <c r="J10" s="24"/>
      <c r="K10" s="68">
        <f t="shared" si="2"/>
        <v>0</v>
      </c>
      <c r="L10" s="68">
        <f t="shared" si="3"/>
        <v>0</v>
      </c>
      <c r="M10" s="69">
        <f t="shared" si="4"/>
        <v>0</v>
      </c>
      <c r="N10" s="69">
        <f t="shared" si="5"/>
        <v>0</v>
      </c>
    </row>
    <row r="11" spans="1:14" ht="18.75" customHeight="1" x14ac:dyDescent="0.2">
      <c r="A11" s="77"/>
      <c r="B11" s="73"/>
      <c r="C11" s="74"/>
      <c r="D11" s="74"/>
      <c r="E11" s="76"/>
      <c r="F11" s="76"/>
      <c r="G11" s="71">
        <f t="shared" si="6"/>
        <v>0</v>
      </c>
      <c r="H11" s="74"/>
      <c r="I11" s="66">
        <f t="shared" si="7"/>
        <v>0</v>
      </c>
      <c r="J11" s="24"/>
      <c r="K11" s="68">
        <f t="shared" si="2"/>
        <v>0</v>
      </c>
      <c r="L11" s="68">
        <f t="shared" si="3"/>
        <v>0</v>
      </c>
      <c r="M11" s="69">
        <f t="shared" si="4"/>
        <v>0</v>
      </c>
      <c r="N11" s="69">
        <f t="shared" si="5"/>
        <v>0</v>
      </c>
    </row>
    <row r="12" spans="1:14" ht="18.75" customHeight="1" x14ac:dyDescent="0.2">
      <c r="A12" s="77"/>
      <c r="B12" s="73"/>
      <c r="C12" s="74"/>
      <c r="D12" s="74"/>
      <c r="E12" s="76"/>
      <c r="F12" s="76"/>
      <c r="G12" s="71">
        <f t="shared" si="6"/>
        <v>0</v>
      </c>
      <c r="H12" s="74"/>
      <c r="I12" s="66">
        <f t="shared" si="7"/>
        <v>0</v>
      </c>
      <c r="J12" s="24"/>
      <c r="K12" s="68">
        <f t="shared" si="2"/>
        <v>0</v>
      </c>
      <c r="L12" s="68">
        <f t="shared" si="3"/>
        <v>0</v>
      </c>
      <c r="M12" s="69">
        <f t="shared" si="4"/>
        <v>0</v>
      </c>
      <c r="N12" s="69">
        <f t="shared" si="5"/>
        <v>0</v>
      </c>
    </row>
    <row r="13" spans="1:14" ht="18.75" customHeight="1" x14ac:dyDescent="0.2">
      <c r="A13" s="77"/>
      <c r="B13" s="73"/>
      <c r="C13" s="74"/>
      <c r="D13" s="74"/>
      <c r="E13" s="75"/>
      <c r="F13" s="75"/>
      <c r="G13" s="71">
        <f t="shared" si="6"/>
        <v>0</v>
      </c>
      <c r="H13" s="74"/>
      <c r="I13" s="66">
        <f t="shared" si="7"/>
        <v>0</v>
      </c>
      <c r="J13" s="24"/>
      <c r="K13" s="68">
        <f t="shared" si="2"/>
        <v>0</v>
      </c>
      <c r="L13" s="68">
        <f t="shared" si="3"/>
        <v>0</v>
      </c>
      <c r="M13" s="69">
        <f t="shared" si="4"/>
        <v>0</v>
      </c>
      <c r="N13" s="69">
        <f t="shared" si="5"/>
        <v>0</v>
      </c>
    </row>
    <row r="14" spans="1:14" ht="18.75" customHeight="1" x14ac:dyDescent="0.2">
      <c r="A14" s="77"/>
      <c r="B14" s="73"/>
      <c r="C14" s="74"/>
      <c r="D14" s="74"/>
      <c r="E14" s="75"/>
      <c r="F14" s="103"/>
      <c r="G14" s="71">
        <f t="shared" si="6"/>
        <v>0</v>
      </c>
      <c r="H14" s="74"/>
      <c r="I14" s="66">
        <f t="shared" si="7"/>
        <v>0</v>
      </c>
      <c r="J14" s="24"/>
      <c r="K14" s="68">
        <f t="shared" si="2"/>
        <v>0</v>
      </c>
      <c r="L14" s="68">
        <f t="shared" si="3"/>
        <v>0</v>
      </c>
      <c r="M14" s="69">
        <f t="shared" si="4"/>
        <v>0</v>
      </c>
      <c r="N14" s="69">
        <f t="shared" si="5"/>
        <v>0</v>
      </c>
    </row>
    <row r="15" spans="1:14" s="10" customFormat="1" ht="18.75" customHeight="1" x14ac:dyDescent="0.2">
      <c r="A15" s="77"/>
      <c r="B15" s="73"/>
      <c r="C15" s="74"/>
      <c r="D15" s="74"/>
      <c r="E15" s="75"/>
      <c r="F15" s="75"/>
      <c r="G15" s="71">
        <f t="shared" ref="G15:G16" si="8">D15*E15+F15</f>
        <v>0</v>
      </c>
      <c r="H15" s="74"/>
      <c r="I15" s="66">
        <f t="shared" ref="I15:I16" si="9">G15*H15</f>
        <v>0</v>
      </c>
      <c r="J15" s="24"/>
      <c r="K15" s="68">
        <f t="shared" ref="K15:K16" si="10">C15*H15</f>
        <v>0</v>
      </c>
      <c r="L15" s="68">
        <f t="shared" ref="L15:L16" si="11">D15*H15</f>
        <v>0</v>
      </c>
      <c r="M15" s="69">
        <f t="shared" ref="M15:M16" si="12">L15*E15</f>
        <v>0</v>
      </c>
      <c r="N15" s="69">
        <f t="shared" ref="N15:N16" si="13">F15*H15</f>
        <v>0</v>
      </c>
    </row>
    <row r="16" spans="1:14" s="10" customFormat="1" ht="18.75" customHeight="1" x14ac:dyDescent="0.2">
      <c r="A16" s="77"/>
      <c r="B16" s="73"/>
      <c r="C16" s="74"/>
      <c r="D16" s="74"/>
      <c r="E16" s="75"/>
      <c r="F16" s="75"/>
      <c r="G16" s="71">
        <f t="shared" si="8"/>
        <v>0</v>
      </c>
      <c r="H16" s="74"/>
      <c r="I16" s="66">
        <f t="shared" si="9"/>
        <v>0</v>
      </c>
      <c r="J16" s="24"/>
      <c r="K16" s="68">
        <f t="shared" si="10"/>
        <v>0</v>
      </c>
      <c r="L16" s="68">
        <f t="shared" si="11"/>
        <v>0</v>
      </c>
      <c r="M16" s="69">
        <f t="shared" si="12"/>
        <v>0</v>
      </c>
      <c r="N16" s="69">
        <f t="shared" si="13"/>
        <v>0</v>
      </c>
    </row>
    <row r="17" spans="1:14" ht="18.75" customHeight="1" x14ac:dyDescent="0.2">
      <c r="A17" s="77"/>
      <c r="B17" s="73"/>
      <c r="C17" s="74"/>
      <c r="D17" s="74"/>
      <c r="E17" s="75"/>
      <c r="F17" s="75"/>
      <c r="G17" s="71">
        <f t="shared" si="6"/>
        <v>0</v>
      </c>
      <c r="H17" s="74"/>
      <c r="I17" s="66">
        <f t="shared" si="7"/>
        <v>0</v>
      </c>
      <c r="J17" s="24"/>
      <c r="K17" s="68">
        <f t="shared" si="2"/>
        <v>0</v>
      </c>
      <c r="L17" s="68">
        <f t="shared" si="3"/>
        <v>0</v>
      </c>
      <c r="M17" s="69">
        <f t="shared" si="4"/>
        <v>0</v>
      </c>
      <c r="N17" s="69">
        <f t="shared" si="5"/>
        <v>0</v>
      </c>
    </row>
    <row r="18" spans="1:14" ht="18.75" customHeight="1" x14ac:dyDescent="0.2">
      <c r="A18" s="77"/>
      <c r="B18" s="73"/>
      <c r="C18" s="74"/>
      <c r="D18" s="74"/>
      <c r="E18" s="75"/>
      <c r="F18" s="75"/>
      <c r="G18" s="71">
        <f t="shared" si="6"/>
        <v>0</v>
      </c>
      <c r="H18" s="74"/>
      <c r="I18" s="66">
        <f t="shared" si="7"/>
        <v>0</v>
      </c>
      <c r="J18" s="24"/>
      <c r="K18" s="68">
        <f t="shared" si="2"/>
        <v>0</v>
      </c>
      <c r="L18" s="68">
        <f t="shared" si="3"/>
        <v>0</v>
      </c>
      <c r="M18" s="69">
        <f t="shared" si="4"/>
        <v>0</v>
      </c>
      <c r="N18" s="69">
        <f t="shared" si="5"/>
        <v>0</v>
      </c>
    </row>
    <row r="19" spans="1:14" ht="18.75" customHeight="1" x14ac:dyDescent="0.2">
      <c r="A19" s="77"/>
      <c r="B19" s="73"/>
      <c r="C19" s="74"/>
      <c r="D19" s="74"/>
      <c r="E19" s="75"/>
      <c r="F19" s="75"/>
      <c r="G19" s="71">
        <f t="shared" si="6"/>
        <v>0</v>
      </c>
      <c r="H19" s="74"/>
      <c r="I19" s="66">
        <f t="shared" si="7"/>
        <v>0</v>
      </c>
      <c r="J19" s="24"/>
      <c r="K19" s="68">
        <f t="shared" si="2"/>
        <v>0</v>
      </c>
      <c r="L19" s="68">
        <f t="shared" si="3"/>
        <v>0</v>
      </c>
      <c r="M19" s="69">
        <f t="shared" si="4"/>
        <v>0</v>
      </c>
      <c r="N19" s="69">
        <f t="shared" si="5"/>
        <v>0</v>
      </c>
    </row>
    <row r="20" spans="1:14" s="13" customFormat="1" ht="21.75" customHeight="1" x14ac:dyDescent="0.2">
      <c r="A20" s="53" t="s">
        <v>25</v>
      </c>
      <c r="B20" s="53"/>
      <c r="C20" s="54">
        <f>K20</f>
        <v>0</v>
      </c>
      <c r="D20" s="54">
        <f>L20</f>
        <v>0</v>
      </c>
      <c r="E20" s="55">
        <f>M20</f>
        <v>0</v>
      </c>
      <c r="F20" s="56">
        <f>N20</f>
        <v>0</v>
      </c>
      <c r="G20" s="72"/>
      <c r="H20" s="53">
        <f>SUM(H8:H19)</f>
        <v>0</v>
      </c>
      <c r="I20" s="56">
        <f>SUM(I8:I19)</f>
        <v>0</v>
      </c>
      <c r="J20" s="57"/>
      <c r="K20" s="54">
        <f>SUM(K8:K19)</f>
        <v>0</v>
      </c>
      <c r="L20" s="54">
        <f>SUM(L8:L19)</f>
        <v>0</v>
      </c>
      <c r="M20" s="58">
        <f>SUM(M8:M19)</f>
        <v>0</v>
      </c>
      <c r="N20" s="58">
        <f>SUM(N8:N19)</f>
        <v>0</v>
      </c>
    </row>
    <row r="21" spans="1:14" s="25" customFormat="1" ht="15" customHeight="1" thickTop="1" x14ac:dyDescent="0.15">
      <c r="A21" s="26" t="s">
        <v>26</v>
      </c>
      <c r="B21" s="26"/>
      <c r="C21" s="27" t="s">
        <v>27</v>
      </c>
      <c r="D21" s="27" t="s">
        <v>27</v>
      </c>
      <c r="E21" s="27" t="s">
        <v>28</v>
      </c>
      <c r="F21" s="27" t="s">
        <v>28</v>
      </c>
      <c r="G21" s="27"/>
      <c r="H21" s="27" t="s">
        <v>64</v>
      </c>
      <c r="I21" s="27" t="s">
        <v>28</v>
      </c>
      <c r="J21" s="27"/>
      <c r="K21" s="27" t="s">
        <v>27</v>
      </c>
      <c r="L21" s="27" t="s">
        <v>27</v>
      </c>
      <c r="M21" s="28" t="s">
        <v>28</v>
      </c>
      <c r="N21" s="28" t="s">
        <v>28</v>
      </c>
    </row>
    <row r="22" spans="1:14" x14ac:dyDescent="0.2">
      <c r="A22" s="15" t="s">
        <v>29</v>
      </c>
      <c r="B22" s="15"/>
    </row>
    <row r="23" spans="1:14" s="15" customFormat="1" ht="29.25" customHeight="1" x14ac:dyDescent="0.2">
      <c r="A23" s="29" t="s">
        <v>15</v>
      </c>
      <c r="B23" s="29"/>
      <c r="C23" s="30"/>
      <c r="D23" s="30"/>
      <c r="E23" s="30"/>
      <c r="F23" s="17"/>
      <c r="G23" s="18" t="s">
        <v>30</v>
      </c>
      <c r="H23" s="31" t="str">
        <f>"หน่วย/" &amp; $H$4</f>
        <v>หน่วย/แพ็ค</v>
      </c>
      <c r="I23" s="20" t="s">
        <v>20</v>
      </c>
      <c r="J23" s="21"/>
      <c r="M23" s="32"/>
      <c r="N23" s="33"/>
    </row>
    <row r="24" spans="1:14" ht="18.75" customHeight="1" x14ac:dyDescent="0.2">
      <c r="A24" s="77"/>
      <c r="B24" s="77"/>
      <c r="C24" s="86"/>
      <c r="D24" s="86"/>
      <c r="E24" s="86"/>
      <c r="F24" s="89"/>
      <c r="G24" s="78"/>
      <c r="H24" s="74"/>
      <c r="I24" s="66">
        <f t="shared" ref="I24:I28" si="14">G24*H24</f>
        <v>0</v>
      </c>
      <c r="J24" s="24"/>
      <c r="K24" s="122" t="s">
        <v>31</v>
      </c>
      <c r="L24" s="10"/>
    </row>
    <row r="25" spans="1:14" ht="18.75" customHeight="1" x14ac:dyDescent="0.2">
      <c r="A25" s="79"/>
      <c r="B25" s="79"/>
      <c r="C25" s="87"/>
      <c r="D25" s="87"/>
      <c r="E25" s="87"/>
      <c r="F25" s="90"/>
      <c r="G25" s="78"/>
      <c r="H25" s="74"/>
      <c r="I25" s="66">
        <f t="shared" si="14"/>
        <v>0</v>
      </c>
      <c r="J25" s="24"/>
      <c r="K25" s="122" t="s">
        <v>32</v>
      </c>
      <c r="L25" s="10"/>
    </row>
    <row r="26" spans="1:14" ht="18.75" customHeight="1" x14ac:dyDescent="0.2">
      <c r="A26" s="80"/>
      <c r="B26" s="80"/>
      <c r="C26" s="88"/>
      <c r="D26" s="88"/>
      <c r="E26" s="88"/>
      <c r="F26" s="91"/>
      <c r="G26" s="78"/>
      <c r="H26" s="74"/>
      <c r="I26" s="66">
        <f t="shared" si="14"/>
        <v>0</v>
      </c>
      <c r="J26" s="24"/>
      <c r="K26" s="122" t="s">
        <v>33</v>
      </c>
      <c r="L26" s="10"/>
    </row>
    <row r="27" spans="1:14" ht="18.75" customHeight="1" x14ac:dyDescent="0.2">
      <c r="A27" s="77"/>
      <c r="B27" s="77"/>
      <c r="C27" s="86"/>
      <c r="D27" s="86"/>
      <c r="E27" s="86"/>
      <c r="F27" s="89"/>
      <c r="G27" s="78"/>
      <c r="H27" s="74"/>
      <c r="I27" s="66">
        <f t="shared" si="14"/>
        <v>0</v>
      </c>
      <c r="J27" s="24"/>
      <c r="K27" s="122"/>
      <c r="L27" s="10"/>
    </row>
    <row r="28" spans="1:14" ht="18.75" customHeight="1" x14ac:dyDescent="0.2">
      <c r="A28" s="77"/>
      <c r="B28" s="77"/>
      <c r="C28" s="86"/>
      <c r="D28" s="86"/>
      <c r="E28" s="86"/>
      <c r="F28" s="89"/>
      <c r="G28" s="78"/>
      <c r="H28" s="74"/>
      <c r="I28" s="66">
        <f t="shared" si="14"/>
        <v>0</v>
      </c>
      <c r="J28" s="24"/>
      <c r="K28" s="10"/>
      <c r="L28" s="10"/>
    </row>
    <row r="29" spans="1:14" s="13" customFormat="1" ht="21.75" customHeight="1" thickBot="1" x14ac:dyDescent="0.25">
      <c r="A29" s="53" t="s">
        <v>34</v>
      </c>
      <c r="B29" s="53"/>
      <c r="C29" s="53"/>
      <c r="D29" s="53"/>
      <c r="E29" s="53"/>
      <c r="F29" s="53"/>
      <c r="G29" s="53"/>
      <c r="H29" s="53"/>
      <c r="I29" s="56">
        <f>SUM(I24:I28)</f>
        <v>0</v>
      </c>
      <c r="J29" s="57"/>
      <c r="K29" s="59"/>
      <c r="L29" s="59"/>
      <c r="M29" s="60"/>
      <c r="N29" s="60"/>
    </row>
    <row r="30" spans="1:14" ht="16" thickTop="1" x14ac:dyDescent="0.2">
      <c r="A30" s="34" t="s">
        <v>35</v>
      </c>
      <c r="B30" s="34"/>
      <c r="I30" s="27" t="s">
        <v>28</v>
      </c>
      <c r="J30" s="27"/>
      <c r="K30" s="10"/>
      <c r="L30" s="10"/>
    </row>
    <row r="31" spans="1:14" ht="16" thickBot="1" x14ac:dyDescent="0.25">
      <c r="A31" s="15" t="s">
        <v>36</v>
      </c>
      <c r="B31" s="15"/>
      <c r="K31" s="10" t="s">
        <v>37</v>
      </c>
      <c r="L31" s="10"/>
    </row>
    <row r="32" spans="1:14" s="15" customFormat="1" ht="29.25" customHeight="1" x14ac:dyDescent="0.2">
      <c r="A32" s="29" t="s">
        <v>38</v>
      </c>
      <c r="B32" s="29"/>
      <c r="C32" s="30"/>
      <c r="D32" s="30"/>
      <c r="E32" s="30"/>
      <c r="F32" s="29"/>
      <c r="G32" s="35" t="s">
        <v>30</v>
      </c>
      <c r="H32" s="36" t="str">
        <f>"หน่วย/" &amp; $I$4</f>
        <v>หน่วย/กล่อง</v>
      </c>
      <c r="I32" s="37" t="s">
        <v>20</v>
      </c>
      <c r="J32" s="38"/>
      <c r="K32" s="39"/>
      <c r="L32" s="40"/>
      <c r="M32" s="41"/>
      <c r="N32" s="42">
        <f>I20+I29</f>
        <v>0</v>
      </c>
    </row>
    <row r="33" spans="1:14" ht="18.75" customHeight="1" x14ac:dyDescent="0.2">
      <c r="A33" s="77"/>
      <c r="B33" s="77"/>
      <c r="C33" s="86"/>
      <c r="D33" s="86"/>
      <c r="E33" s="86"/>
      <c r="F33" s="86"/>
      <c r="G33" s="78"/>
      <c r="H33" s="74"/>
      <c r="I33" s="66">
        <f t="shared" ref="I33:I37" si="15">G33*H33</f>
        <v>0</v>
      </c>
      <c r="J33" s="24"/>
      <c r="K33" s="34" t="s">
        <v>39</v>
      </c>
      <c r="L33" s="10"/>
      <c r="N33" s="27" t="s">
        <v>28</v>
      </c>
    </row>
    <row r="34" spans="1:14" ht="18.75" customHeight="1" x14ac:dyDescent="0.2">
      <c r="A34" s="79"/>
      <c r="B34" s="79"/>
      <c r="C34" s="87"/>
      <c r="D34" s="87"/>
      <c r="E34" s="87"/>
      <c r="F34" s="87"/>
      <c r="G34" s="78"/>
      <c r="H34" s="74"/>
      <c r="I34" s="66">
        <f t="shared" si="15"/>
        <v>0</v>
      </c>
      <c r="J34" s="24"/>
      <c r="K34" s="122"/>
      <c r="L34" s="10"/>
    </row>
    <row r="35" spans="1:14" ht="18.75" customHeight="1" x14ac:dyDescent="0.2">
      <c r="A35" s="80"/>
      <c r="B35" s="80"/>
      <c r="C35" s="88"/>
      <c r="D35" s="88"/>
      <c r="E35" s="88"/>
      <c r="F35" s="88"/>
      <c r="G35" s="78"/>
      <c r="H35" s="74"/>
      <c r="I35" s="66">
        <f t="shared" si="15"/>
        <v>0</v>
      </c>
      <c r="J35" s="24"/>
      <c r="K35" s="122"/>
      <c r="L35" s="10"/>
    </row>
    <row r="36" spans="1:14" ht="18.75" customHeight="1" x14ac:dyDescent="0.2">
      <c r="A36" s="77"/>
      <c r="B36" s="77"/>
      <c r="C36" s="86"/>
      <c r="D36" s="86"/>
      <c r="E36" s="86"/>
      <c r="F36" s="86"/>
      <c r="G36" s="78"/>
      <c r="H36" s="74"/>
      <c r="I36" s="66">
        <f t="shared" si="15"/>
        <v>0</v>
      </c>
      <c r="J36" s="24"/>
      <c r="K36" s="10"/>
      <c r="L36" s="10"/>
    </row>
    <row r="37" spans="1:14" ht="18.75" customHeight="1" x14ac:dyDescent="0.2">
      <c r="A37" s="77"/>
      <c r="B37" s="77"/>
      <c r="C37" s="86"/>
      <c r="D37" s="86"/>
      <c r="E37" s="86"/>
      <c r="F37" s="89"/>
      <c r="G37" s="78"/>
      <c r="H37" s="74"/>
      <c r="I37" s="66">
        <f t="shared" si="15"/>
        <v>0</v>
      </c>
      <c r="J37" s="24"/>
      <c r="K37" s="10"/>
      <c r="L37" s="10"/>
    </row>
    <row r="38" spans="1:14" s="13" customFormat="1" ht="21.75" customHeight="1" x14ac:dyDescent="0.2">
      <c r="A38" s="61" t="s">
        <v>40</v>
      </c>
      <c r="B38" s="61"/>
      <c r="C38" s="61"/>
      <c r="D38" s="61"/>
      <c r="E38" s="61"/>
      <c r="F38" s="61"/>
      <c r="G38" s="62" t="str">
        <f>"ต่อ" &amp; $I$4</f>
        <v>ต่อกล่อง</v>
      </c>
      <c r="H38" s="62"/>
      <c r="I38" s="63">
        <f>SUM(I33:I37)</f>
        <v>0</v>
      </c>
      <c r="J38" s="57"/>
      <c r="K38" s="59"/>
      <c r="L38" s="59"/>
      <c r="M38" s="60"/>
      <c r="N38" s="60"/>
    </row>
    <row r="39" spans="1:14" s="13" customFormat="1" ht="21.75" customHeight="1" x14ac:dyDescent="0.2">
      <c r="A39" s="64"/>
      <c r="B39" s="64"/>
      <c r="C39" s="64"/>
      <c r="D39" s="64"/>
      <c r="E39" s="64"/>
      <c r="F39" s="64"/>
      <c r="G39" s="64" t="str">
        <f>"ต่อ" &amp; $H$4 &amp; " (ปัดเศษ)"</f>
        <v>ต่อแพ็ค (ปัดเศษ)</v>
      </c>
      <c r="H39" s="64"/>
      <c r="I39" s="65">
        <f>IFERROR(CEILING(SUM(I33:I37)/$G$4, 1),0)</f>
        <v>0</v>
      </c>
      <c r="J39" s="57"/>
      <c r="K39" s="59"/>
      <c r="L39" s="59"/>
      <c r="M39" s="60"/>
      <c r="N39" s="60"/>
    </row>
    <row r="40" spans="1:14" ht="16" thickTop="1" x14ac:dyDescent="0.2">
      <c r="A40" s="34" t="s">
        <v>41</v>
      </c>
      <c r="B40" s="34"/>
      <c r="C40" s="10"/>
      <c r="D40" s="10"/>
      <c r="E40" s="10"/>
      <c r="F40" s="10"/>
      <c r="G40" s="10"/>
      <c r="H40" s="10"/>
      <c r="I40" s="27" t="s">
        <v>28</v>
      </c>
      <c r="J40" s="27"/>
      <c r="K40" s="10"/>
      <c r="L40" s="10"/>
    </row>
    <row r="41" spans="1:14" ht="16" thickBot="1" x14ac:dyDescent="0.25">
      <c r="A41" s="15" t="s">
        <v>42</v>
      </c>
      <c r="B41" s="15"/>
      <c r="K41" s="10" t="s">
        <v>37</v>
      </c>
      <c r="L41" s="10"/>
    </row>
    <row r="42" spans="1:14" s="15" customFormat="1" ht="29.25" customHeight="1" x14ac:dyDescent="0.2">
      <c r="A42" s="29" t="s">
        <v>38</v>
      </c>
      <c r="B42" s="29"/>
      <c r="C42" s="30"/>
      <c r="D42" s="30"/>
      <c r="E42" s="30"/>
      <c r="F42" s="29"/>
      <c r="G42" s="43"/>
      <c r="H42" s="44" t="s">
        <v>43</v>
      </c>
      <c r="I42" s="37" t="s">
        <v>20</v>
      </c>
      <c r="J42" s="38"/>
      <c r="K42" s="39"/>
      <c r="L42" s="40"/>
      <c r="M42" s="41"/>
      <c r="N42" s="42">
        <f>I20+I29  +I39</f>
        <v>0</v>
      </c>
    </row>
    <row r="43" spans="1:14" ht="18.75" customHeight="1" x14ac:dyDescent="0.2">
      <c r="A43" s="77" t="s">
        <v>44</v>
      </c>
      <c r="B43" s="77"/>
      <c r="C43" s="77"/>
      <c r="D43" s="77"/>
      <c r="E43" s="77"/>
      <c r="F43" s="77"/>
      <c r="G43" s="73"/>
      <c r="H43" s="81">
        <v>0.1</v>
      </c>
      <c r="I43" s="66">
        <f t="shared" ref="I43:I49" si="16">$N$42*H43</f>
        <v>0</v>
      </c>
      <c r="J43" s="24"/>
      <c r="K43" s="34" t="s">
        <v>45</v>
      </c>
      <c r="L43" s="10"/>
      <c r="N43" s="27" t="s">
        <v>28</v>
      </c>
    </row>
    <row r="44" spans="1:14" s="10" customFormat="1" ht="18.75" customHeight="1" x14ac:dyDescent="0.2">
      <c r="A44" s="80"/>
      <c r="B44" s="80"/>
      <c r="C44" s="80"/>
      <c r="D44" s="80"/>
      <c r="E44" s="80"/>
      <c r="F44" s="80"/>
      <c r="G44" s="73"/>
      <c r="H44" s="81"/>
      <c r="I44" s="66">
        <f t="shared" ref="I44:I45" si="17">$N$42*H44</f>
        <v>0</v>
      </c>
      <c r="J44" s="24"/>
      <c r="M44" s="2"/>
      <c r="N44" s="2"/>
    </row>
    <row r="45" spans="1:14" s="10" customFormat="1" ht="18.75" customHeight="1" x14ac:dyDescent="0.2">
      <c r="A45" s="77"/>
      <c r="B45" s="77"/>
      <c r="C45" s="77"/>
      <c r="D45" s="77"/>
      <c r="E45" s="77"/>
      <c r="F45" s="77"/>
      <c r="G45" s="73"/>
      <c r="H45" s="81"/>
      <c r="I45" s="66">
        <f t="shared" si="17"/>
        <v>0</v>
      </c>
      <c r="J45" s="24"/>
      <c r="M45" s="2"/>
      <c r="N45" s="2"/>
    </row>
    <row r="46" spans="1:14" ht="18.75" customHeight="1" x14ac:dyDescent="0.2">
      <c r="A46" s="79"/>
      <c r="B46" s="79"/>
      <c r="C46" s="79"/>
      <c r="D46" s="79"/>
      <c r="E46" s="79"/>
      <c r="F46" s="79"/>
      <c r="G46" s="73"/>
      <c r="H46" s="81"/>
      <c r="I46" s="66">
        <f t="shared" si="16"/>
        <v>0</v>
      </c>
      <c r="J46" s="24"/>
      <c r="K46" s="10"/>
      <c r="L46" s="10"/>
    </row>
    <row r="47" spans="1:14" ht="18.75" customHeight="1" x14ac:dyDescent="0.2">
      <c r="A47" s="80"/>
      <c r="B47" s="80"/>
      <c r="C47" s="80"/>
      <c r="D47" s="80"/>
      <c r="E47" s="80"/>
      <c r="F47" s="80"/>
      <c r="G47" s="73"/>
      <c r="H47" s="81"/>
      <c r="I47" s="66">
        <f t="shared" si="16"/>
        <v>0</v>
      </c>
      <c r="J47" s="24"/>
      <c r="K47" s="10"/>
      <c r="L47" s="10"/>
    </row>
    <row r="48" spans="1:14" ht="18.75" customHeight="1" x14ac:dyDescent="0.2">
      <c r="A48" s="77"/>
      <c r="B48" s="77"/>
      <c r="C48" s="77"/>
      <c r="D48" s="77"/>
      <c r="E48" s="77"/>
      <c r="F48" s="77"/>
      <c r="G48" s="73"/>
      <c r="H48" s="81"/>
      <c r="I48" s="66">
        <f t="shared" si="16"/>
        <v>0</v>
      </c>
      <c r="J48" s="24"/>
      <c r="K48" s="10"/>
      <c r="L48" s="10"/>
    </row>
    <row r="49" spans="1:14" ht="18.75" customHeight="1" x14ac:dyDescent="0.2">
      <c r="A49" s="79"/>
      <c r="B49" s="79"/>
      <c r="C49" s="79"/>
      <c r="D49" s="79"/>
      <c r="E49" s="79"/>
      <c r="F49" s="82"/>
      <c r="G49" s="73"/>
      <c r="H49" s="81"/>
      <c r="I49" s="66">
        <f t="shared" si="16"/>
        <v>0</v>
      </c>
      <c r="J49" s="24"/>
      <c r="K49" s="10"/>
      <c r="L49" s="10"/>
    </row>
    <row r="50" spans="1:14" s="13" customFormat="1" ht="21.75" customHeight="1" x14ac:dyDescent="0.2">
      <c r="A50" s="53" t="s">
        <v>46</v>
      </c>
      <c r="B50" s="53"/>
      <c r="C50" s="53"/>
      <c r="D50" s="53"/>
      <c r="E50" s="53"/>
      <c r="F50" s="53"/>
      <c r="G50" s="53"/>
      <c r="H50" s="53"/>
      <c r="I50" s="56">
        <f>SUM(I43:I49)</f>
        <v>0</v>
      </c>
      <c r="J50" s="57"/>
      <c r="K50" s="59"/>
      <c r="L50" s="59"/>
      <c r="M50" s="60"/>
      <c r="N50" s="60"/>
    </row>
    <row r="51" spans="1:14" ht="16" thickTop="1" x14ac:dyDescent="0.2">
      <c r="A51" s="34" t="s">
        <v>47</v>
      </c>
      <c r="B51" s="34"/>
      <c r="I51" s="27" t="s">
        <v>28</v>
      </c>
      <c r="J51" s="27"/>
      <c r="K51" s="10"/>
      <c r="L51" s="10"/>
    </row>
    <row r="52" spans="1:14" ht="16" thickBot="1" x14ac:dyDescent="0.25">
      <c r="A52" s="10" t="s">
        <v>48</v>
      </c>
      <c r="K52" s="111" t="s">
        <v>74</v>
      </c>
      <c r="L52" s="10"/>
    </row>
    <row r="53" spans="1:14" ht="29" customHeight="1" thickBot="1" x14ac:dyDescent="0.25">
      <c r="A53" s="118" t="str">
        <f>"ต้นทุนรวมเงื่อนไข / "&amp;$H$4</f>
        <v>ต้นทุนรวมเงื่อนไข / แพ็ค</v>
      </c>
      <c r="B53" s="104"/>
      <c r="C53" s="105"/>
      <c r="D53" s="105"/>
      <c r="E53" s="105"/>
      <c r="F53" s="105"/>
      <c r="G53" s="105"/>
      <c r="H53" s="105"/>
      <c r="I53" s="119">
        <f>ROUNDUP(I20+I29+I39+I50,0)</f>
        <v>0</v>
      </c>
      <c r="J53" s="101"/>
      <c r="K53" s="39"/>
      <c r="L53" s="40"/>
      <c r="M53" s="41"/>
      <c r="N53" s="42">
        <f>IF($I$54&gt;0,$I$54,$I$53)</f>
        <v>0</v>
      </c>
    </row>
    <row r="54" spans="1:14" ht="29" customHeight="1" x14ac:dyDescent="0.2">
      <c r="A54" s="120" t="str">
        <f>"ราคากลาง / "&amp;$H$4</f>
        <v>ราคากลาง / แพ็ค</v>
      </c>
      <c r="B54" s="106"/>
      <c r="C54" s="107"/>
      <c r="D54" s="107"/>
      <c r="E54" s="108"/>
      <c r="F54" s="107"/>
      <c r="G54" s="109"/>
      <c r="H54" s="110"/>
      <c r="I54" s="121"/>
      <c r="J54" s="45"/>
      <c r="K54" s="34" t="s">
        <v>75</v>
      </c>
      <c r="L54" s="10"/>
      <c r="M54" s="27"/>
      <c r="N54" s="27" t="s">
        <v>28</v>
      </c>
    </row>
    <row r="55" spans="1:14" x14ac:dyDescent="0.2">
      <c r="A55" s="34" t="s">
        <v>49</v>
      </c>
      <c r="B55" s="34"/>
      <c r="I55" s="27" t="s">
        <v>28</v>
      </c>
      <c r="J55" s="27"/>
      <c r="K55" s="34"/>
      <c r="L55" s="10"/>
      <c r="M55" s="27"/>
    </row>
    <row r="56" spans="1:14" x14ac:dyDescent="0.2">
      <c r="A56" s="10" t="s">
        <v>50</v>
      </c>
    </row>
    <row r="57" spans="1:14" s="15" customFormat="1" ht="29.25" customHeight="1" x14ac:dyDescent="0.2">
      <c r="A57" s="29" t="s">
        <v>51</v>
      </c>
      <c r="B57" s="29"/>
      <c r="C57" s="92"/>
      <c r="D57" s="92"/>
      <c r="E57" s="35" t="s">
        <v>52</v>
      </c>
      <c r="F57" s="35" t="s">
        <v>53</v>
      </c>
      <c r="G57" s="18" t="s">
        <v>54</v>
      </c>
      <c r="H57" s="46" t="s">
        <v>55</v>
      </c>
      <c r="I57" s="47" t="s">
        <v>56</v>
      </c>
      <c r="K57" s="48" t="s">
        <v>57</v>
      </c>
      <c r="L57" s="48" t="s">
        <v>58</v>
      </c>
      <c r="M57" s="49" t="s">
        <v>59</v>
      </c>
      <c r="N57" s="50" t="s">
        <v>60</v>
      </c>
    </row>
    <row r="58" spans="1:14" ht="18" customHeight="1" x14ac:dyDescent="0.2">
      <c r="A58" s="77" t="s">
        <v>61</v>
      </c>
      <c r="B58" s="77"/>
      <c r="C58" s="77"/>
      <c r="D58" s="77"/>
      <c r="E58" s="99"/>
      <c r="F58" s="99"/>
      <c r="G58" s="100"/>
      <c r="H58" s="67">
        <f>ROUNDUP(N$53*1/(1-E58-F58-G58),0)</f>
        <v>0</v>
      </c>
      <c r="I58" s="84"/>
      <c r="K58" s="51">
        <f t="shared" ref="K58:K71" si="18">ROUND(IF($I58 &gt; 0,$I58, $H58)*E58, 2)</f>
        <v>0</v>
      </c>
      <c r="L58" s="51">
        <f t="shared" ref="L58:L71" si="19">ROUND(IF($I58 &gt; 0,$I58, $H58)*F58,2)</f>
        <v>0</v>
      </c>
      <c r="M58" s="51">
        <f t="shared" ref="M58:M71" si="20">ROUND(IF($I58 &gt; 0,$I58, $H58)*G58, 2)</f>
        <v>0</v>
      </c>
      <c r="N58" s="51">
        <f t="shared" ref="N58:N71" si="21">IF($I58 &gt; 0,$I58, $H58)-K58-L58-M58</f>
        <v>0</v>
      </c>
    </row>
    <row r="59" spans="1:14" ht="18" customHeight="1" x14ac:dyDescent="0.2">
      <c r="A59" s="77" t="s">
        <v>62</v>
      </c>
      <c r="B59" s="77"/>
      <c r="C59" s="77"/>
      <c r="D59" s="77"/>
      <c r="E59" s="99"/>
      <c r="F59" s="99"/>
      <c r="G59" s="100"/>
      <c r="H59" s="67">
        <f t="shared" ref="H59:H73" si="22">ROUNDUP(N$53*1/(1-E59-F59-G59),0)</f>
        <v>0</v>
      </c>
      <c r="I59" s="84"/>
      <c r="K59" s="51">
        <f t="shared" si="18"/>
        <v>0</v>
      </c>
      <c r="L59" s="51">
        <f t="shared" si="19"/>
        <v>0</v>
      </c>
      <c r="M59" s="51">
        <f t="shared" si="20"/>
        <v>0</v>
      </c>
      <c r="N59" s="51">
        <f t="shared" si="21"/>
        <v>0</v>
      </c>
    </row>
    <row r="60" spans="1:14" ht="18" customHeight="1" x14ac:dyDescent="0.2">
      <c r="A60" s="150"/>
      <c r="B60" s="150"/>
      <c r="C60" s="150"/>
      <c r="D60" s="150"/>
      <c r="E60" s="151"/>
      <c r="F60" s="151"/>
      <c r="G60" s="152"/>
      <c r="H60" s="67">
        <f t="shared" si="22"/>
        <v>0</v>
      </c>
      <c r="I60" s="84"/>
      <c r="K60" s="51">
        <f t="shared" si="18"/>
        <v>0</v>
      </c>
      <c r="L60" s="51">
        <f t="shared" si="19"/>
        <v>0</v>
      </c>
      <c r="M60" s="51">
        <f t="shared" si="20"/>
        <v>0</v>
      </c>
      <c r="N60" s="51">
        <f t="shared" si="21"/>
        <v>0</v>
      </c>
    </row>
    <row r="61" spans="1:14" ht="18" customHeight="1" x14ac:dyDescent="0.2">
      <c r="A61" s="150"/>
      <c r="B61" s="150"/>
      <c r="C61" s="150"/>
      <c r="D61" s="150"/>
      <c r="E61" s="151"/>
      <c r="F61" s="151"/>
      <c r="G61" s="152"/>
      <c r="H61" s="67">
        <f t="shared" si="22"/>
        <v>0</v>
      </c>
      <c r="I61" s="84"/>
      <c r="K61" s="51">
        <f t="shared" si="18"/>
        <v>0</v>
      </c>
      <c r="L61" s="51">
        <f t="shared" si="19"/>
        <v>0</v>
      </c>
      <c r="M61" s="51">
        <f t="shared" si="20"/>
        <v>0</v>
      </c>
      <c r="N61" s="51">
        <f t="shared" si="21"/>
        <v>0</v>
      </c>
    </row>
    <row r="62" spans="1:14" ht="18" customHeight="1" x14ac:dyDescent="0.2">
      <c r="A62" s="150"/>
      <c r="B62" s="150"/>
      <c r="C62" s="150"/>
      <c r="D62" s="150"/>
      <c r="E62" s="151"/>
      <c r="F62" s="151"/>
      <c r="G62" s="152"/>
      <c r="H62" s="67">
        <f t="shared" si="22"/>
        <v>0</v>
      </c>
      <c r="I62" s="84"/>
      <c r="K62" s="51">
        <f t="shared" si="18"/>
        <v>0</v>
      </c>
      <c r="L62" s="51">
        <f t="shared" si="19"/>
        <v>0</v>
      </c>
      <c r="M62" s="51">
        <f t="shared" si="20"/>
        <v>0</v>
      </c>
      <c r="N62" s="51">
        <f t="shared" si="21"/>
        <v>0</v>
      </c>
    </row>
    <row r="63" spans="1:14" ht="18" customHeight="1" x14ac:dyDescent="0.2">
      <c r="A63" s="150"/>
      <c r="B63" s="150"/>
      <c r="C63" s="150"/>
      <c r="D63" s="150"/>
      <c r="E63" s="151"/>
      <c r="F63" s="151"/>
      <c r="G63" s="152"/>
      <c r="H63" s="67">
        <f t="shared" si="22"/>
        <v>0</v>
      </c>
      <c r="I63" s="84"/>
      <c r="K63" s="51">
        <f t="shared" si="18"/>
        <v>0</v>
      </c>
      <c r="L63" s="51">
        <f t="shared" si="19"/>
        <v>0</v>
      </c>
      <c r="M63" s="51">
        <f t="shared" si="20"/>
        <v>0</v>
      </c>
      <c r="N63" s="51">
        <f t="shared" si="21"/>
        <v>0</v>
      </c>
    </row>
    <row r="64" spans="1:14" ht="18" customHeight="1" x14ac:dyDescent="0.2">
      <c r="A64" s="150"/>
      <c r="B64" s="150"/>
      <c r="C64" s="150"/>
      <c r="D64" s="150"/>
      <c r="E64" s="151"/>
      <c r="F64" s="151"/>
      <c r="G64" s="152"/>
      <c r="H64" s="67">
        <f t="shared" si="22"/>
        <v>0</v>
      </c>
      <c r="I64" s="84"/>
      <c r="K64" s="51">
        <f t="shared" si="18"/>
        <v>0</v>
      </c>
      <c r="L64" s="51">
        <f t="shared" si="19"/>
        <v>0</v>
      </c>
      <c r="M64" s="51">
        <f t="shared" si="20"/>
        <v>0</v>
      </c>
      <c r="N64" s="51">
        <f t="shared" si="21"/>
        <v>0</v>
      </c>
    </row>
    <row r="65" spans="1:14" ht="18" customHeight="1" x14ac:dyDescent="0.2">
      <c r="A65" s="150"/>
      <c r="B65" s="150"/>
      <c r="C65" s="150"/>
      <c r="D65" s="150"/>
      <c r="E65" s="151"/>
      <c r="F65" s="151"/>
      <c r="G65" s="152"/>
      <c r="H65" s="67">
        <f t="shared" si="22"/>
        <v>0</v>
      </c>
      <c r="I65" s="84"/>
      <c r="K65" s="51">
        <f t="shared" si="18"/>
        <v>0</v>
      </c>
      <c r="L65" s="51">
        <f t="shared" si="19"/>
        <v>0</v>
      </c>
      <c r="M65" s="51">
        <f t="shared" si="20"/>
        <v>0</v>
      </c>
      <c r="N65" s="51">
        <f t="shared" si="21"/>
        <v>0</v>
      </c>
    </row>
    <row r="66" spans="1:14" ht="18" customHeight="1" x14ac:dyDescent="0.2">
      <c r="A66" s="150"/>
      <c r="B66" s="150"/>
      <c r="C66" s="150"/>
      <c r="D66" s="150"/>
      <c r="E66" s="151"/>
      <c r="F66" s="151"/>
      <c r="G66" s="152"/>
      <c r="H66" s="67">
        <f t="shared" si="22"/>
        <v>0</v>
      </c>
      <c r="I66" s="84"/>
      <c r="K66" s="51">
        <f t="shared" si="18"/>
        <v>0</v>
      </c>
      <c r="L66" s="51">
        <f t="shared" si="19"/>
        <v>0</v>
      </c>
      <c r="M66" s="51">
        <f t="shared" si="20"/>
        <v>0</v>
      </c>
      <c r="N66" s="51">
        <f t="shared" si="21"/>
        <v>0</v>
      </c>
    </row>
    <row r="67" spans="1:14" ht="18" customHeight="1" x14ac:dyDescent="0.2">
      <c r="A67" s="150"/>
      <c r="B67" s="150"/>
      <c r="C67" s="150"/>
      <c r="D67" s="150"/>
      <c r="E67" s="151"/>
      <c r="F67" s="151"/>
      <c r="G67" s="152"/>
      <c r="H67" s="67">
        <f t="shared" si="22"/>
        <v>0</v>
      </c>
      <c r="I67" s="84"/>
      <c r="K67" s="51">
        <f t="shared" si="18"/>
        <v>0</v>
      </c>
      <c r="L67" s="51">
        <f t="shared" si="19"/>
        <v>0</v>
      </c>
      <c r="M67" s="51">
        <f t="shared" si="20"/>
        <v>0</v>
      </c>
      <c r="N67" s="51">
        <f t="shared" si="21"/>
        <v>0</v>
      </c>
    </row>
    <row r="68" spans="1:14" s="10" customFormat="1" ht="18" customHeight="1" x14ac:dyDescent="0.2">
      <c r="A68" s="77"/>
      <c r="B68" s="77"/>
      <c r="C68" s="77"/>
      <c r="D68" s="77"/>
      <c r="E68" s="83"/>
      <c r="F68" s="83"/>
      <c r="G68" s="102"/>
      <c r="H68" s="67">
        <f t="shared" si="22"/>
        <v>0</v>
      </c>
      <c r="I68" s="85"/>
      <c r="K68" s="51">
        <f t="shared" ref="K68:K69" si="23">ROUND(IF($I68 &gt; 0,$I68, $H68)*E68, 2)</f>
        <v>0</v>
      </c>
      <c r="L68" s="51">
        <f t="shared" ref="L68:L69" si="24">ROUND(IF($I68 &gt; 0,$I68, $H68)*F68,2)</f>
        <v>0</v>
      </c>
      <c r="M68" s="51">
        <f t="shared" ref="M68:M69" si="25">ROUND(IF($I68 &gt; 0,$I68, $H68)*G68, 2)</f>
        <v>0</v>
      </c>
      <c r="N68" s="51">
        <f t="shared" ref="N68:N69" si="26">IF($I68 &gt; 0,$I68, $H68)-K68-L68-M68</f>
        <v>0</v>
      </c>
    </row>
    <row r="69" spans="1:14" s="10" customFormat="1" ht="18" customHeight="1" x14ac:dyDescent="0.2">
      <c r="A69" s="77"/>
      <c r="B69" s="77"/>
      <c r="C69" s="77"/>
      <c r="D69" s="77"/>
      <c r="E69" s="83"/>
      <c r="F69" s="83"/>
      <c r="G69" s="74"/>
      <c r="H69" s="67">
        <f t="shared" si="22"/>
        <v>0</v>
      </c>
      <c r="I69" s="84"/>
      <c r="K69" s="51">
        <f t="shared" si="23"/>
        <v>0</v>
      </c>
      <c r="L69" s="51">
        <f t="shared" si="24"/>
        <v>0</v>
      </c>
      <c r="M69" s="51">
        <f t="shared" si="25"/>
        <v>0</v>
      </c>
      <c r="N69" s="51">
        <f t="shared" si="26"/>
        <v>0</v>
      </c>
    </row>
    <row r="70" spans="1:14" s="10" customFormat="1" ht="18" customHeight="1" x14ac:dyDescent="0.2">
      <c r="A70" s="77"/>
      <c r="B70" s="77"/>
      <c r="C70" s="77"/>
      <c r="D70" s="77"/>
      <c r="E70" s="83"/>
      <c r="F70" s="83"/>
      <c r="G70" s="102"/>
      <c r="H70" s="67">
        <f t="shared" ref="H70:H71" si="27">ROUNDUP(N$53*1/(1-E70-F70-G70),0)</f>
        <v>0</v>
      </c>
      <c r="I70" s="85"/>
      <c r="K70" s="51">
        <f t="shared" si="18"/>
        <v>0</v>
      </c>
      <c r="L70" s="51">
        <f t="shared" si="19"/>
        <v>0</v>
      </c>
      <c r="M70" s="51">
        <f t="shared" si="20"/>
        <v>0</v>
      </c>
      <c r="N70" s="51">
        <f t="shared" si="21"/>
        <v>0</v>
      </c>
    </row>
    <row r="71" spans="1:14" s="10" customFormat="1" ht="18" customHeight="1" x14ac:dyDescent="0.2">
      <c r="A71" s="77"/>
      <c r="B71" s="77"/>
      <c r="C71" s="77"/>
      <c r="D71" s="77"/>
      <c r="E71" s="83"/>
      <c r="F71" s="83"/>
      <c r="G71" s="74"/>
      <c r="H71" s="67">
        <f t="shared" si="27"/>
        <v>0</v>
      </c>
      <c r="I71" s="84"/>
      <c r="K71" s="51">
        <f t="shared" si="18"/>
        <v>0</v>
      </c>
      <c r="L71" s="51">
        <f t="shared" si="19"/>
        <v>0</v>
      </c>
      <c r="M71" s="51">
        <f t="shared" si="20"/>
        <v>0</v>
      </c>
      <c r="N71" s="51">
        <f t="shared" si="21"/>
        <v>0</v>
      </c>
    </row>
    <row r="72" spans="1:14" s="10" customFormat="1" ht="18" customHeight="1" x14ac:dyDescent="0.2">
      <c r="A72" s="77"/>
      <c r="B72" s="77"/>
      <c r="C72" s="77"/>
      <c r="D72" s="77"/>
      <c r="E72" s="83"/>
      <c r="F72" s="83"/>
      <c r="G72" s="102"/>
      <c r="H72" s="67">
        <f t="shared" si="22"/>
        <v>0</v>
      </c>
      <c r="I72" s="85"/>
      <c r="K72" s="51">
        <f t="shared" ref="K72:K73" si="28">ROUND(IF($I72 &gt; 0,$I72, $H72)*E72, 2)</f>
        <v>0</v>
      </c>
      <c r="L72" s="51">
        <f t="shared" ref="L72:L73" si="29">ROUND(IF($I72 &gt; 0,$I72, $H72)*F72,2)</f>
        <v>0</v>
      </c>
      <c r="M72" s="51">
        <f t="shared" ref="M72:M73" si="30">ROUND(IF($I72 &gt; 0,$I72, $H72)*G72, 2)</f>
        <v>0</v>
      </c>
      <c r="N72" s="51">
        <f t="shared" ref="N72:N73" si="31">IF($I72 &gt; 0,$I72, $H72)-K72-L72-M72</f>
        <v>0</v>
      </c>
    </row>
    <row r="73" spans="1:14" s="10" customFormat="1" ht="18" customHeight="1" x14ac:dyDescent="0.2">
      <c r="A73" s="77"/>
      <c r="B73" s="77"/>
      <c r="C73" s="77"/>
      <c r="D73" s="77"/>
      <c r="E73" s="83"/>
      <c r="F73" s="83"/>
      <c r="G73" s="74"/>
      <c r="H73" s="67">
        <f t="shared" si="22"/>
        <v>0</v>
      </c>
      <c r="I73" s="84"/>
      <c r="K73" s="51">
        <f t="shared" si="28"/>
        <v>0</v>
      </c>
      <c r="L73" s="51">
        <f t="shared" si="29"/>
        <v>0</v>
      </c>
      <c r="M73" s="51">
        <f t="shared" si="30"/>
        <v>0</v>
      </c>
      <c r="N73" s="51">
        <f t="shared" si="31"/>
        <v>0</v>
      </c>
    </row>
    <row r="74" spans="1:14" x14ac:dyDescent="0.2">
      <c r="C74" s="93"/>
      <c r="D74" s="93"/>
      <c r="E74" s="52" t="s">
        <v>63</v>
      </c>
      <c r="F74" s="52" t="s">
        <v>63</v>
      </c>
      <c r="G74" s="52" t="s">
        <v>63</v>
      </c>
      <c r="H74" s="27" t="s">
        <v>28</v>
      </c>
      <c r="I74" s="27" t="s">
        <v>28</v>
      </c>
      <c r="K74" s="27" t="s">
        <v>28</v>
      </c>
      <c r="L74" s="27" t="s">
        <v>28</v>
      </c>
      <c r="M74" s="27" t="s">
        <v>28</v>
      </c>
      <c r="N74" s="27" t="s">
        <v>28</v>
      </c>
    </row>
    <row r="75" spans="1:14" s="5" customFormat="1" ht="10" customHeight="1" x14ac:dyDescent="0.2">
      <c r="A75" s="112"/>
      <c r="B75" s="112"/>
      <c r="C75" s="113"/>
      <c r="D75" s="113"/>
      <c r="E75" s="113"/>
      <c r="F75" s="113"/>
      <c r="G75" s="113"/>
      <c r="H75" s="114"/>
      <c r="I75" s="114"/>
      <c r="M75" s="11"/>
      <c r="N75" s="11"/>
    </row>
    <row r="76" spans="1:14" s="5" customFormat="1" ht="15" customHeight="1" x14ac:dyDescent="0.2">
      <c r="A76" s="149" t="s">
        <v>65</v>
      </c>
      <c r="B76" s="141"/>
      <c r="C76" s="141"/>
      <c r="D76" s="149" t="s">
        <v>66</v>
      </c>
      <c r="E76" s="141"/>
      <c r="F76" s="142"/>
      <c r="G76" s="141" t="s">
        <v>67</v>
      </c>
      <c r="H76" s="141"/>
      <c r="I76" s="142"/>
      <c r="M76" s="11"/>
      <c r="N76" s="11"/>
    </row>
    <row r="77" spans="1:14" s="5" customFormat="1" ht="15" customHeight="1" x14ac:dyDescent="0.2">
      <c r="A77" s="143" t="s">
        <v>73</v>
      </c>
      <c r="B77" s="144"/>
      <c r="C77" s="144"/>
      <c r="D77" s="143" t="s">
        <v>70</v>
      </c>
      <c r="E77" s="144"/>
      <c r="F77" s="145"/>
      <c r="G77" s="144" t="s">
        <v>69</v>
      </c>
      <c r="H77" s="144"/>
      <c r="I77" s="145"/>
      <c r="M77" s="11"/>
      <c r="N77" s="11"/>
    </row>
    <row r="78" spans="1:14" s="5" customFormat="1" ht="31" customHeight="1" x14ac:dyDescent="0.2">
      <c r="A78" s="146"/>
      <c r="B78" s="147"/>
      <c r="C78" s="148"/>
      <c r="D78" s="146"/>
      <c r="E78" s="147"/>
      <c r="F78" s="148"/>
      <c r="G78" s="146"/>
      <c r="H78" s="147"/>
      <c r="I78" s="148"/>
      <c r="M78" s="11"/>
      <c r="N78" s="11"/>
    </row>
    <row r="79" spans="1:14" s="5" customFormat="1" ht="16" customHeight="1" x14ac:dyDescent="0.2">
      <c r="A79" s="115" t="s">
        <v>68</v>
      </c>
      <c r="B79" s="139"/>
      <c r="C79" s="140"/>
      <c r="D79" s="115" t="s">
        <v>68</v>
      </c>
      <c r="E79" s="139"/>
      <c r="F79" s="140"/>
      <c r="G79" s="117" t="s">
        <v>68</v>
      </c>
      <c r="H79" s="139"/>
      <c r="I79" s="140"/>
      <c r="M79" s="11"/>
      <c r="N79" s="11"/>
    </row>
  </sheetData>
  <mergeCells count="12">
    <mergeCell ref="B79:C79"/>
    <mergeCell ref="E79:F79"/>
    <mergeCell ref="H79:I79"/>
    <mergeCell ref="G76:I76"/>
    <mergeCell ref="D77:F77"/>
    <mergeCell ref="G77:I77"/>
    <mergeCell ref="G78:I78"/>
    <mergeCell ref="D78:F78"/>
    <mergeCell ref="A78:C78"/>
    <mergeCell ref="A76:C76"/>
    <mergeCell ref="A77:C77"/>
    <mergeCell ref="D76:F76"/>
  </mergeCells>
  <conditionalFormatting sqref="N58:N67">
    <cfRule type="cellIs" dxfId="3" priority="4" operator="lessThan">
      <formula>IF($I$54&gt;0,$I$54,$I$53)</formula>
    </cfRule>
  </conditionalFormatting>
  <conditionalFormatting sqref="N72:N73">
    <cfRule type="cellIs" dxfId="2" priority="3" operator="lessThan">
      <formula>IF($I$54&gt;0,$I$54,$I$53)</formula>
    </cfRule>
  </conditionalFormatting>
  <conditionalFormatting sqref="N70:N71">
    <cfRule type="cellIs" dxfId="1" priority="2" operator="lessThan">
      <formula>IF($I$54&gt;0,$I$54,$I$53)</formula>
    </cfRule>
  </conditionalFormatting>
  <conditionalFormatting sqref="N68:N69">
    <cfRule type="cellIs" dxfId="0" priority="1" operator="lessThan">
      <formula>IF($I$54&gt;0,$I$54,$I$53)</formula>
    </cfRule>
  </conditionalFormatting>
  <pageMargins left="0.70866141732283505" right="0.70866141732283505" top="0.74803149606299202" bottom="0.74803149606299202" header="0.31496062992126" footer="0.31496062992126"/>
  <pageSetup paperSize="9" scale="92" fitToHeight="0" orientation="portrait" r:id="rId1"/>
  <headerFooter>
    <oddHeader>&amp;Rหน้า &amp;P / &amp;N</oddHeader>
    <oddFooter>&amp;R&amp;"Calibri,Regular"&amp;K000000FR-MK-13-R00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Injection</vt:lpstr>
      <vt:lpstr>Cost</vt:lpstr>
      <vt:lpstr>Cost!Print_Area</vt:lpstr>
      <vt:lpstr>Cost!Print_Titles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Sittipon Simasanti</cp:lastModifiedBy>
  <cp:revision>1</cp:revision>
  <cp:lastPrinted>2021-10-18T01:55:04Z</cp:lastPrinted>
  <dcterms:created xsi:type="dcterms:W3CDTF">2017-02-17T00:46:42Z</dcterms:created>
  <dcterms:modified xsi:type="dcterms:W3CDTF">2021-10-18T01:58:58Z</dcterms:modified>
</cp:coreProperties>
</file>