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Escritorio\"/>
    </mc:Choice>
  </mc:AlternateContent>
  <bookViews>
    <workbookView xWindow="0" yWindow="0" windowWidth="23040" windowHeight="9192" firstSheet="6" activeTab="6"/>
  </bookViews>
  <sheets>
    <sheet name="Hoja1_1" sheetId="5" r:id="rId1"/>
    <sheet name="Hoja1_2" sheetId="1" r:id="rId2"/>
    <sheet name="Hoja2" sheetId="2" r:id="rId3"/>
    <sheet name="Hoja3" sheetId="3" r:id="rId4"/>
    <sheet name="Hoja4" sheetId="4" r:id="rId5"/>
    <sheet name="Pedido Diciembre-22" sheetId="6" r:id="rId6"/>
    <sheet name="ABV-refractometo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1" l="1"/>
  <c r="G16" i="11" l="1"/>
  <c r="G23" i="11" s="1"/>
  <c r="E13" i="6" l="1"/>
  <c r="N25" i="6" l="1"/>
  <c r="N24" i="6"/>
  <c r="N23" i="6"/>
  <c r="N22" i="6"/>
  <c r="N20" i="6"/>
  <c r="N19" i="6"/>
  <c r="N18" i="6"/>
  <c r="N17" i="6"/>
  <c r="M8" i="6"/>
  <c r="M7" i="6"/>
  <c r="M6" i="6"/>
  <c r="M4" i="6"/>
  <c r="G25" i="6"/>
  <c r="G24" i="6"/>
  <c r="G23" i="6"/>
  <c r="G22" i="6"/>
  <c r="G20" i="6"/>
  <c r="G19" i="6"/>
  <c r="G18" i="6"/>
  <c r="G17" i="6"/>
  <c r="M11" i="6" l="1"/>
  <c r="G27" i="6"/>
  <c r="G28" i="6" s="1"/>
  <c r="N27" i="6"/>
  <c r="F15" i="11"/>
  <c r="G15" i="11" s="1"/>
  <c r="G12" i="11"/>
  <c r="F23" i="11" l="1"/>
  <c r="F24" i="11" l="1"/>
  <c r="F25" i="11"/>
  <c r="M7" i="5" l="1"/>
  <c r="M8" i="5"/>
  <c r="E8" i="6" l="1"/>
  <c r="E7" i="6"/>
  <c r="E6" i="6"/>
  <c r="E4" i="6"/>
  <c r="E11" i="6" l="1"/>
  <c r="D3" i="5"/>
  <c r="J24" i="5" l="1"/>
  <c r="H25" i="5"/>
  <c r="H8" i="5"/>
  <c r="H3" i="5" l="1"/>
  <c r="J3" i="5"/>
  <c r="J19" i="5"/>
  <c r="H29" i="5"/>
  <c r="J7" i="5" l="1"/>
  <c r="J25" i="5"/>
  <c r="J8" i="5"/>
  <c r="J23" i="5"/>
  <c r="J11" i="5"/>
  <c r="J29" i="5"/>
  <c r="F7" i="5"/>
  <c r="H23" i="5"/>
  <c r="H22" i="5"/>
  <c r="H12" i="5"/>
  <c r="J12" i="5" s="1"/>
  <c r="H11" i="5"/>
  <c r="H10" i="5"/>
  <c r="J10" i="5" s="1"/>
  <c r="H9" i="5"/>
  <c r="J9" i="5" s="1"/>
  <c r="H7" i="5"/>
  <c r="H6" i="5"/>
  <c r="H5" i="5"/>
  <c r="H4" i="5"/>
  <c r="J22" i="5"/>
  <c r="J6" i="5"/>
  <c r="D29" i="5"/>
  <c r="F29" i="5" s="1"/>
  <c r="D25" i="5"/>
  <c r="F25" i="5" s="1"/>
  <c r="D23" i="5"/>
  <c r="F23" i="5" s="1"/>
  <c r="D22" i="5"/>
  <c r="F22" i="5" s="1"/>
  <c r="J21" i="5"/>
  <c r="H21" i="5"/>
  <c r="D21" i="5"/>
  <c r="F21" i="5" s="1"/>
  <c r="J20" i="5"/>
  <c r="H20" i="5"/>
  <c r="D20" i="5"/>
  <c r="F20" i="5" s="1"/>
  <c r="H19" i="5"/>
  <c r="D19" i="5"/>
  <c r="F19" i="5" s="1"/>
  <c r="F3" i="5"/>
  <c r="D12" i="5"/>
  <c r="F12" i="5" s="1"/>
  <c r="J4" i="5"/>
  <c r="D9" i="5"/>
  <c r="F9" i="5" s="1"/>
  <c r="D7" i="5"/>
  <c r="D4" i="5"/>
  <c r="F4" i="5" s="1"/>
  <c r="D6" i="5"/>
  <c r="F6" i="5" s="1"/>
  <c r="D8" i="5"/>
  <c r="F8" i="5" s="1"/>
  <c r="J30" i="5" l="1"/>
  <c r="J31" i="5" s="1"/>
  <c r="F30" i="5"/>
  <c r="F31" i="5" s="1"/>
  <c r="D11" i="5"/>
  <c r="F11" i="5" s="1"/>
  <c r="D10" i="5"/>
  <c r="F10" i="5" s="1"/>
  <c r="J5" i="5"/>
  <c r="J13" i="5" s="1"/>
  <c r="D5" i="5" l="1"/>
  <c r="F5" i="5" s="1"/>
  <c r="F13" i="5" s="1"/>
  <c r="J14" i="5"/>
  <c r="F14" i="5" l="1"/>
  <c r="F7" i="3"/>
  <c r="E7" i="3"/>
  <c r="D7" i="3"/>
  <c r="D9" i="3" s="1"/>
  <c r="G7" i="3" l="1"/>
  <c r="H9" i="3" s="1"/>
  <c r="O5" i="2"/>
  <c r="AW27" i="2"/>
  <c r="AS27" i="2"/>
  <c r="AR27" i="2"/>
  <c r="AN27" i="2"/>
  <c r="AM27" i="2"/>
  <c r="AI27" i="2"/>
  <c r="AH27" i="2"/>
  <c r="AD27" i="2"/>
  <c r="AC27" i="2"/>
  <c r="Y27" i="2"/>
  <c r="X27" i="2"/>
  <c r="T27" i="2"/>
  <c r="S27" i="2"/>
  <c r="O27" i="2"/>
  <c r="N27" i="2"/>
  <c r="J27" i="2"/>
  <c r="I27" i="2"/>
  <c r="E27" i="2"/>
  <c r="AX27" i="2" s="1"/>
  <c r="AX26" i="2"/>
  <c r="AW26" i="2"/>
  <c r="AV26" i="2"/>
  <c r="AS26" i="2"/>
  <c r="AR26" i="2"/>
  <c r="AN26" i="2"/>
  <c r="AM26" i="2"/>
  <c r="AI26" i="2"/>
  <c r="AH26" i="2"/>
  <c r="AD26" i="2"/>
  <c r="AC26" i="2"/>
  <c r="Y26" i="2"/>
  <c r="X26" i="2"/>
  <c r="T26" i="2"/>
  <c r="S26" i="2"/>
  <c r="O26" i="2"/>
  <c r="N26" i="2"/>
  <c r="J26" i="2"/>
  <c r="I26" i="2"/>
  <c r="E26" i="2"/>
  <c r="D26" i="2"/>
  <c r="AW25" i="2"/>
  <c r="AS25" i="2"/>
  <c r="AR25" i="2"/>
  <c r="AN25" i="2"/>
  <c r="AM25" i="2"/>
  <c r="AI25" i="2"/>
  <c r="AH25" i="2"/>
  <c r="AD25" i="2"/>
  <c r="AC25" i="2"/>
  <c r="Y25" i="2"/>
  <c r="X25" i="2"/>
  <c r="T25" i="2"/>
  <c r="S25" i="2"/>
  <c r="O25" i="2"/>
  <c r="N25" i="2"/>
  <c r="J25" i="2"/>
  <c r="I25" i="2"/>
  <c r="E25" i="2"/>
  <c r="AX25" i="2" s="1"/>
  <c r="AX24" i="2"/>
  <c r="AW24" i="2"/>
  <c r="AV24" i="2"/>
  <c r="AS24" i="2"/>
  <c r="AR24" i="2"/>
  <c r="AN24" i="2"/>
  <c r="AM24" i="2"/>
  <c r="AI24" i="2"/>
  <c r="AH24" i="2"/>
  <c r="AD24" i="2"/>
  <c r="AC24" i="2"/>
  <c r="Y24" i="2"/>
  <c r="X24" i="2"/>
  <c r="T24" i="2"/>
  <c r="S24" i="2"/>
  <c r="O24" i="2"/>
  <c r="N24" i="2"/>
  <c r="J24" i="2"/>
  <c r="I24" i="2"/>
  <c r="E24" i="2"/>
  <c r="D24" i="2"/>
  <c r="AX23" i="2"/>
  <c r="AW23" i="2"/>
  <c r="AS23" i="2"/>
  <c r="AR23" i="2"/>
  <c r="AN23" i="2"/>
  <c r="AM23" i="2"/>
  <c r="AI23" i="2"/>
  <c r="AH23" i="2"/>
  <c r="AD23" i="2"/>
  <c r="AC23" i="2"/>
  <c r="Y23" i="2"/>
  <c r="X23" i="2"/>
  <c r="T23" i="2"/>
  <c r="S23" i="2"/>
  <c r="O23" i="2"/>
  <c r="N23" i="2"/>
  <c r="J23" i="2"/>
  <c r="I23" i="2"/>
  <c r="E23" i="2"/>
  <c r="AX22" i="2"/>
  <c r="AW22" i="2"/>
  <c r="AV22" i="2"/>
  <c r="AS22" i="2"/>
  <c r="AR22" i="2"/>
  <c r="AN22" i="2"/>
  <c r="AM22" i="2"/>
  <c r="AI22" i="2"/>
  <c r="AH22" i="2"/>
  <c r="AD22" i="2"/>
  <c r="AC22" i="2"/>
  <c r="Y22" i="2"/>
  <c r="X22" i="2"/>
  <c r="T22" i="2"/>
  <c r="S22" i="2"/>
  <c r="O22" i="2"/>
  <c r="N22" i="2"/>
  <c r="J22" i="2"/>
  <c r="I22" i="2"/>
  <c r="E22" i="2"/>
  <c r="D22" i="2"/>
  <c r="AX28" i="2"/>
  <c r="AW28" i="2"/>
  <c r="AV28" i="2"/>
  <c r="AU28" i="2"/>
  <c r="AS28" i="2"/>
  <c r="AR28" i="2"/>
  <c r="AP28" i="2"/>
  <c r="AN28" i="2"/>
  <c r="AM28" i="2"/>
  <c r="AK28" i="2"/>
  <c r="AI28" i="2"/>
  <c r="AH28" i="2"/>
  <c r="AF28" i="2"/>
  <c r="AD28" i="2"/>
  <c r="AC28" i="2"/>
  <c r="AA28" i="2"/>
  <c r="Y28" i="2"/>
  <c r="X28" i="2"/>
  <c r="V28" i="2"/>
  <c r="T28" i="2"/>
  <c r="S28" i="2"/>
  <c r="Q28" i="2"/>
  <c r="O28" i="2"/>
  <c r="N28" i="2"/>
  <c r="L28" i="2"/>
  <c r="J28" i="2"/>
  <c r="I28" i="2"/>
  <c r="G28" i="2"/>
  <c r="E28" i="2"/>
  <c r="D28" i="2"/>
  <c r="AX21" i="2"/>
  <c r="AW21" i="2"/>
  <c r="AS21" i="2"/>
  <c r="AR21" i="2"/>
  <c r="AN21" i="2"/>
  <c r="AM21" i="2"/>
  <c r="AI21" i="2"/>
  <c r="AH21" i="2"/>
  <c r="AD21" i="2"/>
  <c r="AC21" i="2"/>
  <c r="Y21" i="2"/>
  <c r="X21" i="2"/>
  <c r="T21" i="2"/>
  <c r="S21" i="2"/>
  <c r="O21" i="2"/>
  <c r="N21" i="2"/>
  <c r="J21" i="2"/>
  <c r="I21" i="2"/>
  <c r="E21" i="2"/>
  <c r="AX20" i="2"/>
  <c r="AW20" i="2"/>
  <c r="AV20" i="2"/>
  <c r="AS20" i="2"/>
  <c r="AR20" i="2"/>
  <c r="AN20" i="2"/>
  <c r="AM20" i="2"/>
  <c r="AI20" i="2"/>
  <c r="AH20" i="2"/>
  <c r="AD20" i="2"/>
  <c r="AC20" i="2"/>
  <c r="Y20" i="2"/>
  <c r="X20" i="2"/>
  <c r="T20" i="2"/>
  <c r="S20" i="2"/>
  <c r="O20" i="2"/>
  <c r="N20" i="2"/>
  <c r="J20" i="2"/>
  <c r="I20" i="2"/>
  <c r="E20" i="2"/>
  <c r="D20" i="2"/>
  <c r="AX19" i="2"/>
  <c r="AW19" i="2"/>
  <c r="AS19" i="2"/>
  <c r="AR19" i="2"/>
  <c r="AN19" i="2"/>
  <c r="AM19" i="2"/>
  <c r="AI19" i="2"/>
  <c r="AH19" i="2"/>
  <c r="AD19" i="2"/>
  <c r="AC19" i="2"/>
  <c r="Y19" i="2"/>
  <c r="X19" i="2"/>
  <c r="T19" i="2"/>
  <c r="S19" i="2"/>
  <c r="O19" i="2"/>
  <c r="N19" i="2"/>
  <c r="J19" i="2"/>
  <c r="I19" i="2"/>
  <c r="E19" i="2"/>
  <c r="AX18" i="2"/>
  <c r="AW18" i="2"/>
  <c r="AV18" i="2"/>
  <c r="AS18" i="2"/>
  <c r="AR18" i="2"/>
  <c r="AN18" i="2"/>
  <c r="AM18" i="2"/>
  <c r="AI18" i="2"/>
  <c r="AH18" i="2"/>
  <c r="AD18" i="2"/>
  <c r="AC18" i="2"/>
  <c r="Y18" i="2"/>
  <c r="X18" i="2"/>
  <c r="T18" i="2"/>
  <c r="S18" i="2"/>
  <c r="O18" i="2"/>
  <c r="N18" i="2"/>
  <c r="J18" i="2"/>
  <c r="I18" i="2"/>
  <c r="E18" i="2"/>
  <c r="D18" i="2"/>
  <c r="AX17" i="2"/>
  <c r="AW17" i="2"/>
  <c r="AS17" i="2"/>
  <c r="AR17" i="2"/>
  <c r="AN17" i="2"/>
  <c r="AM17" i="2"/>
  <c r="AI17" i="2"/>
  <c r="AH17" i="2"/>
  <c r="AD17" i="2"/>
  <c r="AC17" i="2"/>
  <c r="Y17" i="2"/>
  <c r="X17" i="2"/>
  <c r="T17" i="2"/>
  <c r="S17" i="2"/>
  <c r="O17" i="2"/>
  <c r="N17" i="2"/>
  <c r="J17" i="2"/>
  <c r="I17" i="2"/>
  <c r="E17" i="2"/>
  <c r="AX16" i="2"/>
  <c r="AW16" i="2"/>
  <c r="AV16" i="2"/>
  <c r="AS16" i="2"/>
  <c r="AR16" i="2"/>
  <c r="AN16" i="2"/>
  <c r="AM16" i="2"/>
  <c r="AI16" i="2"/>
  <c r="AH16" i="2"/>
  <c r="AD16" i="2"/>
  <c r="AC16" i="2"/>
  <c r="Y16" i="2"/>
  <c r="X16" i="2"/>
  <c r="T16" i="2"/>
  <c r="S16" i="2"/>
  <c r="O16" i="2"/>
  <c r="N16" i="2"/>
  <c r="J16" i="2"/>
  <c r="I16" i="2"/>
  <c r="E16" i="2"/>
  <c r="D16" i="2"/>
  <c r="AX15" i="2"/>
  <c r="AW15" i="2"/>
  <c r="AS15" i="2"/>
  <c r="AR15" i="2"/>
  <c r="AN15" i="2"/>
  <c r="AM15" i="2"/>
  <c r="AI15" i="2"/>
  <c r="AH15" i="2"/>
  <c r="AD15" i="2"/>
  <c r="AC15" i="2"/>
  <c r="Y15" i="2"/>
  <c r="X15" i="2"/>
  <c r="T15" i="2"/>
  <c r="S15" i="2"/>
  <c r="O15" i="2"/>
  <c r="N15" i="2"/>
  <c r="J15" i="2"/>
  <c r="I15" i="2"/>
  <c r="O11" i="2"/>
  <c r="AS11" i="2"/>
  <c r="AN11" i="2"/>
  <c r="AI11" i="2"/>
  <c r="AD11" i="2"/>
  <c r="Y11" i="2"/>
  <c r="T11" i="2"/>
  <c r="J11" i="2"/>
  <c r="AW11" i="2"/>
  <c r="AM11" i="2"/>
  <c r="AC11" i="2"/>
  <c r="S11" i="2"/>
  <c r="I11" i="2"/>
  <c r="AR11" i="2"/>
  <c r="AR9" i="2"/>
  <c r="AR7" i="2"/>
  <c r="AH11" i="2"/>
  <c r="AH9" i="2"/>
  <c r="AH7" i="2"/>
  <c r="X11" i="2"/>
  <c r="X9" i="2"/>
  <c r="X7" i="2"/>
  <c r="N11" i="2"/>
  <c r="N9" i="2"/>
  <c r="N7" i="2"/>
  <c r="AR5" i="2"/>
  <c r="AH5" i="2"/>
  <c r="X5" i="2"/>
  <c r="N5" i="2"/>
  <c r="AX11" i="2"/>
  <c r="AX9" i="2"/>
  <c r="AX6" i="2"/>
  <c r="AS10" i="2"/>
  <c r="AS8" i="2"/>
  <c r="AS6" i="2"/>
  <c r="AN10" i="2"/>
  <c r="AN8" i="2"/>
  <c r="AN6" i="2"/>
  <c r="AI10" i="2"/>
  <c r="AI8" i="2"/>
  <c r="AI6" i="2"/>
  <c r="AD10" i="2"/>
  <c r="AD8" i="2"/>
  <c r="AD6" i="2"/>
  <c r="Y10" i="2"/>
  <c r="Y8" i="2"/>
  <c r="Y6" i="2"/>
  <c r="T10" i="2"/>
  <c r="T8" i="2"/>
  <c r="T6" i="2"/>
  <c r="O10" i="2"/>
  <c r="O8" i="2"/>
  <c r="O6" i="2"/>
  <c r="J10" i="2"/>
  <c r="J8" i="2"/>
  <c r="J6" i="2"/>
  <c r="E10" i="2"/>
  <c r="E8" i="2"/>
  <c r="E6" i="2"/>
  <c r="E11" i="2"/>
  <c r="AW9" i="2"/>
  <c r="AV9" i="2"/>
  <c r="AS9" i="2"/>
  <c r="AN9" i="2"/>
  <c r="AM9" i="2"/>
  <c r="AI9" i="2"/>
  <c r="AD9" i="2"/>
  <c r="AC9" i="2"/>
  <c r="Y9" i="2"/>
  <c r="T9" i="2"/>
  <c r="S9" i="2"/>
  <c r="O9" i="2"/>
  <c r="J9" i="2"/>
  <c r="I9" i="2"/>
  <c r="E9" i="2"/>
  <c r="D9" i="2"/>
  <c r="AX7" i="2"/>
  <c r="AW7" i="2"/>
  <c r="AV7" i="2"/>
  <c r="AS7" i="2"/>
  <c r="AN7" i="2"/>
  <c r="AM7" i="2"/>
  <c r="AI7" i="2"/>
  <c r="AD7" i="2"/>
  <c r="AC7" i="2"/>
  <c r="Y7" i="2"/>
  <c r="T7" i="2"/>
  <c r="S7" i="2"/>
  <c r="O7" i="2"/>
  <c r="J7" i="2"/>
  <c r="I7" i="2"/>
  <c r="E7" i="2"/>
  <c r="D7" i="2"/>
  <c r="E5" i="2"/>
  <c r="AS5" i="2"/>
  <c r="AD5" i="2"/>
  <c r="AW5" i="2"/>
  <c r="AM5" i="2"/>
  <c r="AC5" i="2"/>
  <c r="S5" i="2"/>
  <c r="I5" i="2"/>
  <c r="I6" i="2"/>
  <c r="AX10" i="2"/>
  <c r="AW10" i="2"/>
  <c r="AR10" i="2"/>
  <c r="AM10" i="2"/>
  <c r="AH10" i="2"/>
  <c r="AC10" i="2"/>
  <c r="X10" i="2"/>
  <c r="S10" i="2"/>
  <c r="N10" i="2"/>
  <c r="I10" i="2"/>
  <c r="AW8" i="2"/>
  <c r="AR8" i="2"/>
  <c r="AM8" i="2"/>
  <c r="AH8" i="2"/>
  <c r="AC8" i="2"/>
  <c r="X8" i="2"/>
  <c r="S8" i="2"/>
  <c r="N8" i="2"/>
  <c r="I8" i="2"/>
  <c r="AW6" i="2"/>
  <c r="AR6" i="2"/>
  <c r="AM6" i="2"/>
  <c r="AH6" i="2"/>
  <c r="AC6" i="2"/>
  <c r="X6" i="2"/>
  <c r="S6" i="2"/>
  <c r="N6" i="2"/>
  <c r="AX8" i="2" l="1"/>
  <c r="AR4" i="2"/>
  <c r="AH4" i="2"/>
  <c r="X4" i="2"/>
  <c r="N4" i="2"/>
  <c r="AX5" i="2"/>
  <c r="AN5" i="2"/>
  <c r="AI5" i="2"/>
  <c r="Y5" i="2"/>
  <c r="T5" i="2"/>
  <c r="J5" i="2"/>
  <c r="AX4" i="2"/>
  <c r="AW4" i="2"/>
  <c r="AS4" i="2"/>
  <c r="AN4" i="2"/>
  <c r="AM4" i="2"/>
  <c r="AI4" i="2"/>
  <c r="AD4" i="2"/>
  <c r="AC4" i="2"/>
  <c r="Y4" i="2"/>
  <c r="T4" i="2"/>
  <c r="S4" i="2"/>
  <c r="O4" i="2"/>
  <c r="J4" i="2"/>
  <c r="I4" i="2"/>
  <c r="AV5" i="2"/>
  <c r="AU11" i="2"/>
  <c r="AP11" i="2"/>
  <c r="AK11" i="2"/>
  <c r="AF11" i="2"/>
  <c r="AA11" i="2"/>
  <c r="V11" i="2"/>
  <c r="Q11" i="2"/>
  <c r="L11" i="2"/>
  <c r="G11" i="2"/>
  <c r="D11" i="2"/>
  <c r="D5" i="2"/>
  <c r="AV11" i="2" l="1"/>
  <c r="G17" i="1"/>
  <c r="G14" i="1"/>
  <c r="F14" i="1"/>
  <c r="E14" i="1"/>
  <c r="D14" i="1"/>
  <c r="G10" i="1"/>
  <c r="F10" i="1"/>
  <c r="E10" i="1"/>
  <c r="D10" i="1"/>
  <c r="C10" i="1"/>
  <c r="G9" i="1"/>
  <c r="F9" i="1"/>
  <c r="E9" i="1"/>
  <c r="D9" i="1"/>
  <c r="G13" i="1"/>
  <c r="F13" i="1"/>
  <c r="E13" i="1"/>
  <c r="D13" i="1"/>
  <c r="F17" i="1"/>
  <c r="E17" i="1"/>
  <c r="D17" i="1"/>
  <c r="C9" i="1"/>
  <c r="C17" i="1"/>
  <c r="C13" i="1"/>
  <c r="D20" i="1"/>
  <c r="E20" i="1" s="1"/>
  <c r="F20" i="1" s="1"/>
  <c r="G20" i="1" s="1"/>
  <c r="D16" i="1"/>
  <c r="E16" i="1" s="1"/>
  <c r="F16" i="1" s="1"/>
  <c r="G16" i="1" s="1"/>
  <c r="D12" i="1"/>
  <c r="E12" i="1" s="1"/>
  <c r="F12" i="1" s="1"/>
  <c r="G12" i="1" s="1"/>
  <c r="G8" i="1"/>
  <c r="F8" i="1"/>
  <c r="E8" i="1"/>
  <c r="D8" i="1"/>
  <c r="D19" i="1"/>
  <c r="E19" i="1" s="1"/>
  <c r="F19" i="1" s="1"/>
  <c r="G19" i="1" s="1"/>
  <c r="D15" i="1"/>
  <c r="E15" i="1" s="1"/>
  <c r="F15" i="1" s="1"/>
  <c r="G15" i="1" s="1"/>
  <c r="D11" i="1"/>
  <c r="E11" i="1" s="1"/>
  <c r="F11" i="1" s="1"/>
  <c r="G11" i="1" s="1"/>
  <c r="G7" i="1"/>
  <c r="F7" i="1"/>
  <c r="E7" i="1"/>
  <c r="D7" i="1"/>
  <c r="G6" i="1"/>
  <c r="F6" i="1"/>
  <c r="E6" i="1"/>
  <c r="D6" i="1"/>
</calcChain>
</file>

<file path=xl/sharedStrings.xml><?xml version="1.0" encoding="utf-8"?>
<sst xmlns="http://schemas.openxmlformats.org/spreadsheetml/2006/main" count="235" uniqueCount="113">
  <si>
    <t>Sup</t>
  </si>
  <si>
    <t>Inf</t>
  </si>
  <si>
    <t>Iz</t>
  </si>
  <si>
    <t>Drcha</t>
  </si>
  <si>
    <r>
      <t xml:space="preserve">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PUZZLE 10 X 8</t>
    </r>
  </si>
  <si>
    <r>
      <t xml:space="preserve">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PUZZLE  10 X 14</t>
    </r>
  </si>
  <si>
    <t>Colmenas</t>
  </si>
  <si>
    <t>Ácido fórmico (L)</t>
  </si>
  <si>
    <t>Ciclodextrina (kg)</t>
  </si>
  <si>
    <t>Maltodextrina (kg)</t>
  </si>
  <si>
    <t>Agua destilada (L)</t>
  </si>
  <si>
    <t>Ácido fórmico (kg)</t>
  </si>
  <si>
    <t>I</t>
  </si>
  <si>
    <t>II</t>
  </si>
  <si>
    <t>III</t>
  </si>
  <si>
    <t>IV</t>
  </si>
  <si>
    <t>V</t>
  </si>
  <si>
    <t>VI</t>
  </si>
  <si>
    <t>VII</t>
  </si>
  <si>
    <t>C</t>
  </si>
  <si>
    <t>Eb</t>
  </si>
  <si>
    <t>F</t>
  </si>
  <si>
    <t>F#</t>
  </si>
  <si>
    <t>Gb</t>
  </si>
  <si>
    <t>Ab</t>
  </si>
  <si>
    <t>Bb</t>
  </si>
  <si>
    <t>B</t>
  </si>
  <si>
    <t>D</t>
  </si>
  <si>
    <t>E</t>
  </si>
  <si>
    <t>G</t>
  </si>
  <si>
    <t>A</t>
  </si>
  <si>
    <t>Db</t>
  </si>
  <si>
    <t>C#</t>
  </si>
  <si>
    <t>D#</t>
  </si>
  <si>
    <t>G#</t>
  </si>
  <si>
    <t>A#</t>
  </si>
  <si>
    <t>Ninguna alteración</t>
  </si>
  <si>
    <t>5 bemoles</t>
  </si>
  <si>
    <t>2 sostenidos</t>
  </si>
  <si>
    <t>Ciclodextrina+Maltodextrina+Agua (kg)</t>
  </si>
  <si>
    <t>TRATAMIENTO CON ÁCIDO FÓRMICO (DOS TRATAMIENTOS DISTANCIADOS 12 DÍAS DE 150 g CADA UNO)</t>
  </si>
  <si>
    <t>botes</t>
  </si>
  <si>
    <t>miel</t>
  </si>
  <si>
    <t>coste</t>
  </si>
  <si>
    <t>Total</t>
  </si>
  <si>
    <t>Subtotal</t>
  </si>
  <si>
    <t>envasado</t>
  </si>
  <si>
    <t>precio miel</t>
  </si>
  <si>
    <t>Esc flores</t>
  </si>
  <si>
    <t>Esc romero</t>
  </si>
  <si>
    <t>500g romero</t>
  </si>
  <si>
    <t>1000g romero</t>
  </si>
  <si>
    <t>2kg romero</t>
  </si>
  <si>
    <t>500g  flores</t>
  </si>
  <si>
    <t>1000g flores</t>
  </si>
  <si>
    <t>flores 125 g</t>
  </si>
  <si>
    <t>Cerámica</t>
  </si>
  <si>
    <t>350g romero</t>
  </si>
  <si>
    <t>precio envasado</t>
  </si>
  <si>
    <t>Precio envasado</t>
  </si>
  <si>
    <t>1000 g flores mía</t>
  </si>
  <si>
    <t>125 g</t>
  </si>
  <si>
    <t>500 g</t>
  </si>
  <si>
    <t>1 kg</t>
  </si>
  <si>
    <t>2 kg</t>
  </si>
  <si>
    <t>350 g</t>
  </si>
  <si>
    <t>5 kg</t>
  </si>
  <si>
    <t>cerámica</t>
  </si>
  <si>
    <t>precio</t>
  </si>
  <si>
    <t>cantidad</t>
  </si>
  <si>
    <t>valor</t>
  </si>
  <si>
    <t>21% IVA</t>
  </si>
  <si>
    <t>OG</t>
  </si>
  <si>
    <t>FG</t>
  </si>
  <si>
    <t>ABV(%) alternativa</t>
  </si>
  <si>
    <t>ABV(%) estándar</t>
  </si>
  <si>
    <t>Porcentaje de alcohol hidromiel en función de OG y FG</t>
  </si>
  <si>
    <t>OG medida</t>
  </si>
  <si>
    <t>Brix</t>
  </si>
  <si>
    <t>SG</t>
  </si>
  <si>
    <t>FG medida</t>
  </si>
  <si>
    <t>OG corregida</t>
  </si>
  <si>
    <t>FG calculada</t>
  </si>
  <si>
    <t>OG correg.</t>
  </si>
  <si>
    <t>FG calc.</t>
  </si>
  <si>
    <r>
      <rPr>
        <b/>
        <sz val="10"/>
        <color theme="1"/>
        <rFont val="Calibri"/>
        <family val="2"/>
        <scheme val="minor"/>
      </rPr>
      <t>*Factor de corrección de mosto</t>
    </r>
    <r>
      <rPr>
        <sz val="10"/>
        <color theme="1"/>
        <rFont val="Calibri"/>
        <family val="2"/>
        <scheme val="minor"/>
      </rPr>
      <t xml:space="preserve">
1. Mide una muestra de mosto sin fermentar usando tu refractómetro.
2. Mida el mismo mosto usando un hidrómetro.
3.Convierta la lectura del hidrómetro a Brix usando esta fórmula: Brix = (SG-1)/0.004.
4. Divide la lectura del refractómetro por la lectura del hidrómetro.</t>
    </r>
  </si>
  <si>
    <t>MEDIDA DEL AVB DE UN MOSTO (% EN VOLUMEN DE ALCOHOL) MEDIANTE UN REFRACTÓMETRO</t>
  </si>
  <si>
    <t>Factor corr. mosto*</t>
  </si>
  <si>
    <t>La determinación del ABV de un mosto con un refractómetro es más rápida, higiénica y económica que la determinación con un hidrómetro, pero hay que hacer correcciones, una debida a que el alcohol que contiene el mosto falsea la medida de la gravedad y la otra a que el refractómetro está calibrado para medir concentraciones de sacarosa y el mosto además de sacarosa contiene otros azúcares y, por ello, hay que determinar el factor de corrección del mosto* (en esta calculadora se utiliza por defecto 1,04). Ni no se sabe el factor de corrección del mosto, se utiliza como factor de corrección 1.</t>
  </si>
  <si>
    <r>
      <rPr>
        <b/>
        <sz val="9"/>
        <color theme="1"/>
        <rFont val="Calibri"/>
        <family val="2"/>
        <scheme val="minor"/>
      </rPr>
      <t xml:space="preserve">OG medida </t>
    </r>
    <r>
      <rPr>
        <sz val="9"/>
        <color theme="1"/>
        <rFont val="Calibri"/>
        <family val="2"/>
        <scheme val="minor"/>
      </rPr>
      <t xml:space="preserve">y </t>
    </r>
    <r>
      <rPr>
        <b/>
        <sz val="9"/>
        <color theme="1"/>
        <rFont val="Calibri"/>
        <family val="2"/>
        <scheme val="minor"/>
      </rPr>
      <t>FG medida</t>
    </r>
    <r>
      <rPr>
        <sz val="9"/>
        <color theme="1"/>
        <rFont val="Calibri"/>
        <family val="2"/>
        <scheme val="minor"/>
      </rPr>
      <t xml:space="preserve">: gravedad inicial y final; </t>
    </r>
    <r>
      <rPr>
        <b/>
        <sz val="9"/>
        <color theme="1"/>
        <rFont val="Calibri"/>
        <family val="2"/>
        <scheme val="minor"/>
      </rPr>
      <t>OG corregida</t>
    </r>
    <r>
      <rPr>
        <sz val="9"/>
        <color theme="1"/>
        <rFont val="Calibri"/>
        <family val="2"/>
        <scheme val="minor"/>
      </rPr>
      <t xml:space="preserve">: gravedad inicial teniendo en cuenta del factor de corrección del mosto. </t>
    </r>
    <r>
      <rPr>
        <b/>
        <sz val="9"/>
        <color theme="1"/>
        <rFont val="Calibri"/>
        <family val="2"/>
        <scheme val="minor"/>
      </rPr>
      <t>FG calculada</t>
    </r>
    <r>
      <rPr>
        <sz val="9"/>
        <color theme="1"/>
        <rFont val="Calibri"/>
        <family val="2"/>
        <scheme val="minor"/>
      </rPr>
      <t xml:space="preserve"> (en SG): gravedad específica final teniendo en cuenta el contenido en alcohol del mosto.</t>
    </r>
  </si>
  <si>
    <t>Porcentaje de alcohol en volumen usando refractómetro</t>
  </si>
  <si>
    <t>Introduzca los valores requeridos en las casillas que están en verde para determinar el porcentaje de alcohol</t>
  </si>
  <si>
    <t xml:space="preserve">Envasado </t>
  </si>
  <si>
    <t>(32+48)</t>
  </si>
  <si>
    <t>Clientes varios (Miel)</t>
  </si>
  <si>
    <t>flores</t>
  </si>
  <si>
    <t xml:space="preserve"> 1 kg</t>
  </si>
  <si>
    <t>Unidades</t>
  </si>
  <si>
    <t>Precio/kg</t>
  </si>
  <si>
    <t>kg</t>
  </si>
  <si>
    <t>romero</t>
  </si>
  <si>
    <t>1kg</t>
  </si>
  <si>
    <t>10% IVA</t>
  </si>
  <si>
    <t>Envasado D</t>
  </si>
  <si>
    <t>Miel D</t>
  </si>
  <si>
    <t>F/R (I)</t>
  </si>
  <si>
    <t>(33+96)</t>
  </si>
  <si>
    <t>(33+61+36)</t>
  </si>
  <si>
    <t>(32+48+40)</t>
  </si>
  <si>
    <t xml:space="preserve"> (32+48+60)</t>
  </si>
  <si>
    <t>(6+12+8)</t>
  </si>
  <si>
    <t>(33+60+36)</t>
  </si>
  <si>
    <t xml:space="preserve">       Francisco José Moreno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</si>
</sst>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&quot;€&quot;"/>
    <numFmt numFmtId="165" formatCode="0.0"/>
    <numFmt numFmtId="166" formatCode="0.000"/>
    <numFmt numFmtId="167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7"/>
      <color rgb="FF202124"/>
      <name val="Inherit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3" borderId="8" xfId="0" applyFill="1" applyBorder="1"/>
    <xf numFmtId="0" fontId="0" fillId="3" borderId="7" xfId="0" applyFill="1" applyBorder="1"/>
    <xf numFmtId="0" fontId="0" fillId="3" borderId="6" xfId="0" applyFill="1" applyBorder="1"/>
    <xf numFmtId="0" fontId="0" fillId="2" borderId="9" xfId="0" applyFill="1" applyBorder="1"/>
    <xf numFmtId="0" fontId="0" fillId="4" borderId="9" xfId="0" applyFill="1" applyBorder="1"/>
    <xf numFmtId="0" fontId="0" fillId="2" borderId="6" xfId="0" applyFill="1" applyBorder="1"/>
    <xf numFmtId="0" fontId="0" fillId="2" borderId="11" xfId="0" applyFill="1" applyBorder="1"/>
    <xf numFmtId="0" fontId="0" fillId="6" borderId="6" xfId="0" applyFill="1" applyBorder="1"/>
    <xf numFmtId="0" fontId="0" fillId="4" borderId="8" xfId="0" applyFill="1" applyBorder="1"/>
    <xf numFmtId="0" fontId="0" fillId="3" borderId="17" xfId="0" applyFill="1" applyBorder="1"/>
    <xf numFmtId="0" fontId="0" fillId="3" borderId="9" xfId="0" applyFill="1" applyBorder="1"/>
    <xf numFmtId="0" fontId="0" fillId="3" borderId="13" xfId="0" applyFill="1" applyBorder="1"/>
    <xf numFmtId="0" fontId="0" fillId="3" borderId="2" xfId="0" applyFill="1" applyBorder="1"/>
    <xf numFmtId="0" fontId="2" fillId="9" borderId="11" xfId="0" applyFont="1" applyFill="1" applyBorder="1"/>
    <xf numFmtId="0" fontId="2" fillId="4" borderId="21" xfId="0" applyFont="1" applyFill="1" applyBorder="1"/>
    <xf numFmtId="0" fontId="0" fillId="2" borderId="20" xfId="0" applyFill="1" applyBorder="1"/>
    <xf numFmtId="0" fontId="0" fillId="8" borderId="12" xfId="0" applyFill="1" applyBorder="1"/>
    <xf numFmtId="0" fontId="0" fillId="8" borderId="2" xfId="0" applyFill="1" applyBorder="1"/>
    <xf numFmtId="0" fontId="0" fillId="8" borderId="7" xfId="0" applyFill="1" applyBorder="1"/>
    <xf numFmtId="0" fontId="0" fillId="7" borderId="7" xfId="0" applyFill="1" applyBorder="1"/>
    <xf numFmtId="0" fontId="0" fillId="5" borderId="7" xfId="0" applyFill="1" applyBorder="1"/>
    <xf numFmtId="0" fontId="0" fillId="2" borderId="14" xfId="0" applyFill="1" applyBorder="1"/>
    <xf numFmtId="0" fontId="0" fillId="8" borderId="15" xfId="0" applyFill="1" applyBorder="1"/>
    <xf numFmtId="0" fontId="0" fillId="8" borderId="10" xfId="0" applyFill="1" applyBorder="1"/>
    <xf numFmtId="0" fontId="0" fillId="2" borderId="10" xfId="0" applyFill="1" applyBorder="1"/>
    <xf numFmtId="0" fontId="0" fillId="8" borderId="9" xfId="0" applyFill="1" applyBorder="1"/>
    <xf numFmtId="0" fontId="0" fillId="7" borderId="9" xfId="0" applyFill="1" applyBorder="1"/>
    <xf numFmtId="0" fontId="0" fillId="7" borderId="18" xfId="0" applyFill="1" applyBorder="1"/>
    <xf numFmtId="0" fontId="0" fillId="0" borderId="0" xfId="0" applyBorder="1" applyAlignment="1">
      <alignment horizontal="justify" vertic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2" xfId="0" applyBorder="1"/>
    <xf numFmtId="0" fontId="0" fillId="0" borderId="35" xfId="0" applyBorder="1"/>
    <xf numFmtId="0" fontId="0" fillId="2" borderId="3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13" borderId="32" xfId="0" applyFill="1" applyBorder="1" applyAlignment="1">
      <alignment horizontal="center"/>
    </xf>
    <xf numFmtId="0" fontId="0" fillId="0" borderId="0" xfId="0" applyBorder="1" applyAlignment="1"/>
    <xf numFmtId="0" fontId="0" fillId="13" borderId="0" xfId="0" applyFill="1" applyBorder="1" applyAlignment="1"/>
    <xf numFmtId="0" fontId="0" fillId="14" borderId="4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32" xfId="0" applyFont="1" applyBorder="1" applyAlignment="1"/>
    <xf numFmtId="0" fontId="1" fillId="15" borderId="9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5" borderId="44" xfId="0" applyFont="1" applyFill="1" applyBorder="1" applyAlignment="1">
      <alignment horizontal="center"/>
    </xf>
    <xf numFmtId="0" fontId="1" fillId="17" borderId="44" xfId="0" applyFont="1" applyFill="1" applyBorder="1" applyAlignment="1">
      <alignment horizontal="center"/>
    </xf>
    <xf numFmtId="0" fontId="1" fillId="15" borderId="45" xfId="0" applyFont="1" applyFill="1" applyBorder="1" applyAlignment="1"/>
    <xf numFmtId="0" fontId="1" fillId="15" borderId="17" xfId="0" applyFont="1" applyFill="1" applyBorder="1" applyAlignment="1"/>
    <xf numFmtId="166" fontId="0" fillId="0" borderId="0" xfId="0" applyNumberFormat="1"/>
    <xf numFmtId="166" fontId="1" fillId="17" borderId="44" xfId="0" applyNumberFormat="1" applyFont="1" applyFill="1" applyBorder="1" applyAlignment="1">
      <alignment horizontal="center"/>
    </xf>
    <xf numFmtId="166" fontId="1" fillId="17" borderId="9" xfId="0" applyNumberFormat="1" applyFon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 applyAlignment="1"/>
    <xf numFmtId="166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Border="1"/>
    <xf numFmtId="0" fontId="1" fillId="16" borderId="9" xfId="0" applyFont="1" applyFill="1" applyBorder="1" applyAlignment="1">
      <alignment horizontal="center"/>
    </xf>
    <xf numFmtId="0" fontId="1" fillId="16" borderId="46" xfId="0" applyFont="1" applyFill="1" applyBorder="1" applyAlignment="1">
      <alignment horizontal="center"/>
    </xf>
    <xf numFmtId="165" fontId="1" fillId="9" borderId="46" xfId="0" applyNumberFormat="1" applyFont="1" applyFill="1" applyBorder="1" applyAlignment="1">
      <alignment horizontal="center"/>
    </xf>
    <xf numFmtId="0" fontId="1" fillId="15" borderId="9" xfId="0" applyFont="1" applyFill="1" applyBorder="1"/>
    <xf numFmtId="166" fontId="1" fillId="18" borderId="9" xfId="0" applyNumberFormat="1" applyFont="1" applyFill="1" applyBorder="1" applyAlignment="1">
      <alignment horizontal="center"/>
    </xf>
    <xf numFmtId="0" fontId="1" fillId="19" borderId="9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165" fontId="1" fillId="19" borderId="9" xfId="0" applyNumberFormat="1" applyFont="1" applyFill="1" applyBorder="1" applyAlignment="1">
      <alignment horizontal="center"/>
    </xf>
    <xf numFmtId="0" fontId="0" fillId="0" borderId="0" xfId="0" applyAlignment="1"/>
    <xf numFmtId="0" fontId="0" fillId="23" borderId="0" xfId="0" applyFill="1"/>
    <xf numFmtId="164" fontId="0" fillId="23" borderId="0" xfId="0" applyNumberFormat="1" applyFill="1"/>
    <xf numFmtId="166" fontId="1" fillId="19" borderId="9" xfId="0" applyNumberFormat="1" applyFont="1" applyFill="1" applyBorder="1" applyAlignment="1">
      <alignment horizontal="center"/>
    </xf>
    <xf numFmtId="165" fontId="1" fillId="16" borderId="9" xfId="0" applyNumberFormat="1" applyFont="1" applyFill="1" applyBorder="1" applyAlignment="1">
      <alignment horizontal="center"/>
    </xf>
    <xf numFmtId="165" fontId="1" fillId="16" borderId="44" xfId="0" applyNumberFormat="1" applyFont="1" applyFill="1" applyBorder="1" applyAlignment="1">
      <alignment horizontal="center"/>
    </xf>
    <xf numFmtId="165" fontId="1" fillId="16" borderId="18" xfId="0" applyNumberFormat="1" applyFont="1" applyFill="1" applyBorder="1" applyAlignment="1">
      <alignment horizontal="center"/>
    </xf>
    <xf numFmtId="165" fontId="1" fillId="16" borderId="19" xfId="0" applyNumberFormat="1" applyFont="1" applyFill="1" applyBorder="1" applyAlignment="1">
      <alignment horizontal="center"/>
    </xf>
    <xf numFmtId="0" fontId="0" fillId="16" borderId="41" xfId="0" applyFill="1" applyBorder="1" applyAlignment="1">
      <alignment horizontal="center"/>
    </xf>
    <xf numFmtId="0" fontId="0" fillId="16" borderId="42" xfId="0" applyFill="1" applyBorder="1" applyAlignment="1">
      <alignment horizontal="center"/>
    </xf>
    <xf numFmtId="0" fontId="0" fillId="16" borderId="43" xfId="0" applyFill="1" applyBorder="1" applyAlignment="1">
      <alignment horizontal="center"/>
    </xf>
    <xf numFmtId="0" fontId="0" fillId="10" borderId="0" xfId="0" applyFill="1" applyAlignment="1"/>
    <xf numFmtId="0" fontId="0" fillId="15" borderId="38" xfId="0" applyFont="1" applyFill="1" applyBorder="1" applyAlignment="1">
      <alignment horizontal="center"/>
    </xf>
    <xf numFmtId="0" fontId="0" fillId="15" borderId="39" xfId="0" applyFont="1" applyFill="1" applyBorder="1" applyAlignment="1">
      <alignment horizontal="center"/>
    </xf>
    <xf numFmtId="0" fontId="1" fillId="12" borderId="32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22" borderId="36" xfId="0" applyFont="1" applyFill="1" applyBorder="1" applyAlignment="1">
      <alignment wrapText="1"/>
    </xf>
    <xf numFmtId="0" fontId="0" fillId="22" borderId="47" xfId="0" applyFill="1" applyBorder="1" applyAlignment="1"/>
    <xf numFmtId="0" fontId="0" fillId="22" borderId="37" xfId="0" applyFill="1" applyBorder="1" applyAlignment="1"/>
    <xf numFmtId="0" fontId="0" fillId="22" borderId="48" xfId="0" applyFill="1" applyBorder="1" applyAlignment="1"/>
    <xf numFmtId="0" fontId="0" fillId="22" borderId="0" xfId="0" applyFill="1" applyBorder="1" applyAlignment="1"/>
    <xf numFmtId="0" fontId="0" fillId="22" borderId="49" xfId="0" applyFill="1" applyBorder="1" applyAlignment="1"/>
    <xf numFmtId="0" fontId="0" fillId="22" borderId="38" xfId="0" applyFill="1" applyBorder="1" applyAlignment="1"/>
    <xf numFmtId="0" fontId="0" fillId="22" borderId="50" xfId="0" applyFill="1" applyBorder="1" applyAlignment="1"/>
    <xf numFmtId="0" fontId="0" fillId="22" borderId="39" xfId="0" applyFill="1" applyBorder="1" applyAlignment="1"/>
    <xf numFmtId="0" fontId="1" fillId="21" borderId="6" xfId="0" applyFont="1" applyFill="1" applyBorder="1" applyAlignment="1"/>
    <xf numFmtId="0" fontId="0" fillId="21" borderId="7" xfId="0" applyFill="1" applyBorder="1" applyAlignment="1"/>
    <xf numFmtId="0" fontId="0" fillId="21" borderId="8" xfId="0" applyFill="1" applyBorder="1" applyAlignme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12" borderId="9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7" fillId="22" borderId="9" xfId="0" applyFont="1" applyFill="1" applyBorder="1" applyAlignment="1">
      <alignment vertical="top" wrapText="1"/>
    </xf>
    <xf numFmtId="0" fontId="0" fillId="22" borderId="9" xfId="0" applyFill="1" applyBorder="1" applyAlignment="1">
      <alignment vertical="top" wrapText="1"/>
    </xf>
    <xf numFmtId="0" fontId="1" fillId="9" borderId="9" xfId="0" applyFont="1" applyFill="1" applyBorder="1" applyAlignment="1">
      <alignment horizontal="center"/>
    </xf>
    <xf numFmtId="0" fontId="1" fillId="16" borderId="41" xfId="0" applyFont="1" applyFill="1" applyBorder="1" applyAlignment="1">
      <alignment horizontal="center"/>
    </xf>
    <xf numFmtId="0" fontId="1" fillId="16" borderId="42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2" fontId="0" fillId="0" borderId="2" xfId="0" applyNumberFormat="1" applyBorder="1" applyAlignment="1"/>
    <xf numFmtId="0" fontId="0" fillId="2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B1" zoomScale="87" zoomScaleNormal="87" workbookViewId="0">
      <selection activeCell="L3" sqref="L3:N8"/>
    </sheetView>
  </sheetViews>
  <sheetFormatPr baseColWidth="10" defaultRowHeight="14.4"/>
  <cols>
    <col min="2" max="2" width="17.109375" customWidth="1"/>
    <col min="9" max="9" width="17.21875" customWidth="1"/>
    <col min="12" max="12" width="23.33203125" customWidth="1"/>
  </cols>
  <sheetData>
    <row r="1" spans="2:14">
      <c r="B1" t="s">
        <v>30</v>
      </c>
    </row>
    <row r="2" spans="2:14" ht="15" thickBot="1">
      <c r="C2" t="s">
        <v>41</v>
      </c>
      <c r="D2" t="s">
        <v>42</v>
      </c>
      <c r="E2" t="s">
        <v>47</v>
      </c>
      <c r="F2" t="s">
        <v>43</v>
      </c>
      <c r="H2" t="s">
        <v>46</v>
      </c>
      <c r="I2" t="s">
        <v>58</v>
      </c>
      <c r="J2" t="s">
        <v>43</v>
      </c>
    </row>
    <row r="3" spans="2:14">
      <c r="B3" t="s">
        <v>57</v>
      </c>
      <c r="C3">
        <v>30</v>
      </c>
      <c r="D3">
        <f>C3*0.35</f>
        <v>10.5</v>
      </c>
      <c r="E3">
        <v>4.8</v>
      </c>
      <c r="F3">
        <f>D3*E3</f>
        <v>50.4</v>
      </c>
      <c r="H3">
        <f>C3</f>
        <v>30</v>
      </c>
      <c r="I3">
        <v>0.6</v>
      </c>
      <c r="J3">
        <f>C3*I3</f>
        <v>18</v>
      </c>
      <c r="L3" s="116" t="s">
        <v>76</v>
      </c>
      <c r="M3" s="117"/>
      <c r="N3" s="118"/>
    </row>
    <row r="4" spans="2:14">
      <c r="B4" t="s">
        <v>50</v>
      </c>
      <c r="C4">
        <v>55</v>
      </c>
      <c r="D4">
        <f>C4*0.5</f>
        <v>27.5</v>
      </c>
      <c r="E4">
        <v>4.8</v>
      </c>
      <c r="F4">
        <f t="shared" ref="F4:F12" si="0">D4*E4</f>
        <v>132</v>
      </c>
      <c r="H4">
        <f t="shared" ref="H4:H12" si="1">C4</f>
        <v>55</v>
      </c>
      <c r="I4">
        <v>0.6</v>
      </c>
      <c r="J4">
        <f>C4*0.6</f>
        <v>33</v>
      </c>
      <c r="L4" s="84"/>
      <c r="M4" s="2"/>
      <c r="N4" s="72"/>
    </row>
    <row r="5" spans="2:14">
      <c r="B5" t="s">
        <v>51</v>
      </c>
      <c r="C5">
        <v>40</v>
      </c>
      <c r="D5">
        <f>C5</f>
        <v>40</v>
      </c>
      <c r="E5">
        <v>4.8</v>
      </c>
      <c r="F5">
        <f t="shared" si="0"/>
        <v>192</v>
      </c>
      <c r="H5">
        <f t="shared" si="1"/>
        <v>40</v>
      </c>
      <c r="I5">
        <v>0.75</v>
      </c>
      <c r="J5">
        <f>C5*0.75</f>
        <v>30</v>
      </c>
      <c r="L5" s="84"/>
      <c r="M5" s="85" t="s">
        <v>72</v>
      </c>
      <c r="N5" s="87" t="s">
        <v>73</v>
      </c>
    </row>
    <row r="6" spans="2:14">
      <c r="B6" t="s">
        <v>52</v>
      </c>
      <c r="C6">
        <v>8</v>
      </c>
      <c r="D6">
        <f>2*C6</f>
        <v>16</v>
      </c>
      <c r="E6">
        <v>4.8</v>
      </c>
      <c r="F6">
        <f t="shared" si="0"/>
        <v>76.8</v>
      </c>
      <c r="H6">
        <f t="shared" si="1"/>
        <v>8</v>
      </c>
      <c r="I6">
        <v>1</v>
      </c>
      <c r="J6">
        <f>C6*1</f>
        <v>8</v>
      </c>
      <c r="L6" s="84"/>
      <c r="M6" s="86">
        <v>1.038</v>
      </c>
      <c r="N6" s="88">
        <v>1</v>
      </c>
    </row>
    <row r="7" spans="2:14">
      <c r="B7" t="s">
        <v>53</v>
      </c>
      <c r="C7">
        <v>17</v>
      </c>
      <c r="D7">
        <f>C7*0.5</f>
        <v>8.5</v>
      </c>
      <c r="E7">
        <v>4.8</v>
      </c>
      <c r="F7">
        <f t="shared" si="0"/>
        <v>40.799999999999997</v>
      </c>
      <c r="H7">
        <f t="shared" si="1"/>
        <v>17</v>
      </c>
      <c r="I7">
        <v>0.6</v>
      </c>
      <c r="J7">
        <f>C7*I7</f>
        <v>10.199999999999999</v>
      </c>
      <c r="L7" s="89" t="s">
        <v>74</v>
      </c>
      <c r="M7" s="112">
        <f>(76.08*(M6-N6)/(1.775-M6))*(N6/0.794)</f>
        <v>4.9404454712925006</v>
      </c>
      <c r="N7" s="113"/>
    </row>
    <row r="8" spans="2:14" ht="15" thickBot="1">
      <c r="B8" t="s">
        <v>54</v>
      </c>
      <c r="C8">
        <v>40</v>
      </c>
      <c r="D8">
        <f>C8</f>
        <v>40</v>
      </c>
      <c r="E8">
        <v>3.8</v>
      </c>
      <c r="F8">
        <f t="shared" si="0"/>
        <v>152</v>
      </c>
      <c r="H8">
        <f>C8</f>
        <v>40</v>
      </c>
      <c r="I8">
        <v>0.75</v>
      </c>
      <c r="J8">
        <f>C8*I8</f>
        <v>30</v>
      </c>
      <c r="L8" s="90" t="s">
        <v>75</v>
      </c>
      <c r="M8" s="114">
        <f>(M6-N6)*131.25</f>
        <v>4.9875000000000043</v>
      </c>
      <c r="N8" s="115"/>
    </row>
    <row r="9" spans="2:14">
      <c r="B9" t="s">
        <v>55</v>
      </c>
      <c r="C9">
        <v>0</v>
      </c>
      <c r="D9">
        <f>C9*0.125</f>
        <v>0</v>
      </c>
      <c r="E9">
        <v>0</v>
      </c>
      <c r="F9">
        <f t="shared" si="0"/>
        <v>0</v>
      </c>
      <c r="H9">
        <f t="shared" si="1"/>
        <v>0</v>
      </c>
      <c r="I9">
        <v>0</v>
      </c>
      <c r="J9">
        <f>H9*I9</f>
        <v>0</v>
      </c>
    </row>
    <row r="10" spans="2:14">
      <c r="B10" t="s">
        <v>48</v>
      </c>
      <c r="C10">
        <v>40</v>
      </c>
      <c r="D10">
        <f>C10*0.25</f>
        <v>10</v>
      </c>
      <c r="E10">
        <v>0</v>
      </c>
      <c r="F10">
        <f>D10*E10</f>
        <v>0</v>
      </c>
      <c r="H10">
        <f t="shared" si="1"/>
        <v>40</v>
      </c>
      <c r="I10">
        <v>0.3</v>
      </c>
      <c r="J10">
        <f>H10*I11</f>
        <v>12</v>
      </c>
    </row>
    <row r="11" spans="2:14">
      <c r="B11" t="s">
        <v>49</v>
      </c>
      <c r="C11">
        <v>40</v>
      </c>
      <c r="D11">
        <f>C11*0.25</f>
        <v>10</v>
      </c>
      <c r="E11">
        <v>4.8</v>
      </c>
      <c r="F11">
        <f t="shared" si="0"/>
        <v>48</v>
      </c>
      <c r="H11">
        <f t="shared" si="1"/>
        <v>40</v>
      </c>
      <c r="I11">
        <v>0.3</v>
      </c>
      <c r="J11" s="82">
        <f>H11*I11</f>
        <v>12</v>
      </c>
    </row>
    <row r="12" spans="2:14">
      <c r="B12" t="s">
        <v>56</v>
      </c>
      <c r="C12">
        <v>54</v>
      </c>
      <c r="D12">
        <f>C12*0.25</f>
        <v>13.5</v>
      </c>
      <c r="E12">
        <v>0</v>
      </c>
      <c r="F12">
        <f t="shared" si="0"/>
        <v>0</v>
      </c>
      <c r="H12">
        <f t="shared" si="1"/>
        <v>54</v>
      </c>
      <c r="I12">
        <v>0.3</v>
      </c>
      <c r="J12" s="82">
        <f>H12*I12</f>
        <v>16.2</v>
      </c>
    </row>
    <row r="13" spans="2:14">
      <c r="D13" t="s">
        <v>45</v>
      </c>
      <c r="F13">
        <f>SUM(F3,F4,F5,F6,F7,F8,F9,F10,F11,F12)</f>
        <v>692</v>
      </c>
      <c r="H13" t="s">
        <v>45</v>
      </c>
      <c r="J13" s="83">
        <f>SUM(J3,J4,J5,J6,J7,J8,J9,J10,J11,J12)</f>
        <v>169.39999999999998</v>
      </c>
    </row>
    <row r="14" spans="2:14">
      <c r="D14" t="s">
        <v>44</v>
      </c>
      <c r="F14">
        <f>F13*1.1</f>
        <v>761.2</v>
      </c>
      <c r="H14" t="s">
        <v>44</v>
      </c>
      <c r="J14" s="82">
        <f>J13*1.21</f>
        <v>204.97399999999996</v>
      </c>
      <c r="M14" s="82"/>
    </row>
    <row r="17" spans="2:13">
      <c r="B17" t="s">
        <v>27</v>
      </c>
    </row>
    <row r="18" spans="2:13">
      <c r="C18" t="s">
        <v>41</v>
      </c>
      <c r="D18" t="s">
        <v>42</v>
      </c>
      <c r="E18" t="s">
        <v>47</v>
      </c>
      <c r="F18" t="s">
        <v>43</v>
      </c>
      <c r="H18" t="s">
        <v>46</v>
      </c>
      <c r="I18" t="s">
        <v>59</v>
      </c>
      <c r="J18" t="s">
        <v>43</v>
      </c>
    </row>
    <row r="19" spans="2:13">
      <c r="B19" t="s">
        <v>57</v>
      </c>
      <c r="C19">
        <v>30</v>
      </c>
      <c r="D19">
        <f>C19*0.35</f>
        <v>10.5</v>
      </c>
      <c r="E19">
        <v>4.8</v>
      </c>
      <c r="F19">
        <f>D19*E19</f>
        <v>50.4</v>
      </c>
      <c r="H19">
        <f t="shared" ref="H19:H23" si="2">C19</f>
        <v>30</v>
      </c>
      <c r="I19">
        <v>0.6</v>
      </c>
      <c r="J19">
        <f>C19*I19</f>
        <v>18</v>
      </c>
    </row>
    <row r="20" spans="2:13">
      <c r="B20" t="s">
        <v>50</v>
      </c>
      <c r="C20">
        <v>55</v>
      </c>
      <c r="D20">
        <f>C20*0.5</f>
        <v>27.5</v>
      </c>
      <c r="E20">
        <v>4.8</v>
      </c>
      <c r="F20">
        <f>D20*E20</f>
        <v>132</v>
      </c>
      <c r="H20">
        <f t="shared" si="2"/>
        <v>55</v>
      </c>
      <c r="I20">
        <v>0.6</v>
      </c>
      <c r="J20">
        <f>C20*0.6</f>
        <v>33</v>
      </c>
    </row>
    <row r="21" spans="2:13">
      <c r="B21" t="s">
        <v>51</v>
      </c>
      <c r="C21">
        <v>40</v>
      </c>
      <c r="D21">
        <f>C21</f>
        <v>40</v>
      </c>
      <c r="E21">
        <v>4.8</v>
      </c>
      <c r="F21">
        <f>D21*E20</f>
        <v>192</v>
      </c>
      <c r="H21">
        <f t="shared" si="2"/>
        <v>40</v>
      </c>
      <c r="I21">
        <v>0.75</v>
      </c>
      <c r="J21">
        <f>C21*0.75</f>
        <v>30</v>
      </c>
    </row>
    <row r="22" spans="2:13">
      <c r="B22" t="s">
        <v>52</v>
      </c>
      <c r="C22">
        <v>8</v>
      </c>
      <c r="D22">
        <f>2*C22</f>
        <v>16</v>
      </c>
      <c r="E22">
        <v>4.8</v>
      </c>
      <c r="F22">
        <f>D22*E20</f>
        <v>76.8</v>
      </c>
      <c r="H22">
        <f t="shared" si="2"/>
        <v>8</v>
      </c>
      <c r="I22">
        <v>1</v>
      </c>
      <c r="J22">
        <f>C22*1</f>
        <v>8</v>
      </c>
    </row>
    <row r="23" spans="2:13">
      <c r="B23" t="s">
        <v>53</v>
      </c>
      <c r="C23">
        <v>16</v>
      </c>
      <c r="D23">
        <f>C23*0.5</f>
        <v>8</v>
      </c>
      <c r="E23">
        <v>3.8</v>
      </c>
      <c r="F23">
        <f>D23*E23</f>
        <v>30.4</v>
      </c>
      <c r="H23">
        <f t="shared" si="2"/>
        <v>16</v>
      </c>
      <c r="I23">
        <v>0.6</v>
      </c>
      <c r="J23">
        <f>C23*0.75</f>
        <v>12</v>
      </c>
    </row>
    <row r="24" spans="2:13">
      <c r="B24" t="s">
        <v>60</v>
      </c>
      <c r="H24">
        <v>12</v>
      </c>
      <c r="I24">
        <v>0.75</v>
      </c>
      <c r="J24">
        <f>H24*I24</f>
        <v>9</v>
      </c>
    </row>
    <row r="25" spans="2:13">
      <c r="B25" t="s">
        <v>54</v>
      </c>
      <c r="C25">
        <v>40</v>
      </c>
      <c r="D25">
        <f>C25</f>
        <v>40</v>
      </c>
      <c r="E25">
        <v>3.8</v>
      </c>
      <c r="F25">
        <f>D25*E25</f>
        <v>152</v>
      </c>
      <c r="H25">
        <f>C25</f>
        <v>40</v>
      </c>
      <c r="I25">
        <v>0.75</v>
      </c>
      <c r="J25">
        <f>C25*I25</f>
        <v>30</v>
      </c>
    </row>
    <row r="26" spans="2:13">
      <c r="B26" t="s">
        <v>55</v>
      </c>
    </row>
    <row r="27" spans="2:13">
      <c r="B27" t="s">
        <v>48</v>
      </c>
    </row>
    <row r="28" spans="2:13">
      <c r="B28" t="s">
        <v>49</v>
      </c>
      <c r="J28" s="82"/>
    </row>
    <row r="29" spans="2:13">
      <c r="B29" t="s">
        <v>56</v>
      </c>
      <c r="C29">
        <v>54</v>
      </c>
      <c r="D29">
        <f>C29*0.25</f>
        <v>13.5</v>
      </c>
      <c r="E29">
        <v>0</v>
      </c>
      <c r="F29">
        <f>D29*E29</f>
        <v>0</v>
      </c>
      <c r="H29">
        <f>C29</f>
        <v>54</v>
      </c>
      <c r="I29">
        <v>0.3</v>
      </c>
      <c r="J29" s="82">
        <f>H29*0.3</f>
        <v>16.2</v>
      </c>
    </row>
    <row r="30" spans="2:13">
      <c r="D30" t="s">
        <v>45</v>
      </c>
      <c r="F30">
        <f>SUM(F20,F21,F22,F23,F25,F26,F27,F28,F29)</f>
        <v>583.20000000000005</v>
      </c>
      <c r="H30" t="s">
        <v>45</v>
      </c>
      <c r="J30" s="83">
        <f>SUM(J19,J20,J21,J22,J23,J24,J25,J26,J27,J28,J29)</f>
        <v>156.19999999999999</v>
      </c>
    </row>
    <row r="31" spans="2:13">
      <c r="D31" t="s">
        <v>44</v>
      </c>
      <c r="F31">
        <f>F30</f>
        <v>583.20000000000005</v>
      </c>
      <c r="H31" t="s">
        <v>44</v>
      </c>
      <c r="J31" s="82">
        <f>J30</f>
        <v>156.19999999999999</v>
      </c>
      <c r="M31" s="82"/>
    </row>
  </sheetData>
  <mergeCells count="3">
    <mergeCell ref="M7:N7"/>
    <mergeCell ref="M8:N8"/>
    <mergeCell ref="L3:N3"/>
  </mergeCells>
  <pageMargins left="0.7" right="0.7" top="0.75" bottom="0.75" header="0.3" footer="0.3"/>
  <pageSetup paperSize="9" orientation="landscape" r:id="rId1"/>
  <ignoredErrors>
    <ignoredError sqref="D6 J6 J22 F23 J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0"/>
  <sheetViews>
    <sheetView topLeftCell="A2" workbookViewId="0">
      <selection activeCell="C15" sqref="C15"/>
    </sheetView>
  </sheetViews>
  <sheetFormatPr baseColWidth="10" defaultRowHeight="14.4"/>
  <sheetData>
    <row r="4" spans="2:7" ht="15" thickBot="1"/>
    <row r="5" spans="2:7">
      <c r="B5" t="s">
        <v>0</v>
      </c>
      <c r="C5" s="4">
        <v>0</v>
      </c>
      <c r="D5" s="1">
        <v>0</v>
      </c>
      <c r="E5" s="4">
        <v>0</v>
      </c>
      <c r="F5" s="1">
        <v>0</v>
      </c>
      <c r="G5" s="4">
        <v>0</v>
      </c>
    </row>
    <row r="6" spans="2:7">
      <c r="B6" t="s">
        <v>1</v>
      </c>
      <c r="C6" s="5">
        <v>161.92500000000001</v>
      </c>
      <c r="D6" s="5">
        <f>C6</f>
        <v>161.92500000000001</v>
      </c>
      <c r="E6" s="5">
        <f>C6</f>
        <v>161.92500000000001</v>
      </c>
      <c r="F6" s="2">
        <f>C6</f>
        <v>161.92500000000001</v>
      </c>
      <c r="G6" s="5">
        <f>C6</f>
        <v>161.92500000000001</v>
      </c>
    </row>
    <row r="7" spans="2:7">
      <c r="B7" t="s">
        <v>2</v>
      </c>
      <c r="C7" s="5">
        <v>0</v>
      </c>
      <c r="D7" s="2">
        <f>C7+55.88</f>
        <v>55.88</v>
      </c>
      <c r="E7" s="5">
        <f>D7+55.88</f>
        <v>111.76</v>
      </c>
      <c r="F7" s="2">
        <f>E7+55.88</f>
        <v>167.64000000000001</v>
      </c>
      <c r="G7" s="5">
        <f>F7+55.88</f>
        <v>223.52</v>
      </c>
    </row>
    <row r="8" spans="2:7" ht="15" thickBot="1">
      <c r="B8" t="s">
        <v>3</v>
      </c>
      <c r="C8" s="6">
        <v>223.52</v>
      </c>
      <c r="D8" s="3">
        <f>C8-55.88</f>
        <v>167.64000000000001</v>
      </c>
      <c r="E8" s="6">
        <f>D8-55.88</f>
        <v>111.76000000000002</v>
      </c>
      <c r="F8" s="3">
        <f>E8-55.88</f>
        <v>55.880000000000017</v>
      </c>
      <c r="G8" s="6">
        <f>F8-55.88</f>
        <v>0</v>
      </c>
    </row>
    <row r="9" spans="2:7">
      <c r="B9" t="s">
        <v>0</v>
      </c>
      <c r="C9" s="4">
        <f>C5+53.975</f>
        <v>53.975000000000001</v>
      </c>
      <c r="D9" s="1">
        <f>C9</f>
        <v>53.975000000000001</v>
      </c>
      <c r="E9" s="4">
        <f>C9</f>
        <v>53.975000000000001</v>
      </c>
      <c r="F9" s="1">
        <f>C9</f>
        <v>53.975000000000001</v>
      </c>
      <c r="G9" s="4">
        <f>C9</f>
        <v>53.975000000000001</v>
      </c>
    </row>
    <row r="10" spans="2:7">
      <c r="B10" t="s">
        <v>1</v>
      </c>
      <c r="C10" s="5">
        <f>C6-53.975</f>
        <v>107.95000000000002</v>
      </c>
      <c r="D10" s="2">
        <f>C10</f>
        <v>107.95000000000002</v>
      </c>
      <c r="E10" s="5">
        <f>C10</f>
        <v>107.95000000000002</v>
      </c>
      <c r="F10" s="2">
        <f>C10</f>
        <v>107.95000000000002</v>
      </c>
      <c r="G10" s="5">
        <f>C10</f>
        <v>107.95000000000002</v>
      </c>
    </row>
    <row r="11" spans="2:7">
      <c r="B11" t="s">
        <v>2</v>
      </c>
      <c r="C11" s="5">
        <v>0</v>
      </c>
      <c r="D11" s="2">
        <f>C11+55.88</f>
        <v>55.88</v>
      </c>
      <c r="E11" s="5">
        <f>D11+55.88</f>
        <v>111.76</v>
      </c>
      <c r="F11" s="2">
        <f>E11+55.88</f>
        <v>167.64000000000001</v>
      </c>
      <c r="G11" s="5">
        <f>F11+55.88</f>
        <v>223.52</v>
      </c>
    </row>
    <row r="12" spans="2:7" ht="15" thickBot="1">
      <c r="B12" t="s">
        <v>3</v>
      </c>
      <c r="C12" s="6">
        <v>223.52</v>
      </c>
      <c r="D12" s="3">
        <f>C12-55.88</f>
        <v>167.64000000000001</v>
      </c>
      <c r="E12" s="6">
        <f>D12-55.88</f>
        <v>111.76000000000002</v>
      </c>
      <c r="F12" s="3">
        <f>E12-55.88</f>
        <v>55.880000000000017</v>
      </c>
      <c r="G12" s="6">
        <f>F12-55.88</f>
        <v>0</v>
      </c>
    </row>
    <row r="13" spans="2:7">
      <c r="B13" t="s">
        <v>0</v>
      </c>
      <c r="C13" s="4">
        <f>C9+53.975</f>
        <v>107.95</v>
      </c>
      <c r="D13" s="1">
        <f>C13</f>
        <v>107.95</v>
      </c>
      <c r="E13" s="4">
        <f>C13</f>
        <v>107.95</v>
      </c>
      <c r="F13" s="1">
        <f>C13</f>
        <v>107.95</v>
      </c>
      <c r="G13" s="4">
        <f>C13</f>
        <v>107.95</v>
      </c>
    </row>
    <row r="14" spans="2:7">
      <c r="B14" t="s">
        <v>1</v>
      </c>
      <c r="C14" s="5">
        <v>53.975000000000001</v>
      </c>
      <c r="D14" s="2">
        <f>C14</f>
        <v>53.975000000000001</v>
      </c>
      <c r="E14" s="5">
        <f>C14</f>
        <v>53.975000000000001</v>
      </c>
      <c r="F14" s="2">
        <f>C14</f>
        <v>53.975000000000001</v>
      </c>
      <c r="G14" s="5">
        <f>C14</f>
        <v>53.975000000000001</v>
      </c>
    </row>
    <row r="15" spans="2:7">
      <c r="B15" t="s">
        <v>2</v>
      </c>
      <c r="C15" s="5">
        <v>0</v>
      </c>
      <c r="D15" s="2">
        <f>C15+55.88</f>
        <v>55.88</v>
      </c>
      <c r="E15" s="5">
        <f>D15+55.88</f>
        <v>111.76</v>
      </c>
      <c r="F15" s="2">
        <f>E15+55.88</f>
        <v>167.64000000000001</v>
      </c>
      <c r="G15" s="5">
        <f>F15+55.88</f>
        <v>223.52</v>
      </c>
    </row>
    <row r="16" spans="2:7" ht="15" thickBot="1">
      <c r="B16" t="s">
        <v>3</v>
      </c>
      <c r="C16" s="6">
        <v>223.52</v>
      </c>
      <c r="D16" s="3">
        <f>C16-55.88</f>
        <v>167.64000000000001</v>
      </c>
      <c r="E16" s="6">
        <f>D16-55.88</f>
        <v>111.76000000000002</v>
      </c>
      <c r="F16" s="3">
        <f>E16-55.88</f>
        <v>55.880000000000017</v>
      </c>
      <c r="G16" s="6">
        <f>F16-55.88</f>
        <v>0</v>
      </c>
    </row>
    <row r="17" spans="2:7">
      <c r="B17" t="s">
        <v>0</v>
      </c>
      <c r="C17" s="4">
        <f>C13+53.975</f>
        <v>161.92500000000001</v>
      </c>
      <c r="D17" s="1">
        <f>C17</f>
        <v>161.92500000000001</v>
      </c>
      <c r="E17" s="4">
        <f>C17</f>
        <v>161.92500000000001</v>
      </c>
      <c r="F17" s="1">
        <f>C17</f>
        <v>161.92500000000001</v>
      </c>
      <c r="G17" s="4">
        <f>C17</f>
        <v>161.92500000000001</v>
      </c>
    </row>
    <row r="18" spans="2:7">
      <c r="B18" t="s">
        <v>1</v>
      </c>
      <c r="C18" s="5">
        <v>0</v>
      </c>
      <c r="D18" s="2">
        <v>0</v>
      </c>
      <c r="E18" s="5">
        <v>0</v>
      </c>
      <c r="F18" s="7">
        <v>0</v>
      </c>
      <c r="G18" s="5">
        <v>0</v>
      </c>
    </row>
    <row r="19" spans="2:7">
      <c r="B19" t="s">
        <v>2</v>
      </c>
      <c r="C19" s="5">
        <v>0</v>
      </c>
      <c r="D19" s="2">
        <f>C19+55.88</f>
        <v>55.88</v>
      </c>
      <c r="E19" s="5">
        <f>D19+55.88</f>
        <v>111.76</v>
      </c>
      <c r="F19" s="2">
        <f>E19+55.88</f>
        <v>167.64000000000001</v>
      </c>
      <c r="G19" s="5">
        <f>F19+55.88</f>
        <v>223.52</v>
      </c>
    </row>
    <row r="20" spans="2:7" ht="15" thickBot="1">
      <c r="B20" t="s">
        <v>3</v>
      </c>
      <c r="C20" s="6">
        <v>223.52</v>
      </c>
      <c r="D20" s="3">
        <f>C20-55.88</f>
        <v>167.64000000000001</v>
      </c>
      <c r="E20" s="6">
        <f>D20-55.88</f>
        <v>111.76000000000002</v>
      </c>
      <c r="F20" s="3">
        <f>E20-55.88</f>
        <v>55.880000000000017</v>
      </c>
      <c r="G20" s="6">
        <f>F20-55.88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8"/>
  <sheetViews>
    <sheetView zoomScale="82" zoomScaleNormal="78" workbookViewId="0">
      <selection activeCell="P8" sqref="P8"/>
    </sheetView>
  </sheetViews>
  <sheetFormatPr baseColWidth="10" defaultRowHeight="14.4"/>
  <cols>
    <col min="1" max="1" width="7.44140625" customWidth="1"/>
    <col min="2" max="2" width="3" customWidth="1"/>
    <col min="3" max="3" width="3.21875" customWidth="1"/>
    <col min="4" max="4" width="3" customWidth="1"/>
    <col min="5" max="5" width="3.6640625" customWidth="1"/>
    <col min="6" max="6" width="3.33203125" customWidth="1"/>
    <col min="7" max="7" width="3" customWidth="1"/>
    <col min="8" max="9" width="3.44140625" customWidth="1"/>
    <col min="10" max="10" width="3.21875" customWidth="1"/>
    <col min="11" max="11" width="3.6640625" customWidth="1"/>
    <col min="12" max="13" width="3" customWidth="1"/>
    <col min="14" max="14" width="2.77734375" customWidth="1"/>
    <col min="15" max="15" width="2.88671875" customWidth="1"/>
    <col min="16" max="16" width="3.33203125" customWidth="1"/>
    <col min="17" max="17" width="2.88671875" customWidth="1"/>
    <col min="18" max="18" width="3.109375" customWidth="1"/>
    <col min="19" max="19" width="3.33203125" customWidth="1"/>
    <col min="20" max="21" width="3" customWidth="1"/>
    <col min="22" max="22" width="3.21875" customWidth="1"/>
    <col min="23" max="23" width="2.77734375" customWidth="1"/>
    <col min="24" max="24" width="3.33203125" customWidth="1"/>
    <col min="25" max="25" width="3.109375" customWidth="1"/>
    <col min="26" max="26" width="3.33203125" customWidth="1"/>
    <col min="27" max="27" width="3.21875" customWidth="1"/>
    <col min="28" max="28" width="3" customWidth="1"/>
    <col min="29" max="29" width="3.77734375" customWidth="1"/>
    <col min="30" max="30" width="2.6640625" customWidth="1"/>
    <col min="31" max="31" width="3.5546875" customWidth="1"/>
    <col min="32" max="32" width="3.33203125" customWidth="1"/>
    <col min="33" max="35" width="3.6640625" customWidth="1"/>
    <col min="36" max="36" width="2.88671875" customWidth="1"/>
    <col min="37" max="37" width="3.109375" customWidth="1"/>
    <col min="38" max="38" width="3.44140625" customWidth="1"/>
    <col min="39" max="39" width="3.77734375" customWidth="1"/>
    <col min="40" max="40" width="3.88671875" customWidth="1"/>
    <col min="41" max="41" width="3.33203125" customWidth="1"/>
    <col min="42" max="44" width="3.109375" customWidth="1"/>
    <col min="45" max="45" width="2.77734375" customWidth="1"/>
    <col min="46" max="46" width="3.44140625" customWidth="1"/>
    <col min="47" max="48" width="3" customWidth="1"/>
    <col min="49" max="49" width="3.109375" customWidth="1"/>
    <col min="50" max="50" width="3" customWidth="1"/>
    <col min="51" max="51" width="2.88671875" customWidth="1"/>
  </cols>
  <sheetData>
    <row r="2" spans="2:50">
      <c r="H2" s="119" t="s">
        <v>4</v>
      </c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</row>
    <row r="3" spans="2:50" ht="15" thickBot="1"/>
    <row r="4" spans="2:50" ht="15" thickBot="1">
      <c r="B4" s="32">
        <v>1</v>
      </c>
      <c r="C4" s="35">
        <v>1</v>
      </c>
      <c r="D4" s="20">
        <v>0</v>
      </c>
      <c r="E4" s="19">
        <v>0</v>
      </c>
      <c r="G4" s="24">
        <v>1</v>
      </c>
      <c r="H4" s="37">
        <v>-1</v>
      </c>
      <c r="I4" s="8">
        <f t="shared" ref="I4:I11" si="0">-C4</f>
        <v>-1</v>
      </c>
      <c r="J4" s="19">
        <f>E4</f>
        <v>0</v>
      </c>
      <c r="L4" s="24">
        <v>1</v>
      </c>
      <c r="M4" s="39">
        <v>1</v>
      </c>
      <c r="N4" s="8">
        <f t="shared" ref="N4:N11" si="1">-H4</f>
        <v>1</v>
      </c>
      <c r="O4" s="19">
        <f>E4</f>
        <v>0</v>
      </c>
      <c r="Q4" s="25">
        <v>-1</v>
      </c>
      <c r="R4" s="35">
        <v>1</v>
      </c>
      <c r="S4" s="13">
        <f t="shared" ref="S4:S11" si="2">-M4</f>
        <v>-1</v>
      </c>
      <c r="T4" s="30">
        <f>E4</f>
        <v>0</v>
      </c>
      <c r="V4" s="25">
        <v>1</v>
      </c>
      <c r="W4" s="35">
        <v>-1</v>
      </c>
      <c r="X4" s="13">
        <f t="shared" ref="X4:X11" si="3">-R4</f>
        <v>-1</v>
      </c>
      <c r="Y4" s="30">
        <f>E4</f>
        <v>0</v>
      </c>
      <c r="AA4" s="22">
        <v>1</v>
      </c>
      <c r="AB4" s="44">
        <v>-1</v>
      </c>
      <c r="AC4" s="11">
        <f t="shared" ref="AC4:AC11" si="4">-W4</f>
        <v>1</v>
      </c>
      <c r="AD4" s="29">
        <f>E4</f>
        <v>0</v>
      </c>
      <c r="AF4" s="22">
        <v>-1</v>
      </c>
      <c r="AG4" s="45">
        <v>-1</v>
      </c>
      <c r="AH4" s="11">
        <f t="shared" ref="AH4:AH11" si="5">-AB4</f>
        <v>1</v>
      </c>
      <c r="AI4" s="29">
        <f>E4</f>
        <v>0</v>
      </c>
      <c r="AK4" s="22">
        <v>1</v>
      </c>
      <c r="AL4" s="44">
        <v>1</v>
      </c>
      <c r="AM4" s="11">
        <f t="shared" ref="AM4:AM11" si="6">-AG4</f>
        <v>1</v>
      </c>
      <c r="AN4" s="29">
        <f>E4</f>
        <v>0</v>
      </c>
      <c r="AP4" s="22">
        <v>-1</v>
      </c>
      <c r="AQ4" s="44">
        <v>1</v>
      </c>
      <c r="AR4" s="11">
        <f t="shared" ref="AR4:AR11" si="7">-AL4</f>
        <v>-1</v>
      </c>
      <c r="AS4" s="29">
        <f>E4</f>
        <v>0</v>
      </c>
      <c r="AU4" s="44">
        <v>1</v>
      </c>
      <c r="AV4" s="29">
        <v>0</v>
      </c>
      <c r="AW4" s="23">
        <f t="shared" ref="AW4:AW11" si="8">-AQ4</f>
        <v>-1</v>
      </c>
      <c r="AX4" s="11">
        <f>E4</f>
        <v>0</v>
      </c>
    </row>
    <row r="5" spans="2:50" ht="15" thickBot="1">
      <c r="B5" s="34">
        <v>1</v>
      </c>
      <c r="C5" s="36">
        <v>-1</v>
      </c>
      <c r="D5" s="31">
        <f>D4</f>
        <v>0</v>
      </c>
      <c r="E5" s="33">
        <f t="shared" ref="E5:E11" si="9">-B4</f>
        <v>-1</v>
      </c>
      <c r="G5" s="26">
        <v>1</v>
      </c>
      <c r="H5" s="37">
        <v>1</v>
      </c>
      <c r="I5" s="8">
        <f t="shared" si="0"/>
        <v>1</v>
      </c>
      <c r="J5" s="9">
        <f t="shared" ref="J5:J11" si="10">-G4</f>
        <v>-1</v>
      </c>
      <c r="L5" s="24">
        <v>-1</v>
      </c>
      <c r="M5" s="39">
        <v>1</v>
      </c>
      <c r="N5" s="8">
        <f t="shared" si="1"/>
        <v>-1</v>
      </c>
      <c r="O5" s="9">
        <f t="shared" ref="O5:O11" si="11">-L4</f>
        <v>-1</v>
      </c>
      <c r="Q5" s="40">
        <v>1</v>
      </c>
      <c r="R5" s="41">
        <v>1</v>
      </c>
      <c r="S5" s="15">
        <f t="shared" si="2"/>
        <v>-1</v>
      </c>
      <c r="T5" s="16">
        <f t="shared" ref="T5:T11" si="12">-Q4</f>
        <v>1</v>
      </c>
      <c r="V5" s="43">
        <v>1</v>
      </c>
      <c r="W5" s="42">
        <v>-1</v>
      </c>
      <c r="X5" s="12">
        <f t="shared" si="3"/>
        <v>-1</v>
      </c>
      <c r="Y5" s="12">
        <f t="shared" ref="Y5:Y11" si="13">-V4</f>
        <v>-1</v>
      </c>
      <c r="AA5" s="22">
        <v>-1</v>
      </c>
      <c r="AB5" s="44">
        <v>1</v>
      </c>
      <c r="AC5" s="11">
        <f t="shared" si="4"/>
        <v>1</v>
      </c>
      <c r="AD5" s="11">
        <f t="shared" ref="AD5:AD11" si="14">-AA4</f>
        <v>-1</v>
      </c>
      <c r="AF5" s="22">
        <v>1</v>
      </c>
      <c r="AG5" s="45">
        <v>1</v>
      </c>
      <c r="AH5" s="11">
        <f t="shared" si="5"/>
        <v>-1</v>
      </c>
      <c r="AI5" s="11">
        <f t="shared" ref="AI5:AI11" si="15">-AF4</f>
        <v>1</v>
      </c>
      <c r="AK5" s="22">
        <v>-1</v>
      </c>
      <c r="AL5" s="44">
        <v>1</v>
      </c>
      <c r="AM5" s="11">
        <f t="shared" si="6"/>
        <v>-1</v>
      </c>
      <c r="AN5" s="11">
        <f t="shared" ref="AN5:AN11" si="16">-AK4</f>
        <v>-1</v>
      </c>
      <c r="AP5" s="22">
        <v>1</v>
      </c>
      <c r="AQ5" s="44">
        <v>-1</v>
      </c>
      <c r="AR5" s="11">
        <f t="shared" si="7"/>
        <v>-1</v>
      </c>
      <c r="AS5" s="11">
        <f>AP4</f>
        <v>-1</v>
      </c>
      <c r="AU5" s="44">
        <v>-1</v>
      </c>
      <c r="AV5" s="29">
        <f>AV4</f>
        <v>0</v>
      </c>
      <c r="AW5" s="11">
        <f t="shared" si="8"/>
        <v>1</v>
      </c>
      <c r="AX5" s="11">
        <f>-AU4</f>
        <v>-1</v>
      </c>
    </row>
    <row r="6" spans="2:50" ht="15" thickBot="1">
      <c r="B6" s="24">
        <v>-1</v>
      </c>
      <c r="C6" s="37">
        <v>-1</v>
      </c>
      <c r="D6" s="20">
        <v>0</v>
      </c>
      <c r="E6" s="27">
        <f t="shared" si="9"/>
        <v>-1</v>
      </c>
      <c r="G6" s="24">
        <v>-1</v>
      </c>
      <c r="H6" s="37">
        <v>1</v>
      </c>
      <c r="I6" s="8">
        <f t="shared" si="0"/>
        <v>1</v>
      </c>
      <c r="J6" s="9">
        <f t="shared" si="10"/>
        <v>-1</v>
      </c>
      <c r="L6" s="24">
        <v>-1</v>
      </c>
      <c r="M6" s="39">
        <v>1</v>
      </c>
      <c r="N6" s="8">
        <f t="shared" si="1"/>
        <v>-1</v>
      </c>
      <c r="O6" s="9">
        <f t="shared" si="11"/>
        <v>1</v>
      </c>
      <c r="Q6" s="25">
        <v>1</v>
      </c>
      <c r="R6" s="35">
        <v>-1</v>
      </c>
      <c r="S6" s="13">
        <f t="shared" si="2"/>
        <v>-1</v>
      </c>
      <c r="T6" s="14">
        <f t="shared" si="12"/>
        <v>-1</v>
      </c>
      <c r="V6" s="25">
        <v>-1</v>
      </c>
      <c r="W6" s="35">
        <v>1</v>
      </c>
      <c r="X6" s="13">
        <f t="shared" si="3"/>
        <v>1</v>
      </c>
      <c r="Y6" s="14">
        <f t="shared" si="13"/>
        <v>-1</v>
      </c>
      <c r="AA6" s="22">
        <v>1</v>
      </c>
      <c r="AB6" s="44">
        <v>1</v>
      </c>
      <c r="AC6" s="11">
        <f t="shared" si="4"/>
        <v>-1</v>
      </c>
      <c r="AD6" s="11">
        <f t="shared" si="14"/>
        <v>1</v>
      </c>
      <c r="AF6" s="22">
        <v>-1</v>
      </c>
      <c r="AG6" s="45">
        <v>-1</v>
      </c>
      <c r="AH6" s="11">
        <f t="shared" si="5"/>
        <v>-1</v>
      </c>
      <c r="AI6" s="11">
        <f t="shared" si="15"/>
        <v>-1</v>
      </c>
      <c r="AK6" s="22">
        <v>1</v>
      </c>
      <c r="AL6" s="44">
        <v>1</v>
      </c>
      <c r="AM6" s="11">
        <f t="shared" si="6"/>
        <v>1</v>
      </c>
      <c r="AN6" s="11">
        <f t="shared" si="16"/>
        <v>1</v>
      </c>
      <c r="AP6" s="22">
        <v>-1</v>
      </c>
      <c r="AQ6" s="44">
        <v>1</v>
      </c>
      <c r="AR6" s="11">
        <f t="shared" si="7"/>
        <v>-1</v>
      </c>
      <c r="AS6" s="11">
        <f>-AP5</f>
        <v>-1</v>
      </c>
      <c r="AU6" s="44">
        <v>1</v>
      </c>
      <c r="AV6" s="29">
        <v>0</v>
      </c>
      <c r="AW6" s="23">
        <f t="shared" si="8"/>
        <v>-1</v>
      </c>
      <c r="AX6" s="11">
        <f>-AU5</f>
        <v>1</v>
      </c>
    </row>
    <row r="7" spans="2:50" ht="15" thickBot="1">
      <c r="B7" s="24">
        <v>1</v>
      </c>
      <c r="C7" s="37">
        <v>-1</v>
      </c>
      <c r="D7" s="20">
        <f>D6</f>
        <v>0</v>
      </c>
      <c r="E7" s="9">
        <f t="shared" si="9"/>
        <v>1</v>
      </c>
      <c r="G7" s="24">
        <v>-1</v>
      </c>
      <c r="H7" s="37">
        <v>-1</v>
      </c>
      <c r="I7" s="8">
        <f t="shared" si="0"/>
        <v>1</v>
      </c>
      <c r="J7" s="9">
        <f t="shared" si="10"/>
        <v>1</v>
      </c>
      <c r="L7" s="24">
        <v>1</v>
      </c>
      <c r="M7" s="39">
        <v>1</v>
      </c>
      <c r="N7" s="8">
        <f t="shared" si="1"/>
        <v>1</v>
      </c>
      <c r="O7" s="9">
        <f t="shared" si="11"/>
        <v>1</v>
      </c>
      <c r="Q7" s="40">
        <v>-1</v>
      </c>
      <c r="R7" s="41">
        <v>1</v>
      </c>
      <c r="S7" s="15">
        <f t="shared" si="2"/>
        <v>-1</v>
      </c>
      <c r="T7" s="16">
        <f t="shared" si="12"/>
        <v>-1</v>
      </c>
      <c r="V7" s="43">
        <v>1</v>
      </c>
      <c r="W7" s="42">
        <v>-1</v>
      </c>
      <c r="X7" s="12">
        <f t="shared" si="3"/>
        <v>-1</v>
      </c>
      <c r="Y7" s="12">
        <f t="shared" si="13"/>
        <v>1</v>
      </c>
      <c r="AA7" s="22">
        <v>-1</v>
      </c>
      <c r="AB7" s="44">
        <v>1</v>
      </c>
      <c r="AC7" s="11">
        <f t="shared" si="4"/>
        <v>1</v>
      </c>
      <c r="AD7" s="11">
        <f t="shared" si="14"/>
        <v>-1</v>
      </c>
      <c r="AF7" s="22">
        <v>1</v>
      </c>
      <c r="AG7" s="45">
        <v>1</v>
      </c>
      <c r="AH7" s="11">
        <f t="shared" si="5"/>
        <v>-1</v>
      </c>
      <c r="AI7" s="11">
        <f t="shared" si="15"/>
        <v>1</v>
      </c>
      <c r="AK7" s="22">
        <v>-1</v>
      </c>
      <c r="AL7" s="44">
        <v>1</v>
      </c>
      <c r="AM7" s="11">
        <f t="shared" si="6"/>
        <v>-1</v>
      </c>
      <c r="AN7" s="11">
        <f t="shared" si="16"/>
        <v>-1</v>
      </c>
      <c r="AP7" s="22">
        <v>-1</v>
      </c>
      <c r="AQ7" s="44">
        <v>-1</v>
      </c>
      <c r="AR7" s="11">
        <f t="shared" si="7"/>
        <v>-1</v>
      </c>
      <c r="AS7" s="11">
        <f>AP6</f>
        <v>-1</v>
      </c>
      <c r="AU7" s="44">
        <v>-1</v>
      </c>
      <c r="AV7" s="29">
        <f>AV6</f>
        <v>0</v>
      </c>
      <c r="AW7" s="11">
        <f t="shared" si="8"/>
        <v>1</v>
      </c>
      <c r="AX7" s="11">
        <f>-AU6</f>
        <v>-1</v>
      </c>
    </row>
    <row r="8" spans="2:50" ht="15" thickBot="1">
      <c r="B8" s="24">
        <v>1</v>
      </c>
      <c r="C8" s="37">
        <v>-1</v>
      </c>
      <c r="D8" s="20">
        <v>0</v>
      </c>
      <c r="E8" s="27">
        <f t="shared" si="9"/>
        <v>-1</v>
      </c>
      <c r="G8" s="24">
        <v>-1</v>
      </c>
      <c r="H8" s="10">
        <v>1</v>
      </c>
      <c r="I8" s="8">
        <f t="shared" si="0"/>
        <v>1</v>
      </c>
      <c r="J8" s="9">
        <f t="shared" si="10"/>
        <v>1</v>
      </c>
      <c r="L8" s="24">
        <v>-1</v>
      </c>
      <c r="M8" s="39">
        <v>1</v>
      </c>
      <c r="N8" s="8">
        <f t="shared" si="1"/>
        <v>-1</v>
      </c>
      <c r="O8" s="9">
        <f t="shared" si="11"/>
        <v>-1</v>
      </c>
      <c r="Q8" s="25">
        <v>1</v>
      </c>
      <c r="R8" s="35">
        <v>-1</v>
      </c>
      <c r="S8" s="13">
        <f t="shared" si="2"/>
        <v>-1</v>
      </c>
      <c r="T8" s="14">
        <f t="shared" si="12"/>
        <v>1</v>
      </c>
      <c r="V8" s="25">
        <v>-1</v>
      </c>
      <c r="W8" s="35">
        <v>1</v>
      </c>
      <c r="X8" s="13">
        <f t="shared" si="3"/>
        <v>1</v>
      </c>
      <c r="Y8" s="14">
        <f t="shared" si="13"/>
        <v>-1</v>
      </c>
      <c r="AA8" s="22">
        <v>1</v>
      </c>
      <c r="AB8" s="44">
        <v>1</v>
      </c>
      <c r="AC8" s="11">
        <f t="shared" si="4"/>
        <v>-1</v>
      </c>
      <c r="AD8" s="11">
        <f t="shared" si="14"/>
        <v>1</v>
      </c>
      <c r="AF8" s="22">
        <v>-1</v>
      </c>
      <c r="AG8" s="45">
        <v>-1</v>
      </c>
      <c r="AH8" s="11">
        <f t="shared" si="5"/>
        <v>-1</v>
      </c>
      <c r="AI8" s="11">
        <f t="shared" si="15"/>
        <v>-1</v>
      </c>
      <c r="AK8" s="22">
        <v>1</v>
      </c>
      <c r="AL8" s="44">
        <v>1</v>
      </c>
      <c r="AM8" s="11">
        <f t="shared" si="6"/>
        <v>1</v>
      </c>
      <c r="AN8" s="11">
        <f t="shared" si="16"/>
        <v>1</v>
      </c>
      <c r="AP8" s="22">
        <v>-1</v>
      </c>
      <c r="AQ8" s="44">
        <v>1</v>
      </c>
      <c r="AR8" s="11">
        <f t="shared" si="7"/>
        <v>-1</v>
      </c>
      <c r="AS8" s="11">
        <f>-AP7</f>
        <v>1</v>
      </c>
      <c r="AU8" s="44">
        <v>1</v>
      </c>
      <c r="AV8" s="29">
        <v>0</v>
      </c>
      <c r="AW8" s="23">
        <f t="shared" si="8"/>
        <v>-1</v>
      </c>
      <c r="AX8" s="11">
        <f>E8</f>
        <v>-1</v>
      </c>
    </row>
    <row r="9" spans="2:50" ht="15" thickBot="1">
      <c r="B9" s="24">
        <v>-1</v>
      </c>
      <c r="C9" s="37">
        <v>-1</v>
      </c>
      <c r="D9" s="20">
        <f>D8</f>
        <v>0</v>
      </c>
      <c r="E9" s="9">
        <f t="shared" si="9"/>
        <v>-1</v>
      </c>
      <c r="G9" s="24">
        <v>1</v>
      </c>
      <c r="H9" s="37">
        <v>1</v>
      </c>
      <c r="I9" s="8">
        <f t="shared" si="0"/>
        <v>1</v>
      </c>
      <c r="J9" s="9">
        <f t="shared" si="10"/>
        <v>1</v>
      </c>
      <c r="L9" s="24">
        <v>1</v>
      </c>
      <c r="M9" s="39">
        <v>1</v>
      </c>
      <c r="N9" s="8">
        <f t="shared" si="1"/>
        <v>-1</v>
      </c>
      <c r="O9" s="9">
        <f t="shared" si="11"/>
        <v>1</v>
      </c>
      <c r="Q9" s="40">
        <v>1</v>
      </c>
      <c r="R9" s="41">
        <v>-1</v>
      </c>
      <c r="S9" s="15">
        <f t="shared" si="2"/>
        <v>-1</v>
      </c>
      <c r="T9" s="16">
        <f t="shared" si="12"/>
        <v>-1</v>
      </c>
      <c r="V9" s="43">
        <v>1</v>
      </c>
      <c r="W9" s="42">
        <v>-1</v>
      </c>
      <c r="X9" s="12">
        <f t="shared" si="3"/>
        <v>1</v>
      </c>
      <c r="Y9" s="12">
        <f t="shared" si="13"/>
        <v>1</v>
      </c>
      <c r="AA9" s="22">
        <v>-1</v>
      </c>
      <c r="AB9" s="44">
        <v>-1</v>
      </c>
      <c r="AC9" s="11">
        <f t="shared" si="4"/>
        <v>1</v>
      </c>
      <c r="AD9" s="11">
        <f t="shared" si="14"/>
        <v>-1</v>
      </c>
      <c r="AF9" s="22">
        <v>1</v>
      </c>
      <c r="AG9" s="45">
        <v>1</v>
      </c>
      <c r="AH9" s="11">
        <f t="shared" si="5"/>
        <v>1</v>
      </c>
      <c r="AI9" s="11">
        <f t="shared" si="15"/>
        <v>1</v>
      </c>
      <c r="AK9" s="22">
        <v>1</v>
      </c>
      <c r="AL9" s="44">
        <v>-1</v>
      </c>
      <c r="AM9" s="11">
        <f t="shared" si="6"/>
        <v>-1</v>
      </c>
      <c r="AN9" s="11">
        <f t="shared" si="16"/>
        <v>-1</v>
      </c>
      <c r="AP9" s="22">
        <v>1</v>
      </c>
      <c r="AQ9" s="44">
        <v>-1</v>
      </c>
      <c r="AR9" s="11">
        <f t="shared" si="7"/>
        <v>1</v>
      </c>
      <c r="AS9" s="11">
        <f>AP8</f>
        <v>-1</v>
      </c>
      <c r="AU9" s="44">
        <v>1</v>
      </c>
      <c r="AV9" s="29">
        <f>AV8</f>
        <v>0</v>
      </c>
      <c r="AW9" s="11">
        <f t="shared" si="8"/>
        <v>1</v>
      </c>
      <c r="AX9" s="11">
        <f>-AU7</f>
        <v>1</v>
      </c>
    </row>
    <row r="10" spans="2:50" ht="15" thickBot="1">
      <c r="B10" s="24">
        <v>1</v>
      </c>
      <c r="C10" s="37">
        <v>-1</v>
      </c>
      <c r="D10" s="20">
        <v>0</v>
      </c>
      <c r="E10" s="27">
        <f t="shared" si="9"/>
        <v>1</v>
      </c>
      <c r="G10" s="24">
        <v>-1</v>
      </c>
      <c r="H10" s="10">
        <v>1</v>
      </c>
      <c r="I10" s="8">
        <f t="shared" si="0"/>
        <v>1</v>
      </c>
      <c r="J10" s="9">
        <f t="shared" si="10"/>
        <v>-1</v>
      </c>
      <c r="L10" s="24">
        <v>-1</v>
      </c>
      <c r="M10" s="39">
        <v>1</v>
      </c>
      <c r="N10" s="8">
        <f t="shared" si="1"/>
        <v>-1</v>
      </c>
      <c r="O10" s="9">
        <f t="shared" si="11"/>
        <v>-1</v>
      </c>
      <c r="Q10" s="25">
        <v>1</v>
      </c>
      <c r="R10" s="35">
        <v>-1</v>
      </c>
      <c r="S10" s="13">
        <f t="shared" si="2"/>
        <v>-1</v>
      </c>
      <c r="T10" s="14">
        <f t="shared" si="12"/>
        <v>-1</v>
      </c>
      <c r="V10" s="25">
        <v>-1</v>
      </c>
      <c r="W10" s="35">
        <v>1</v>
      </c>
      <c r="X10" s="13">
        <f t="shared" si="3"/>
        <v>1</v>
      </c>
      <c r="Y10" s="14">
        <f t="shared" si="13"/>
        <v>-1</v>
      </c>
      <c r="AA10" s="22">
        <v>1</v>
      </c>
      <c r="AB10" s="44">
        <v>1</v>
      </c>
      <c r="AC10" s="11">
        <f t="shared" si="4"/>
        <v>-1</v>
      </c>
      <c r="AD10" s="11">
        <f t="shared" si="14"/>
        <v>1</v>
      </c>
      <c r="AF10" s="22">
        <v>-1</v>
      </c>
      <c r="AG10" s="45">
        <v>-1</v>
      </c>
      <c r="AH10" s="11">
        <f t="shared" si="5"/>
        <v>-1</v>
      </c>
      <c r="AI10" s="11">
        <f t="shared" si="15"/>
        <v>-1</v>
      </c>
      <c r="AK10" s="22">
        <v>1</v>
      </c>
      <c r="AL10" s="44">
        <v>1</v>
      </c>
      <c r="AM10" s="11">
        <f t="shared" si="6"/>
        <v>1</v>
      </c>
      <c r="AN10" s="11">
        <f t="shared" si="16"/>
        <v>-1</v>
      </c>
      <c r="AP10" s="22">
        <v>-1</v>
      </c>
      <c r="AQ10" s="44">
        <v>1</v>
      </c>
      <c r="AR10" s="11">
        <f t="shared" si="7"/>
        <v>-1</v>
      </c>
      <c r="AS10" s="11">
        <f>-AP9</f>
        <v>-1</v>
      </c>
      <c r="AU10" s="44">
        <v>1</v>
      </c>
      <c r="AV10" s="29">
        <v>0</v>
      </c>
      <c r="AW10" s="23">
        <f t="shared" si="8"/>
        <v>-1</v>
      </c>
      <c r="AX10" s="11">
        <f>E10</f>
        <v>1</v>
      </c>
    </row>
    <row r="11" spans="2:50" ht="15" thickBot="1">
      <c r="B11" s="21">
        <v>0</v>
      </c>
      <c r="C11" s="37">
        <v>1</v>
      </c>
      <c r="D11" s="20">
        <f>D4</f>
        <v>0</v>
      </c>
      <c r="E11" s="9">
        <f t="shared" si="9"/>
        <v>-1</v>
      </c>
      <c r="G11" s="21">
        <f>B11</f>
        <v>0</v>
      </c>
      <c r="H11" s="37">
        <v>1</v>
      </c>
      <c r="I11" s="8">
        <f t="shared" si="0"/>
        <v>-1</v>
      </c>
      <c r="J11" s="9">
        <f t="shared" si="10"/>
        <v>1</v>
      </c>
      <c r="L11" s="21">
        <f>B11</f>
        <v>0</v>
      </c>
      <c r="M11" s="38">
        <v>1</v>
      </c>
      <c r="N11" s="8">
        <f t="shared" si="1"/>
        <v>-1</v>
      </c>
      <c r="O11" s="9">
        <f t="shared" si="11"/>
        <v>1</v>
      </c>
      <c r="Q11" s="28">
        <f>B11</f>
        <v>0</v>
      </c>
      <c r="R11" s="46">
        <v>-1</v>
      </c>
      <c r="S11" s="17">
        <f t="shared" si="2"/>
        <v>-1</v>
      </c>
      <c r="T11" s="18">
        <f t="shared" si="12"/>
        <v>-1</v>
      </c>
      <c r="V11" s="29">
        <f>B11</f>
        <v>0</v>
      </c>
      <c r="W11" s="45">
        <v>-1</v>
      </c>
      <c r="X11" s="11">
        <f t="shared" si="3"/>
        <v>1</v>
      </c>
      <c r="Y11" s="11">
        <f t="shared" si="13"/>
        <v>1</v>
      </c>
      <c r="AA11" s="29">
        <f>B11</f>
        <v>0</v>
      </c>
      <c r="AB11" s="45">
        <v>1</v>
      </c>
      <c r="AC11" s="11">
        <f t="shared" si="4"/>
        <v>1</v>
      </c>
      <c r="AD11" s="11">
        <f t="shared" si="14"/>
        <v>-1</v>
      </c>
      <c r="AF11" s="29">
        <f>B11</f>
        <v>0</v>
      </c>
      <c r="AG11" s="45">
        <v>-1</v>
      </c>
      <c r="AH11" s="11">
        <f t="shared" si="5"/>
        <v>-1</v>
      </c>
      <c r="AI11" s="11">
        <f t="shared" si="15"/>
        <v>1</v>
      </c>
      <c r="AK11" s="29">
        <f>B11</f>
        <v>0</v>
      </c>
      <c r="AL11" s="44">
        <v>1</v>
      </c>
      <c r="AM11" s="11">
        <f t="shared" si="6"/>
        <v>1</v>
      </c>
      <c r="AN11" s="11">
        <f t="shared" si="16"/>
        <v>-1</v>
      </c>
      <c r="AP11" s="29">
        <f>B11</f>
        <v>0</v>
      </c>
      <c r="AQ11" s="44">
        <v>1</v>
      </c>
      <c r="AR11" s="11">
        <f t="shared" si="7"/>
        <v>-1</v>
      </c>
      <c r="AS11" s="11">
        <f>-AP10</f>
        <v>1</v>
      </c>
      <c r="AU11" s="29">
        <f>B11</f>
        <v>0</v>
      </c>
      <c r="AV11" s="29">
        <f>AV4</f>
        <v>0</v>
      </c>
      <c r="AW11" s="11">
        <f t="shared" si="8"/>
        <v>-1</v>
      </c>
      <c r="AX11" s="11">
        <f>-AU9</f>
        <v>-1</v>
      </c>
    </row>
    <row r="13" spans="2:50">
      <c r="H13" s="119" t="s">
        <v>5</v>
      </c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</row>
    <row r="14" spans="2:50" ht="15" thickBot="1"/>
    <row r="15" spans="2:50" ht="15" thickBot="1">
      <c r="B15" s="32">
        <v>1</v>
      </c>
      <c r="C15" s="35">
        <v>1</v>
      </c>
      <c r="D15" s="20">
        <v>0</v>
      </c>
      <c r="E15" s="19">
        <v>0</v>
      </c>
      <c r="G15" s="24">
        <v>1</v>
      </c>
      <c r="H15" s="37">
        <v>-1</v>
      </c>
      <c r="I15" s="8">
        <f t="shared" ref="I15:I28" si="17">-C15</f>
        <v>-1</v>
      </c>
      <c r="J15" s="19">
        <f>E15</f>
        <v>0</v>
      </c>
      <c r="L15" s="24">
        <v>1</v>
      </c>
      <c r="M15" s="39">
        <v>1</v>
      </c>
      <c r="N15" s="8">
        <f t="shared" ref="N15:N28" si="18">-H15</f>
        <v>1</v>
      </c>
      <c r="O15" s="19">
        <f>E15</f>
        <v>0</v>
      </c>
      <c r="Q15" s="25">
        <v>-1</v>
      </c>
      <c r="R15" s="35">
        <v>1</v>
      </c>
      <c r="S15" s="13">
        <f t="shared" ref="S15:S28" si="19">-M15</f>
        <v>-1</v>
      </c>
      <c r="T15" s="30">
        <f>E15</f>
        <v>0</v>
      </c>
      <c r="V15" s="25">
        <v>1</v>
      </c>
      <c r="W15" s="35">
        <v>-1</v>
      </c>
      <c r="X15" s="13">
        <f t="shared" ref="X15:X28" si="20">-R15</f>
        <v>-1</v>
      </c>
      <c r="Y15" s="30">
        <f>E15</f>
        <v>0</v>
      </c>
      <c r="AA15" s="22">
        <v>1</v>
      </c>
      <c r="AB15" s="44">
        <v>-1</v>
      </c>
      <c r="AC15" s="11">
        <f t="shared" ref="AC15:AC28" si="21">-W15</f>
        <v>1</v>
      </c>
      <c r="AD15" s="29">
        <f>E15</f>
        <v>0</v>
      </c>
      <c r="AF15" s="22">
        <v>-1</v>
      </c>
      <c r="AG15" s="45">
        <v>-1</v>
      </c>
      <c r="AH15" s="11">
        <f t="shared" ref="AH15:AH28" si="22">-AB15</f>
        <v>1</v>
      </c>
      <c r="AI15" s="29">
        <f>E15</f>
        <v>0</v>
      </c>
      <c r="AK15" s="22">
        <v>1</v>
      </c>
      <c r="AL15" s="44">
        <v>1</v>
      </c>
      <c r="AM15" s="11">
        <f t="shared" ref="AM15:AM28" si="23">-AG15</f>
        <v>1</v>
      </c>
      <c r="AN15" s="29">
        <f>E15</f>
        <v>0</v>
      </c>
      <c r="AP15" s="22">
        <v>-1</v>
      </c>
      <c r="AQ15" s="44">
        <v>1</v>
      </c>
      <c r="AR15" s="11">
        <f t="shared" ref="AR15:AR28" si="24">-AL15</f>
        <v>-1</v>
      </c>
      <c r="AS15" s="29">
        <f>E15</f>
        <v>0</v>
      </c>
      <c r="AU15" s="44">
        <v>1</v>
      </c>
      <c r="AV15" s="29">
        <v>0</v>
      </c>
      <c r="AW15" s="23">
        <f t="shared" ref="AW15:AW28" si="25">-AQ15</f>
        <v>-1</v>
      </c>
      <c r="AX15" s="11">
        <f>E15</f>
        <v>0</v>
      </c>
    </row>
    <row r="16" spans="2:50" ht="15" thickBot="1">
      <c r="B16" s="34">
        <v>1</v>
      </c>
      <c r="C16" s="36">
        <v>-1</v>
      </c>
      <c r="D16" s="31">
        <f>D15</f>
        <v>0</v>
      </c>
      <c r="E16" s="33">
        <f t="shared" ref="E16:E27" si="26">-B15</f>
        <v>-1</v>
      </c>
      <c r="G16" s="26">
        <v>1</v>
      </c>
      <c r="H16" s="37">
        <v>1</v>
      </c>
      <c r="I16" s="8">
        <f t="shared" si="17"/>
        <v>1</v>
      </c>
      <c r="J16" s="9">
        <f t="shared" ref="J16:J27" si="27">-G15</f>
        <v>-1</v>
      </c>
      <c r="L16" s="24">
        <v>-1</v>
      </c>
      <c r="M16" s="39">
        <v>1</v>
      </c>
      <c r="N16" s="8">
        <f t="shared" si="18"/>
        <v>-1</v>
      </c>
      <c r="O16" s="9">
        <f t="shared" ref="O16:O27" si="28">-L15</f>
        <v>-1</v>
      </c>
      <c r="Q16" s="40">
        <v>1</v>
      </c>
      <c r="R16" s="41">
        <v>1</v>
      </c>
      <c r="S16" s="15">
        <f t="shared" si="19"/>
        <v>-1</v>
      </c>
      <c r="T16" s="16">
        <f t="shared" ref="T16:T27" si="29">-Q15</f>
        <v>1</v>
      </c>
      <c r="V16" s="43">
        <v>1</v>
      </c>
      <c r="W16" s="42">
        <v>-1</v>
      </c>
      <c r="X16" s="12">
        <f t="shared" si="20"/>
        <v>-1</v>
      </c>
      <c r="Y16" s="12">
        <f t="shared" ref="Y16:Y27" si="30">-V15</f>
        <v>-1</v>
      </c>
      <c r="AA16" s="22">
        <v>-1</v>
      </c>
      <c r="AB16" s="44">
        <v>1</v>
      </c>
      <c r="AC16" s="11">
        <f t="shared" si="21"/>
        <v>1</v>
      </c>
      <c r="AD16" s="11">
        <f t="shared" ref="AD16:AD27" si="31">-AA15</f>
        <v>-1</v>
      </c>
      <c r="AF16" s="22">
        <v>1</v>
      </c>
      <c r="AG16" s="45">
        <v>1</v>
      </c>
      <c r="AH16" s="11">
        <f t="shared" si="22"/>
        <v>-1</v>
      </c>
      <c r="AI16" s="11">
        <f t="shared" ref="AI16:AI27" si="32">-AF15</f>
        <v>1</v>
      </c>
      <c r="AK16" s="22">
        <v>-1</v>
      </c>
      <c r="AL16" s="44">
        <v>1</v>
      </c>
      <c r="AM16" s="11">
        <f t="shared" si="23"/>
        <v>-1</v>
      </c>
      <c r="AN16" s="11">
        <f t="shared" ref="AN16:AN27" si="33">-AK15</f>
        <v>-1</v>
      </c>
      <c r="AP16" s="22">
        <v>1</v>
      </c>
      <c r="AQ16" s="44">
        <v>-1</v>
      </c>
      <c r="AR16" s="11">
        <f t="shared" si="24"/>
        <v>-1</v>
      </c>
      <c r="AS16" s="11">
        <f>AP15</f>
        <v>-1</v>
      </c>
      <c r="AU16" s="44">
        <v>-1</v>
      </c>
      <c r="AV16" s="29">
        <f>AV15</f>
        <v>0</v>
      </c>
      <c r="AW16" s="11">
        <f t="shared" si="25"/>
        <v>1</v>
      </c>
      <c r="AX16" s="11">
        <f>-AU15</f>
        <v>-1</v>
      </c>
    </row>
    <row r="17" spans="2:50" ht="15" thickBot="1">
      <c r="B17" s="24">
        <v>-1</v>
      </c>
      <c r="C17" s="37">
        <v>-1</v>
      </c>
      <c r="D17" s="20">
        <v>0</v>
      </c>
      <c r="E17" s="27">
        <f t="shared" si="26"/>
        <v>-1</v>
      </c>
      <c r="G17" s="24">
        <v>-1</v>
      </c>
      <c r="H17" s="37">
        <v>1</v>
      </c>
      <c r="I17" s="8">
        <f t="shared" si="17"/>
        <v>1</v>
      </c>
      <c r="J17" s="9">
        <f t="shared" si="27"/>
        <v>-1</v>
      </c>
      <c r="L17" s="24">
        <v>-1</v>
      </c>
      <c r="M17" s="39">
        <v>1</v>
      </c>
      <c r="N17" s="8">
        <f t="shared" si="18"/>
        <v>-1</v>
      </c>
      <c r="O17" s="9">
        <f t="shared" si="28"/>
        <v>1</v>
      </c>
      <c r="Q17" s="25">
        <v>1</v>
      </c>
      <c r="R17" s="35">
        <v>-1</v>
      </c>
      <c r="S17" s="13">
        <f t="shared" si="19"/>
        <v>-1</v>
      </c>
      <c r="T17" s="14">
        <f t="shared" si="29"/>
        <v>-1</v>
      </c>
      <c r="V17" s="25">
        <v>-1</v>
      </c>
      <c r="W17" s="35">
        <v>1</v>
      </c>
      <c r="X17" s="13">
        <f t="shared" si="20"/>
        <v>1</v>
      </c>
      <c r="Y17" s="14">
        <f t="shared" si="30"/>
        <v>-1</v>
      </c>
      <c r="AA17" s="22">
        <v>1</v>
      </c>
      <c r="AB17" s="44">
        <v>1</v>
      </c>
      <c r="AC17" s="11">
        <f t="shared" si="21"/>
        <v>-1</v>
      </c>
      <c r="AD17" s="11">
        <f t="shared" si="31"/>
        <v>1</v>
      </c>
      <c r="AF17" s="22">
        <v>-1</v>
      </c>
      <c r="AG17" s="45">
        <v>-1</v>
      </c>
      <c r="AH17" s="11">
        <f t="shared" si="22"/>
        <v>-1</v>
      </c>
      <c r="AI17" s="11">
        <f t="shared" si="32"/>
        <v>-1</v>
      </c>
      <c r="AK17" s="22">
        <v>1</v>
      </c>
      <c r="AL17" s="44">
        <v>1</v>
      </c>
      <c r="AM17" s="11">
        <f t="shared" si="23"/>
        <v>1</v>
      </c>
      <c r="AN17" s="11">
        <f t="shared" si="33"/>
        <v>1</v>
      </c>
      <c r="AP17" s="22">
        <v>-1</v>
      </c>
      <c r="AQ17" s="44">
        <v>1</v>
      </c>
      <c r="AR17" s="11">
        <f t="shared" si="24"/>
        <v>-1</v>
      </c>
      <c r="AS17" s="11">
        <f>-AP16</f>
        <v>-1</v>
      </c>
      <c r="AU17" s="44">
        <v>1</v>
      </c>
      <c r="AV17" s="29">
        <v>0</v>
      </c>
      <c r="AW17" s="23">
        <f t="shared" si="25"/>
        <v>-1</v>
      </c>
      <c r="AX17" s="11">
        <f>-AU16</f>
        <v>1</v>
      </c>
    </row>
    <row r="18" spans="2:50" ht="15" thickBot="1">
      <c r="B18" s="24">
        <v>1</v>
      </c>
      <c r="C18" s="37">
        <v>-1</v>
      </c>
      <c r="D18" s="20">
        <f>D17</f>
        <v>0</v>
      </c>
      <c r="E18" s="9">
        <f t="shared" si="26"/>
        <v>1</v>
      </c>
      <c r="G18" s="24">
        <v>-1</v>
      </c>
      <c r="H18" s="37">
        <v>-1</v>
      </c>
      <c r="I18" s="8">
        <f t="shared" si="17"/>
        <v>1</v>
      </c>
      <c r="J18" s="9">
        <f t="shared" si="27"/>
        <v>1</v>
      </c>
      <c r="L18" s="24">
        <v>1</v>
      </c>
      <c r="M18" s="39">
        <v>1</v>
      </c>
      <c r="N18" s="8">
        <f t="shared" si="18"/>
        <v>1</v>
      </c>
      <c r="O18" s="9">
        <f t="shared" si="28"/>
        <v>1</v>
      </c>
      <c r="Q18" s="40">
        <v>-1</v>
      </c>
      <c r="R18" s="41">
        <v>1</v>
      </c>
      <c r="S18" s="15">
        <f t="shared" si="19"/>
        <v>-1</v>
      </c>
      <c r="T18" s="16">
        <f t="shared" si="29"/>
        <v>-1</v>
      </c>
      <c r="V18" s="43">
        <v>1</v>
      </c>
      <c r="W18" s="42">
        <v>-1</v>
      </c>
      <c r="X18" s="12">
        <f t="shared" si="20"/>
        <v>-1</v>
      </c>
      <c r="Y18" s="12">
        <f t="shared" si="30"/>
        <v>1</v>
      </c>
      <c r="AA18" s="22">
        <v>-1</v>
      </c>
      <c r="AB18" s="44">
        <v>1</v>
      </c>
      <c r="AC18" s="11">
        <f t="shared" si="21"/>
        <v>1</v>
      </c>
      <c r="AD18" s="11">
        <f t="shared" si="31"/>
        <v>-1</v>
      </c>
      <c r="AF18" s="22">
        <v>1</v>
      </c>
      <c r="AG18" s="45">
        <v>1</v>
      </c>
      <c r="AH18" s="11">
        <f t="shared" si="22"/>
        <v>-1</v>
      </c>
      <c r="AI18" s="11">
        <f t="shared" si="32"/>
        <v>1</v>
      </c>
      <c r="AK18" s="22">
        <v>-1</v>
      </c>
      <c r="AL18" s="44">
        <v>1</v>
      </c>
      <c r="AM18" s="11">
        <f t="shared" si="23"/>
        <v>-1</v>
      </c>
      <c r="AN18" s="11">
        <f t="shared" si="33"/>
        <v>-1</v>
      </c>
      <c r="AP18" s="22">
        <v>-1</v>
      </c>
      <c r="AQ18" s="44">
        <v>-1</v>
      </c>
      <c r="AR18" s="11">
        <f t="shared" si="24"/>
        <v>-1</v>
      </c>
      <c r="AS18" s="11">
        <f>AP17</f>
        <v>-1</v>
      </c>
      <c r="AU18" s="44">
        <v>-1</v>
      </c>
      <c r="AV18" s="29">
        <f>AV17</f>
        <v>0</v>
      </c>
      <c r="AW18" s="11">
        <f t="shared" si="25"/>
        <v>1</v>
      </c>
      <c r="AX18" s="11">
        <f>-AU17</f>
        <v>-1</v>
      </c>
    </row>
    <row r="19" spans="2:50" ht="15" thickBot="1">
      <c r="B19" s="24">
        <v>1</v>
      </c>
      <c r="C19" s="37">
        <v>-1</v>
      </c>
      <c r="D19" s="20">
        <v>0</v>
      </c>
      <c r="E19" s="27">
        <f t="shared" si="26"/>
        <v>-1</v>
      </c>
      <c r="G19" s="24">
        <v>-1</v>
      </c>
      <c r="H19" s="10">
        <v>1</v>
      </c>
      <c r="I19" s="8">
        <f t="shared" si="17"/>
        <v>1</v>
      </c>
      <c r="J19" s="9">
        <f t="shared" si="27"/>
        <v>1</v>
      </c>
      <c r="L19" s="24">
        <v>-1</v>
      </c>
      <c r="M19" s="39">
        <v>1</v>
      </c>
      <c r="N19" s="8">
        <f t="shared" si="18"/>
        <v>-1</v>
      </c>
      <c r="O19" s="9">
        <f t="shared" si="28"/>
        <v>-1</v>
      </c>
      <c r="Q19" s="25">
        <v>1</v>
      </c>
      <c r="R19" s="35">
        <v>-1</v>
      </c>
      <c r="S19" s="13">
        <f t="shared" si="19"/>
        <v>-1</v>
      </c>
      <c r="T19" s="14">
        <f t="shared" si="29"/>
        <v>1</v>
      </c>
      <c r="V19" s="25">
        <v>-1</v>
      </c>
      <c r="W19" s="35">
        <v>1</v>
      </c>
      <c r="X19" s="13">
        <f t="shared" si="20"/>
        <v>1</v>
      </c>
      <c r="Y19" s="14">
        <f t="shared" si="30"/>
        <v>-1</v>
      </c>
      <c r="AA19" s="22">
        <v>1</v>
      </c>
      <c r="AB19" s="44">
        <v>1</v>
      </c>
      <c r="AC19" s="11">
        <f t="shared" si="21"/>
        <v>-1</v>
      </c>
      <c r="AD19" s="11">
        <f t="shared" si="31"/>
        <v>1</v>
      </c>
      <c r="AF19" s="22">
        <v>-1</v>
      </c>
      <c r="AG19" s="45">
        <v>-1</v>
      </c>
      <c r="AH19" s="11">
        <f t="shared" si="22"/>
        <v>-1</v>
      </c>
      <c r="AI19" s="11">
        <f t="shared" si="32"/>
        <v>-1</v>
      </c>
      <c r="AK19" s="22">
        <v>1</v>
      </c>
      <c r="AL19" s="44">
        <v>1</v>
      </c>
      <c r="AM19" s="11">
        <f t="shared" si="23"/>
        <v>1</v>
      </c>
      <c r="AN19" s="11">
        <f t="shared" si="33"/>
        <v>1</v>
      </c>
      <c r="AP19" s="22">
        <v>-1</v>
      </c>
      <c r="AQ19" s="44">
        <v>1</v>
      </c>
      <c r="AR19" s="11">
        <f t="shared" si="24"/>
        <v>-1</v>
      </c>
      <c r="AS19" s="11">
        <f>-AP18</f>
        <v>1</v>
      </c>
      <c r="AU19" s="44">
        <v>1</v>
      </c>
      <c r="AV19" s="29">
        <v>0</v>
      </c>
      <c r="AW19" s="23">
        <f t="shared" si="25"/>
        <v>-1</v>
      </c>
      <c r="AX19" s="11">
        <f>E19</f>
        <v>-1</v>
      </c>
    </row>
    <row r="20" spans="2:50" ht="15" thickBot="1">
      <c r="B20" s="24">
        <v>-1</v>
      </c>
      <c r="C20" s="37">
        <v>-1</v>
      </c>
      <c r="D20" s="20">
        <f>D19</f>
        <v>0</v>
      </c>
      <c r="E20" s="9">
        <f t="shared" si="26"/>
        <v>-1</v>
      </c>
      <c r="G20" s="24">
        <v>1</v>
      </c>
      <c r="H20" s="37">
        <v>1</v>
      </c>
      <c r="I20" s="8">
        <f t="shared" si="17"/>
        <v>1</v>
      </c>
      <c r="J20" s="9">
        <f t="shared" si="27"/>
        <v>1</v>
      </c>
      <c r="L20" s="24">
        <v>1</v>
      </c>
      <c r="M20" s="39">
        <v>1</v>
      </c>
      <c r="N20" s="8">
        <f t="shared" si="18"/>
        <v>-1</v>
      </c>
      <c r="O20" s="9">
        <f t="shared" si="28"/>
        <v>1</v>
      </c>
      <c r="Q20" s="40">
        <v>1</v>
      </c>
      <c r="R20" s="41">
        <v>-1</v>
      </c>
      <c r="S20" s="15">
        <f t="shared" si="19"/>
        <v>-1</v>
      </c>
      <c r="T20" s="16">
        <f t="shared" si="29"/>
        <v>-1</v>
      </c>
      <c r="V20" s="43">
        <v>1</v>
      </c>
      <c r="W20" s="42">
        <v>-1</v>
      </c>
      <c r="X20" s="12">
        <f t="shared" si="20"/>
        <v>1</v>
      </c>
      <c r="Y20" s="12">
        <f t="shared" si="30"/>
        <v>1</v>
      </c>
      <c r="AA20" s="22">
        <v>-1</v>
      </c>
      <c r="AB20" s="44">
        <v>-1</v>
      </c>
      <c r="AC20" s="11">
        <f t="shared" si="21"/>
        <v>1</v>
      </c>
      <c r="AD20" s="11">
        <f t="shared" si="31"/>
        <v>-1</v>
      </c>
      <c r="AF20" s="22">
        <v>1</v>
      </c>
      <c r="AG20" s="45">
        <v>1</v>
      </c>
      <c r="AH20" s="11">
        <f t="shared" si="22"/>
        <v>1</v>
      </c>
      <c r="AI20" s="11">
        <f t="shared" si="32"/>
        <v>1</v>
      </c>
      <c r="AK20" s="22">
        <v>1</v>
      </c>
      <c r="AL20" s="44">
        <v>-1</v>
      </c>
      <c r="AM20" s="11">
        <f t="shared" si="23"/>
        <v>-1</v>
      </c>
      <c r="AN20" s="11">
        <f t="shared" si="33"/>
        <v>-1</v>
      </c>
      <c r="AP20" s="22">
        <v>1</v>
      </c>
      <c r="AQ20" s="44">
        <v>-1</v>
      </c>
      <c r="AR20" s="11">
        <f t="shared" si="24"/>
        <v>1</v>
      </c>
      <c r="AS20" s="11">
        <f>AP19</f>
        <v>-1</v>
      </c>
      <c r="AU20" s="44">
        <v>1</v>
      </c>
      <c r="AV20" s="29">
        <f>AV19</f>
        <v>0</v>
      </c>
      <c r="AW20" s="11">
        <f t="shared" si="25"/>
        <v>1</v>
      </c>
      <c r="AX20" s="11">
        <f>-AU18</f>
        <v>1</v>
      </c>
    </row>
    <row r="21" spans="2:50" ht="15" thickBot="1">
      <c r="B21" s="24">
        <v>1</v>
      </c>
      <c r="C21" s="37">
        <v>-1</v>
      </c>
      <c r="D21" s="20">
        <v>0</v>
      </c>
      <c r="E21" s="27">
        <f t="shared" si="26"/>
        <v>1</v>
      </c>
      <c r="G21" s="24">
        <v>-1</v>
      </c>
      <c r="H21" s="10">
        <v>1</v>
      </c>
      <c r="I21" s="8">
        <f t="shared" si="17"/>
        <v>1</v>
      </c>
      <c r="J21" s="9">
        <f t="shared" si="27"/>
        <v>-1</v>
      </c>
      <c r="L21" s="24">
        <v>-1</v>
      </c>
      <c r="M21" s="39">
        <v>1</v>
      </c>
      <c r="N21" s="8">
        <f t="shared" si="18"/>
        <v>-1</v>
      </c>
      <c r="O21" s="9">
        <f t="shared" si="28"/>
        <v>-1</v>
      </c>
      <c r="Q21" s="25">
        <v>1</v>
      </c>
      <c r="R21" s="35">
        <v>-1</v>
      </c>
      <c r="S21" s="13">
        <f t="shared" si="19"/>
        <v>-1</v>
      </c>
      <c r="T21" s="14">
        <f t="shared" si="29"/>
        <v>-1</v>
      </c>
      <c r="V21" s="25">
        <v>-1</v>
      </c>
      <c r="W21" s="35">
        <v>1</v>
      </c>
      <c r="X21" s="13">
        <f t="shared" si="20"/>
        <v>1</v>
      </c>
      <c r="Y21" s="14">
        <f t="shared" si="30"/>
        <v>-1</v>
      </c>
      <c r="AA21" s="22">
        <v>1</v>
      </c>
      <c r="AB21" s="44">
        <v>1</v>
      </c>
      <c r="AC21" s="11">
        <f t="shared" si="21"/>
        <v>-1</v>
      </c>
      <c r="AD21" s="11">
        <f t="shared" si="31"/>
        <v>1</v>
      </c>
      <c r="AF21" s="22">
        <v>-1</v>
      </c>
      <c r="AG21" s="45">
        <v>-1</v>
      </c>
      <c r="AH21" s="11">
        <f t="shared" si="22"/>
        <v>-1</v>
      </c>
      <c r="AI21" s="11">
        <f t="shared" si="32"/>
        <v>-1</v>
      </c>
      <c r="AK21" s="22">
        <v>1</v>
      </c>
      <c r="AL21" s="44">
        <v>1</v>
      </c>
      <c r="AM21" s="11">
        <f t="shared" si="23"/>
        <v>1</v>
      </c>
      <c r="AN21" s="11">
        <f t="shared" si="33"/>
        <v>-1</v>
      </c>
      <c r="AP21" s="22">
        <v>-1</v>
      </c>
      <c r="AQ21" s="44">
        <v>1</v>
      </c>
      <c r="AR21" s="11">
        <f t="shared" si="24"/>
        <v>-1</v>
      </c>
      <c r="AS21" s="11">
        <f>-AP20</f>
        <v>-1</v>
      </c>
      <c r="AU21" s="44">
        <v>1</v>
      </c>
      <c r="AV21" s="29">
        <v>0</v>
      </c>
      <c r="AW21" s="23">
        <f t="shared" si="25"/>
        <v>-1</v>
      </c>
      <c r="AX21" s="11">
        <f>E21</f>
        <v>1</v>
      </c>
    </row>
    <row r="22" spans="2:50" ht="15" thickBot="1">
      <c r="B22" s="34">
        <v>-1</v>
      </c>
      <c r="C22" s="36">
        <v>-1</v>
      </c>
      <c r="D22" s="31">
        <f>D21</f>
        <v>0</v>
      </c>
      <c r="E22" s="33">
        <f t="shared" si="26"/>
        <v>-1</v>
      </c>
      <c r="G22" s="26">
        <v>1</v>
      </c>
      <c r="H22" s="37">
        <v>1</v>
      </c>
      <c r="I22" s="8">
        <f t="shared" si="17"/>
        <v>1</v>
      </c>
      <c r="J22" s="9">
        <f t="shared" si="27"/>
        <v>1</v>
      </c>
      <c r="L22" s="24">
        <v>-1</v>
      </c>
      <c r="M22" s="39">
        <v>1</v>
      </c>
      <c r="N22" s="8">
        <f t="shared" si="18"/>
        <v>-1</v>
      </c>
      <c r="O22" s="9">
        <f t="shared" si="28"/>
        <v>1</v>
      </c>
      <c r="Q22" s="40">
        <v>1</v>
      </c>
      <c r="R22" s="41">
        <v>1</v>
      </c>
      <c r="S22" s="15">
        <f t="shared" si="19"/>
        <v>-1</v>
      </c>
      <c r="T22" s="16">
        <f t="shared" si="29"/>
        <v>-1</v>
      </c>
      <c r="V22" s="43">
        <v>1</v>
      </c>
      <c r="W22" s="42">
        <v>-1</v>
      </c>
      <c r="X22" s="12">
        <f t="shared" si="20"/>
        <v>-1</v>
      </c>
      <c r="Y22" s="12">
        <f t="shared" si="30"/>
        <v>1</v>
      </c>
      <c r="AA22" s="22">
        <v>-1</v>
      </c>
      <c r="AB22" s="44">
        <v>1</v>
      </c>
      <c r="AC22" s="11">
        <f t="shared" si="21"/>
        <v>1</v>
      </c>
      <c r="AD22" s="11">
        <f t="shared" si="31"/>
        <v>-1</v>
      </c>
      <c r="AF22" s="22">
        <v>1</v>
      </c>
      <c r="AG22" s="45">
        <v>1</v>
      </c>
      <c r="AH22" s="11">
        <f t="shared" si="22"/>
        <v>-1</v>
      </c>
      <c r="AI22" s="11">
        <f t="shared" si="32"/>
        <v>1</v>
      </c>
      <c r="AK22" s="22">
        <v>-1</v>
      </c>
      <c r="AL22" s="44">
        <v>1</v>
      </c>
      <c r="AM22" s="11">
        <f t="shared" si="23"/>
        <v>-1</v>
      </c>
      <c r="AN22" s="11">
        <f t="shared" si="33"/>
        <v>-1</v>
      </c>
      <c r="AP22" s="22">
        <v>1</v>
      </c>
      <c r="AQ22" s="44">
        <v>-1</v>
      </c>
      <c r="AR22" s="11">
        <f t="shared" si="24"/>
        <v>-1</v>
      </c>
      <c r="AS22" s="11">
        <f>AP21</f>
        <v>-1</v>
      </c>
      <c r="AU22" s="44">
        <v>-1</v>
      </c>
      <c r="AV22" s="29">
        <f>AV21</f>
        <v>0</v>
      </c>
      <c r="AW22" s="11">
        <f t="shared" si="25"/>
        <v>1</v>
      </c>
      <c r="AX22" s="11">
        <f>-AU21</f>
        <v>-1</v>
      </c>
    </row>
    <row r="23" spans="2:50" ht="15" thickBot="1">
      <c r="B23" s="24">
        <v>-1</v>
      </c>
      <c r="C23" s="37">
        <v>-1</v>
      </c>
      <c r="D23" s="20">
        <v>0</v>
      </c>
      <c r="E23" s="27">
        <f t="shared" si="26"/>
        <v>1</v>
      </c>
      <c r="G23" s="24">
        <v>-1</v>
      </c>
      <c r="H23" s="37">
        <v>1</v>
      </c>
      <c r="I23" s="8">
        <f t="shared" si="17"/>
        <v>1</v>
      </c>
      <c r="J23" s="9">
        <f t="shared" si="27"/>
        <v>-1</v>
      </c>
      <c r="L23" s="24">
        <v>-1</v>
      </c>
      <c r="M23" s="39">
        <v>1</v>
      </c>
      <c r="N23" s="8">
        <f t="shared" si="18"/>
        <v>-1</v>
      </c>
      <c r="O23" s="9">
        <f t="shared" si="28"/>
        <v>1</v>
      </c>
      <c r="Q23" s="25">
        <v>1</v>
      </c>
      <c r="R23" s="35">
        <v>-1</v>
      </c>
      <c r="S23" s="13">
        <f t="shared" si="19"/>
        <v>-1</v>
      </c>
      <c r="T23" s="14">
        <f t="shared" si="29"/>
        <v>-1</v>
      </c>
      <c r="V23" s="25">
        <v>-1</v>
      </c>
      <c r="W23" s="35">
        <v>1</v>
      </c>
      <c r="X23" s="13">
        <f t="shared" si="20"/>
        <v>1</v>
      </c>
      <c r="Y23" s="14">
        <f t="shared" si="30"/>
        <v>-1</v>
      </c>
      <c r="AA23" s="22">
        <v>1</v>
      </c>
      <c r="AB23" s="44">
        <v>1</v>
      </c>
      <c r="AC23" s="11">
        <f t="shared" si="21"/>
        <v>-1</v>
      </c>
      <c r="AD23" s="11">
        <f t="shared" si="31"/>
        <v>1</v>
      </c>
      <c r="AF23" s="22">
        <v>-1</v>
      </c>
      <c r="AG23" s="45">
        <v>-1</v>
      </c>
      <c r="AH23" s="11">
        <f t="shared" si="22"/>
        <v>-1</v>
      </c>
      <c r="AI23" s="11">
        <f t="shared" si="32"/>
        <v>-1</v>
      </c>
      <c r="AK23" s="22">
        <v>1</v>
      </c>
      <c r="AL23" s="44">
        <v>1</v>
      </c>
      <c r="AM23" s="11">
        <f t="shared" si="23"/>
        <v>1</v>
      </c>
      <c r="AN23" s="11">
        <f t="shared" si="33"/>
        <v>1</v>
      </c>
      <c r="AP23" s="22">
        <v>-1</v>
      </c>
      <c r="AQ23" s="44">
        <v>1</v>
      </c>
      <c r="AR23" s="11">
        <f t="shared" si="24"/>
        <v>-1</v>
      </c>
      <c r="AS23" s="11">
        <f>-AP22</f>
        <v>-1</v>
      </c>
      <c r="AU23" s="44">
        <v>1</v>
      </c>
      <c r="AV23" s="29">
        <v>0</v>
      </c>
      <c r="AW23" s="23">
        <f t="shared" si="25"/>
        <v>-1</v>
      </c>
      <c r="AX23" s="11">
        <f>-AU22</f>
        <v>1</v>
      </c>
    </row>
    <row r="24" spans="2:50" ht="15" thickBot="1">
      <c r="B24" s="24">
        <v>1</v>
      </c>
      <c r="C24" s="37">
        <v>-1</v>
      </c>
      <c r="D24" s="20">
        <f>D23</f>
        <v>0</v>
      </c>
      <c r="E24" s="9">
        <f t="shared" si="26"/>
        <v>1</v>
      </c>
      <c r="G24" s="24">
        <v>-1</v>
      </c>
      <c r="H24" s="37">
        <v>-1</v>
      </c>
      <c r="I24" s="8">
        <f t="shared" si="17"/>
        <v>1</v>
      </c>
      <c r="J24" s="9">
        <f t="shared" si="27"/>
        <v>1</v>
      </c>
      <c r="L24" s="24">
        <v>1</v>
      </c>
      <c r="M24" s="39">
        <v>1</v>
      </c>
      <c r="N24" s="8">
        <f t="shared" si="18"/>
        <v>1</v>
      </c>
      <c r="O24" s="9">
        <f t="shared" si="28"/>
        <v>1</v>
      </c>
      <c r="Q24" s="40">
        <v>-1</v>
      </c>
      <c r="R24" s="41">
        <v>1</v>
      </c>
      <c r="S24" s="15">
        <f t="shared" si="19"/>
        <v>-1</v>
      </c>
      <c r="T24" s="16">
        <f t="shared" si="29"/>
        <v>-1</v>
      </c>
      <c r="V24" s="43">
        <v>1</v>
      </c>
      <c r="W24" s="42">
        <v>-1</v>
      </c>
      <c r="X24" s="12">
        <f t="shared" si="20"/>
        <v>-1</v>
      </c>
      <c r="Y24" s="12">
        <f t="shared" si="30"/>
        <v>1</v>
      </c>
      <c r="AA24" s="22">
        <v>-1</v>
      </c>
      <c r="AB24" s="44">
        <v>1</v>
      </c>
      <c r="AC24" s="11">
        <f t="shared" si="21"/>
        <v>1</v>
      </c>
      <c r="AD24" s="11">
        <f t="shared" si="31"/>
        <v>-1</v>
      </c>
      <c r="AF24" s="22">
        <v>1</v>
      </c>
      <c r="AG24" s="45">
        <v>1</v>
      </c>
      <c r="AH24" s="11">
        <f t="shared" si="22"/>
        <v>-1</v>
      </c>
      <c r="AI24" s="11">
        <f t="shared" si="32"/>
        <v>1</v>
      </c>
      <c r="AK24" s="22">
        <v>-1</v>
      </c>
      <c r="AL24" s="44">
        <v>1</v>
      </c>
      <c r="AM24" s="11">
        <f t="shared" si="23"/>
        <v>-1</v>
      </c>
      <c r="AN24" s="11">
        <f t="shared" si="33"/>
        <v>-1</v>
      </c>
      <c r="AP24" s="22">
        <v>-1</v>
      </c>
      <c r="AQ24" s="44">
        <v>-1</v>
      </c>
      <c r="AR24" s="11">
        <f t="shared" si="24"/>
        <v>-1</v>
      </c>
      <c r="AS24" s="11">
        <f>AP23</f>
        <v>-1</v>
      </c>
      <c r="AU24" s="44">
        <v>-1</v>
      </c>
      <c r="AV24" s="29">
        <f>AV23</f>
        <v>0</v>
      </c>
      <c r="AW24" s="11">
        <f t="shared" si="25"/>
        <v>1</v>
      </c>
      <c r="AX24" s="11">
        <f>-AU23</f>
        <v>-1</v>
      </c>
    </row>
    <row r="25" spans="2:50" ht="15" thickBot="1">
      <c r="B25" s="24">
        <v>1</v>
      </c>
      <c r="C25" s="37">
        <v>-1</v>
      </c>
      <c r="D25" s="20">
        <v>0</v>
      </c>
      <c r="E25" s="27">
        <f t="shared" si="26"/>
        <v>-1</v>
      </c>
      <c r="G25" s="24">
        <v>-1</v>
      </c>
      <c r="H25" s="10">
        <v>1</v>
      </c>
      <c r="I25" s="8">
        <f t="shared" si="17"/>
        <v>1</v>
      </c>
      <c r="J25" s="9">
        <f t="shared" si="27"/>
        <v>1</v>
      </c>
      <c r="L25" s="24">
        <v>-1</v>
      </c>
      <c r="M25" s="39">
        <v>1</v>
      </c>
      <c r="N25" s="8">
        <f t="shared" si="18"/>
        <v>-1</v>
      </c>
      <c r="O25" s="9">
        <f t="shared" si="28"/>
        <v>-1</v>
      </c>
      <c r="Q25" s="25">
        <v>1</v>
      </c>
      <c r="R25" s="35">
        <v>-1</v>
      </c>
      <c r="S25" s="13">
        <f t="shared" si="19"/>
        <v>-1</v>
      </c>
      <c r="T25" s="14">
        <f t="shared" si="29"/>
        <v>1</v>
      </c>
      <c r="V25" s="25">
        <v>-1</v>
      </c>
      <c r="W25" s="35">
        <v>1</v>
      </c>
      <c r="X25" s="13">
        <f t="shared" si="20"/>
        <v>1</v>
      </c>
      <c r="Y25" s="14">
        <f t="shared" si="30"/>
        <v>-1</v>
      </c>
      <c r="AA25" s="22">
        <v>1</v>
      </c>
      <c r="AB25" s="44">
        <v>1</v>
      </c>
      <c r="AC25" s="11">
        <f t="shared" si="21"/>
        <v>-1</v>
      </c>
      <c r="AD25" s="11">
        <f t="shared" si="31"/>
        <v>1</v>
      </c>
      <c r="AF25" s="22">
        <v>-1</v>
      </c>
      <c r="AG25" s="45">
        <v>-1</v>
      </c>
      <c r="AH25" s="11">
        <f t="shared" si="22"/>
        <v>-1</v>
      </c>
      <c r="AI25" s="11">
        <f t="shared" si="32"/>
        <v>-1</v>
      </c>
      <c r="AK25" s="22">
        <v>1</v>
      </c>
      <c r="AL25" s="44">
        <v>1</v>
      </c>
      <c r="AM25" s="11">
        <f t="shared" si="23"/>
        <v>1</v>
      </c>
      <c r="AN25" s="11">
        <f t="shared" si="33"/>
        <v>1</v>
      </c>
      <c r="AP25" s="22">
        <v>-1</v>
      </c>
      <c r="AQ25" s="44">
        <v>1</v>
      </c>
      <c r="AR25" s="11">
        <f t="shared" si="24"/>
        <v>-1</v>
      </c>
      <c r="AS25" s="11">
        <f>-AP24</f>
        <v>1</v>
      </c>
      <c r="AU25" s="44">
        <v>1</v>
      </c>
      <c r="AV25" s="29">
        <v>0</v>
      </c>
      <c r="AW25" s="23">
        <f t="shared" si="25"/>
        <v>-1</v>
      </c>
      <c r="AX25" s="11">
        <f>E25</f>
        <v>-1</v>
      </c>
    </row>
    <row r="26" spans="2:50" ht="15" thickBot="1">
      <c r="B26" s="24">
        <v>-1</v>
      </c>
      <c r="C26" s="37">
        <v>-1</v>
      </c>
      <c r="D26" s="20">
        <f>D25</f>
        <v>0</v>
      </c>
      <c r="E26" s="9">
        <f t="shared" si="26"/>
        <v>-1</v>
      </c>
      <c r="G26" s="24">
        <v>1</v>
      </c>
      <c r="H26" s="37">
        <v>1</v>
      </c>
      <c r="I26" s="8">
        <f t="shared" si="17"/>
        <v>1</v>
      </c>
      <c r="J26" s="9">
        <f t="shared" si="27"/>
        <v>1</v>
      </c>
      <c r="L26" s="24">
        <v>1</v>
      </c>
      <c r="M26" s="39">
        <v>1</v>
      </c>
      <c r="N26" s="8">
        <f t="shared" si="18"/>
        <v>-1</v>
      </c>
      <c r="O26" s="9">
        <f t="shared" si="28"/>
        <v>1</v>
      </c>
      <c r="Q26" s="40">
        <v>1</v>
      </c>
      <c r="R26" s="41">
        <v>-1</v>
      </c>
      <c r="S26" s="15">
        <f t="shared" si="19"/>
        <v>-1</v>
      </c>
      <c r="T26" s="16">
        <f t="shared" si="29"/>
        <v>-1</v>
      </c>
      <c r="V26" s="43">
        <v>1</v>
      </c>
      <c r="W26" s="42">
        <v>-1</v>
      </c>
      <c r="X26" s="12">
        <f t="shared" si="20"/>
        <v>1</v>
      </c>
      <c r="Y26" s="12">
        <f t="shared" si="30"/>
        <v>1</v>
      </c>
      <c r="AA26" s="22">
        <v>-1</v>
      </c>
      <c r="AB26" s="44">
        <v>-1</v>
      </c>
      <c r="AC26" s="11">
        <f t="shared" si="21"/>
        <v>1</v>
      </c>
      <c r="AD26" s="11">
        <f t="shared" si="31"/>
        <v>-1</v>
      </c>
      <c r="AF26" s="22">
        <v>1</v>
      </c>
      <c r="AG26" s="45">
        <v>1</v>
      </c>
      <c r="AH26" s="11">
        <f t="shared" si="22"/>
        <v>1</v>
      </c>
      <c r="AI26" s="11">
        <f t="shared" si="32"/>
        <v>1</v>
      </c>
      <c r="AK26" s="22">
        <v>1</v>
      </c>
      <c r="AL26" s="44">
        <v>-1</v>
      </c>
      <c r="AM26" s="11">
        <f t="shared" si="23"/>
        <v>-1</v>
      </c>
      <c r="AN26" s="11">
        <f t="shared" si="33"/>
        <v>-1</v>
      </c>
      <c r="AP26" s="22">
        <v>1</v>
      </c>
      <c r="AQ26" s="44">
        <v>-1</v>
      </c>
      <c r="AR26" s="11">
        <f t="shared" si="24"/>
        <v>1</v>
      </c>
      <c r="AS26" s="11">
        <f>AP25</f>
        <v>-1</v>
      </c>
      <c r="AU26" s="44">
        <v>1</v>
      </c>
      <c r="AV26" s="29">
        <f>AV25</f>
        <v>0</v>
      </c>
      <c r="AW26" s="11">
        <f t="shared" si="25"/>
        <v>1</v>
      </c>
      <c r="AX26" s="11">
        <f>-AU24</f>
        <v>1</v>
      </c>
    </row>
    <row r="27" spans="2:50" ht="15" thickBot="1">
      <c r="B27" s="24">
        <v>1</v>
      </c>
      <c r="C27" s="37">
        <v>-1</v>
      </c>
      <c r="D27" s="20">
        <v>0</v>
      </c>
      <c r="E27" s="27">
        <f t="shared" si="26"/>
        <v>1</v>
      </c>
      <c r="G27" s="24">
        <v>-1</v>
      </c>
      <c r="H27" s="10">
        <v>1</v>
      </c>
      <c r="I27" s="8">
        <f t="shared" si="17"/>
        <v>1</v>
      </c>
      <c r="J27" s="9">
        <f t="shared" si="27"/>
        <v>-1</v>
      </c>
      <c r="L27" s="24">
        <v>-1</v>
      </c>
      <c r="M27" s="39">
        <v>1</v>
      </c>
      <c r="N27" s="8">
        <f t="shared" si="18"/>
        <v>-1</v>
      </c>
      <c r="O27" s="9">
        <f t="shared" si="28"/>
        <v>-1</v>
      </c>
      <c r="Q27" s="25">
        <v>1</v>
      </c>
      <c r="R27" s="35">
        <v>-1</v>
      </c>
      <c r="S27" s="13">
        <f t="shared" si="19"/>
        <v>-1</v>
      </c>
      <c r="T27" s="14">
        <f t="shared" si="29"/>
        <v>-1</v>
      </c>
      <c r="V27" s="25">
        <v>-1</v>
      </c>
      <c r="W27" s="35">
        <v>1</v>
      </c>
      <c r="X27" s="13">
        <f t="shared" si="20"/>
        <v>1</v>
      </c>
      <c r="Y27" s="14">
        <f t="shared" si="30"/>
        <v>-1</v>
      </c>
      <c r="AA27" s="22">
        <v>1</v>
      </c>
      <c r="AB27" s="44">
        <v>1</v>
      </c>
      <c r="AC27" s="11">
        <f t="shared" si="21"/>
        <v>-1</v>
      </c>
      <c r="AD27" s="11">
        <f t="shared" si="31"/>
        <v>1</v>
      </c>
      <c r="AF27" s="22">
        <v>-1</v>
      </c>
      <c r="AG27" s="45">
        <v>-1</v>
      </c>
      <c r="AH27" s="11">
        <f t="shared" si="22"/>
        <v>-1</v>
      </c>
      <c r="AI27" s="11">
        <f t="shared" si="32"/>
        <v>-1</v>
      </c>
      <c r="AK27" s="22">
        <v>1</v>
      </c>
      <c r="AL27" s="44">
        <v>1</v>
      </c>
      <c r="AM27" s="11">
        <f t="shared" si="23"/>
        <v>1</v>
      </c>
      <c r="AN27" s="11">
        <f t="shared" si="33"/>
        <v>-1</v>
      </c>
      <c r="AP27" s="22">
        <v>-1</v>
      </c>
      <c r="AQ27" s="44">
        <v>1</v>
      </c>
      <c r="AR27" s="11">
        <f t="shared" si="24"/>
        <v>-1</v>
      </c>
      <c r="AS27" s="11">
        <f>-AP26</f>
        <v>-1</v>
      </c>
      <c r="AU27" s="44">
        <v>1</v>
      </c>
      <c r="AV27" s="29">
        <v>0</v>
      </c>
      <c r="AW27" s="23">
        <f t="shared" si="25"/>
        <v>-1</v>
      </c>
      <c r="AX27" s="11">
        <f>E27</f>
        <v>1</v>
      </c>
    </row>
    <row r="28" spans="2:50" ht="15" thickBot="1">
      <c r="B28" s="21">
        <v>0</v>
      </c>
      <c r="C28" s="37">
        <v>1</v>
      </c>
      <c r="D28" s="20">
        <f>D15</f>
        <v>0</v>
      </c>
      <c r="E28" s="9">
        <f>-B21</f>
        <v>-1</v>
      </c>
      <c r="G28" s="21">
        <f>B28</f>
        <v>0</v>
      </c>
      <c r="H28" s="37">
        <v>1</v>
      </c>
      <c r="I28" s="8">
        <f t="shared" si="17"/>
        <v>-1</v>
      </c>
      <c r="J28" s="9">
        <f>-G21</f>
        <v>1</v>
      </c>
      <c r="L28" s="21">
        <f>B28</f>
        <v>0</v>
      </c>
      <c r="M28" s="38">
        <v>1</v>
      </c>
      <c r="N28" s="8">
        <f t="shared" si="18"/>
        <v>-1</v>
      </c>
      <c r="O28" s="9">
        <f>-L21</f>
        <v>1</v>
      </c>
      <c r="Q28" s="28">
        <f>B28</f>
        <v>0</v>
      </c>
      <c r="R28" s="46">
        <v>-1</v>
      </c>
      <c r="S28" s="17">
        <f t="shared" si="19"/>
        <v>-1</v>
      </c>
      <c r="T28" s="18">
        <f>-Q21</f>
        <v>-1</v>
      </c>
      <c r="V28" s="29">
        <f>B28</f>
        <v>0</v>
      </c>
      <c r="W28" s="45">
        <v>-1</v>
      </c>
      <c r="X28" s="11">
        <f t="shared" si="20"/>
        <v>1</v>
      </c>
      <c r="Y28" s="11">
        <f>-V21</f>
        <v>1</v>
      </c>
      <c r="AA28" s="29">
        <f>B28</f>
        <v>0</v>
      </c>
      <c r="AB28" s="45">
        <v>1</v>
      </c>
      <c r="AC28" s="11">
        <f t="shared" si="21"/>
        <v>1</v>
      </c>
      <c r="AD28" s="11">
        <f>-AA21</f>
        <v>-1</v>
      </c>
      <c r="AF28" s="29">
        <f>B28</f>
        <v>0</v>
      </c>
      <c r="AG28" s="45">
        <v>-1</v>
      </c>
      <c r="AH28" s="11">
        <f t="shared" si="22"/>
        <v>-1</v>
      </c>
      <c r="AI28" s="11">
        <f>-AF21</f>
        <v>1</v>
      </c>
      <c r="AK28" s="29">
        <f>B28</f>
        <v>0</v>
      </c>
      <c r="AL28" s="44">
        <v>1</v>
      </c>
      <c r="AM28" s="11">
        <f t="shared" si="23"/>
        <v>1</v>
      </c>
      <c r="AN28" s="11">
        <f>-AK21</f>
        <v>-1</v>
      </c>
      <c r="AP28" s="29">
        <f>B28</f>
        <v>0</v>
      </c>
      <c r="AQ28" s="44">
        <v>1</v>
      </c>
      <c r="AR28" s="11">
        <f t="shared" si="24"/>
        <v>-1</v>
      </c>
      <c r="AS28" s="11">
        <f>-AP21</f>
        <v>1</v>
      </c>
      <c r="AU28" s="29">
        <f>B28</f>
        <v>0</v>
      </c>
      <c r="AV28" s="29">
        <f>AV15</f>
        <v>0</v>
      </c>
      <c r="AW28" s="11">
        <f t="shared" si="25"/>
        <v>-1</v>
      </c>
      <c r="AX28" s="11">
        <f>-AU20</f>
        <v>-1</v>
      </c>
    </row>
  </sheetData>
  <mergeCells count="2">
    <mergeCell ref="H13:AP13"/>
    <mergeCell ref="H2:AP2"/>
  </mergeCells>
  <pageMargins left="0.7" right="0.7" top="0.75" bottom="0.75" header="0.3" footer="0.3"/>
  <pageSetup paperSize="9" orientation="portrait" horizontalDpi="1200" verticalDpi="1200" r:id="rId1"/>
  <ignoredErrors>
    <ignoredError sqref="J5 O5 J7 J9 O7 O9 T5 T7 T9 Y5 Y7 Y9 AD5 AD7 AD9 AI5 AI7 AI9 AN5 AN7 AN9 AS5:AS8 AS9 AX5 AX7 AX9:AX10 AS17:AS26 AX20 AX2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F23" sqref="F23"/>
    </sheetView>
  </sheetViews>
  <sheetFormatPr baseColWidth="10" defaultRowHeight="14.4"/>
  <cols>
    <col min="4" max="4" width="17.21875" customWidth="1"/>
    <col min="5" max="5" width="16.33203125" customWidth="1"/>
    <col min="6" max="7" width="16" customWidth="1"/>
    <col min="8" max="8" width="17.21875" customWidth="1"/>
    <col min="9" max="9" width="18.109375" customWidth="1"/>
    <col min="10" max="10" width="15.6640625" customWidth="1"/>
    <col min="11" max="11" width="28.77734375" customWidth="1"/>
    <col min="12" max="12" width="28.109375" customWidth="1"/>
  </cols>
  <sheetData>
    <row r="2" spans="2:12" ht="15" thickBot="1"/>
    <row r="3" spans="2:12">
      <c r="B3" s="69"/>
      <c r="C3" s="1"/>
      <c r="D3" s="1"/>
      <c r="E3" s="1"/>
      <c r="F3" s="1"/>
      <c r="G3" s="1"/>
      <c r="H3" s="1"/>
      <c r="I3" s="70"/>
    </row>
    <row r="4" spans="2:12">
      <c r="B4" s="122" t="s">
        <v>40</v>
      </c>
      <c r="C4" s="123"/>
      <c r="D4" s="123"/>
      <c r="E4" s="123"/>
      <c r="F4" s="123"/>
      <c r="G4" s="123"/>
      <c r="H4" s="123"/>
      <c r="I4" s="124"/>
      <c r="J4" s="47"/>
      <c r="K4" s="47"/>
      <c r="L4" s="47"/>
    </row>
    <row r="5" spans="2:12">
      <c r="B5" s="71"/>
      <c r="C5" s="2"/>
      <c r="D5" s="2"/>
      <c r="E5" s="2"/>
      <c r="F5" s="2"/>
      <c r="G5" s="2"/>
      <c r="H5" s="2"/>
      <c r="I5" s="72"/>
    </row>
    <row r="6" spans="2:12">
      <c r="B6" s="77" t="s">
        <v>6</v>
      </c>
      <c r="C6" s="78"/>
      <c r="D6" s="79" t="s">
        <v>7</v>
      </c>
      <c r="E6" s="79" t="s">
        <v>8</v>
      </c>
      <c r="F6" s="79" t="s">
        <v>9</v>
      </c>
      <c r="G6" s="79" t="s">
        <v>10</v>
      </c>
      <c r="H6" s="2"/>
      <c r="I6" s="72"/>
    </row>
    <row r="7" spans="2:12">
      <c r="B7" s="73">
        <v>16</v>
      </c>
      <c r="C7" s="74"/>
      <c r="D7" s="68">
        <f>0.075*B7/1.2</f>
        <v>1</v>
      </c>
      <c r="E7" s="68">
        <f>B7*0.0375*0.25</f>
        <v>0.15</v>
      </c>
      <c r="F7" s="68">
        <f>B7*0.0375*0.75</f>
        <v>0.44999999999999996</v>
      </c>
      <c r="G7" s="68">
        <f>E7+F7</f>
        <v>0.6</v>
      </c>
      <c r="H7" s="2"/>
      <c r="I7" s="72"/>
    </row>
    <row r="8" spans="2:12">
      <c r="B8" s="71"/>
      <c r="C8" s="2"/>
      <c r="D8" s="80" t="s">
        <v>11</v>
      </c>
      <c r="E8" s="2"/>
      <c r="F8" s="2"/>
      <c r="G8" s="2"/>
      <c r="H8" s="125" t="s">
        <v>39</v>
      </c>
      <c r="I8" s="126"/>
    </row>
    <row r="9" spans="2:12">
      <c r="B9" s="71"/>
      <c r="C9" s="2"/>
      <c r="D9" s="81">
        <f>D7*1.2</f>
        <v>1.2</v>
      </c>
      <c r="E9" s="74"/>
      <c r="F9" s="74"/>
      <c r="G9" s="74"/>
      <c r="H9" s="120">
        <f>E7+F7+G7</f>
        <v>1.2</v>
      </c>
      <c r="I9" s="121"/>
    </row>
    <row r="10" spans="2:12" ht="15" thickBot="1">
      <c r="B10" s="75"/>
      <c r="C10" s="3"/>
      <c r="D10" s="3"/>
      <c r="E10" s="3"/>
      <c r="F10" s="3"/>
      <c r="G10" s="3"/>
      <c r="H10" s="3"/>
      <c r="I10" s="76"/>
    </row>
  </sheetData>
  <mergeCells count="3">
    <mergeCell ref="H9:I9"/>
    <mergeCell ref="B4:I4"/>
    <mergeCell ref="H8:I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workbookViewId="0">
      <selection activeCell="E6" sqref="E6"/>
    </sheetView>
  </sheetViews>
  <sheetFormatPr baseColWidth="10" defaultRowHeight="14.4"/>
  <sheetData>
    <row r="2" spans="4:17" ht="15" thickBot="1"/>
    <row r="3" spans="4:17">
      <c r="D3" s="48"/>
      <c r="E3" s="49" t="s">
        <v>12</v>
      </c>
      <c r="F3" s="49" t="s">
        <v>13</v>
      </c>
      <c r="G3" s="49" t="s">
        <v>14</v>
      </c>
      <c r="H3" s="49" t="s">
        <v>15</v>
      </c>
      <c r="I3" s="49" t="s">
        <v>16</v>
      </c>
      <c r="J3" s="49" t="s">
        <v>17</v>
      </c>
      <c r="K3" s="58" t="s">
        <v>18</v>
      </c>
      <c r="L3" s="62"/>
    </row>
    <row r="4" spans="4:17">
      <c r="D4" s="50" t="s">
        <v>19</v>
      </c>
      <c r="E4" s="52" t="s">
        <v>19</v>
      </c>
      <c r="F4" s="57" t="s">
        <v>27</v>
      </c>
      <c r="G4" s="57" t="s">
        <v>28</v>
      </c>
      <c r="H4" s="57" t="s">
        <v>21</v>
      </c>
      <c r="I4" s="57" t="s">
        <v>29</v>
      </c>
      <c r="J4" s="57" t="s">
        <v>30</v>
      </c>
      <c r="K4" s="59" t="s">
        <v>26</v>
      </c>
      <c r="L4" s="63" t="s">
        <v>19</v>
      </c>
      <c r="M4" s="127" t="s">
        <v>36</v>
      </c>
      <c r="N4" s="128"/>
      <c r="O4" s="128"/>
      <c r="P4" s="128"/>
      <c r="Q4" s="128"/>
    </row>
    <row r="5" spans="4:17">
      <c r="D5" s="50" t="s">
        <v>31</v>
      </c>
      <c r="E5" s="52" t="s">
        <v>31</v>
      </c>
      <c r="F5" s="57" t="s">
        <v>20</v>
      </c>
      <c r="G5" s="57" t="s">
        <v>21</v>
      </c>
      <c r="H5" s="57" t="s">
        <v>23</v>
      </c>
      <c r="I5" s="57" t="s">
        <v>24</v>
      </c>
      <c r="J5" s="57" t="s">
        <v>25</v>
      </c>
      <c r="K5" s="59" t="s">
        <v>19</v>
      </c>
      <c r="L5" s="63" t="s">
        <v>31</v>
      </c>
      <c r="M5" s="127" t="s">
        <v>37</v>
      </c>
      <c r="N5" s="128"/>
      <c r="O5" s="128"/>
      <c r="P5" s="128"/>
      <c r="Q5" s="128"/>
    </row>
    <row r="6" spans="4:17">
      <c r="D6" s="50" t="s">
        <v>27</v>
      </c>
      <c r="E6" s="52" t="s">
        <v>27</v>
      </c>
      <c r="F6" s="57" t="s">
        <v>28</v>
      </c>
      <c r="G6" s="57" t="s">
        <v>22</v>
      </c>
      <c r="H6" s="57" t="s">
        <v>29</v>
      </c>
      <c r="I6" s="57" t="s">
        <v>30</v>
      </c>
      <c r="J6" s="57" t="s">
        <v>26</v>
      </c>
      <c r="K6" s="59" t="s">
        <v>32</v>
      </c>
      <c r="L6" s="63" t="s">
        <v>27</v>
      </c>
      <c r="M6" s="127" t="s">
        <v>38</v>
      </c>
      <c r="N6" s="128"/>
      <c r="O6" s="128"/>
      <c r="P6" s="128"/>
      <c r="Q6" s="128"/>
    </row>
    <row r="7" spans="4:17">
      <c r="D7" s="50" t="s">
        <v>20</v>
      </c>
      <c r="E7" s="52" t="s">
        <v>20</v>
      </c>
      <c r="F7" s="11"/>
      <c r="G7" s="11"/>
      <c r="H7" s="11"/>
      <c r="I7" s="11"/>
      <c r="J7" s="11"/>
      <c r="K7" s="60"/>
      <c r="L7" s="63" t="s">
        <v>20</v>
      </c>
      <c r="M7" s="127"/>
      <c r="N7" s="128"/>
      <c r="O7" s="128"/>
      <c r="P7" s="128"/>
      <c r="Q7" s="128"/>
    </row>
    <row r="8" spans="4:17">
      <c r="D8" s="50" t="s">
        <v>28</v>
      </c>
      <c r="E8" s="52" t="s">
        <v>28</v>
      </c>
      <c r="F8" s="11"/>
      <c r="G8" s="11"/>
      <c r="H8" s="11"/>
      <c r="I8" s="11"/>
      <c r="J8" s="11"/>
      <c r="K8" s="60"/>
      <c r="L8" s="63" t="s">
        <v>28</v>
      </c>
      <c r="M8" s="127"/>
      <c r="N8" s="128"/>
      <c r="O8" s="128"/>
      <c r="P8" s="128"/>
      <c r="Q8" s="128"/>
    </row>
    <row r="9" spans="4:17">
      <c r="D9" s="50" t="s">
        <v>21</v>
      </c>
      <c r="E9" s="52" t="s">
        <v>21</v>
      </c>
      <c r="F9" s="11"/>
      <c r="G9" s="11"/>
      <c r="H9" s="11"/>
      <c r="I9" s="11"/>
      <c r="J9" s="11"/>
      <c r="K9" s="60"/>
      <c r="L9" s="63" t="s">
        <v>21</v>
      </c>
      <c r="M9" s="127"/>
      <c r="N9" s="128"/>
      <c r="O9" s="128"/>
      <c r="P9" s="128"/>
      <c r="Q9" s="128"/>
    </row>
    <row r="10" spans="4:17">
      <c r="D10" s="50" t="s">
        <v>22</v>
      </c>
      <c r="E10" s="52" t="s">
        <v>22</v>
      </c>
      <c r="F10" s="11"/>
      <c r="G10" s="11"/>
      <c r="H10" s="11"/>
      <c r="I10" s="11"/>
      <c r="J10" s="11"/>
      <c r="K10" s="60"/>
      <c r="L10" s="63" t="s">
        <v>22</v>
      </c>
      <c r="M10" s="127"/>
      <c r="N10" s="128"/>
      <c r="O10" s="128"/>
      <c r="P10" s="128"/>
      <c r="Q10" s="128"/>
    </row>
    <row r="11" spans="4:17">
      <c r="D11" s="50" t="s">
        <v>23</v>
      </c>
      <c r="E11" s="52" t="s">
        <v>23</v>
      </c>
      <c r="F11" s="11"/>
      <c r="G11" s="11"/>
      <c r="H11" s="11"/>
      <c r="I11" s="11"/>
      <c r="J11" s="11"/>
      <c r="K11" s="60"/>
      <c r="L11" s="63" t="s">
        <v>23</v>
      </c>
      <c r="M11" s="127"/>
      <c r="N11" s="128"/>
      <c r="O11" s="128"/>
      <c r="P11" s="128"/>
      <c r="Q11" s="128"/>
    </row>
    <row r="12" spans="4:17">
      <c r="D12" s="50" t="s">
        <v>29</v>
      </c>
      <c r="E12" s="52" t="s">
        <v>29</v>
      </c>
      <c r="F12" s="11"/>
      <c r="G12" s="11"/>
      <c r="H12" s="11"/>
      <c r="I12" s="11"/>
      <c r="J12" s="11"/>
      <c r="K12" s="60"/>
      <c r="L12" s="63" t="s">
        <v>29</v>
      </c>
      <c r="M12" s="127"/>
      <c r="N12" s="128"/>
      <c r="O12" s="128"/>
      <c r="P12" s="128"/>
      <c r="Q12" s="128"/>
    </row>
    <row r="13" spans="4:17">
      <c r="D13" s="50" t="s">
        <v>24</v>
      </c>
      <c r="E13" s="52" t="s">
        <v>24</v>
      </c>
      <c r="F13" s="11"/>
      <c r="G13" s="11"/>
      <c r="H13" s="11"/>
      <c r="I13" s="11"/>
      <c r="J13" s="11"/>
      <c r="K13" s="60"/>
      <c r="L13" s="63" t="s">
        <v>24</v>
      </c>
      <c r="M13" s="127"/>
      <c r="N13" s="128"/>
      <c r="O13" s="128"/>
      <c r="P13" s="128"/>
      <c r="Q13" s="128"/>
    </row>
    <row r="14" spans="4:17">
      <c r="D14" s="50" t="s">
        <v>30</v>
      </c>
      <c r="E14" s="52" t="s">
        <v>30</v>
      </c>
      <c r="F14" s="11"/>
      <c r="G14" s="11"/>
      <c r="H14" s="11"/>
      <c r="I14" s="11"/>
      <c r="J14" s="11"/>
      <c r="K14" s="60"/>
      <c r="L14" s="63" t="s">
        <v>30</v>
      </c>
      <c r="M14" s="127"/>
      <c r="N14" s="128"/>
      <c r="O14" s="128"/>
      <c r="P14" s="128"/>
      <c r="Q14" s="128"/>
    </row>
    <row r="15" spans="4:17">
      <c r="D15" s="50" t="s">
        <v>25</v>
      </c>
      <c r="E15" s="52" t="s">
        <v>25</v>
      </c>
      <c r="F15" s="11"/>
      <c r="G15" s="11"/>
      <c r="H15" s="11"/>
      <c r="I15" s="11"/>
      <c r="J15" s="11"/>
      <c r="K15" s="60"/>
      <c r="L15" s="63" t="s">
        <v>25</v>
      </c>
      <c r="M15" s="127"/>
      <c r="N15" s="128"/>
      <c r="O15" s="128"/>
      <c r="P15" s="128"/>
      <c r="Q15" s="128"/>
    </row>
    <row r="16" spans="4:17" ht="15" thickBot="1">
      <c r="D16" s="51" t="s">
        <v>26</v>
      </c>
      <c r="E16" s="53" t="s">
        <v>26</v>
      </c>
      <c r="F16" s="17"/>
      <c r="G16" s="17"/>
      <c r="H16" s="17"/>
      <c r="I16" s="17"/>
      <c r="J16" s="17"/>
      <c r="K16" s="61"/>
      <c r="L16" s="64" t="s">
        <v>26</v>
      </c>
      <c r="M16" s="127"/>
      <c r="N16" s="128"/>
      <c r="O16" s="128"/>
      <c r="P16" s="128"/>
      <c r="Q16" s="128"/>
    </row>
    <row r="18" spans="2:14" ht="15" thickBot="1"/>
    <row r="19" spans="2:14" ht="15" thickBot="1">
      <c r="B19" s="54" t="s">
        <v>19</v>
      </c>
      <c r="C19" s="55" t="s">
        <v>32</v>
      </c>
      <c r="D19" s="56" t="s">
        <v>27</v>
      </c>
      <c r="E19" s="56" t="s">
        <v>33</v>
      </c>
      <c r="F19" s="55" t="s">
        <v>28</v>
      </c>
      <c r="G19" s="55" t="s">
        <v>21</v>
      </c>
      <c r="H19" s="55" t="s">
        <v>22</v>
      </c>
      <c r="I19" s="55" t="s">
        <v>29</v>
      </c>
      <c r="J19" s="55" t="s">
        <v>34</v>
      </c>
      <c r="K19" s="55" t="s">
        <v>30</v>
      </c>
      <c r="L19" s="65" t="s">
        <v>35</v>
      </c>
      <c r="M19" s="67" t="s">
        <v>26</v>
      </c>
      <c r="N19" s="66" t="s">
        <v>19</v>
      </c>
    </row>
  </sheetData>
  <mergeCells count="13">
    <mergeCell ref="M16:Q16"/>
    <mergeCell ref="M10:Q10"/>
    <mergeCell ref="M11:Q11"/>
    <mergeCell ref="M12:Q12"/>
    <mergeCell ref="M13:Q13"/>
    <mergeCell ref="M14:Q14"/>
    <mergeCell ref="M15:Q15"/>
    <mergeCell ref="M9:Q9"/>
    <mergeCell ref="M4:Q4"/>
    <mergeCell ref="M5:Q5"/>
    <mergeCell ref="M6:Q6"/>
    <mergeCell ref="M7:Q7"/>
    <mergeCell ref="M8:Q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topLeftCell="A6" zoomScale="106" workbookViewId="0">
      <selection activeCell="I24" sqref="I24"/>
    </sheetView>
  </sheetViews>
  <sheetFormatPr baseColWidth="10" defaultRowHeight="14.4"/>
  <sheetData>
    <row r="2" spans="1:15">
      <c r="D2" s="129" t="s">
        <v>92</v>
      </c>
      <c r="E2" s="129"/>
      <c r="F2" s="129"/>
      <c r="G2" s="129"/>
      <c r="L2" s="129" t="s">
        <v>103</v>
      </c>
      <c r="M2" s="129"/>
      <c r="N2" s="129"/>
      <c r="O2" s="129"/>
    </row>
    <row r="3" spans="1:15">
      <c r="A3" t="s">
        <v>105</v>
      </c>
      <c r="C3" t="s">
        <v>69</v>
      </c>
      <c r="D3" t="s">
        <v>68</v>
      </c>
      <c r="E3" t="s">
        <v>70</v>
      </c>
      <c r="K3" t="s">
        <v>69</v>
      </c>
      <c r="L3" t="s">
        <v>68</v>
      </c>
      <c r="M3" t="s">
        <v>70</v>
      </c>
    </row>
    <row r="4" spans="1:15">
      <c r="B4" t="s">
        <v>61</v>
      </c>
      <c r="C4">
        <v>30</v>
      </c>
      <c r="D4">
        <v>0.5</v>
      </c>
      <c r="E4">
        <f>C4*D4</f>
        <v>15</v>
      </c>
      <c r="J4" t="s">
        <v>61</v>
      </c>
      <c r="K4">
        <v>30</v>
      </c>
      <c r="L4">
        <v>0.5</v>
      </c>
      <c r="M4">
        <f>K4*L4</f>
        <v>15</v>
      </c>
    </row>
    <row r="5" spans="1:15">
      <c r="B5" t="s">
        <v>65</v>
      </c>
      <c r="C5">
        <v>0</v>
      </c>
      <c r="J5" t="s">
        <v>65</v>
      </c>
      <c r="K5">
        <v>0</v>
      </c>
    </row>
    <row r="6" spans="1:15">
      <c r="A6" t="s">
        <v>107</v>
      </c>
      <c r="B6" t="s">
        <v>62</v>
      </c>
      <c r="C6">
        <v>130</v>
      </c>
      <c r="D6">
        <v>0.6</v>
      </c>
      <c r="E6">
        <f>C6*D6</f>
        <v>78</v>
      </c>
      <c r="H6" t="s">
        <v>106</v>
      </c>
      <c r="I6" t="s">
        <v>111</v>
      </c>
      <c r="J6" t="s">
        <v>62</v>
      </c>
      <c r="K6">
        <v>129</v>
      </c>
      <c r="L6">
        <v>0.6</v>
      </c>
      <c r="M6">
        <f>K6*L6</f>
        <v>77.399999999999991</v>
      </c>
    </row>
    <row r="7" spans="1:15">
      <c r="A7" t="s">
        <v>108</v>
      </c>
      <c r="B7" t="s">
        <v>63</v>
      </c>
      <c r="C7">
        <v>140</v>
      </c>
      <c r="D7">
        <v>0.75</v>
      </c>
      <c r="E7">
        <f>C7*D7</f>
        <v>105</v>
      </c>
      <c r="H7" t="s">
        <v>93</v>
      </c>
      <c r="I7" t="s">
        <v>109</v>
      </c>
      <c r="J7" t="s">
        <v>63</v>
      </c>
      <c r="K7">
        <v>140</v>
      </c>
      <c r="L7">
        <v>0.75</v>
      </c>
      <c r="M7">
        <f>K7*L7</f>
        <v>105</v>
      </c>
    </row>
    <row r="8" spans="1:15">
      <c r="A8" t="s">
        <v>110</v>
      </c>
      <c r="B8" t="s">
        <v>64</v>
      </c>
      <c r="C8">
        <v>26</v>
      </c>
      <c r="D8">
        <v>1</v>
      </c>
      <c r="E8">
        <f>C8*D8</f>
        <v>26</v>
      </c>
      <c r="H8" t="s">
        <v>110</v>
      </c>
      <c r="J8" t="s">
        <v>64</v>
      </c>
      <c r="K8">
        <v>26</v>
      </c>
      <c r="L8">
        <v>1</v>
      </c>
      <c r="M8">
        <f>K8*L8</f>
        <v>26</v>
      </c>
    </row>
    <row r="9" spans="1:15">
      <c r="B9" t="s">
        <v>66</v>
      </c>
      <c r="C9">
        <v>0</v>
      </c>
      <c r="J9" t="s">
        <v>66</v>
      </c>
      <c r="K9">
        <v>0</v>
      </c>
    </row>
    <row r="10" spans="1:15">
      <c r="B10" t="s">
        <v>67</v>
      </c>
      <c r="C10">
        <v>0</v>
      </c>
      <c r="J10" t="s">
        <v>67</v>
      </c>
      <c r="K10">
        <v>0</v>
      </c>
    </row>
    <row r="11" spans="1:15">
      <c r="E11">
        <f>SUM(E4,E5,E6,E7,E8,E9,E10)</f>
        <v>224</v>
      </c>
      <c r="M11" s="110">
        <f>SUM(M4,M5,M6,M7,M8,M9,M10)</f>
        <v>223.39999999999998</v>
      </c>
    </row>
    <row r="13" spans="1:15">
      <c r="D13" t="s">
        <v>71</v>
      </c>
      <c r="E13" s="110">
        <f>E11*1.21</f>
        <v>271.03999999999996</v>
      </c>
    </row>
    <row r="15" spans="1:15">
      <c r="D15" s="129" t="s">
        <v>94</v>
      </c>
      <c r="E15" s="129"/>
      <c r="F15" s="129"/>
      <c r="G15" s="129"/>
      <c r="K15" s="129" t="s">
        <v>104</v>
      </c>
      <c r="L15" s="129"/>
      <c r="M15" s="129"/>
      <c r="N15" s="129"/>
    </row>
    <row r="16" spans="1:15">
      <c r="D16" t="s">
        <v>97</v>
      </c>
      <c r="E16" t="s">
        <v>99</v>
      </c>
      <c r="F16" t="s">
        <v>98</v>
      </c>
      <c r="K16" t="s">
        <v>97</v>
      </c>
      <c r="L16" t="s">
        <v>99</v>
      </c>
      <c r="M16" t="s">
        <v>98</v>
      </c>
    </row>
    <row r="17" spans="2:14">
      <c r="B17" t="s">
        <v>95</v>
      </c>
      <c r="C17" t="s">
        <v>61</v>
      </c>
      <c r="D17">
        <v>30</v>
      </c>
      <c r="E17">
        <v>0.125</v>
      </c>
      <c r="F17">
        <v>3.8</v>
      </c>
      <c r="G17">
        <f>D17*E17*F17</f>
        <v>14.25</v>
      </c>
      <c r="I17" t="s">
        <v>95</v>
      </c>
      <c r="J17" t="s">
        <v>61</v>
      </c>
      <c r="K17">
        <v>30</v>
      </c>
      <c r="L17">
        <v>0.125</v>
      </c>
      <c r="M17">
        <v>3.8</v>
      </c>
      <c r="N17">
        <f>K17*L17*M17</f>
        <v>14.25</v>
      </c>
    </row>
    <row r="18" spans="2:14">
      <c r="C18" t="s">
        <v>62</v>
      </c>
      <c r="D18">
        <v>33</v>
      </c>
      <c r="E18">
        <v>0.5</v>
      </c>
      <c r="F18">
        <v>3.8</v>
      </c>
      <c r="G18">
        <f>D18*E18*F18</f>
        <v>62.699999999999996</v>
      </c>
      <c r="J18" t="s">
        <v>62</v>
      </c>
      <c r="K18">
        <v>33</v>
      </c>
      <c r="L18">
        <v>0.5</v>
      </c>
      <c r="M18">
        <v>3.8</v>
      </c>
      <c r="N18">
        <f>K18*L18*M18</f>
        <v>62.699999999999996</v>
      </c>
    </row>
    <row r="19" spans="2:14">
      <c r="C19" t="s">
        <v>96</v>
      </c>
      <c r="D19">
        <v>52</v>
      </c>
      <c r="E19">
        <v>1</v>
      </c>
      <c r="F19">
        <v>3.8</v>
      </c>
      <c r="G19">
        <f>D19*E19*F19</f>
        <v>197.6</v>
      </c>
      <c r="J19" t="s">
        <v>96</v>
      </c>
      <c r="K19">
        <v>52</v>
      </c>
      <c r="L19">
        <v>1</v>
      </c>
      <c r="M19">
        <v>3.8</v>
      </c>
      <c r="N19">
        <f>K19*L19*M19</f>
        <v>197.6</v>
      </c>
    </row>
    <row r="20" spans="2:14">
      <c r="C20" t="s">
        <v>64</v>
      </c>
      <c r="D20">
        <v>6</v>
      </c>
      <c r="E20">
        <v>2</v>
      </c>
      <c r="F20">
        <v>3.8</v>
      </c>
      <c r="G20">
        <f>D20*E20*F20</f>
        <v>45.599999999999994</v>
      </c>
      <c r="J20" t="s">
        <v>64</v>
      </c>
      <c r="K20">
        <v>6</v>
      </c>
      <c r="L20">
        <v>2</v>
      </c>
      <c r="M20">
        <v>3.8</v>
      </c>
      <c r="N20">
        <f>K20*L20*M20</f>
        <v>45.599999999999994</v>
      </c>
    </row>
    <row r="22" spans="2:14">
      <c r="B22" t="s">
        <v>100</v>
      </c>
      <c r="C22" t="s">
        <v>65</v>
      </c>
      <c r="D22">
        <v>0</v>
      </c>
      <c r="E22">
        <v>0.35</v>
      </c>
      <c r="F22">
        <v>5.2</v>
      </c>
      <c r="G22">
        <f>D22*E22*F22</f>
        <v>0</v>
      </c>
      <c r="I22" t="s">
        <v>100</v>
      </c>
      <c r="J22" t="s">
        <v>65</v>
      </c>
      <c r="K22">
        <v>0</v>
      </c>
      <c r="L22">
        <v>0.35</v>
      </c>
      <c r="M22">
        <v>5.2</v>
      </c>
      <c r="N22">
        <f>K22*L22*M22</f>
        <v>0</v>
      </c>
    </row>
    <row r="23" spans="2:14">
      <c r="C23" t="s">
        <v>62</v>
      </c>
      <c r="D23">
        <v>97</v>
      </c>
      <c r="E23">
        <v>0.5</v>
      </c>
      <c r="F23">
        <v>5.2</v>
      </c>
      <c r="G23">
        <f>D23*E23*F23</f>
        <v>252.20000000000002</v>
      </c>
      <c r="J23" t="s">
        <v>62</v>
      </c>
      <c r="K23">
        <v>96</v>
      </c>
      <c r="L23">
        <v>0.5</v>
      </c>
      <c r="M23">
        <v>5.2</v>
      </c>
      <c r="N23">
        <f>K23*L23*M23</f>
        <v>249.60000000000002</v>
      </c>
    </row>
    <row r="24" spans="2:14">
      <c r="C24" t="s">
        <v>101</v>
      </c>
      <c r="D24">
        <v>88</v>
      </c>
      <c r="E24">
        <v>1</v>
      </c>
      <c r="F24">
        <v>5.2</v>
      </c>
      <c r="G24">
        <f>D24*E24*F24</f>
        <v>457.6</v>
      </c>
      <c r="J24" t="s">
        <v>101</v>
      </c>
      <c r="K24">
        <v>88</v>
      </c>
      <c r="L24">
        <v>1</v>
      </c>
      <c r="M24">
        <v>5.2</v>
      </c>
      <c r="N24">
        <f>K24*L24*M24</f>
        <v>457.6</v>
      </c>
    </row>
    <row r="25" spans="2:14">
      <c r="C25" t="s">
        <v>64</v>
      </c>
      <c r="D25">
        <v>20</v>
      </c>
      <c r="E25">
        <v>2</v>
      </c>
      <c r="F25">
        <v>4.8</v>
      </c>
      <c r="G25">
        <f>D25*E25*F25</f>
        <v>192</v>
      </c>
      <c r="J25" t="s">
        <v>64</v>
      </c>
      <c r="K25">
        <v>20</v>
      </c>
      <c r="L25">
        <v>2</v>
      </c>
      <c r="M25">
        <v>4.8</v>
      </c>
      <c r="N25">
        <f>K25*L25*M25</f>
        <v>192</v>
      </c>
    </row>
    <row r="27" spans="2:14">
      <c r="G27">
        <f>(G17+G18+G19+G20+G22+G23+G24+G25)</f>
        <v>1221.95</v>
      </c>
      <c r="N27" s="109">
        <f>(N17+N18+N19+N20+N22+N23+N24+N25)</f>
        <v>1219.3499999999999</v>
      </c>
    </row>
    <row r="28" spans="2:14">
      <c r="F28" t="s">
        <v>102</v>
      </c>
      <c r="G28" s="109">
        <f>G27*1.1</f>
        <v>1344.1450000000002</v>
      </c>
    </row>
  </sheetData>
  <mergeCells count="4">
    <mergeCell ref="D2:G2"/>
    <mergeCell ref="D15:G15"/>
    <mergeCell ref="L2:O2"/>
    <mergeCell ref="K15:N15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zoomScaleNormal="100" workbookViewId="0">
      <selection activeCell="K17" sqref="K17"/>
    </sheetView>
  </sheetViews>
  <sheetFormatPr baseColWidth="10" defaultRowHeight="14.4"/>
  <cols>
    <col min="3" max="3" width="11.5546875" customWidth="1"/>
    <col min="4" max="4" width="16.44140625" customWidth="1"/>
    <col min="5" max="5" width="18.21875" customWidth="1"/>
    <col min="6" max="6" width="14.109375" customWidth="1"/>
    <col min="7" max="7" width="16.5546875" customWidth="1"/>
    <col min="8" max="8" width="20.44140625" customWidth="1"/>
  </cols>
  <sheetData>
    <row r="2" spans="3:11" ht="15" thickBot="1"/>
    <row r="3" spans="3:11" ht="15" thickBot="1">
      <c r="D3" s="141" t="s">
        <v>86</v>
      </c>
      <c r="E3" s="142"/>
      <c r="F3" s="142"/>
      <c r="G3" s="142"/>
      <c r="H3" s="143"/>
    </row>
    <row r="4" spans="3:11">
      <c r="C4" s="2"/>
    </row>
    <row r="5" spans="3:11" ht="66.599999999999994" customHeight="1">
      <c r="C5" s="2"/>
      <c r="D5" s="148" t="s">
        <v>88</v>
      </c>
      <c r="E5" s="149"/>
      <c r="F5" s="149"/>
      <c r="G5" s="149"/>
      <c r="H5" s="149"/>
    </row>
    <row r="6" spans="3:11">
      <c r="C6" s="2"/>
      <c r="D6" s="95"/>
      <c r="E6" s="95"/>
      <c r="F6" s="95"/>
      <c r="G6" s="2"/>
      <c r="H6" s="2"/>
    </row>
    <row r="7" spans="3:11" hidden="1">
      <c r="C7" s="2"/>
    </row>
    <row r="8" spans="3:11">
      <c r="C8" s="2"/>
      <c r="D8" s="146" t="s">
        <v>91</v>
      </c>
      <c r="E8" s="147"/>
      <c r="F8" s="147"/>
      <c r="G8" s="147"/>
      <c r="H8" s="147"/>
    </row>
    <row r="9" spans="3:11">
      <c r="C9" s="2"/>
      <c r="D9" s="95"/>
      <c r="E9" s="108"/>
      <c r="F9" s="108"/>
      <c r="G9" s="108"/>
      <c r="H9" s="108"/>
    </row>
    <row r="10" spans="3:11">
      <c r="C10" s="2"/>
      <c r="D10" s="95"/>
      <c r="E10" s="11"/>
      <c r="F10" s="100" t="s">
        <v>78</v>
      </c>
      <c r="G10" s="99" t="s">
        <v>79</v>
      </c>
      <c r="H10" s="2"/>
    </row>
    <row r="11" spans="3:11">
      <c r="C11" s="2"/>
      <c r="D11" s="2"/>
      <c r="E11" s="102" t="s">
        <v>77</v>
      </c>
      <c r="F11" s="101">
        <v>15.6</v>
      </c>
      <c r="G11" s="103">
        <f>(F11/(258.6-(F11/258.2)*227.1)+1)</f>
        <v>1.0637049296068688</v>
      </c>
      <c r="H11" s="2"/>
    </row>
    <row r="12" spans="3:11">
      <c r="C12" s="2"/>
      <c r="E12" s="102" t="s">
        <v>80</v>
      </c>
      <c r="F12" s="101">
        <v>5.5</v>
      </c>
      <c r="G12" s="103">
        <f>(F12/(258.6-(F12/258.2)*227.1)+1)</f>
        <v>1.0216738116528827</v>
      </c>
      <c r="H12" s="2"/>
    </row>
    <row r="13" spans="3:11">
      <c r="C13" s="2"/>
      <c r="E13" s="102" t="s">
        <v>87</v>
      </c>
      <c r="F13" s="150">
        <v>1.04</v>
      </c>
      <c r="G13" s="150"/>
      <c r="H13" s="2"/>
      <c r="I13" s="155" t="s">
        <v>112</v>
      </c>
      <c r="J13" s="155"/>
      <c r="K13" s="155"/>
    </row>
    <row r="14" spans="3:11">
      <c r="C14" s="2"/>
      <c r="E14" s="2"/>
      <c r="H14" s="2"/>
    </row>
    <row r="15" spans="3:11">
      <c r="C15" s="2"/>
      <c r="E15" s="102" t="s">
        <v>81</v>
      </c>
      <c r="F15" s="107">
        <f>F11/F13</f>
        <v>15</v>
      </c>
      <c r="G15" s="111">
        <f>(F15/(258.6-(F15/258.2)*227.1)+1)</f>
        <v>1.0611230158692584</v>
      </c>
      <c r="H15" s="95"/>
      <c r="I15" s="95"/>
      <c r="J15" s="2"/>
    </row>
    <row r="16" spans="3:11">
      <c r="C16" s="2"/>
      <c r="E16" s="102" t="s">
        <v>82</v>
      </c>
      <c r="F16" s="104"/>
      <c r="G16" s="111">
        <f>1 - 0.0044993*(F11/F13) + 0.0117741*(F12/F13 )+ 0.000275806*(F11/F13)^2 - 0.00127169*(F12/F13)^2 - 0.00000727999*(F11/F13)^3 + 0.0000632929*(F12/F13)^3</f>
        <v>1.0060588031620357</v>
      </c>
      <c r="H16" s="2"/>
      <c r="I16" s="2"/>
      <c r="J16" s="2"/>
    </row>
    <row r="17" spans="2:10">
      <c r="C17" s="2"/>
      <c r="G17" s="2"/>
      <c r="H17" s="2"/>
      <c r="I17" s="2"/>
      <c r="J17" s="2"/>
    </row>
    <row r="18" spans="2:10" ht="35.4" customHeight="1">
      <c r="C18" s="2"/>
      <c r="D18" s="144" t="s">
        <v>89</v>
      </c>
      <c r="E18" s="145"/>
      <c r="F18" s="145"/>
      <c r="G18" s="145"/>
      <c r="H18" s="145"/>
      <c r="I18" s="96"/>
      <c r="J18" s="2"/>
    </row>
    <row r="19" spans="2:10" ht="15" thickBot="1">
      <c r="D19" s="7"/>
      <c r="E19" s="154"/>
      <c r="F19" s="154"/>
      <c r="H19" s="97"/>
      <c r="I19" s="96"/>
      <c r="J19" s="2"/>
    </row>
    <row r="20" spans="2:10">
      <c r="E20" s="151" t="s">
        <v>90</v>
      </c>
      <c r="F20" s="152"/>
      <c r="G20" s="153"/>
      <c r="H20" s="130"/>
      <c r="I20" s="131"/>
      <c r="J20" s="2"/>
    </row>
    <row r="21" spans="2:10">
      <c r="B21" s="91"/>
      <c r="E21" s="84"/>
      <c r="F21" s="2"/>
      <c r="G21" s="72"/>
      <c r="H21" s="2"/>
      <c r="I21" s="2"/>
      <c r="J21" s="2"/>
    </row>
    <row r="22" spans="2:10">
      <c r="E22" s="84"/>
      <c r="F22" s="85" t="s">
        <v>83</v>
      </c>
      <c r="G22" s="87" t="s">
        <v>84</v>
      </c>
      <c r="H22" s="97"/>
      <c r="I22" s="98"/>
      <c r="J22" s="2"/>
    </row>
    <row r="23" spans="2:10">
      <c r="E23" s="84"/>
      <c r="F23" s="93">
        <f>G15</f>
        <v>1.0611230158692584</v>
      </c>
      <c r="G23" s="92">
        <f>G16</f>
        <v>1.0060588031620357</v>
      </c>
    </row>
    <row r="24" spans="2:10">
      <c r="B24" s="91"/>
      <c r="D24" s="94"/>
      <c r="E24" s="89" t="s">
        <v>74</v>
      </c>
      <c r="F24" s="112">
        <f>(76.08*(F23-G23)/(1.775-F23))*(G23/0.794)</f>
        <v>7.435658250519209</v>
      </c>
      <c r="G24" s="113"/>
    </row>
    <row r="25" spans="2:10" ht="15" thickBot="1">
      <c r="E25" s="90" t="s">
        <v>75</v>
      </c>
      <c r="F25" s="112">
        <f>(F23-G23)*131.25</f>
        <v>7.2271779178229831</v>
      </c>
      <c r="G25" s="113"/>
    </row>
    <row r="27" spans="2:10" ht="19.2" customHeight="1"/>
    <row r="28" spans="2:10" ht="27" customHeight="1">
      <c r="B28" s="91"/>
      <c r="D28" s="105"/>
      <c r="E28" s="132" t="s">
        <v>85</v>
      </c>
      <c r="F28" s="133"/>
      <c r="G28" s="134"/>
    </row>
    <row r="29" spans="2:10" ht="21">
      <c r="D29" s="105"/>
      <c r="E29" s="135"/>
      <c r="F29" s="136"/>
      <c r="G29" s="137"/>
    </row>
    <row r="30" spans="2:10" ht="21">
      <c r="D30" s="105"/>
      <c r="E30" s="135"/>
      <c r="F30" s="136"/>
      <c r="G30" s="137"/>
    </row>
    <row r="31" spans="2:10" ht="21">
      <c r="D31" s="105"/>
      <c r="E31" s="135"/>
      <c r="F31" s="136"/>
      <c r="G31" s="137"/>
    </row>
    <row r="32" spans="2:10" ht="21">
      <c r="D32" s="106"/>
      <c r="E32" s="138"/>
      <c r="F32" s="139"/>
      <c r="G32" s="140"/>
    </row>
  </sheetData>
  <mergeCells count="12">
    <mergeCell ref="H20:I20"/>
    <mergeCell ref="E28:G32"/>
    <mergeCell ref="D3:H3"/>
    <mergeCell ref="D18:H18"/>
    <mergeCell ref="D8:H8"/>
    <mergeCell ref="D5:H5"/>
    <mergeCell ref="F13:G13"/>
    <mergeCell ref="F25:G25"/>
    <mergeCell ref="E20:G20"/>
    <mergeCell ref="F24:G24"/>
    <mergeCell ref="E19:F19"/>
    <mergeCell ref="I13:K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Hoja1_1</vt:lpstr>
      <vt:lpstr>Hoja1_2</vt:lpstr>
      <vt:lpstr>Hoja2</vt:lpstr>
      <vt:lpstr>Hoja3</vt:lpstr>
      <vt:lpstr>Hoja4</vt:lpstr>
      <vt:lpstr>Pedido Diciembre-22</vt:lpstr>
      <vt:lpstr>ABV-refractometo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2023-02-02T23:36:43Z</cp:lastPrinted>
  <dcterms:created xsi:type="dcterms:W3CDTF">2021-12-14T10:51:57Z</dcterms:created>
  <dcterms:modified xsi:type="dcterms:W3CDTF">2023-03-24T22:57:57Z</dcterms:modified>
</cp:coreProperties>
</file>