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HydroFPV_plants\CombinedTechsCreation\"/>
    </mc:Choice>
  </mc:AlternateContent>
  <xr:revisionPtr revIDLastSave="0" documentId="13_ncr:1_{1B8A1CBE-15BE-4B72-840F-67A50ECA770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mbinedHydroSolar" sheetId="1" r:id="rId1"/>
    <sheet name="All_Seasons_normal" sheetId="4" r:id="rId2"/>
    <sheet name="S2" sheetId="5" r:id="rId3"/>
    <sheet name="S3" sheetId="6" r:id="rId4"/>
    <sheet name="S4" sheetId="7" r:id="rId5"/>
    <sheet name="S1_dry" sheetId="8" r:id="rId6"/>
    <sheet name="S2_dry" sheetId="9" r:id="rId7"/>
    <sheet name="S3_dry" sheetId="10" r:id="rId8"/>
    <sheet name="S4_dry" sheetId="11" r:id="rId9"/>
    <sheet name="S1_wet" sheetId="12" r:id="rId10"/>
    <sheet name="S2_wet" sheetId="13" r:id="rId11"/>
    <sheet name="S3_wet" sheetId="14" r:id="rId12"/>
    <sheet name="S4_wet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5" l="1"/>
  <c r="G14" i="5"/>
  <c r="G11" i="5"/>
  <c r="G9" i="5"/>
  <c r="G8" i="5"/>
  <c r="G7" i="5"/>
  <c r="G6" i="5"/>
  <c r="F3" i="7"/>
  <c r="F4" i="7"/>
  <c r="F5" i="7"/>
  <c r="F6" i="7"/>
  <c r="F7" i="7"/>
  <c r="F8" i="7"/>
  <c r="F9" i="7"/>
  <c r="F11" i="7"/>
  <c r="F12" i="7"/>
  <c r="F13" i="7"/>
  <c r="F14" i="7"/>
  <c r="F15" i="7"/>
  <c r="F16" i="7"/>
  <c r="F17" i="7"/>
  <c r="F18" i="7"/>
  <c r="F19" i="7"/>
  <c r="F20" i="7"/>
  <c r="F2" i="7"/>
  <c r="F2" i="6"/>
  <c r="F3" i="6"/>
  <c r="F4" i="6"/>
  <c r="F5" i="6"/>
  <c r="F6" i="6"/>
  <c r="F7" i="6"/>
  <c r="F8" i="6"/>
  <c r="F9" i="6"/>
  <c r="F12" i="6"/>
  <c r="F13" i="6"/>
  <c r="F14" i="6"/>
  <c r="F15" i="6"/>
  <c r="F16" i="6"/>
  <c r="F17" i="6"/>
  <c r="F18" i="6"/>
  <c r="F19" i="6"/>
  <c r="F20" i="6"/>
  <c r="F11" i="6"/>
  <c r="F11" i="5"/>
  <c r="F19" i="5"/>
  <c r="F14" i="5"/>
  <c r="F9" i="5"/>
  <c r="F8" i="5"/>
  <c r="F7" i="5"/>
  <c r="F6" i="5"/>
  <c r="H11" i="4" l="1"/>
  <c r="H19" i="4"/>
  <c r="H16" i="4"/>
  <c r="H14" i="4"/>
  <c r="H6" i="4"/>
  <c r="H8" i="4"/>
  <c r="H2" i="4"/>
</calcChain>
</file>

<file path=xl/sharedStrings.xml><?xml version="1.0" encoding="utf-8"?>
<sst xmlns="http://schemas.openxmlformats.org/spreadsheetml/2006/main" count="401" uniqueCount="74">
  <si>
    <t>Country</t>
  </si>
  <si>
    <t>Unit Name</t>
  </si>
  <si>
    <t>Longitude</t>
  </si>
  <si>
    <t>Status</t>
  </si>
  <si>
    <t>River Name</t>
  </si>
  <si>
    <t>Spill From</t>
  </si>
  <si>
    <t>First Year</t>
  </si>
  <si>
    <t>EGYPT</t>
  </si>
  <si>
    <t>High Aswan Dam</t>
  </si>
  <si>
    <t>Existing</t>
  </si>
  <si>
    <t>Nile</t>
  </si>
  <si>
    <t>Nile Basin</t>
  </si>
  <si>
    <t>Aswan 1</t>
  </si>
  <si>
    <t>Aswan 2</t>
  </si>
  <si>
    <t>Esna</t>
  </si>
  <si>
    <t>Naga Hamadi</t>
  </si>
  <si>
    <t>New Assiut Barrage</t>
  </si>
  <si>
    <t>ETHIOPIA</t>
  </si>
  <si>
    <t>Renaissance</t>
  </si>
  <si>
    <t>Committed</t>
  </si>
  <si>
    <t>Blue Nile</t>
  </si>
  <si>
    <t>Tis Abay 1</t>
  </si>
  <si>
    <t>Tis Abay 2</t>
  </si>
  <si>
    <t>Karadobi</t>
  </si>
  <si>
    <t>Candidate</t>
  </si>
  <si>
    <t>Blue NIle</t>
  </si>
  <si>
    <t>Beko Abo</t>
  </si>
  <si>
    <t>Chemoga Yeda</t>
  </si>
  <si>
    <t>Upper Mandaya</t>
  </si>
  <si>
    <t>SUDAN</t>
  </si>
  <si>
    <t>Jebel Aulia</t>
  </si>
  <si>
    <t>White Nile</t>
  </si>
  <si>
    <t>Roseires</t>
  </si>
  <si>
    <t>Merowe</t>
  </si>
  <si>
    <t>Mograt</t>
  </si>
  <si>
    <t>Sennar</t>
  </si>
  <si>
    <t>Shereik</t>
  </si>
  <si>
    <t>Kajbar</t>
  </si>
  <si>
    <t>Dagash</t>
  </si>
  <si>
    <t>Dal</t>
  </si>
  <si>
    <t>Sabaloka</t>
  </si>
  <si>
    <t>River Basin</t>
  </si>
  <si>
    <t>Reservoir ID</t>
  </si>
  <si>
    <t>Reservoir Size (million m3)</t>
  </si>
  <si>
    <t>Capacity (MW)</t>
  </si>
  <si>
    <t xml:space="preserve">Latitude </t>
  </si>
  <si>
    <t xml:space="preserve">River channel ID </t>
  </si>
  <si>
    <t>Reservoir area (km2)</t>
  </si>
  <si>
    <t>-</t>
  </si>
  <si>
    <t>S</t>
  </si>
  <si>
    <t>CF_sep</t>
  </si>
  <si>
    <t>CF_oct</t>
  </si>
  <si>
    <t>CF_nov</t>
  </si>
  <si>
    <t>CF_H1D2</t>
  </si>
  <si>
    <t>CF_H1D1</t>
  </si>
  <si>
    <t>CF_S1D1</t>
  </si>
  <si>
    <t>CF_S1D2</t>
  </si>
  <si>
    <t>CF_H2D2</t>
  </si>
  <si>
    <t>CF_H2D1</t>
  </si>
  <si>
    <t>CF_S2D1</t>
  </si>
  <si>
    <t>CF_S2D2</t>
  </si>
  <si>
    <t>CF_H3D2</t>
  </si>
  <si>
    <t>CF_H3D1</t>
  </si>
  <si>
    <t>CF_S3D1</t>
  </si>
  <si>
    <t>CF_S3D2</t>
  </si>
  <si>
    <t>CF_H4S1</t>
  </si>
  <si>
    <t>CF_H4D2</t>
  </si>
  <si>
    <t>CF_S4D1</t>
  </si>
  <si>
    <t>CF_S4D2</t>
  </si>
  <si>
    <t xml:space="preserve">ETHIOPIA </t>
  </si>
  <si>
    <t xml:space="preserve">Lake Tana </t>
  </si>
  <si>
    <t>CF_H4D1</t>
  </si>
  <si>
    <t>Lake Tana</t>
  </si>
  <si>
    <t>Filling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</si>
</sst>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4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2" fontId="0" fillId="2" borderId="0" xfId="0" applyNumberFormat="1" applyFill="1"/>
    <xf numFmtId="3" fontId="0" fillId="2" borderId="0" xfId="0" applyNumberFormat="1" applyFill="1"/>
    <xf numFmtId="165" fontId="2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opLeftCell="D1" workbookViewId="0">
      <selection activeCell="O1" sqref="O1:O1048576"/>
    </sheetView>
  </sheetViews>
  <sheetFormatPr defaultRowHeight="12.75" x14ac:dyDescent="0.2"/>
  <cols>
    <col min="1" max="1" width="15"/>
    <col min="2" max="2" width="17.7109375" bestFit="1" customWidth="1"/>
    <col min="3" max="3" width="9" bestFit="1" customWidth="1"/>
    <col min="4" max="4" width="10.140625" bestFit="1" customWidth="1"/>
    <col min="5" max="5" width="14.140625" bestFit="1" customWidth="1"/>
    <col min="6" max="6" width="20" bestFit="1" customWidth="1"/>
    <col min="7" max="7" width="25.140625" bestFit="1" customWidth="1"/>
    <col min="8" max="9" width="15"/>
    <col min="10" max="10" width="22.140625" bestFit="1" customWidth="1"/>
    <col min="11" max="11" width="17.28515625" bestFit="1" customWidth="1"/>
    <col min="12" max="12" width="16.7109375" bestFit="1" customWidth="1"/>
    <col min="13" max="13" width="13.85546875" bestFit="1" customWidth="1"/>
    <col min="14" max="14" width="11.85546875" bestFit="1" customWidth="1"/>
    <col min="19" max="1010" width="15"/>
  </cols>
  <sheetData>
    <row r="1" spans="1:15" s="4" customFormat="1" ht="15.75" customHeight="1" x14ac:dyDescent="0.25">
      <c r="A1" s="4" t="s">
        <v>0</v>
      </c>
      <c r="B1" s="4" t="s">
        <v>1</v>
      </c>
      <c r="C1" s="4" t="s">
        <v>45</v>
      </c>
      <c r="D1" s="4" t="s">
        <v>2</v>
      </c>
      <c r="E1" s="4" t="s">
        <v>44</v>
      </c>
      <c r="F1" s="4" t="s">
        <v>47</v>
      </c>
      <c r="G1" s="3" t="s">
        <v>43</v>
      </c>
      <c r="H1" s="4" t="s">
        <v>3</v>
      </c>
      <c r="I1" s="4" t="s">
        <v>4</v>
      </c>
      <c r="J1" s="4" t="s">
        <v>41</v>
      </c>
      <c r="K1" s="4" t="s">
        <v>5</v>
      </c>
      <c r="L1" s="4" t="s">
        <v>46</v>
      </c>
      <c r="M1" s="2" t="s">
        <v>42</v>
      </c>
      <c r="N1" s="4" t="s">
        <v>73</v>
      </c>
      <c r="O1" s="4" t="s">
        <v>6</v>
      </c>
    </row>
    <row r="2" spans="1:15" x14ac:dyDescent="0.2">
      <c r="A2" t="s">
        <v>17</v>
      </c>
      <c r="B2" t="s">
        <v>18</v>
      </c>
      <c r="C2" s="1">
        <v>11.21</v>
      </c>
      <c r="D2">
        <v>35.090000000000003</v>
      </c>
      <c r="E2">
        <v>6400</v>
      </c>
      <c r="F2" s="5">
        <v>1874</v>
      </c>
      <c r="G2" s="7">
        <v>74000</v>
      </c>
      <c r="H2" t="s">
        <v>19</v>
      </c>
      <c r="I2" t="s">
        <v>20</v>
      </c>
      <c r="J2" t="s">
        <v>11</v>
      </c>
      <c r="L2">
        <v>1541</v>
      </c>
      <c r="N2">
        <v>554.62</v>
      </c>
      <c r="O2">
        <v>2023</v>
      </c>
    </row>
    <row r="3" spans="1:15" x14ac:dyDescent="0.2">
      <c r="A3" t="s">
        <v>7</v>
      </c>
      <c r="B3" t="s">
        <v>8</v>
      </c>
      <c r="C3" s="1">
        <v>23.973310000000001</v>
      </c>
      <c r="D3">
        <v>32.880000000000003</v>
      </c>
      <c r="E3">
        <v>2100</v>
      </c>
      <c r="F3">
        <v>6500</v>
      </c>
      <c r="G3" s="7">
        <v>162000</v>
      </c>
      <c r="H3" t="s">
        <v>9</v>
      </c>
      <c r="I3" t="s">
        <v>10</v>
      </c>
      <c r="J3" t="s">
        <v>11</v>
      </c>
      <c r="L3">
        <v>483</v>
      </c>
      <c r="N3">
        <v>678.37</v>
      </c>
      <c r="O3">
        <v>2010</v>
      </c>
    </row>
    <row r="4" spans="1:15" x14ac:dyDescent="0.2">
      <c r="A4" t="s">
        <v>17</v>
      </c>
      <c r="B4" t="s">
        <v>28</v>
      </c>
      <c r="C4" s="1">
        <v>9.9470200000000002</v>
      </c>
      <c r="D4">
        <v>35.68</v>
      </c>
      <c r="E4">
        <v>1700</v>
      </c>
      <c r="G4" s="6">
        <v>17.5</v>
      </c>
      <c r="H4" t="s">
        <v>24</v>
      </c>
      <c r="I4" t="s">
        <v>20</v>
      </c>
      <c r="J4" t="s">
        <v>11</v>
      </c>
      <c r="L4">
        <v>2666</v>
      </c>
      <c r="O4">
        <v>2030</v>
      </c>
    </row>
    <row r="5" spans="1:15" x14ac:dyDescent="0.2">
      <c r="A5" t="s">
        <v>17</v>
      </c>
      <c r="B5" t="s">
        <v>23</v>
      </c>
      <c r="C5" s="1">
        <v>10.144004000000001</v>
      </c>
      <c r="D5">
        <v>38.340000000000003</v>
      </c>
      <c r="E5">
        <v>1600</v>
      </c>
      <c r="G5" s="7">
        <v>40200</v>
      </c>
      <c r="H5" t="s">
        <v>24</v>
      </c>
      <c r="I5" t="s">
        <v>25</v>
      </c>
      <c r="J5" t="s">
        <v>11</v>
      </c>
      <c r="L5">
        <v>3040</v>
      </c>
      <c r="O5">
        <v>2026</v>
      </c>
    </row>
    <row r="6" spans="1:15" x14ac:dyDescent="0.2">
      <c r="A6" t="s">
        <v>29</v>
      </c>
      <c r="B6" t="s">
        <v>33</v>
      </c>
      <c r="C6" s="1">
        <v>18.492560000000001</v>
      </c>
      <c r="D6">
        <v>31.82</v>
      </c>
      <c r="E6">
        <v>1240</v>
      </c>
      <c r="F6">
        <v>476</v>
      </c>
      <c r="G6" s="7">
        <v>12390</v>
      </c>
      <c r="H6" t="s">
        <v>9</v>
      </c>
      <c r="I6" t="s">
        <v>10</v>
      </c>
      <c r="J6" t="s">
        <v>11</v>
      </c>
      <c r="K6" t="s">
        <v>34</v>
      </c>
      <c r="L6">
        <v>1448</v>
      </c>
      <c r="N6">
        <v>53.77</v>
      </c>
      <c r="O6">
        <v>2009</v>
      </c>
    </row>
    <row r="7" spans="1:15" x14ac:dyDescent="0.2">
      <c r="A7" t="s">
        <v>17</v>
      </c>
      <c r="B7" t="s">
        <v>26</v>
      </c>
      <c r="C7" s="1">
        <v>10.340844000000001</v>
      </c>
      <c r="D7">
        <v>36.65</v>
      </c>
      <c r="E7">
        <v>935</v>
      </c>
      <c r="G7" s="7">
        <v>17.5</v>
      </c>
      <c r="H7" t="s">
        <v>24</v>
      </c>
      <c r="I7" t="s">
        <v>20</v>
      </c>
      <c r="J7" t="s">
        <v>11</v>
      </c>
      <c r="L7">
        <v>2682</v>
      </c>
      <c r="O7">
        <v>2028</v>
      </c>
    </row>
    <row r="8" spans="1:15" x14ac:dyDescent="0.2">
      <c r="A8" t="s">
        <v>29</v>
      </c>
      <c r="B8" t="s">
        <v>39</v>
      </c>
      <c r="C8" s="1">
        <v>21.373100000000001</v>
      </c>
      <c r="D8">
        <v>30.93</v>
      </c>
      <c r="E8">
        <v>648</v>
      </c>
      <c r="G8" s="7"/>
      <c r="H8" t="s">
        <v>24</v>
      </c>
      <c r="I8" t="s">
        <v>10</v>
      </c>
      <c r="J8" t="s">
        <v>11</v>
      </c>
      <c r="K8" t="s">
        <v>37</v>
      </c>
      <c r="L8">
        <v>489</v>
      </c>
      <c r="O8">
        <v>2030</v>
      </c>
    </row>
    <row r="9" spans="1:15" x14ac:dyDescent="0.2">
      <c r="A9" t="s">
        <v>29</v>
      </c>
      <c r="B9" t="s">
        <v>36</v>
      </c>
      <c r="C9" s="1">
        <v>19.226299999999998</v>
      </c>
      <c r="D9">
        <v>33.479999999999997</v>
      </c>
      <c r="E9">
        <v>420</v>
      </c>
      <c r="G9" s="7"/>
      <c r="H9" t="s">
        <v>24</v>
      </c>
      <c r="I9" t="s">
        <v>10</v>
      </c>
      <c r="J9" t="s">
        <v>11</v>
      </c>
      <c r="L9">
        <v>1462</v>
      </c>
      <c r="O9">
        <v>2025</v>
      </c>
    </row>
    <row r="10" spans="1:15" x14ac:dyDescent="0.2">
      <c r="A10" t="s">
        <v>29</v>
      </c>
      <c r="B10" t="s">
        <v>37</v>
      </c>
      <c r="C10" s="1">
        <v>19.166699999999999</v>
      </c>
      <c r="D10">
        <v>30.48</v>
      </c>
      <c r="E10">
        <v>360</v>
      </c>
      <c r="G10" s="7"/>
      <c r="H10" t="s">
        <v>24</v>
      </c>
      <c r="I10" t="s">
        <v>10</v>
      </c>
      <c r="J10" t="s">
        <v>11</v>
      </c>
      <c r="K10" t="s">
        <v>33</v>
      </c>
      <c r="L10">
        <v>1435</v>
      </c>
      <c r="O10">
        <v>2024</v>
      </c>
    </row>
    <row r="11" spans="1:15" x14ac:dyDescent="0.2">
      <c r="A11" t="s">
        <v>29</v>
      </c>
      <c r="B11" t="s">
        <v>38</v>
      </c>
      <c r="C11" s="1">
        <v>19.3353124367388</v>
      </c>
      <c r="D11">
        <v>33.409999999999997</v>
      </c>
      <c r="E11">
        <v>312</v>
      </c>
      <c r="G11" s="7"/>
      <c r="H11" t="s">
        <v>24</v>
      </c>
      <c r="I11" t="s">
        <v>10</v>
      </c>
      <c r="J11" t="s">
        <v>11</v>
      </c>
      <c r="K11" t="s">
        <v>36</v>
      </c>
      <c r="L11">
        <v>1462</v>
      </c>
      <c r="O11">
        <v>2028</v>
      </c>
    </row>
    <row r="12" spans="1:15" x14ac:dyDescent="0.2">
      <c r="A12" t="s">
        <v>29</v>
      </c>
      <c r="B12" t="s">
        <v>34</v>
      </c>
      <c r="C12" s="1">
        <v>19.286999999999999</v>
      </c>
      <c r="D12">
        <v>32.69</v>
      </c>
      <c r="E12">
        <v>312</v>
      </c>
      <c r="G12" s="7"/>
      <c r="H12" t="s">
        <v>24</v>
      </c>
      <c r="I12" t="s">
        <v>10</v>
      </c>
      <c r="J12" t="s">
        <v>11</v>
      </c>
      <c r="K12" t="s">
        <v>38</v>
      </c>
      <c r="L12">
        <v>1454</v>
      </c>
      <c r="O12">
        <v>2030</v>
      </c>
    </row>
    <row r="13" spans="1:15" x14ac:dyDescent="0.2">
      <c r="A13" t="s">
        <v>17</v>
      </c>
      <c r="B13" t="s">
        <v>27</v>
      </c>
      <c r="C13" s="1">
        <v>9.8629999999999995</v>
      </c>
      <c r="D13">
        <v>37.67</v>
      </c>
      <c r="E13">
        <v>280</v>
      </c>
      <c r="G13" s="7">
        <v>325</v>
      </c>
      <c r="H13" t="s">
        <v>24</v>
      </c>
      <c r="I13" t="s">
        <v>20</v>
      </c>
      <c r="J13" t="s">
        <v>11</v>
      </c>
      <c r="L13">
        <v>3514</v>
      </c>
      <c r="O13">
        <v>2010</v>
      </c>
    </row>
    <row r="14" spans="1:15" x14ac:dyDescent="0.2">
      <c r="A14" t="s">
        <v>7</v>
      </c>
      <c r="B14" t="s">
        <v>12</v>
      </c>
      <c r="C14" s="1">
        <v>24.033999999999999</v>
      </c>
      <c r="D14">
        <v>32.869999999999997</v>
      </c>
      <c r="E14">
        <v>280</v>
      </c>
      <c r="F14">
        <v>8.24</v>
      </c>
      <c r="G14" s="7"/>
      <c r="H14" t="s">
        <v>9</v>
      </c>
      <c r="I14" t="s">
        <v>10</v>
      </c>
      <c r="J14" t="s">
        <v>11</v>
      </c>
      <c r="K14" t="s">
        <v>8</v>
      </c>
      <c r="L14">
        <v>482</v>
      </c>
      <c r="M14">
        <v>813</v>
      </c>
      <c r="O14">
        <v>2025</v>
      </c>
    </row>
    <row r="15" spans="1:15" x14ac:dyDescent="0.2">
      <c r="A15" t="s">
        <v>7</v>
      </c>
      <c r="B15" t="s">
        <v>13</v>
      </c>
      <c r="C15" s="1">
        <v>24.033999999999999</v>
      </c>
      <c r="D15">
        <v>32.869999999999997</v>
      </c>
      <c r="E15">
        <v>270</v>
      </c>
      <c r="F15">
        <v>8.24</v>
      </c>
      <c r="G15" s="7"/>
      <c r="H15" t="s">
        <v>9</v>
      </c>
      <c r="I15" t="s">
        <v>10</v>
      </c>
      <c r="J15" t="s">
        <v>11</v>
      </c>
      <c r="K15" t="s">
        <v>12</v>
      </c>
      <c r="L15">
        <v>482</v>
      </c>
      <c r="M15">
        <v>813</v>
      </c>
      <c r="O15">
        <v>2010</v>
      </c>
    </row>
    <row r="16" spans="1:15" x14ac:dyDescent="0.2">
      <c r="A16" t="s">
        <v>29</v>
      </c>
      <c r="B16" t="s">
        <v>32</v>
      </c>
      <c r="C16" s="1">
        <v>11.798333333333334</v>
      </c>
      <c r="D16">
        <v>34.39</v>
      </c>
      <c r="E16">
        <v>270</v>
      </c>
      <c r="F16">
        <v>233</v>
      </c>
      <c r="G16" s="7">
        <v>3000</v>
      </c>
      <c r="H16" t="s">
        <v>9</v>
      </c>
      <c r="I16" t="s">
        <v>20</v>
      </c>
      <c r="J16" t="s">
        <v>11</v>
      </c>
      <c r="K16" t="s">
        <v>18</v>
      </c>
      <c r="L16">
        <v>1539</v>
      </c>
      <c r="N16">
        <v>22.48</v>
      </c>
      <c r="O16">
        <v>1966</v>
      </c>
    </row>
    <row r="17" spans="1:15" x14ac:dyDescent="0.2">
      <c r="A17" t="s">
        <v>29</v>
      </c>
      <c r="B17" t="s">
        <v>40</v>
      </c>
      <c r="C17" s="1">
        <v>16.3569</v>
      </c>
      <c r="D17">
        <v>32.71</v>
      </c>
      <c r="E17">
        <v>205</v>
      </c>
      <c r="G17" s="7"/>
      <c r="H17" t="s">
        <v>24</v>
      </c>
      <c r="I17" t="s">
        <v>10</v>
      </c>
      <c r="J17" t="s">
        <v>11</v>
      </c>
      <c r="L17">
        <v>1483</v>
      </c>
      <c r="O17">
        <v>2030</v>
      </c>
    </row>
    <row r="18" spans="1:15" x14ac:dyDescent="0.2">
      <c r="A18" s="8" t="s">
        <v>7</v>
      </c>
      <c r="B18" s="8" t="s">
        <v>14</v>
      </c>
      <c r="C18" s="9">
        <v>25.315359999999998</v>
      </c>
      <c r="D18" s="8">
        <v>32.56</v>
      </c>
      <c r="E18" s="8">
        <v>86</v>
      </c>
      <c r="F18" s="8" t="s">
        <v>48</v>
      </c>
      <c r="G18" s="10"/>
      <c r="H18" s="8" t="s">
        <v>9</v>
      </c>
      <c r="I18" s="8" t="s">
        <v>10</v>
      </c>
      <c r="J18" s="8" t="s">
        <v>11</v>
      </c>
      <c r="K18" s="8" t="s">
        <v>13</v>
      </c>
      <c r="L18" s="8">
        <v>477</v>
      </c>
      <c r="M18" s="8"/>
      <c r="O18">
        <v>2010</v>
      </c>
    </row>
    <row r="19" spans="1:15" x14ac:dyDescent="0.2">
      <c r="A19" s="8" t="s">
        <v>17</v>
      </c>
      <c r="B19" s="8" t="s">
        <v>22</v>
      </c>
      <c r="C19" s="9">
        <v>11.4887</v>
      </c>
      <c r="D19" s="8">
        <v>37.6</v>
      </c>
      <c r="E19" s="8">
        <v>78</v>
      </c>
      <c r="F19" s="8" t="s">
        <v>48</v>
      </c>
      <c r="G19" s="10">
        <v>9100</v>
      </c>
      <c r="H19" s="8" t="s">
        <v>9</v>
      </c>
      <c r="I19" s="8" t="s">
        <v>10</v>
      </c>
      <c r="J19" s="8" t="s">
        <v>11</v>
      </c>
      <c r="K19" s="8"/>
      <c r="L19" s="8">
        <v>2741</v>
      </c>
      <c r="M19" s="8"/>
      <c r="N19">
        <v>226.74</v>
      </c>
      <c r="O19">
        <v>2010</v>
      </c>
    </row>
    <row r="20" spans="1:15" x14ac:dyDescent="0.2">
      <c r="A20" s="8" t="s">
        <v>7</v>
      </c>
      <c r="B20" s="8" t="s">
        <v>15</v>
      </c>
      <c r="C20" s="9">
        <v>26.045996917309001</v>
      </c>
      <c r="D20" s="8">
        <v>32.25</v>
      </c>
      <c r="E20" s="8">
        <v>64</v>
      </c>
      <c r="F20" s="8" t="s">
        <v>48</v>
      </c>
      <c r="G20" s="10"/>
      <c r="H20" s="8" t="s">
        <v>9</v>
      </c>
      <c r="I20" s="8" t="s">
        <v>10</v>
      </c>
      <c r="J20" s="8" t="s">
        <v>11</v>
      </c>
      <c r="K20" s="8" t="s">
        <v>14</v>
      </c>
      <c r="L20" s="8">
        <v>475</v>
      </c>
      <c r="M20" s="8"/>
      <c r="O20">
        <v>2010</v>
      </c>
    </row>
    <row r="21" spans="1:15" x14ac:dyDescent="0.2">
      <c r="A21" s="8" t="s">
        <v>7</v>
      </c>
      <c r="B21" s="8" t="s">
        <v>16</v>
      </c>
      <c r="C21" s="9">
        <v>29.996935100000002</v>
      </c>
      <c r="D21" s="8">
        <v>31.25</v>
      </c>
      <c r="E21" s="9">
        <v>31.73515982</v>
      </c>
      <c r="F21" s="8" t="s">
        <v>48</v>
      </c>
      <c r="G21" s="10"/>
      <c r="H21" s="8" t="s">
        <v>9</v>
      </c>
      <c r="I21" s="8" t="s">
        <v>10</v>
      </c>
      <c r="J21" s="8" t="s">
        <v>11</v>
      </c>
      <c r="K21" s="8" t="s">
        <v>15</v>
      </c>
      <c r="L21" s="8">
        <v>2</v>
      </c>
      <c r="M21" s="8"/>
      <c r="O21">
        <v>2018</v>
      </c>
    </row>
    <row r="22" spans="1:15" x14ac:dyDescent="0.2">
      <c r="A22" t="s">
        <v>29</v>
      </c>
      <c r="B22" t="s">
        <v>35</v>
      </c>
      <c r="C22" s="1">
        <v>13.29707</v>
      </c>
      <c r="D22">
        <v>33.89</v>
      </c>
      <c r="E22">
        <v>26</v>
      </c>
      <c r="F22">
        <v>15.2</v>
      </c>
      <c r="G22" s="7">
        <v>930</v>
      </c>
      <c r="H22" t="s">
        <v>9</v>
      </c>
      <c r="I22" t="s">
        <v>20</v>
      </c>
      <c r="J22" t="s">
        <v>11</v>
      </c>
      <c r="K22" t="s">
        <v>32</v>
      </c>
      <c r="L22">
        <v>1534</v>
      </c>
      <c r="M22">
        <v>810</v>
      </c>
      <c r="N22">
        <v>6.97</v>
      </c>
      <c r="O22">
        <v>1962</v>
      </c>
    </row>
    <row r="23" spans="1:15" x14ac:dyDescent="0.2">
      <c r="A23" t="s">
        <v>29</v>
      </c>
      <c r="B23" t="s">
        <v>30</v>
      </c>
      <c r="C23" s="1">
        <v>15.238888888888889</v>
      </c>
      <c r="D23">
        <v>32.46</v>
      </c>
      <c r="E23">
        <v>19</v>
      </c>
      <c r="F23">
        <v>1222</v>
      </c>
      <c r="G23" s="7">
        <v>3500</v>
      </c>
      <c r="H23" t="s">
        <v>9</v>
      </c>
      <c r="I23" t="s">
        <v>31</v>
      </c>
      <c r="J23" t="s">
        <v>11</v>
      </c>
      <c r="L23">
        <v>1487</v>
      </c>
      <c r="N23">
        <v>49.13</v>
      </c>
      <c r="O23">
        <v>2003</v>
      </c>
    </row>
    <row r="24" spans="1:15" x14ac:dyDescent="0.2">
      <c r="A24" s="8" t="s">
        <v>17</v>
      </c>
      <c r="B24" s="8" t="s">
        <v>21</v>
      </c>
      <c r="C24" s="9">
        <v>11.485569999999999</v>
      </c>
      <c r="D24" s="8">
        <v>37.590000000000003</v>
      </c>
      <c r="E24" s="8">
        <v>11</v>
      </c>
      <c r="F24" s="8" t="s">
        <v>48</v>
      </c>
      <c r="G24" s="10">
        <v>9100</v>
      </c>
      <c r="H24" s="8" t="s">
        <v>9</v>
      </c>
      <c r="I24" s="8" t="s">
        <v>10</v>
      </c>
      <c r="J24" s="8" t="s">
        <v>11</v>
      </c>
      <c r="K24" s="8"/>
      <c r="L24" s="8">
        <v>2741</v>
      </c>
      <c r="M24" s="8"/>
      <c r="N24">
        <v>226.74</v>
      </c>
      <c r="O24">
        <v>2000</v>
      </c>
    </row>
  </sheetData>
  <sortState xmlns:xlrd2="http://schemas.microsoft.com/office/spreadsheetml/2017/richdata2" ref="A2:M24">
    <sortCondition descending="1" ref="E2:E24"/>
  </sortState>
  <conditionalFormatting sqref="E2:E24">
    <cfRule type="colorScale" priority="1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0081-FF99-4713-A240-EB9E51E2A227}">
  <dimension ref="A1"/>
  <sheetViews>
    <sheetView workbookViewId="0"/>
  </sheetViews>
  <sheetFormatPr defaultRowHeight="12.75" x14ac:dyDescent="0.2"/>
  <sheetData>
    <row r="1" spans="1:1" x14ac:dyDescent="0.2">
      <c r="A1" t="s">
        <v>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797DF-FD71-44D6-99C6-688A3EDBC8A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E0DB-8D6D-47F7-B268-AA8D62CBF678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B32D-75B4-47F1-8C09-BDDD15C3FC3E}">
  <dimension ref="A1"/>
  <sheetViews>
    <sheetView workbookViewId="0">
      <selection activeCell="Q41" sqref="Q41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710B-81A7-4A19-B13B-3AD951BA7D4B}">
  <dimension ref="A1:X25"/>
  <sheetViews>
    <sheetView tabSelected="1" workbookViewId="0">
      <selection activeCell="F9" sqref="F9"/>
    </sheetView>
  </sheetViews>
  <sheetFormatPr defaultRowHeight="12.75" x14ac:dyDescent="0.2"/>
  <cols>
    <col min="1" max="1" width="9.42578125" bestFit="1" customWidth="1"/>
    <col min="2" max="2" width="17.7109375" bestFit="1" customWidth="1"/>
    <col min="4" max="4" width="10.140625" bestFit="1" customWidth="1"/>
    <col min="6" max="6" width="20" bestFit="1" customWidth="1"/>
    <col min="7" max="7" width="14.140625" bestFit="1" customWidth="1"/>
    <col min="8" max="9" width="14.140625" customWidth="1"/>
    <col min="10" max="10" width="10" bestFit="1" customWidth="1"/>
    <col min="11" max="11" width="10" customWidth="1"/>
    <col min="12" max="13" width="14.140625" customWidth="1"/>
    <col min="14" max="14" width="10" bestFit="1" customWidth="1"/>
    <col min="15" max="15" width="10" customWidth="1"/>
    <col min="16" max="16" width="9" bestFit="1" customWidth="1"/>
    <col min="17" max="17" width="14.140625" customWidth="1"/>
    <col min="18" max="18" width="10" bestFit="1" customWidth="1"/>
    <col min="19" max="19" width="10" customWidth="1"/>
    <col min="21" max="21" width="14.140625" customWidth="1"/>
    <col min="22" max="22" width="10" bestFit="1" customWidth="1"/>
    <col min="23" max="23" width="10" customWidth="1"/>
  </cols>
  <sheetData>
    <row r="1" spans="1:24" x14ac:dyDescent="0.2">
      <c r="A1" s="4" t="s">
        <v>0</v>
      </c>
      <c r="B1" s="4" t="s">
        <v>1</v>
      </c>
      <c r="C1" s="4" t="s">
        <v>45</v>
      </c>
      <c r="D1" s="4" t="s">
        <v>2</v>
      </c>
      <c r="E1" s="4" t="s">
        <v>3</v>
      </c>
      <c r="F1" s="4" t="s">
        <v>47</v>
      </c>
      <c r="G1" s="4" t="s">
        <v>44</v>
      </c>
      <c r="H1" s="11" t="s">
        <v>54</v>
      </c>
      <c r="I1" s="11" t="s">
        <v>53</v>
      </c>
      <c r="J1" s="4" t="s">
        <v>55</v>
      </c>
      <c r="K1" s="4" t="s">
        <v>56</v>
      </c>
      <c r="L1" s="4" t="s">
        <v>58</v>
      </c>
      <c r="M1" s="11" t="s">
        <v>57</v>
      </c>
      <c r="N1" s="4" t="s">
        <v>59</v>
      </c>
      <c r="O1" s="4" t="s">
        <v>60</v>
      </c>
      <c r="P1" s="4" t="s">
        <v>62</v>
      </c>
      <c r="Q1" s="11" t="s">
        <v>61</v>
      </c>
      <c r="R1" s="4" t="s">
        <v>63</v>
      </c>
      <c r="S1" s="4" t="s">
        <v>64</v>
      </c>
      <c r="T1" s="4" t="s">
        <v>71</v>
      </c>
      <c r="U1" s="11" t="s">
        <v>66</v>
      </c>
      <c r="V1" s="4" t="s">
        <v>67</v>
      </c>
      <c r="W1" s="4" t="s">
        <v>68</v>
      </c>
      <c r="X1" s="4" t="s">
        <v>6</v>
      </c>
    </row>
    <row r="2" spans="1:24" x14ac:dyDescent="0.2">
      <c r="A2" t="s">
        <v>7</v>
      </c>
      <c r="B2" t="s">
        <v>8</v>
      </c>
      <c r="C2" s="1">
        <v>23.973310000000001</v>
      </c>
      <c r="D2">
        <v>32.880000000000003</v>
      </c>
      <c r="E2" t="s">
        <v>9</v>
      </c>
      <c r="F2">
        <v>6500</v>
      </c>
      <c r="G2">
        <v>2100</v>
      </c>
      <c r="H2" s="12">
        <f>AVERAGE(0.72,0.72,0.72)</f>
        <v>0.72000000000000008</v>
      </c>
      <c r="I2" s="12">
        <v>0.72000000000000008</v>
      </c>
      <c r="J2">
        <v>0.40586848506571083</v>
      </c>
      <c r="K2">
        <v>0.12603861242532849</v>
      </c>
      <c r="L2" s="1">
        <v>0.72</v>
      </c>
      <c r="M2" s="1">
        <v>0.72</v>
      </c>
      <c r="N2">
        <v>0.38385520469932288</v>
      </c>
      <c r="O2">
        <v>0.11816489581839899</v>
      </c>
      <c r="P2" s="1">
        <v>0.72314188741695651</v>
      </c>
      <c r="Q2" s="1">
        <v>0.72314188741695651</v>
      </c>
      <c r="R2">
        <v>0.37423852608522501</v>
      </c>
      <c r="S2">
        <v>0.1297939178016726</v>
      </c>
      <c r="T2" s="1">
        <v>0.72314188741695651</v>
      </c>
      <c r="U2" s="1">
        <v>0.72314188741695651</v>
      </c>
      <c r="V2">
        <v>0.39426057176992663</v>
      </c>
      <c r="W2">
        <v>0.1117774126984127</v>
      </c>
      <c r="X2">
        <v>2010</v>
      </c>
    </row>
    <row r="3" spans="1:24" x14ac:dyDescent="0.2">
      <c r="A3" t="s">
        <v>7</v>
      </c>
      <c r="B3" t="s">
        <v>12</v>
      </c>
      <c r="C3" s="1">
        <v>24.033999999999999</v>
      </c>
      <c r="D3">
        <v>32.869999999999997</v>
      </c>
      <c r="E3" t="s">
        <v>9</v>
      </c>
      <c r="F3">
        <v>8.24</v>
      </c>
      <c r="G3">
        <v>280</v>
      </c>
      <c r="H3" s="12">
        <v>1</v>
      </c>
      <c r="I3" s="12">
        <v>1</v>
      </c>
      <c r="J3">
        <v>0.40949003026682601</v>
      </c>
      <c r="K3">
        <v>0.1261858979689367</v>
      </c>
      <c r="L3" s="1">
        <v>1</v>
      </c>
      <c r="M3" s="1">
        <v>1</v>
      </c>
      <c r="N3">
        <v>0.38181073277578648</v>
      </c>
      <c r="O3">
        <v>0.1174411816009558</v>
      </c>
      <c r="P3" s="1">
        <v>1</v>
      </c>
      <c r="Q3" s="1">
        <v>1</v>
      </c>
      <c r="R3">
        <v>0.37100408442851451</v>
      </c>
      <c r="S3">
        <v>0.1288478107526882</v>
      </c>
      <c r="T3" s="1">
        <v>1</v>
      </c>
      <c r="U3" s="1">
        <v>1</v>
      </c>
      <c r="V3">
        <v>0.4012607561017239</v>
      </c>
      <c r="W3">
        <v>0.1126826774193548</v>
      </c>
      <c r="X3">
        <v>2010</v>
      </c>
    </row>
    <row r="4" spans="1:24" x14ac:dyDescent="0.2">
      <c r="A4" t="s">
        <v>7</v>
      </c>
      <c r="B4" t="s">
        <v>13</v>
      </c>
      <c r="C4" s="1">
        <v>24.033999999999999</v>
      </c>
      <c r="D4">
        <v>32.869999999999997</v>
      </c>
      <c r="E4" t="s">
        <v>9</v>
      </c>
      <c r="F4">
        <v>8.24</v>
      </c>
      <c r="G4">
        <v>270</v>
      </c>
      <c r="H4" s="12">
        <v>1</v>
      </c>
      <c r="I4" s="12">
        <v>1</v>
      </c>
      <c r="J4">
        <v>0.40949003026682601</v>
      </c>
      <c r="K4">
        <v>0.1261858979689367</v>
      </c>
      <c r="L4" s="1">
        <v>1</v>
      </c>
      <c r="M4" s="1">
        <v>1</v>
      </c>
      <c r="N4">
        <v>0.38181073277578648</v>
      </c>
      <c r="O4">
        <v>0.1174411816009558</v>
      </c>
      <c r="P4" s="1">
        <v>1</v>
      </c>
      <c r="Q4" s="1">
        <v>1</v>
      </c>
      <c r="R4">
        <v>0.37100408442851451</v>
      </c>
      <c r="S4">
        <v>0.1288478107526882</v>
      </c>
      <c r="T4" s="1">
        <v>1</v>
      </c>
      <c r="U4" s="1">
        <v>1</v>
      </c>
      <c r="V4">
        <v>0.4012607561017239</v>
      </c>
      <c r="W4">
        <v>0.1126826774193548</v>
      </c>
      <c r="X4">
        <v>2010</v>
      </c>
    </row>
    <row r="5" spans="1:24" x14ac:dyDescent="0.2">
      <c r="A5" t="s">
        <v>17</v>
      </c>
      <c r="B5" t="s">
        <v>18</v>
      </c>
      <c r="C5" s="1">
        <v>11.21</v>
      </c>
      <c r="D5">
        <v>35.090000000000003</v>
      </c>
      <c r="E5" t="s">
        <v>9</v>
      </c>
      <c r="F5" s="5">
        <v>1874</v>
      </c>
      <c r="G5">
        <v>6400</v>
      </c>
      <c r="H5" s="12">
        <v>0.28000000000000003</v>
      </c>
      <c r="I5" s="12">
        <v>0.28000000000000003</v>
      </c>
      <c r="J5">
        <v>0.33303783671843878</v>
      </c>
      <c r="K5">
        <v>0.10567916917562729</v>
      </c>
      <c r="L5" s="1">
        <v>0.28000000000000003</v>
      </c>
      <c r="M5" s="1">
        <v>0.28000000000000003</v>
      </c>
      <c r="N5">
        <v>0.27764846395858228</v>
      </c>
      <c r="O5">
        <v>6.7827279569892471E-2</v>
      </c>
      <c r="P5" s="1">
        <v>0.48480334509342748</v>
      </c>
      <c r="Q5" s="1">
        <v>0.48480334509342748</v>
      </c>
      <c r="R5">
        <v>0.30851121903624051</v>
      </c>
      <c r="S5">
        <v>0.1091898138590203</v>
      </c>
      <c r="T5" s="1">
        <v>2.9720371096302111E-2</v>
      </c>
      <c r="U5" s="1">
        <v>2.9720371096302111E-2</v>
      </c>
      <c r="V5">
        <v>0.37835753840245773</v>
      </c>
      <c r="W5">
        <v>0.11339636354326681</v>
      </c>
      <c r="X5">
        <v>2023</v>
      </c>
    </row>
    <row r="6" spans="1:24" x14ac:dyDescent="0.2">
      <c r="A6" t="s">
        <v>17</v>
      </c>
      <c r="B6" t="s">
        <v>28</v>
      </c>
      <c r="C6" s="1">
        <v>9.9470200000000002</v>
      </c>
      <c r="D6">
        <v>35.68</v>
      </c>
      <c r="E6" t="s">
        <v>24</v>
      </c>
      <c r="G6">
        <v>1700</v>
      </c>
      <c r="H6" s="12">
        <f>AVERAGE(0.02,0.03,0.1)</f>
        <v>5.000000000000001E-2</v>
      </c>
      <c r="I6" s="12">
        <v>5.000000000000001E-2</v>
      </c>
      <c r="J6">
        <v>0.32756912345679012</v>
      </c>
      <c r="K6">
        <v>9.7332529988052571E-2</v>
      </c>
      <c r="L6" s="1">
        <v>0.78666666666666663</v>
      </c>
      <c r="M6" s="1">
        <v>0.78666666666666663</v>
      </c>
      <c r="N6">
        <v>0.26230201513341289</v>
      </c>
      <c r="O6">
        <v>7.0104277419354835E-2</v>
      </c>
      <c r="P6" s="1">
        <v>0.50142622072856036</v>
      </c>
      <c r="Q6" s="1">
        <v>0.50142622072856036</v>
      </c>
      <c r="R6">
        <v>0.32110683074472318</v>
      </c>
      <c r="S6">
        <v>0.10273956296296299</v>
      </c>
      <c r="T6" s="1">
        <v>0.39620138396267701</v>
      </c>
      <c r="U6" s="1">
        <v>0.39620138396267701</v>
      </c>
      <c r="V6">
        <v>0.37596370327700979</v>
      </c>
      <c r="W6">
        <v>0.111860513312852</v>
      </c>
      <c r="X6">
        <v>2030</v>
      </c>
    </row>
    <row r="7" spans="1:24" x14ac:dyDescent="0.2">
      <c r="A7" t="s">
        <v>17</v>
      </c>
      <c r="B7" t="s">
        <v>23</v>
      </c>
      <c r="C7" s="1">
        <v>10.144004000000001</v>
      </c>
      <c r="D7">
        <v>38.340000000000003</v>
      </c>
      <c r="E7" t="s">
        <v>24</v>
      </c>
      <c r="G7">
        <v>1600</v>
      </c>
      <c r="H7" s="12">
        <v>0.46</v>
      </c>
      <c r="I7" s="12">
        <v>0.46</v>
      </c>
      <c r="J7">
        <v>0.34185133452807648</v>
      </c>
      <c r="K7">
        <v>0.120099909916368</v>
      </c>
      <c r="L7" s="1">
        <v>0.46</v>
      </c>
      <c r="M7" s="1">
        <v>0.46</v>
      </c>
      <c r="N7">
        <v>0.30371421146953398</v>
      </c>
      <c r="O7">
        <v>8.7546180884109925E-2</v>
      </c>
      <c r="P7" s="1">
        <v>0.46374835586876301</v>
      </c>
      <c r="Q7" s="1">
        <v>0.46374835586876301</v>
      </c>
      <c r="R7">
        <v>0.33924185145360408</v>
      </c>
      <c r="S7">
        <v>0.12606837108721619</v>
      </c>
      <c r="T7" s="1">
        <v>0.46374835586876301</v>
      </c>
      <c r="U7" s="1">
        <v>0.46374835586876301</v>
      </c>
      <c r="V7">
        <v>0.37769306152927129</v>
      </c>
      <c r="W7">
        <v>0.13024408422939071</v>
      </c>
      <c r="X7">
        <v>2026</v>
      </c>
    </row>
    <row r="8" spans="1:24" x14ac:dyDescent="0.2">
      <c r="A8" t="s">
        <v>17</v>
      </c>
      <c r="B8" t="s">
        <v>26</v>
      </c>
      <c r="C8" s="1">
        <v>10.340844000000001</v>
      </c>
      <c r="D8">
        <v>36.65</v>
      </c>
      <c r="E8" t="s">
        <v>24</v>
      </c>
      <c r="G8">
        <v>935</v>
      </c>
      <c r="H8" s="12">
        <f>AVERAGE(0.03,0.03,0.09)</f>
        <v>4.9999999999999996E-2</v>
      </c>
      <c r="I8" s="12">
        <v>4.9999999999999996E-2</v>
      </c>
      <c r="J8">
        <v>0.3186647343687774</v>
      </c>
      <c r="K8">
        <v>0.1097955641577061</v>
      </c>
      <c r="L8" s="1">
        <v>0.72666666666666657</v>
      </c>
      <c r="M8" s="1">
        <v>0.72666666666666657</v>
      </c>
      <c r="N8">
        <v>0.27000886260453999</v>
      </c>
      <c r="O8">
        <v>7.4062143130227007E-2</v>
      </c>
      <c r="P8" s="1">
        <v>0.27571636687559031</v>
      </c>
      <c r="Q8" s="1">
        <v>0.27571636687559031</v>
      </c>
      <c r="R8">
        <v>0.3237500696933493</v>
      </c>
      <c r="S8">
        <v>0.1145830021505376</v>
      </c>
      <c r="T8" s="1">
        <v>0.27571636687559031</v>
      </c>
      <c r="U8" s="1">
        <v>0.27571636687559031</v>
      </c>
      <c r="V8">
        <v>0.38074566009557947</v>
      </c>
      <c r="W8">
        <v>0.1242511758832565</v>
      </c>
      <c r="X8">
        <v>2028</v>
      </c>
    </row>
    <row r="9" spans="1:24" x14ac:dyDescent="0.2">
      <c r="A9" t="s">
        <v>17</v>
      </c>
      <c r="B9" t="s">
        <v>27</v>
      </c>
      <c r="C9" s="1">
        <v>9.8629999999999995</v>
      </c>
      <c r="D9">
        <v>37.67</v>
      </c>
      <c r="E9" t="s">
        <v>24</v>
      </c>
      <c r="G9">
        <v>280</v>
      </c>
      <c r="H9" s="12">
        <v>0.39</v>
      </c>
      <c r="I9" s="12">
        <v>0.39</v>
      </c>
      <c r="J9">
        <v>0.34092719315013942</v>
      </c>
      <c r="K9">
        <v>0.1071180219832736</v>
      </c>
      <c r="L9" s="1">
        <v>0.55333333333333334</v>
      </c>
      <c r="M9" s="1">
        <v>0.55333333333333334</v>
      </c>
      <c r="N9">
        <v>0.30769531063321381</v>
      </c>
      <c r="O9">
        <v>7.763356463560335E-2</v>
      </c>
      <c r="P9" s="1">
        <v>0.50293304320232102</v>
      </c>
      <c r="Q9" s="1">
        <v>0.50293304320232102</v>
      </c>
      <c r="R9">
        <v>0.32889110155316609</v>
      </c>
      <c r="S9">
        <v>0.1072930659498208</v>
      </c>
      <c r="T9" s="1">
        <v>2.8134548256947282E-2</v>
      </c>
      <c r="U9" s="1">
        <v>2.8134548256947282E-2</v>
      </c>
      <c r="V9">
        <v>0.36244325098139613</v>
      </c>
      <c r="W9">
        <v>9.809929006656426E-2</v>
      </c>
      <c r="X9">
        <v>2025</v>
      </c>
    </row>
    <row r="10" spans="1:24" x14ac:dyDescent="0.2">
      <c r="A10" t="s">
        <v>17</v>
      </c>
      <c r="B10" t="s">
        <v>72</v>
      </c>
      <c r="C10" s="1">
        <v>11.71</v>
      </c>
      <c r="D10">
        <v>37.380000000000003</v>
      </c>
      <c r="E10" t="s">
        <v>9</v>
      </c>
      <c r="F10">
        <v>3600</v>
      </c>
      <c r="H10" s="12"/>
      <c r="I10" s="12"/>
      <c r="J10">
        <v>0.34544052767821593</v>
      </c>
      <c r="K10">
        <v>0.11954228339307051</v>
      </c>
      <c r="L10" s="12"/>
      <c r="M10" s="12"/>
      <c r="N10">
        <v>0.24786641338112311</v>
      </c>
      <c r="O10">
        <v>9.7465531660692939E-2</v>
      </c>
      <c r="P10" s="12"/>
      <c r="Q10" s="12"/>
      <c r="R10">
        <v>0.31596995459976113</v>
      </c>
      <c r="S10">
        <v>0.1412421925925926</v>
      </c>
      <c r="T10" s="12"/>
      <c r="U10" s="12"/>
      <c r="V10">
        <v>0.3865118322239291</v>
      </c>
      <c r="W10">
        <v>0.14075010650281619</v>
      </c>
    </row>
    <row r="11" spans="1:24" x14ac:dyDescent="0.2">
      <c r="A11" t="s">
        <v>29</v>
      </c>
      <c r="B11" t="s">
        <v>33</v>
      </c>
      <c r="C11" s="1">
        <v>18.492560000000001</v>
      </c>
      <c r="D11">
        <v>31.82</v>
      </c>
      <c r="E11" t="s">
        <v>9</v>
      </c>
      <c r="F11">
        <v>476</v>
      </c>
      <c r="G11">
        <v>1240</v>
      </c>
      <c r="H11" s="12">
        <f>AVERAGE(0.73,0.82,1)</f>
        <v>0.85</v>
      </c>
      <c r="I11" s="12">
        <v>0.85</v>
      </c>
      <c r="J11">
        <v>0.41324736758263642</v>
      </c>
      <c r="K11">
        <v>0.12749815675029871</v>
      </c>
      <c r="L11" s="1">
        <v>0.92333333333333334</v>
      </c>
      <c r="M11" s="1">
        <v>0.92333333333333334</v>
      </c>
      <c r="N11">
        <v>0.35471768857029068</v>
      </c>
      <c r="O11">
        <v>0.1051770494623656</v>
      </c>
      <c r="P11" s="1">
        <v>1</v>
      </c>
      <c r="Q11" s="1">
        <v>1</v>
      </c>
      <c r="R11">
        <v>0.36381105894066113</v>
      </c>
      <c r="S11">
        <v>0.12547243990442061</v>
      </c>
      <c r="T11" s="1">
        <v>1</v>
      </c>
      <c r="U11" s="1">
        <v>1</v>
      </c>
      <c r="V11">
        <v>0.41797175029868577</v>
      </c>
      <c r="W11">
        <v>0.1216317309267793</v>
      </c>
      <c r="X11">
        <v>2009</v>
      </c>
    </row>
    <row r="12" spans="1:24" x14ac:dyDescent="0.2">
      <c r="A12" t="s">
        <v>29</v>
      </c>
      <c r="B12" t="s">
        <v>32</v>
      </c>
      <c r="C12" s="1">
        <v>11.7983333333333</v>
      </c>
      <c r="D12">
        <v>34.39</v>
      </c>
      <c r="E12" t="s">
        <v>9</v>
      </c>
      <c r="F12">
        <v>233</v>
      </c>
      <c r="G12">
        <v>270</v>
      </c>
      <c r="H12" s="12">
        <v>0.5</v>
      </c>
      <c r="I12" s="12">
        <v>0.5</v>
      </c>
      <c r="J12">
        <v>0.36434364874551972</v>
      </c>
      <c r="K12">
        <v>0.1070808571087216</v>
      </c>
      <c r="L12" s="1">
        <v>0.5</v>
      </c>
      <c r="M12" s="1">
        <v>0.5</v>
      </c>
      <c r="N12">
        <v>0.29083403385105527</v>
      </c>
      <c r="O12">
        <v>7.0465027718040626E-2</v>
      </c>
      <c r="P12" s="1">
        <v>1</v>
      </c>
      <c r="Q12" s="1">
        <v>1</v>
      </c>
      <c r="R12">
        <v>0.33143540342493027</v>
      </c>
      <c r="S12">
        <v>0.1056444339307049</v>
      </c>
      <c r="T12" s="1">
        <v>1</v>
      </c>
      <c r="U12" s="1">
        <v>1</v>
      </c>
      <c r="V12">
        <v>0.40202260582010579</v>
      </c>
      <c r="W12">
        <v>0.11319275345622121</v>
      </c>
      <c r="X12">
        <v>1966</v>
      </c>
    </row>
    <row r="13" spans="1:24" x14ac:dyDescent="0.2">
      <c r="A13" t="s">
        <v>29</v>
      </c>
      <c r="B13" t="s">
        <v>35</v>
      </c>
      <c r="C13" s="1">
        <v>13.29707</v>
      </c>
      <c r="D13">
        <v>33.89</v>
      </c>
      <c r="E13" t="s">
        <v>9</v>
      </c>
      <c r="F13">
        <v>15.2</v>
      </c>
      <c r="G13">
        <v>26</v>
      </c>
      <c r="H13" s="12">
        <v>0.5</v>
      </c>
      <c r="I13" s="12">
        <v>0.5</v>
      </c>
      <c r="J13">
        <v>0.36713684946236558</v>
      </c>
      <c r="K13">
        <v>0.1140524489844684</v>
      </c>
      <c r="L13" s="1">
        <v>0.5</v>
      </c>
      <c r="M13" s="1">
        <v>0.5</v>
      </c>
      <c r="N13">
        <v>0.28934304380724812</v>
      </c>
      <c r="O13">
        <v>7.8925713261648753E-2</v>
      </c>
      <c r="P13" s="1">
        <v>0.80812762284681627</v>
      </c>
      <c r="Q13" s="1">
        <v>0.80812762284681627</v>
      </c>
      <c r="R13">
        <v>0.33376081999203511</v>
      </c>
      <c r="S13">
        <v>0.1145908714456392</v>
      </c>
      <c r="T13" s="1">
        <v>0.34980347843566895</v>
      </c>
      <c r="U13" s="1">
        <v>0.34980347843566895</v>
      </c>
      <c r="V13">
        <v>0.39572908004778973</v>
      </c>
      <c r="W13">
        <v>0.1173318461341526</v>
      </c>
      <c r="X13">
        <v>1962</v>
      </c>
    </row>
    <row r="14" spans="1:24" x14ac:dyDescent="0.2">
      <c r="A14" t="s">
        <v>29</v>
      </c>
      <c r="B14" t="s">
        <v>30</v>
      </c>
      <c r="C14" s="1">
        <v>15.238888888888889</v>
      </c>
      <c r="D14">
        <v>32.46</v>
      </c>
      <c r="E14" t="s">
        <v>9</v>
      </c>
      <c r="F14">
        <v>1222</v>
      </c>
      <c r="G14">
        <v>19</v>
      </c>
      <c r="H14" s="12">
        <f>AVERAGE(0.5,1,1)</f>
        <v>0.83333333333333337</v>
      </c>
      <c r="I14" s="12">
        <v>0.83333333333333337</v>
      </c>
      <c r="J14">
        <v>0.39466196216646748</v>
      </c>
      <c r="K14">
        <v>0.1190324735961768</v>
      </c>
      <c r="L14" s="1">
        <v>0.77333333333333343</v>
      </c>
      <c r="M14" s="1">
        <v>0.77333333333333343</v>
      </c>
      <c r="N14">
        <v>0.32528437594583842</v>
      </c>
      <c r="O14">
        <v>9.0738510872162489E-2</v>
      </c>
      <c r="P14" s="1">
        <v>1</v>
      </c>
      <c r="Q14" s="1">
        <v>1</v>
      </c>
      <c r="R14">
        <v>0.35242235364396662</v>
      </c>
      <c r="S14">
        <v>0.1197469111111111</v>
      </c>
      <c r="T14" s="1">
        <v>1</v>
      </c>
      <c r="U14" s="1">
        <v>1</v>
      </c>
      <c r="V14">
        <v>0.41910394393241168</v>
      </c>
      <c r="W14">
        <v>0.1194960299539171</v>
      </c>
      <c r="X14">
        <v>2003</v>
      </c>
    </row>
    <row r="15" spans="1:24" x14ac:dyDescent="0.2">
      <c r="A15" t="s">
        <v>29</v>
      </c>
      <c r="B15" t="s">
        <v>39</v>
      </c>
      <c r="C15" s="1">
        <v>21.373100000000001</v>
      </c>
      <c r="D15">
        <v>30.93</v>
      </c>
      <c r="E15" t="s">
        <v>24</v>
      </c>
      <c r="G15">
        <v>648</v>
      </c>
      <c r="H15" s="12">
        <v>1</v>
      </c>
      <c r="I15" s="12">
        <v>1</v>
      </c>
      <c r="J15">
        <v>0.42521820788530468</v>
      </c>
      <c r="K15">
        <v>0.1244606697729988</v>
      </c>
      <c r="L15" s="1">
        <v>1</v>
      </c>
      <c r="M15" s="1">
        <v>1</v>
      </c>
      <c r="N15">
        <v>0.37771498287534838</v>
      </c>
      <c r="O15">
        <v>0.1102721285543608</v>
      </c>
      <c r="P15" s="1">
        <v>0.98817898158853146</v>
      </c>
      <c r="Q15" s="1">
        <v>0.98817898158853146</v>
      </c>
      <c r="R15">
        <v>0.38316936001592983</v>
      </c>
      <c r="S15">
        <v>0.12599141863799279</v>
      </c>
      <c r="T15" s="1">
        <v>0.81116964716180107</v>
      </c>
      <c r="U15" s="1">
        <v>0.81116964716180107</v>
      </c>
      <c r="V15">
        <v>0.40716517665130569</v>
      </c>
      <c r="W15">
        <v>0.1130760087045571</v>
      </c>
      <c r="X15">
        <v>2030</v>
      </c>
    </row>
    <row r="16" spans="1:24" x14ac:dyDescent="0.2">
      <c r="A16" t="s">
        <v>29</v>
      </c>
      <c r="B16" t="s">
        <v>36</v>
      </c>
      <c r="C16" s="1">
        <v>19.226299999999998</v>
      </c>
      <c r="D16">
        <v>33.479999999999997</v>
      </c>
      <c r="E16" t="s">
        <v>24</v>
      </c>
      <c r="G16">
        <v>420</v>
      </c>
      <c r="H16" s="12">
        <f>AVERAGE(0.9,1,1)</f>
        <v>0.96666666666666667</v>
      </c>
      <c r="I16" s="12">
        <v>0.96666666666666667</v>
      </c>
      <c r="J16">
        <v>0.40367119076065322</v>
      </c>
      <c r="K16">
        <v>0.1329511230585424</v>
      </c>
      <c r="L16" s="1">
        <v>1</v>
      </c>
      <c r="M16" s="1">
        <v>1</v>
      </c>
      <c r="N16">
        <v>0.35034039944245321</v>
      </c>
      <c r="O16">
        <v>0.1136679777777778</v>
      </c>
      <c r="P16" s="1">
        <v>0.54138714543912902</v>
      </c>
      <c r="Q16" s="1">
        <v>0.54138714543912902</v>
      </c>
      <c r="R16">
        <v>0.35596104659498212</v>
      </c>
      <c r="S16">
        <v>0.13273961720430111</v>
      </c>
      <c r="T16" s="1">
        <v>0.44101836834818581</v>
      </c>
      <c r="U16" s="1">
        <v>0.44101836834818581</v>
      </c>
      <c r="V16">
        <v>0.40630400110940429</v>
      </c>
      <c r="W16">
        <v>0.12482191730670759</v>
      </c>
      <c r="X16">
        <v>2025</v>
      </c>
    </row>
    <row r="17" spans="1:24" x14ac:dyDescent="0.2">
      <c r="A17" t="s">
        <v>29</v>
      </c>
      <c r="B17" t="s">
        <v>37</v>
      </c>
      <c r="C17" s="1">
        <v>19.166699999999999</v>
      </c>
      <c r="D17">
        <v>30.48</v>
      </c>
      <c r="E17" t="s">
        <v>24</v>
      </c>
      <c r="G17">
        <v>360</v>
      </c>
      <c r="H17" s="12">
        <v>1</v>
      </c>
      <c r="I17" s="12">
        <v>1</v>
      </c>
      <c r="J17">
        <v>0.41996924133811242</v>
      </c>
      <c r="K17">
        <v>0.1218930356033453</v>
      </c>
      <c r="L17" s="1">
        <v>1</v>
      </c>
      <c r="M17" s="1">
        <v>1</v>
      </c>
      <c r="N17">
        <v>0.36449918518518509</v>
      </c>
      <c r="O17">
        <v>0.10455796200716851</v>
      </c>
      <c r="P17" s="1">
        <v>0.5</v>
      </c>
      <c r="Q17" s="1">
        <v>0.5</v>
      </c>
      <c r="R17">
        <v>0.37915904579848669</v>
      </c>
      <c r="S17">
        <v>0.1228442348864994</v>
      </c>
      <c r="T17" s="1">
        <v>0.5</v>
      </c>
      <c r="U17" s="1">
        <v>0.5</v>
      </c>
      <c r="V17">
        <v>0.43280106246799788</v>
      </c>
      <c r="W17">
        <v>0.1174430401945725</v>
      </c>
      <c r="X17">
        <v>2024</v>
      </c>
    </row>
    <row r="18" spans="1:24" x14ac:dyDescent="0.2">
      <c r="A18" t="s">
        <v>29</v>
      </c>
      <c r="B18" t="s">
        <v>38</v>
      </c>
      <c r="C18" s="1">
        <v>19.3353124367388</v>
      </c>
      <c r="D18">
        <v>33.409999999999997</v>
      </c>
      <c r="E18" t="s">
        <v>24</v>
      </c>
      <c r="G18">
        <v>312</v>
      </c>
      <c r="H18" s="12">
        <v>1</v>
      </c>
      <c r="I18" s="12">
        <v>1</v>
      </c>
      <c r="J18">
        <v>0.40658502349661491</v>
      </c>
      <c r="K18">
        <v>0.133054680525687</v>
      </c>
      <c r="L18" s="1">
        <v>1</v>
      </c>
      <c r="M18" s="1">
        <v>1</v>
      </c>
      <c r="N18">
        <v>0.35451344165671039</v>
      </c>
      <c r="O18">
        <v>0.11408707311827949</v>
      </c>
      <c r="P18" s="1">
        <v>1</v>
      </c>
      <c r="Q18" s="1">
        <v>1</v>
      </c>
      <c r="R18">
        <v>0.36084930426125061</v>
      </c>
      <c r="S18">
        <v>0.13215149486260461</v>
      </c>
      <c r="T18" s="1">
        <v>1</v>
      </c>
      <c r="U18" s="1">
        <v>1</v>
      </c>
      <c r="V18">
        <v>0.40695313150708318</v>
      </c>
      <c r="W18">
        <v>0.12382463159242189</v>
      </c>
      <c r="X18">
        <v>2028</v>
      </c>
    </row>
    <row r="19" spans="1:24" x14ac:dyDescent="0.2">
      <c r="A19" t="s">
        <v>29</v>
      </c>
      <c r="B19" t="s">
        <v>34</v>
      </c>
      <c r="C19" s="1">
        <v>19.286999999999999</v>
      </c>
      <c r="D19">
        <v>32.69</v>
      </c>
      <c r="E19" t="s">
        <v>24</v>
      </c>
      <c r="G19">
        <v>312</v>
      </c>
      <c r="H19" s="12">
        <f>AVERAGE(0.4,0.45,0.6)</f>
        <v>0.48333333333333339</v>
      </c>
      <c r="I19" s="12">
        <v>0.48333333333333339</v>
      </c>
      <c r="J19">
        <v>0.41117306730386288</v>
      </c>
      <c r="K19">
        <v>0.13151496917562719</v>
      </c>
      <c r="L19" s="1">
        <v>0.53333333333333333</v>
      </c>
      <c r="M19" s="1">
        <v>0.53333333333333333</v>
      </c>
      <c r="N19">
        <v>0.35771489884508167</v>
      </c>
      <c r="O19">
        <v>0.1127497758661888</v>
      </c>
      <c r="P19" s="1">
        <v>0.5</v>
      </c>
      <c r="Q19" s="1">
        <v>0.5</v>
      </c>
      <c r="R19">
        <v>0.36348772481083241</v>
      </c>
      <c r="S19">
        <v>0.12972741075268809</v>
      </c>
      <c r="T19" s="1">
        <v>0.5</v>
      </c>
      <c r="U19" s="1">
        <v>0.5</v>
      </c>
      <c r="V19">
        <v>0.41726091696535239</v>
      </c>
      <c r="W19">
        <v>0.12471186533538151</v>
      </c>
      <c r="X19">
        <v>2030</v>
      </c>
    </row>
    <row r="20" spans="1:24" x14ac:dyDescent="0.2">
      <c r="A20" t="s">
        <v>29</v>
      </c>
      <c r="B20" t="s">
        <v>40</v>
      </c>
      <c r="C20" s="1">
        <v>16.3569</v>
      </c>
      <c r="D20">
        <v>32.71</v>
      </c>
      <c r="E20" t="s">
        <v>24</v>
      </c>
      <c r="G20">
        <v>205</v>
      </c>
      <c r="H20" s="12">
        <v>1</v>
      </c>
      <c r="I20" s="12">
        <v>1</v>
      </c>
      <c r="J20">
        <v>0.40252829948227792</v>
      </c>
      <c r="K20">
        <v>0.1276621199522103</v>
      </c>
      <c r="L20" s="1">
        <v>1</v>
      </c>
      <c r="M20" s="1">
        <v>1</v>
      </c>
      <c r="N20">
        <v>0.33904976543209869</v>
      </c>
      <c r="O20">
        <v>0.1012916372759857</v>
      </c>
      <c r="P20" s="1">
        <v>1</v>
      </c>
      <c r="Q20" s="1">
        <v>1</v>
      </c>
      <c r="R20">
        <v>0.35010868657905209</v>
      </c>
      <c r="S20">
        <v>0.12502672329749101</v>
      </c>
      <c r="T20" s="1">
        <v>0.98223850763713827</v>
      </c>
      <c r="U20" s="1">
        <v>0.98223850763713827</v>
      </c>
      <c r="V20">
        <v>0.41956464285714279</v>
      </c>
      <c r="W20">
        <v>0.124365051203277</v>
      </c>
      <c r="X20">
        <v>2030</v>
      </c>
    </row>
    <row r="21" spans="1:24" x14ac:dyDescent="0.2">
      <c r="A21" s="8" t="s">
        <v>7</v>
      </c>
      <c r="B21" s="8" t="s">
        <v>14</v>
      </c>
      <c r="C21" s="9">
        <v>25.315359999999998</v>
      </c>
      <c r="D21" s="8">
        <v>32.56</v>
      </c>
      <c r="E21" t="s">
        <v>9</v>
      </c>
      <c r="G21" s="8">
        <v>86</v>
      </c>
      <c r="H21" s="12">
        <v>0.93</v>
      </c>
      <c r="I21" s="12">
        <v>0.93</v>
      </c>
      <c r="L21" s="12">
        <v>0.93</v>
      </c>
      <c r="M21" s="12">
        <v>0.93</v>
      </c>
      <c r="P21" s="12">
        <v>0.93</v>
      </c>
      <c r="Q21" s="12">
        <v>0.93</v>
      </c>
      <c r="T21" s="12">
        <v>0.93</v>
      </c>
      <c r="U21" s="12">
        <v>0.93</v>
      </c>
      <c r="X21">
        <v>2010</v>
      </c>
    </row>
    <row r="22" spans="1:24" x14ac:dyDescent="0.2">
      <c r="A22" s="8" t="s">
        <v>7</v>
      </c>
      <c r="B22" s="8" t="s">
        <v>15</v>
      </c>
      <c r="C22" s="9">
        <v>26.045996917309001</v>
      </c>
      <c r="D22" s="8">
        <v>32.25</v>
      </c>
      <c r="E22" t="s">
        <v>9</v>
      </c>
      <c r="G22" s="8">
        <v>64</v>
      </c>
      <c r="H22" s="12">
        <v>1</v>
      </c>
      <c r="I22" s="12">
        <v>1</v>
      </c>
      <c r="L22" s="12">
        <v>1</v>
      </c>
      <c r="M22" s="12">
        <v>1</v>
      </c>
      <c r="P22" s="12">
        <v>1</v>
      </c>
      <c r="Q22" s="12">
        <v>1</v>
      </c>
      <c r="T22" s="12">
        <v>1</v>
      </c>
      <c r="U22" s="12">
        <v>1</v>
      </c>
      <c r="X22">
        <v>2010</v>
      </c>
    </row>
    <row r="23" spans="1:24" x14ac:dyDescent="0.2">
      <c r="A23" s="8" t="s">
        <v>7</v>
      </c>
      <c r="B23" s="8" t="s">
        <v>16</v>
      </c>
      <c r="C23" s="9">
        <v>29.996935100000002</v>
      </c>
      <c r="D23" s="8">
        <v>31.25</v>
      </c>
      <c r="E23" t="s">
        <v>9</v>
      </c>
      <c r="G23" s="9">
        <v>31.73515982</v>
      </c>
      <c r="H23" s="12">
        <v>1</v>
      </c>
      <c r="I23" s="12">
        <v>1</v>
      </c>
      <c r="L23" s="12">
        <v>1</v>
      </c>
      <c r="M23" s="12">
        <v>1</v>
      </c>
      <c r="P23" s="12">
        <v>1</v>
      </c>
      <c r="Q23" s="12">
        <v>1</v>
      </c>
      <c r="T23" s="12">
        <v>1</v>
      </c>
      <c r="U23" s="12">
        <v>1</v>
      </c>
      <c r="X23">
        <v>2018</v>
      </c>
    </row>
    <row r="24" spans="1:24" x14ac:dyDescent="0.2">
      <c r="A24" s="8" t="s">
        <v>17</v>
      </c>
      <c r="B24" s="8" t="s">
        <v>22</v>
      </c>
      <c r="C24" s="9">
        <v>11.4887</v>
      </c>
      <c r="D24" s="8">
        <v>37.6</v>
      </c>
      <c r="E24" t="s">
        <v>9</v>
      </c>
      <c r="G24" s="8">
        <v>78</v>
      </c>
      <c r="H24" s="12">
        <v>1</v>
      </c>
      <c r="I24" s="12">
        <v>1</v>
      </c>
      <c r="L24" s="12">
        <v>1</v>
      </c>
      <c r="M24" s="12">
        <v>1</v>
      </c>
      <c r="P24" s="12">
        <v>1</v>
      </c>
      <c r="Q24" s="12">
        <v>1</v>
      </c>
      <c r="T24" s="12">
        <v>1</v>
      </c>
      <c r="U24" s="12">
        <v>1</v>
      </c>
      <c r="X24">
        <v>2010</v>
      </c>
    </row>
    <row r="25" spans="1:24" x14ac:dyDescent="0.2">
      <c r="A25" s="8" t="s">
        <v>17</v>
      </c>
      <c r="B25" s="8" t="s">
        <v>21</v>
      </c>
      <c r="C25" s="9">
        <v>11.485569999999999</v>
      </c>
      <c r="D25" s="8">
        <v>37.590000000000003</v>
      </c>
      <c r="E25" t="s">
        <v>9</v>
      </c>
      <c r="G25" s="8">
        <v>11</v>
      </c>
      <c r="H25" s="12">
        <v>1</v>
      </c>
      <c r="I25" s="12">
        <v>1</v>
      </c>
      <c r="L25" s="12">
        <v>1</v>
      </c>
      <c r="M25" s="12">
        <v>1</v>
      </c>
      <c r="P25" s="12">
        <v>1</v>
      </c>
      <c r="Q25" s="12">
        <v>1</v>
      </c>
      <c r="T25" s="12">
        <v>1</v>
      </c>
      <c r="U25" s="12">
        <v>1</v>
      </c>
      <c r="X25">
        <v>2000</v>
      </c>
    </row>
  </sheetData>
  <conditionalFormatting sqref="G2:G20">
    <cfRule type="colorScale" priority="89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90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91">
      <colorScale>
        <cfvo type="min"/>
        <cfvo type="max"/>
        <color rgb="FFFCFCFF"/>
        <color rgb="FFF8696B"/>
      </colorScale>
    </cfRule>
  </conditionalFormatting>
  <conditionalFormatting sqref="H2:I25">
    <cfRule type="colorScale" priority="7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J2:J25 K21:K25">
    <cfRule type="colorScale" priority="152">
      <colorScale>
        <cfvo type="min"/>
        <cfvo type="max"/>
        <color rgb="FFFCFCFF"/>
        <color rgb="FFF8696B"/>
      </colorScale>
    </cfRule>
  </conditionalFormatting>
  <conditionalFormatting sqref="J2:K25">
    <cfRule type="colorScale" priority="76">
      <colorScale>
        <cfvo type="min"/>
        <cfvo type="max"/>
        <color rgb="FFFCFCFF"/>
        <color rgb="FFF8696B"/>
      </colorScale>
    </cfRule>
  </conditionalFormatting>
  <conditionalFormatting sqref="T2:T9 T11:T20">
    <cfRule type="colorScale" priority="52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53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54">
      <colorScale>
        <cfvo type="min"/>
        <cfvo type="max"/>
        <color rgb="FFFCFCFF"/>
        <color rgb="FFF8696B"/>
      </colorScale>
    </cfRule>
  </conditionalFormatting>
  <conditionalFormatting sqref="T2:T9 T11:T20">
    <cfRule type="colorScale" priority="51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U2:U9 U11:U20">
    <cfRule type="colorScale" priority="4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2:V9 V11:V20">
    <cfRule type="colorScale" priority="50">
      <colorScale>
        <cfvo type="min"/>
        <cfvo type="max"/>
        <color rgb="FFFCFCFF"/>
        <color rgb="FFF8696B"/>
      </colorScale>
    </cfRule>
  </conditionalFormatting>
  <conditionalFormatting sqref="V2:W9 V11:W20">
    <cfRule type="colorScale" priority="48">
      <colorScale>
        <cfvo type="min"/>
        <cfvo type="max"/>
        <color rgb="FFFCFCFF"/>
        <color rgb="FFF8696B"/>
      </colorScale>
    </cfRule>
  </conditionalFormatting>
  <conditionalFormatting sqref="T10:U10">
    <cfRule type="colorScale" priority="4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10">
    <cfRule type="colorScale" priority="47">
      <colorScale>
        <cfvo type="min"/>
        <cfvo type="max"/>
        <color rgb="FFFCFCFF"/>
        <color rgb="FFF8696B"/>
      </colorScale>
    </cfRule>
  </conditionalFormatting>
  <conditionalFormatting sqref="V10:W10">
    <cfRule type="colorScale" priority="45">
      <colorScale>
        <cfvo type="min"/>
        <cfvo type="max"/>
        <color rgb="FFFCFCFF"/>
        <color rgb="FFF8696B"/>
      </colorScale>
    </cfRule>
  </conditionalFormatting>
  <conditionalFormatting sqref="P2:P9 P11:P20">
    <cfRule type="colorScale" priority="30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1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P2:P9 P11:P20">
    <cfRule type="colorScale" priority="2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29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R2:R9 R11:R20">
    <cfRule type="colorScale" priority="27">
      <colorScale>
        <cfvo type="min"/>
        <cfvo type="max"/>
        <color rgb="FFFCFCFF"/>
        <color rgb="FFF8696B"/>
      </colorScale>
    </cfRule>
  </conditionalFormatting>
  <conditionalFormatting sqref="Q2:Q9 Q11:Q20">
    <cfRule type="colorScale" priority="25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26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Q2:Q9 Q11:Q20">
    <cfRule type="colorScale" priority="2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24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R2:S9 R11:S20">
    <cfRule type="colorScale" priority="22">
      <colorScale>
        <cfvo type="min"/>
        <cfvo type="max"/>
        <color rgb="FFFCFCFF"/>
        <color rgb="FFF8696B"/>
      </colorScale>
    </cfRule>
  </conditionalFormatting>
  <conditionalFormatting sqref="P10:Q10">
    <cfRule type="colorScale" priority="2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10">
    <cfRule type="colorScale" priority="21">
      <colorScale>
        <cfvo type="min"/>
        <cfvo type="max"/>
        <color rgb="FFFCFCFF"/>
        <color rgb="FFF8696B"/>
      </colorScale>
    </cfRule>
  </conditionalFormatting>
  <conditionalFormatting sqref="R10:S10">
    <cfRule type="colorScale" priority="19">
      <colorScale>
        <cfvo type="min"/>
        <cfvo type="max"/>
        <color rgb="FFFCFCFF"/>
        <color rgb="FFF8696B"/>
      </colorScale>
    </cfRule>
  </conditionalFormatting>
  <conditionalFormatting sqref="L2:L9 L11:L20">
    <cfRule type="colorScale" priority="1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2:M9 L11:M20">
    <cfRule type="colorScale" priority="1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N2:N9 N11:N20">
    <cfRule type="colorScale" priority="17">
      <colorScale>
        <cfvo type="min"/>
        <cfvo type="max"/>
        <color rgb="FFFCFCFF"/>
        <color rgb="FFF8696B"/>
      </colorScale>
    </cfRule>
  </conditionalFormatting>
  <conditionalFormatting sqref="N2:O9 N11:O20">
    <cfRule type="colorScale" priority="15">
      <colorScale>
        <cfvo type="min"/>
        <cfvo type="max"/>
        <color rgb="FFFCFCFF"/>
        <color rgb="FFF8696B"/>
      </colorScale>
    </cfRule>
  </conditionalFormatting>
  <conditionalFormatting sqref="M2:M9 M11:M20">
    <cfRule type="colorScale" priority="1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10:M10">
    <cfRule type="colorScale" priority="1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N10">
    <cfRule type="colorScale" priority="13">
      <colorScale>
        <cfvo type="min"/>
        <cfvo type="max"/>
        <color rgb="FFFCFCFF"/>
        <color rgb="FFF8696B"/>
      </colorScale>
    </cfRule>
  </conditionalFormatting>
  <conditionalFormatting sqref="N10:O10">
    <cfRule type="colorScale" priority="11">
      <colorScale>
        <cfvo type="min"/>
        <cfvo type="max"/>
        <color rgb="FFFCFCFF"/>
        <color rgb="FFF8696B"/>
      </colorScale>
    </cfRule>
  </conditionalFormatting>
  <conditionalFormatting sqref="G21:G25">
    <cfRule type="colorScale" priority="8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9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G2:G25">
    <cfRule type="colorScale" priority="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21:M23">
    <cfRule type="colorScale" priority="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1:Q23">
    <cfRule type="colorScale" priority="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21:U23">
    <cfRule type="colorScale" priority="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24:M25">
    <cfRule type="colorScale" priority="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4:Q25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24:U25">
    <cfRule type="colorScale" priority="1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7DDA-DB4C-44AC-84F9-631F2DF470DE}">
  <dimension ref="A1:J20"/>
  <sheetViews>
    <sheetView workbookViewId="0">
      <selection activeCell="I2" sqref="I2"/>
    </sheetView>
  </sheetViews>
  <sheetFormatPr defaultRowHeight="12.75" x14ac:dyDescent="0.2"/>
  <cols>
    <col min="1" max="1" width="9.42578125" bestFit="1" customWidth="1"/>
    <col min="2" max="2" width="17.7109375" bestFit="1" customWidth="1"/>
    <col min="3" max="3" width="9" bestFit="1" customWidth="1"/>
    <col min="4" max="4" width="10.140625" bestFit="1" customWidth="1"/>
    <col min="5" max="5" width="14.140625" bestFit="1" customWidth="1"/>
    <col min="6" max="7" width="14.140625" customWidth="1"/>
    <col min="8" max="8" width="10" bestFit="1" customWidth="1"/>
    <col min="9" max="9" width="10" customWidth="1"/>
    <col min="10" max="10" width="20" bestFit="1" customWidth="1"/>
  </cols>
  <sheetData>
    <row r="1" spans="1:10" x14ac:dyDescent="0.2">
      <c r="A1" s="4" t="s">
        <v>0</v>
      </c>
      <c r="B1" s="4" t="s">
        <v>1</v>
      </c>
      <c r="C1" s="4" t="s">
        <v>45</v>
      </c>
      <c r="D1" s="4" t="s">
        <v>2</v>
      </c>
      <c r="E1" s="4" t="s">
        <v>44</v>
      </c>
      <c r="F1" s="4" t="s">
        <v>58</v>
      </c>
      <c r="G1" s="11" t="s">
        <v>57</v>
      </c>
      <c r="H1" s="4" t="s">
        <v>59</v>
      </c>
      <c r="I1" s="4" t="s">
        <v>60</v>
      </c>
      <c r="J1" s="4" t="s">
        <v>47</v>
      </c>
    </row>
    <row r="2" spans="1:10" x14ac:dyDescent="0.2">
      <c r="A2" t="s">
        <v>7</v>
      </c>
      <c r="B2" t="s">
        <v>8</v>
      </c>
      <c r="C2" s="1">
        <v>23.973310000000001</v>
      </c>
      <c r="D2">
        <v>32.880000000000003</v>
      </c>
      <c r="E2">
        <v>2100</v>
      </c>
      <c r="F2" s="1">
        <v>0.72</v>
      </c>
      <c r="G2" s="1">
        <v>0.72</v>
      </c>
      <c r="H2">
        <v>0.38385520469932288</v>
      </c>
      <c r="I2">
        <v>0.11816489581839899</v>
      </c>
      <c r="J2">
        <v>6500</v>
      </c>
    </row>
    <row r="3" spans="1:10" x14ac:dyDescent="0.2">
      <c r="A3" t="s">
        <v>7</v>
      </c>
      <c r="B3" t="s">
        <v>12</v>
      </c>
      <c r="C3" s="1">
        <v>24.033999999999999</v>
      </c>
      <c r="D3">
        <v>32.869999999999997</v>
      </c>
      <c r="E3">
        <v>280</v>
      </c>
      <c r="F3" s="1">
        <v>1</v>
      </c>
      <c r="G3" s="1">
        <v>1</v>
      </c>
      <c r="H3">
        <v>0.38181073277578648</v>
      </c>
      <c r="I3">
        <v>0.1174411816009558</v>
      </c>
      <c r="J3">
        <v>8.24</v>
      </c>
    </row>
    <row r="4" spans="1:10" x14ac:dyDescent="0.2">
      <c r="A4" t="s">
        <v>7</v>
      </c>
      <c r="B4" t="s">
        <v>13</v>
      </c>
      <c r="C4" s="1">
        <v>24.033999999999999</v>
      </c>
      <c r="D4">
        <v>32.869999999999997</v>
      </c>
      <c r="E4">
        <v>270</v>
      </c>
      <c r="F4" s="1">
        <v>1</v>
      </c>
      <c r="G4" s="1">
        <v>1</v>
      </c>
      <c r="H4">
        <v>0.38181073277578648</v>
      </c>
      <c r="I4">
        <v>0.1174411816009558</v>
      </c>
      <c r="J4">
        <v>8.24</v>
      </c>
    </row>
    <row r="5" spans="1:10" x14ac:dyDescent="0.2">
      <c r="A5" t="s">
        <v>17</v>
      </c>
      <c r="B5" t="s">
        <v>18</v>
      </c>
      <c r="C5" s="1">
        <v>11.21</v>
      </c>
      <c r="D5">
        <v>35.090000000000003</v>
      </c>
      <c r="E5">
        <v>6400</v>
      </c>
      <c r="F5" s="1">
        <v>0.28000000000000003</v>
      </c>
      <c r="G5" s="1">
        <v>0.28000000000000003</v>
      </c>
      <c r="H5">
        <v>0.27764846395858228</v>
      </c>
      <c r="I5">
        <v>6.7827279569892471E-2</v>
      </c>
      <c r="J5" s="5">
        <v>1874</v>
      </c>
    </row>
    <row r="6" spans="1:10" x14ac:dyDescent="0.2">
      <c r="A6" t="s">
        <v>17</v>
      </c>
      <c r="B6" t="s">
        <v>28</v>
      </c>
      <c r="C6" s="1">
        <v>9.9470200000000002</v>
      </c>
      <c r="D6">
        <v>35.68</v>
      </c>
      <c r="E6">
        <v>1700</v>
      </c>
      <c r="F6" s="1">
        <f>AVERAGE(0.36,1,1)</f>
        <v>0.78666666666666663</v>
      </c>
      <c r="G6" s="1">
        <f>AVERAGE(0.36,1,1)</f>
        <v>0.78666666666666663</v>
      </c>
      <c r="H6">
        <v>0.26230201513341289</v>
      </c>
      <c r="I6">
        <v>7.0104277419354835E-2</v>
      </c>
    </row>
    <row r="7" spans="1:10" x14ac:dyDescent="0.2">
      <c r="A7" t="s">
        <v>17</v>
      </c>
      <c r="B7" t="s">
        <v>23</v>
      </c>
      <c r="C7" s="1">
        <v>10.144004000000001</v>
      </c>
      <c r="D7">
        <v>38.340000000000003</v>
      </c>
      <c r="E7">
        <v>1600</v>
      </c>
      <c r="F7" s="1">
        <f>0.46</f>
        <v>0.46</v>
      </c>
      <c r="G7" s="1">
        <f>0.46</f>
        <v>0.46</v>
      </c>
      <c r="H7">
        <v>0.30371421146953398</v>
      </c>
      <c r="I7">
        <v>8.7546180884109925E-2</v>
      </c>
    </row>
    <row r="8" spans="1:10" x14ac:dyDescent="0.2">
      <c r="A8" t="s">
        <v>17</v>
      </c>
      <c r="B8" t="s">
        <v>26</v>
      </c>
      <c r="C8" s="1">
        <v>10.340844000000001</v>
      </c>
      <c r="D8">
        <v>36.65</v>
      </c>
      <c r="E8">
        <v>935</v>
      </c>
      <c r="F8" s="1">
        <f>AVERAGE(0.2,0.98,1)</f>
        <v>0.72666666666666657</v>
      </c>
      <c r="G8" s="1">
        <f>AVERAGE(0.2,0.98,1)</f>
        <v>0.72666666666666657</v>
      </c>
      <c r="H8">
        <v>0.27000886260453999</v>
      </c>
      <c r="I8">
        <v>7.4062143130227007E-2</v>
      </c>
    </row>
    <row r="9" spans="1:10" x14ac:dyDescent="0.2">
      <c r="A9" t="s">
        <v>17</v>
      </c>
      <c r="B9" t="s">
        <v>27</v>
      </c>
      <c r="C9" s="1">
        <v>9.8629999999999995</v>
      </c>
      <c r="D9">
        <v>37.67</v>
      </c>
      <c r="E9">
        <v>280</v>
      </c>
      <c r="F9" s="1">
        <f>AVERAGE(0.4,0.5,0.76)</f>
        <v>0.55333333333333334</v>
      </c>
      <c r="G9" s="1">
        <f>AVERAGE(0.4,0.5,0.76)</f>
        <v>0.55333333333333334</v>
      </c>
      <c r="H9">
        <v>0.30769531063321381</v>
      </c>
      <c r="I9">
        <v>7.763356463560335E-2</v>
      </c>
    </row>
    <row r="10" spans="1:10" x14ac:dyDescent="0.2">
      <c r="A10" t="s">
        <v>69</v>
      </c>
      <c r="B10" t="s">
        <v>70</v>
      </c>
      <c r="C10" s="1">
        <v>11.71</v>
      </c>
      <c r="D10">
        <v>37.380000000000003</v>
      </c>
      <c r="E10" t="s">
        <v>48</v>
      </c>
      <c r="F10" s="12" t="s">
        <v>48</v>
      </c>
      <c r="G10" s="12" t="s">
        <v>48</v>
      </c>
      <c r="H10">
        <v>0.24786641338112311</v>
      </c>
      <c r="I10">
        <v>9.7465531660692939E-2</v>
      </c>
      <c r="J10">
        <v>3600</v>
      </c>
    </row>
    <row r="11" spans="1:10" x14ac:dyDescent="0.2">
      <c r="A11" t="s">
        <v>29</v>
      </c>
      <c r="B11" t="s">
        <v>33</v>
      </c>
      <c r="C11" s="1">
        <v>18.492560000000001</v>
      </c>
      <c r="D11">
        <v>31.82</v>
      </c>
      <c r="E11">
        <v>1240</v>
      </c>
      <c r="F11" s="1">
        <f>AVERAGE(1,0.88,0.89)</f>
        <v>0.92333333333333334</v>
      </c>
      <c r="G11" s="1">
        <f>AVERAGE(1,0.88,0.89)</f>
        <v>0.92333333333333334</v>
      </c>
      <c r="H11">
        <v>0.35471768857029068</v>
      </c>
      <c r="I11">
        <v>0.1051770494623656</v>
      </c>
      <c r="J11">
        <v>476</v>
      </c>
    </row>
    <row r="12" spans="1:10" x14ac:dyDescent="0.2">
      <c r="A12" t="s">
        <v>29</v>
      </c>
      <c r="B12" t="s">
        <v>32</v>
      </c>
      <c r="C12" s="1">
        <v>11.798333333333334</v>
      </c>
      <c r="D12">
        <v>34.39</v>
      </c>
      <c r="E12">
        <v>270</v>
      </c>
      <c r="F12" s="1">
        <v>0.5</v>
      </c>
      <c r="G12" s="1">
        <v>0.5</v>
      </c>
      <c r="H12">
        <v>0.29083403385105527</v>
      </c>
      <c r="I12">
        <v>7.0465027718040626E-2</v>
      </c>
      <c r="J12">
        <v>233</v>
      </c>
    </row>
    <row r="13" spans="1:10" x14ac:dyDescent="0.2">
      <c r="A13" t="s">
        <v>29</v>
      </c>
      <c r="B13" t="s">
        <v>35</v>
      </c>
      <c r="C13" s="1">
        <v>13.29707</v>
      </c>
      <c r="D13">
        <v>33.89</v>
      </c>
      <c r="E13">
        <v>26</v>
      </c>
      <c r="F13" s="1">
        <v>0.5</v>
      </c>
      <c r="G13" s="1">
        <v>0.5</v>
      </c>
      <c r="H13">
        <v>0.28934304380724812</v>
      </c>
      <c r="I13">
        <v>7.8925713261648753E-2</v>
      </c>
      <c r="J13">
        <v>15.2</v>
      </c>
    </row>
    <row r="14" spans="1:10" x14ac:dyDescent="0.2">
      <c r="A14" t="s">
        <v>29</v>
      </c>
      <c r="B14" t="s">
        <v>30</v>
      </c>
      <c r="C14" s="1">
        <v>15.238888888888889</v>
      </c>
      <c r="D14">
        <v>32.46</v>
      </c>
      <c r="E14">
        <v>19</v>
      </c>
      <c r="F14" s="1">
        <f>AVERAGE(0.65,0.67,1)</f>
        <v>0.77333333333333343</v>
      </c>
      <c r="G14" s="1">
        <f>AVERAGE(0.65,0.67,1)</f>
        <v>0.77333333333333343</v>
      </c>
      <c r="H14">
        <v>0.32528437594583842</v>
      </c>
      <c r="I14">
        <v>9.0738510872162489E-2</v>
      </c>
      <c r="J14">
        <v>1222</v>
      </c>
    </row>
    <row r="15" spans="1:10" x14ac:dyDescent="0.2">
      <c r="A15" t="s">
        <v>29</v>
      </c>
      <c r="B15" t="s">
        <v>39</v>
      </c>
      <c r="C15" s="1">
        <v>21.373100000000001</v>
      </c>
      <c r="D15">
        <v>30.93</v>
      </c>
      <c r="E15">
        <v>648</v>
      </c>
      <c r="F15" s="1">
        <v>1</v>
      </c>
      <c r="G15" s="1">
        <v>1</v>
      </c>
      <c r="H15">
        <v>0.37771498287534838</v>
      </c>
      <c r="I15">
        <v>0.1102721285543608</v>
      </c>
    </row>
    <row r="16" spans="1:10" x14ac:dyDescent="0.2">
      <c r="A16" t="s">
        <v>29</v>
      </c>
      <c r="B16" t="s">
        <v>36</v>
      </c>
      <c r="C16" s="1">
        <v>19.226299999999998</v>
      </c>
      <c r="D16">
        <v>33.479999999999997</v>
      </c>
      <c r="E16">
        <v>420</v>
      </c>
      <c r="F16" s="1">
        <v>1</v>
      </c>
      <c r="G16" s="1">
        <v>1</v>
      </c>
      <c r="H16">
        <v>0.35034039944245321</v>
      </c>
      <c r="I16">
        <v>0.1136679777777778</v>
      </c>
    </row>
    <row r="17" spans="1:9" x14ac:dyDescent="0.2">
      <c r="A17" t="s">
        <v>29</v>
      </c>
      <c r="B17" t="s">
        <v>37</v>
      </c>
      <c r="C17" s="1">
        <v>19.166699999999999</v>
      </c>
      <c r="D17">
        <v>30.48</v>
      </c>
      <c r="E17">
        <v>360</v>
      </c>
      <c r="F17" s="1">
        <v>1</v>
      </c>
      <c r="G17" s="1">
        <v>1</v>
      </c>
      <c r="H17">
        <v>0.36449918518518509</v>
      </c>
      <c r="I17">
        <v>0.10455796200716851</v>
      </c>
    </row>
    <row r="18" spans="1:9" x14ac:dyDescent="0.2">
      <c r="A18" t="s">
        <v>29</v>
      </c>
      <c r="B18" t="s">
        <v>38</v>
      </c>
      <c r="C18" s="1">
        <v>19.3353124367388</v>
      </c>
      <c r="D18">
        <v>33.409999999999997</v>
      </c>
      <c r="E18">
        <v>312</v>
      </c>
      <c r="F18" s="1">
        <v>1</v>
      </c>
      <c r="G18" s="1">
        <v>1</v>
      </c>
      <c r="H18">
        <v>0.35451344165671039</v>
      </c>
      <c r="I18">
        <v>0.11408707311827949</v>
      </c>
    </row>
    <row r="19" spans="1:9" x14ac:dyDescent="0.2">
      <c r="A19" t="s">
        <v>29</v>
      </c>
      <c r="B19" t="s">
        <v>34</v>
      </c>
      <c r="C19" s="1">
        <v>19.286999999999999</v>
      </c>
      <c r="D19">
        <v>32.69</v>
      </c>
      <c r="E19">
        <v>312</v>
      </c>
      <c r="F19" s="1">
        <f>AVERAGE(0.64,0.48,0.48)</f>
        <v>0.53333333333333333</v>
      </c>
      <c r="G19" s="1">
        <f>AVERAGE(0.64,0.48,0.48)</f>
        <v>0.53333333333333333</v>
      </c>
      <c r="H19">
        <v>0.35771489884508167</v>
      </c>
      <c r="I19">
        <v>0.1127497758661888</v>
      </c>
    </row>
    <row r="20" spans="1:9" x14ac:dyDescent="0.2">
      <c r="A20" t="s">
        <v>29</v>
      </c>
      <c r="B20" t="s">
        <v>40</v>
      </c>
      <c r="C20" s="1">
        <v>16.3569</v>
      </c>
      <c r="D20">
        <v>32.71</v>
      </c>
      <c r="E20">
        <v>205</v>
      </c>
      <c r="F20" s="1">
        <v>1</v>
      </c>
      <c r="G20" s="1">
        <v>1</v>
      </c>
      <c r="H20">
        <v>0.33904976543209869</v>
      </c>
      <c r="I20">
        <v>0.1012916372759857</v>
      </c>
    </row>
  </sheetData>
  <sortState xmlns:xlrd2="http://schemas.microsoft.com/office/spreadsheetml/2017/richdata2" ref="A2:J21">
    <sortCondition ref="A1:A21"/>
  </sortState>
  <conditionalFormatting sqref="E2:E9 E11:E20">
    <cfRule type="colorScale" priority="39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40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41">
      <colorScale>
        <cfvo type="min"/>
        <cfvo type="max"/>
        <color rgb="FFFCFCFF"/>
        <color rgb="FFF8696B"/>
      </colorScale>
    </cfRule>
  </conditionalFormatting>
  <conditionalFormatting sqref="F2:F9 F11:F20">
    <cfRule type="colorScale" priority="11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F2:G9 F11:G20">
    <cfRule type="colorScale" priority="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H2:H9 H11:H20">
    <cfRule type="colorScale" priority="10">
      <colorScale>
        <cfvo type="min"/>
        <cfvo type="max"/>
        <color rgb="FFFCFCFF"/>
        <color rgb="FFF8696B"/>
      </colorScale>
    </cfRule>
  </conditionalFormatting>
  <conditionalFormatting sqref="H2:I9 H11:I20">
    <cfRule type="colorScale" priority="8">
      <colorScale>
        <cfvo type="min"/>
        <cfvo type="max"/>
        <color rgb="FFFCFCFF"/>
        <color rgb="FFF8696B"/>
      </colorScale>
    </cfRule>
  </conditionalFormatting>
  <conditionalFormatting sqref="G2:G9 G11:G20">
    <cfRule type="colorScale" priority="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E10">
    <cfRule type="colorScale" priority="3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4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F10:G10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H10">
    <cfRule type="colorScale" priority="6">
      <colorScale>
        <cfvo type="min"/>
        <cfvo type="max"/>
        <color rgb="FFFCFCFF"/>
        <color rgb="FFF8696B"/>
      </colorScale>
    </cfRule>
  </conditionalFormatting>
  <conditionalFormatting sqref="H10:I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9A18B-3821-44C4-8099-5E700A73E8ED}">
  <dimension ref="A1:N20"/>
  <sheetViews>
    <sheetView workbookViewId="0">
      <selection activeCell="F1" sqref="F1:I1048576"/>
    </sheetView>
  </sheetViews>
  <sheetFormatPr defaultRowHeight="12.75" x14ac:dyDescent="0.2"/>
  <cols>
    <col min="2" max="2" width="15.42578125" bestFit="1" customWidth="1"/>
    <col min="5" max="5" width="14.140625" bestFit="1" customWidth="1"/>
    <col min="6" max="6" width="9" bestFit="1" customWidth="1"/>
    <col min="7" max="7" width="14.140625" customWidth="1"/>
    <col min="8" max="8" width="10" bestFit="1" customWidth="1"/>
    <col min="9" max="9" width="10" customWidth="1"/>
    <col min="10" max="10" width="20" bestFit="1" customWidth="1"/>
  </cols>
  <sheetData>
    <row r="1" spans="1:14" x14ac:dyDescent="0.2">
      <c r="A1" s="4" t="s">
        <v>0</v>
      </c>
      <c r="B1" s="4" t="s">
        <v>1</v>
      </c>
      <c r="C1" s="4" t="s">
        <v>45</v>
      </c>
      <c r="D1" s="4" t="s">
        <v>2</v>
      </c>
      <c r="E1" s="4" t="s">
        <v>44</v>
      </c>
      <c r="F1" s="4" t="s">
        <v>62</v>
      </c>
      <c r="G1" s="11" t="s">
        <v>61</v>
      </c>
      <c r="H1" s="4" t="s">
        <v>63</v>
      </c>
      <c r="I1" s="4" t="s">
        <v>64</v>
      </c>
      <c r="J1" s="4" t="s">
        <v>47</v>
      </c>
      <c r="L1" s="4" t="s">
        <v>50</v>
      </c>
      <c r="M1" s="4" t="s">
        <v>51</v>
      </c>
      <c r="N1" s="4" t="s">
        <v>52</v>
      </c>
    </row>
    <row r="2" spans="1:14" x14ac:dyDescent="0.2">
      <c r="A2" t="s">
        <v>7</v>
      </c>
      <c r="B2" t="s">
        <v>8</v>
      </c>
      <c r="C2" s="1">
        <v>23.973310000000001</v>
      </c>
      <c r="D2">
        <v>32.880000000000003</v>
      </c>
      <c r="E2">
        <v>2100</v>
      </c>
      <c r="F2" s="1">
        <f t="shared" ref="F2:F9" si="0">AVERAGE(L2:N2)</f>
        <v>0.72314188741695651</v>
      </c>
      <c r="G2" s="1">
        <v>0.72314188741695651</v>
      </c>
      <c r="H2">
        <v>0.37423852608522501</v>
      </c>
      <c r="I2">
        <v>0.1297939178016726</v>
      </c>
      <c r="J2">
        <v>6500</v>
      </c>
      <c r="L2" s="9">
        <v>0.72314188741695651</v>
      </c>
      <c r="M2" s="9">
        <v>0.72314188741695651</v>
      </c>
      <c r="N2" s="9">
        <v>0.72314188741695651</v>
      </c>
    </row>
    <row r="3" spans="1:14" x14ac:dyDescent="0.2">
      <c r="A3" t="s">
        <v>7</v>
      </c>
      <c r="B3" t="s">
        <v>12</v>
      </c>
      <c r="C3" s="1">
        <v>24.033999999999999</v>
      </c>
      <c r="D3">
        <v>32.869999999999997</v>
      </c>
      <c r="E3">
        <v>280</v>
      </c>
      <c r="F3" s="1">
        <f t="shared" si="0"/>
        <v>1</v>
      </c>
      <c r="G3" s="1">
        <v>1</v>
      </c>
      <c r="H3">
        <v>0.37100408442851451</v>
      </c>
      <c r="I3">
        <v>0.1288478107526882</v>
      </c>
      <c r="J3">
        <v>8.24</v>
      </c>
      <c r="L3" s="9">
        <v>1</v>
      </c>
      <c r="M3" s="9">
        <v>1</v>
      </c>
      <c r="N3" s="9">
        <v>1</v>
      </c>
    </row>
    <row r="4" spans="1:14" x14ac:dyDescent="0.2">
      <c r="A4" t="s">
        <v>7</v>
      </c>
      <c r="B4" t="s">
        <v>13</v>
      </c>
      <c r="C4" s="1">
        <v>24.033999999999999</v>
      </c>
      <c r="D4">
        <v>32.869999999999997</v>
      </c>
      <c r="E4">
        <v>270</v>
      </c>
      <c r="F4" s="1">
        <f t="shared" si="0"/>
        <v>1</v>
      </c>
      <c r="G4" s="1">
        <v>1</v>
      </c>
      <c r="H4">
        <v>0.37100408442851451</v>
      </c>
      <c r="I4">
        <v>0.1288478107526882</v>
      </c>
      <c r="J4">
        <v>8.24</v>
      </c>
      <c r="L4" s="9">
        <v>1</v>
      </c>
      <c r="M4" s="9">
        <v>1</v>
      </c>
      <c r="N4" s="9">
        <v>1</v>
      </c>
    </row>
    <row r="5" spans="1:14" x14ac:dyDescent="0.2">
      <c r="A5" t="s">
        <v>17</v>
      </c>
      <c r="B5" t="s">
        <v>26</v>
      </c>
      <c r="C5" s="1">
        <v>10.340844000000001</v>
      </c>
      <c r="D5">
        <v>36.65</v>
      </c>
      <c r="E5">
        <v>935</v>
      </c>
      <c r="F5" s="1">
        <f t="shared" si="0"/>
        <v>0.48480334509342748</v>
      </c>
      <c r="G5" s="1">
        <v>0.48480334509342748</v>
      </c>
      <c r="H5">
        <v>0.30851121903624051</v>
      </c>
      <c r="I5">
        <v>0.1091898138590203</v>
      </c>
      <c r="L5" s="9">
        <v>1</v>
      </c>
      <c r="M5" s="9">
        <v>0.35507644061152488</v>
      </c>
      <c r="N5" s="9">
        <v>9.9333594668757352E-2</v>
      </c>
    </row>
    <row r="6" spans="1:14" x14ac:dyDescent="0.2">
      <c r="A6" t="s">
        <v>17</v>
      </c>
      <c r="B6" t="s">
        <v>27</v>
      </c>
      <c r="C6" s="1">
        <v>9.8629999999999995</v>
      </c>
      <c r="D6">
        <v>37.67</v>
      </c>
      <c r="E6">
        <v>280</v>
      </c>
      <c r="F6" s="1">
        <f t="shared" si="0"/>
        <v>0.50142622072856036</v>
      </c>
      <c r="G6" s="1">
        <v>0.50142622072856036</v>
      </c>
      <c r="H6">
        <v>0.32110683074472318</v>
      </c>
      <c r="I6">
        <v>0.10273956296296299</v>
      </c>
      <c r="L6" s="9">
        <v>0.62408272475183557</v>
      </c>
      <c r="M6" s="9">
        <v>0.46749053010725572</v>
      </c>
      <c r="N6" s="9">
        <v>0.41270540732658978</v>
      </c>
    </row>
    <row r="7" spans="1:14" x14ac:dyDescent="0.2">
      <c r="A7" t="s">
        <v>17</v>
      </c>
      <c r="B7" t="s">
        <v>23</v>
      </c>
      <c r="C7" s="1">
        <v>10.144004000000001</v>
      </c>
      <c r="D7">
        <v>38.340000000000003</v>
      </c>
      <c r="E7">
        <v>1600</v>
      </c>
      <c r="F7" s="1">
        <f t="shared" si="0"/>
        <v>0.46374835586876301</v>
      </c>
      <c r="G7" s="1">
        <v>0.46374835586876301</v>
      </c>
      <c r="H7">
        <v>0.33924185145360408</v>
      </c>
      <c r="I7">
        <v>0.12606837108721619</v>
      </c>
      <c r="L7" s="9">
        <v>0.46374835586876301</v>
      </c>
      <c r="M7" s="9">
        <v>0.46374835586876301</v>
      </c>
      <c r="N7" s="9">
        <v>0.46374835586876301</v>
      </c>
    </row>
    <row r="8" spans="1:14" x14ac:dyDescent="0.2">
      <c r="A8" t="s">
        <v>17</v>
      </c>
      <c r="B8" t="s">
        <v>18</v>
      </c>
      <c r="C8" s="1">
        <v>11.21</v>
      </c>
      <c r="D8">
        <v>35.090000000000003</v>
      </c>
      <c r="E8">
        <v>6400</v>
      </c>
      <c r="F8" s="1">
        <f t="shared" si="0"/>
        <v>0.27571636687559031</v>
      </c>
      <c r="G8" s="1">
        <v>0.27571636687559031</v>
      </c>
      <c r="H8">
        <v>0.3237500696933493</v>
      </c>
      <c r="I8">
        <v>0.1145830021505376</v>
      </c>
      <c r="J8" s="5">
        <v>1874</v>
      </c>
      <c r="L8" s="9">
        <v>0.27571636687559031</v>
      </c>
      <c r="M8" s="9">
        <v>0.27571636687559031</v>
      </c>
      <c r="N8" s="9">
        <v>0.27571636687559031</v>
      </c>
    </row>
    <row r="9" spans="1:14" x14ac:dyDescent="0.2">
      <c r="A9" t="s">
        <v>17</v>
      </c>
      <c r="B9" t="s">
        <v>28</v>
      </c>
      <c r="C9" s="1">
        <v>9.9470200000000002</v>
      </c>
      <c r="D9">
        <v>35.68</v>
      </c>
      <c r="E9">
        <v>1700</v>
      </c>
      <c r="F9" s="1">
        <f t="shared" si="0"/>
        <v>0.50293304320232102</v>
      </c>
      <c r="G9" s="1">
        <v>0.50293304320232102</v>
      </c>
      <c r="H9">
        <v>0.32889110155316609</v>
      </c>
      <c r="I9">
        <v>0.1072930659498208</v>
      </c>
      <c r="L9" s="9">
        <v>1</v>
      </c>
      <c r="M9" s="9">
        <v>0.4066367469060248</v>
      </c>
      <c r="N9" s="9">
        <v>0.1021623827009384</v>
      </c>
    </row>
    <row r="10" spans="1:14" x14ac:dyDescent="0.2">
      <c r="A10" t="s">
        <v>69</v>
      </c>
      <c r="B10" t="s">
        <v>70</v>
      </c>
      <c r="C10" s="1">
        <v>11.71</v>
      </c>
      <c r="D10">
        <v>37.380000000000003</v>
      </c>
      <c r="E10" t="s">
        <v>48</v>
      </c>
      <c r="F10" s="12" t="s">
        <v>48</v>
      </c>
      <c r="G10" s="12" t="s">
        <v>48</v>
      </c>
      <c r="H10">
        <v>0.31596995459976113</v>
      </c>
      <c r="I10">
        <v>0.1412421925925926</v>
      </c>
      <c r="J10">
        <v>3600</v>
      </c>
    </row>
    <row r="11" spans="1:14" x14ac:dyDescent="0.2">
      <c r="A11" t="s">
        <v>29</v>
      </c>
      <c r="B11" t="s">
        <v>38</v>
      </c>
      <c r="C11" s="1">
        <v>19.3353124367388</v>
      </c>
      <c r="D11">
        <v>33.409999999999997</v>
      </c>
      <c r="E11">
        <v>312</v>
      </c>
      <c r="F11" s="1">
        <f>AVERAGE(L11:N11)</f>
        <v>1</v>
      </c>
      <c r="G11" s="1">
        <v>1</v>
      </c>
      <c r="H11">
        <v>0.36381105894066113</v>
      </c>
      <c r="I11">
        <v>0.12547243990442061</v>
      </c>
      <c r="L11" s="9">
        <v>1</v>
      </c>
      <c r="M11" s="9">
        <v>1</v>
      </c>
      <c r="N11" s="9">
        <v>1</v>
      </c>
    </row>
    <row r="12" spans="1:14" x14ac:dyDescent="0.2">
      <c r="A12" t="s">
        <v>29</v>
      </c>
      <c r="B12" t="s">
        <v>39</v>
      </c>
      <c r="C12" s="1">
        <v>21.373100000000001</v>
      </c>
      <c r="D12">
        <v>30.93</v>
      </c>
      <c r="E12">
        <v>648</v>
      </c>
      <c r="F12" s="1">
        <f t="shared" ref="F12:F20" si="1">AVERAGE(L12:N12)</f>
        <v>1</v>
      </c>
      <c r="G12" s="1">
        <v>1</v>
      </c>
      <c r="H12">
        <v>0.33143540342493027</v>
      </c>
      <c r="I12">
        <v>0.1056444339307049</v>
      </c>
      <c r="L12" s="9">
        <v>1</v>
      </c>
      <c r="M12" s="9">
        <v>1</v>
      </c>
      <c r="N12" s="9">
        <v>1</v>
      </c>
    </row>
    <row r="13" spans="1:14" x14ac:dyDescent="0.2">
      <c r="A13" t="s">
        <v>29</v>
      </c>
      <c r="B13" t="s">
        <v>30</v>
      </c>
      <c r="C13" s="1">
        <v>15.238888888888889</v>
      </c>
      <c r="D13">
        <v>32.46</v>
      </c>
      <c r="E13">
        <v>19</v>
      </c>
      <c r="F13" s="1">
        <f t="shared" si="1"/>
        <v>0.80812762284681627</v>
      </c>
      <c r="G13" s="1">
        <v>0.80812762284681627</v>
      </c>
      <c r="H13">
        <v>0.33376081999203511</v>
      </c>
      <c r="I13">
        <v>0.1145908714456392</v>
      </c>
      <c r="J13">
        <v>1222</v>
      </c>
      <c r="L13" s="9">
        <v>0.94939059797919789</v>
      </c>
      <c r="M13" s="9">
        <v>0.86711127924347209</v>
      </c>
      <c r="N13" s="9">
        <v>0.60788099131777917</v>
      </c>
    </row>
    <row r="14" spans="1:14" x14ac:dyDescent="0.2">
      <c r="A14" t="s">
        <v>29</v>
      </c>
      <c r="B14" t="s">
        <v>37</v>
      </c>
      <c r="C14" s="1">
        <v>19.166699999999999</v>
      </c>
      <c r="D14">
        <v>30.48</v>
      </c>
      <c r="E14">
        <v>360</v>
      </c>
      <c r="F14" s="1">
        <f t="shared" si="1"/>
        <v>1</v>
      </c>
      <c r="G14" s="1">
        <v>1</v>
      </c>
      <c r="H14">
        <v>0.35242235364396662</v>
      </c>
      <c r="I14">
        <v>0.1197469111111111</v>
      </c>
      <c r="L14" s="9">
        <v>1</v>
      </c>
      <c r="M14" s="9">
        <v>1</v>
      </c>
      <c r="N14" s="9">
        <v>1</v>
      </c>
    </row>
    <row r="15" spans="1:14" x14ac:dyDescent="0.2">
      <c r="A15" t="s">
        <v>29</v>
      </c>
      <c r="B15" t="s">
        <v>33</v>
      </c>
      <c r="C15" s="1">
        <v>18.492560000000001</v>
      </c>
      <c r="D15">
        <v>31.82</v>
      </c>
      <c r="E15">
        <v>1240</v>
      </c>
      <c r="F15" s="1">
        <f t="shared" si="1"/>
        <v>0.98817898158853146</v>
      </c>
      <c r="G15" s="1">
        <v>0.98817898158853146</v>
      </c>
      <c r="H15">
        <v>0.38316936001592983</v>
      </c>
      <c r="I15">
        <v>0.12599141863799279</v>
      </c>
      <c r="J15">
        <v>476</v>
      </c>
      <c r="L15" s="9">
        <v>1</v>
      </c>
      <c r="M15" s="9">
        <v>0.9982625944894038</v>
      </c>
      <c r="N15" s="9">
        <v>0.96627435027619035</v>
      </c>
    </row>
    <row r="16" spans="1:14" x14ac:dyDescent="0.2">
      <c r="A16" t="s">
        <v>29</v>
      </c>
      <c r="B16" t="s">
        <v>34</v>
      </c>
      <c r="C16" s="1">
        <v>19.286999999999999</v>
      </c>
      <c r="D16">
        <v>32.69</v>
      </c>
      <c r="E16">
        <v>312</v>
      </c>
      <c r="F16" s="1">
        <f t="shared" si="1"/>
        <v>0.54138714543912902</v>
      </c>
      <c r="G16" s="1">
        <v>0.54138714543912902</v>
      </c>
      <c r="H16">
        <v>0.35596104659498212</v>
      </c>
      <c r="I16">
        <v>0.13273961720430111</v>
      </c>
      <c r="L16" s="9">
        <v>0.5560779830327558</v>
      </c>
      <c r="M16" s="9">
        <v>0.54273744357316667</v>
      </c>
      <c r="N16" s="9">
        <v>0.52534600971146461</v>
      </c>
    </row>
    <row r="17" spans="1:14" x14ac:dyDescent="0.2">
      <c r="A17" t="s">
        <v>29</v>
      </c>
      <c r="B17" t="s">
        <v>32</v>
      </c>
      <c r="C17" s="1">
        <v>11.798333333333334</v>
      </c>
      <c r="D17">
        <v>34.39</v>
      </c>
      <c r="E17">
        <v>270</v>
      </c>
      <c r="F17" s="1">
        <f t="shared" si="1"/>
        <v>0.5</v>
      </c>
      <c r="G17" s="1">
        <v>0.5</v>
      </c>
      <c r="H17">
        <v>0.37915904579848669</v>
      </c>
      <c r="I17">
        <v>0.1228442348864994</v>
      </c>
      <c r="J17">
        <v>233</v>
      </c>
      <c r="L17" s="9">
        <v>0.5</v>
      </c>
      <c r="M17" s="9">
        <v>0.5</v>
      </c>
      <c r="N17" s="9">
        <v>0.5</v>
      </c>
    </row>
    <row r="18" spans="1:14" x14ac:dyDescent="0.2">
      <c r="A18" t="s">
        <v>29</v>
      </c>
      <c r="B18" t="s">
        <v>40</v>
      </c>
      <c r="C18" s="1">
        <v>16.3569</v>
      </c>
      <c r="D18">
        <v>32.71</v>
      </c>
      <c r="E18">
        <v>205</v>
      </c>
      <c r="F18" s="1">
        <f t="shared" si="1"/>
        <v>1</v>
      </c>
      <c r="G18" s="1">
        <v>1</v>
      </c>
      <c r="H18">
        <v>0.36084930426125061</v>
      </c>
      <c r="I18">
        <v>0.13215149486260461</v>
      </c>
      <c r="L18" s="9">
        <v>1</v>
      </c>
      <c r="M18" s="9">
        <v>1</v>
      </c>
      <c r="N18" s="9">
        <v>1</v>
      </c>
    </row>
    <row r="19" spans="1:14" x14ac:dyDescent="0.2">
      <c r="A19" t="s">
        <v>29</v>
      </c>
      <c r="B19" t="s">
        <v>35</v>
      </c>
      <c r="C19" s="1">
        <v>13.29707</v>
      </c>
      <c r="D19">
        <v>33.89</v>
      </c>
      <c r="E19">
        <v>26</v>
      </c>
      <c r="F19" s="1">
        <f t="shared" si="1"/>
        <v>0.5</v>
      </c>
      <c r="G19" s="1">
        <v>0.5</v>
      </c>
      <c r="H19">
        <v>0.36348772481083241</v>
      </c>
      <c r="I19">
        <v>0.12972741075268809</v>
      </c>
      <c r="J19">
        <v>15.2</v>
      </c>
      <c r="L19" s="9">
        <v>0.5</v>
      </c>
      <c r="M19" s="9">
        <v>0.5</v>
      </c>
      <c r="N19" s="9">
        <v>0.5</v>
      </c>
    </row>
    <row r="20" spans="1:14" x14ac:dyDescent="0.2">
      <c r="A20" t="s">
        <v>29</v>
      </c>
      <c r="B20" t="s">
        <v>36</v>
      </c>
      <c r="C20" s="1">
        <v>19.226299999999998</v>
      </c>
      <c r="D20">
        <v>33.479999999999997</v>
      </c>
      <c r="E20">
        <v>420</v>
      </c>
      <c r="F20" s="1">
        <f t="shared" si="1"/>
        <v>1</v>
      </c>
      <c r="G20" s="1">
        <v>1</v>
      </c>
      <c r="H20">
        <v>0.35010868657905209</v>
      </c>
      <c r="I20">
        <v>0.12502672329749101</v>
      </c>
      <c r="L20" s="9">
        <v>1</v>
      </c>
      <c r="M20" s="9">
        <v>1</v>
      </c>
      <c r="N20" s="9">
        <v>1</v>
      </c>
    </row>
  </sheetData>
  <sortState xmlns:xlrd2="http://schemas.microsoft.com/office/spreadsheetml/2017/richdata2" ref="B5:K9">
    <sortCondition ref="B5:B9"/>
  </sortState>
  <conditionalFormatting sqref="E2:F9 E11:F20">
    <cfRule type="colorScale" priority="61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6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F2:F9 F11:F20">
    <cfRule type="colorScale" priority="1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1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H2:H9 H11:H20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:G9 G11:G20">
    <cfRule type="colorScale" priority="10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11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G2:G9 G11:G20">
    <cfRule type="colorScale" priority="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9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H2:I9 H11:I20">
    <cfRule type="colorScale" priority="7">
      <colorScale>
        <cfvo type="min"/>
        <cfvo type="max"/>
        <color rgb="FFFCFCFF"/>
        <color rgb="FFF8696B"/>
      </colorScale>
    </cfRule>
  </conditionalFormatting>
  <conditionalFormatting sqref="E10">
    <cfRule type="colorScale" priority="3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4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F10:G10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H10">
    <cfRule type="colorScale" priority="6">
      <colorScale>
        <cfvo type="min"/>
        <cfvo type="max"/>
        <color rgb="FFFCFCFF"/>
        <color rgb="FFF8696B"/>
      </colorScale>
    </cfRule>
  </conditionalFormatting>
  <conditionalFormatting sqref="H10:I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A254-1086-498A-9E56-2DF7416F2D5E}">
  <dimension ref="A1:N20"/>
  <sheetViews>
    <sheetView workbookViewId="0">
      <selection activeCell="F1" sqref="F1:I1048576"/>
    </sheetView>
  </sheetViews>
  <sheetFormatPr defaultRowHeight="12.75" x14ac:dyDescent="0.2"/>
  <cols>
    <col min="2" max="2" width="15.42578125" bestFit="1" customWidth="1"/>
    <col min="5" max="5" width="14.140625" bestFit="1" customWidth="1"/>
    <col min="7" max="7" width="14.140625" customWidth="1"/>
    <col min="8" max="8" width="10" bestFit="1" customWidth="1"/>
    <col min="9" max="9" width="10" customWidth="1"/>
    <col min="10" max="10" width="20" bestFit="1" customWidth="1"/>
  </cols>
  <sheetData>
    <row r="1" spans="1:14" x14ac:dyDescent="0.2">
      <c r="A1" s="4" t="s">
        <v>0</v>
      </c>
      <c r="B1" s="4" t="s">
        <v>1</v>
      </c>
      <c r="C1" s="4" t="s">
        <v>45</v>
      </c>
      <c r="D1" s="4" t="s">
        <v>2</v>
      </c>
      <c r="E1" s="4" t="s">
        <v>44</v>
      </c>
      <c r="F1" s="4" t="s">
        <v>65</v>
      </c>
      <c r="G1" s="11" t="s">
        <v>66</v>
      </c>
      <c r="H1" s="4" t="s">
        <v>67</v>
      </c>
      <c r="I1" s="4" t="s">
        <v>68</v>
      </c>
      <c r="J1" s="4" t="s">
        <v>47</v>
      </c>
    </row>
    <row r="2" spans="1:14" x14ac:dyDescent="0.2">
      <c r="A2" t="s">
        <v>7</v>
      </c>
      <c r="B2" t="s">
        <v>8</v>
      </c>
      <c r="C2" s="1">
        <v>23.973310000000001</v>
      </c>
      <c r="D2">
        <v>32.880000000000003</v>
      </c>
      <c r="E2">
        <v>2100</v>
      </c>
      <c r="F2" s="1">
        <f>AVERAGE(L2:N2)</f>
        <v>0.72314188741695651</v>
      </c>
      <c r="G2" s="1">
        <v>0.72314188741695651</v>
      </c>
      <c r="H2">
        <v>0.39426057176992663</v>
      </c>
      <c r="I2">
        <v>0.1117774126984127</v>
      </c>
      <c r="J2">
        <v>6500</v>
      </c>
      <c r="L2" s="9">
        <v>0.72314188741695651</v>
      </c>
      <c r="M2" s="9">
        <v>0.72314188741695651</v>
      </c>
      <c r="N2" s="9">
        <v>0.72314188741695651</v>
      </c>
    </row>
    <row r="3" spans="1:14" x14ac:dyDescent="0.2">
      <c r="A3" t="s">
        <v>7</v>
      </c>
      <c r="B3" t="s">
        <v>12</v>
      </c>
      <c r="C3" s="1">
        <v>24.033999999999999</v>
      </c>
      <c r="D3">
        <v>32.869999999999997</v>
      </c>
      <c r="E3">
        <v>280</v>
      </c>
      <c r="F3" s="1">
        <f t="shared" ref="F3:F20" si="0">AVERAGE(L3:N3)</f>
        <v>1</v>
      </c>
      <c r="G3" s="1">
        <v>1</v>
      </c>
      <c r="H3">
        <v>0.4012607561017239</v>
      </c>
      <c r="I3">
        <v>0.1126826774193548</v>
      </c>
      <c r="J3">
        <v>8.24</v>
      </c>
      <c r="L3" s="9">
        <v>1</v>
      </c>
      <c r="M3" s="9">
        <v>1</v>
      </c>
      <c r="N3" s="9">
        <v>1</v>
      </c>
    </row>
    <row r="4" spans="1:14" x14ac:dyDescent="0.2">
      <c r="A4" t="s">
        <v>7</v>
      </c>
      <c r="B4" t="s">
        <v>13</v>
      </c>
      <c r="C4" s="1">
        <v>24.033999999999999</v>
      </c>
      <c r="D4">
        <v>32.869999999999997</v>
      </c>
      <c r="E4">
        <v>270</v>
      </c>
      <c r="F4" s="1">
        <f t="shared" si="0"/>
        <v>1</v>
      </c>
      <c r="G4" s="1">
        <v>1</v>
      </c>
      <c r="H4">
        <v>0.4012607561017239</v>
      </c>
      <c r="I4">
        <v>0.1126826774193548</v>
      </c>
      <c r="J4">
        <v>8.24</v>
      </c>
      <c r="L4" s="9">
        <v>1</v>
      </c>
      <c r="M4" s="9">
        <v>1</v>
      </c>
      <c r="N4" s="9">
        <v>1</v>
      </c>
    </row>
    <row r="5" spans="1:14" x14ac:dyDescent="0.2">
      <c r="A5" t="s">
        <v>17</v>
      </c>
      <c r="B5" t="s">
        <v>26</v>
      </c>
      <c r="C5" s="1">
        <v>10.340844000000001</v>
      </c>
      <c r="D5">
        <v>36.65</v>
      </c>
      <c r="E5">
        <v>935</v>
      </c>
      <c r="F5" s="1">
        <f t="shared" si="0"/>
        <v>2.9720371096302111E-2</v>
      </c>
      <c r="G5" s="1">
        <v>2.9720371096302111E-2</v>
      </c>
      <c r="H5">
        <v>0.37835753840245773</v>
      </c>
      <c r="I5">
        <v>0.11339636354326681</v>
      </c>
      <c r="L5" s="9">
        <v>4.9078792630341053E-2</v>
      </c>
      <c r="M5" s="9">
        <v>2.2857702861622899E-2</v>
      </c>
      <c r="N5" s="9">
        <v>1.7224617796942371E-2</v>
      </c>
    </row>
    <row r="6" spans="1:14" x14ac:dyDescent="0.2">
      <c r="A6" t="s">
        <v>17</v>
      </c>
      <c r="B6" t="s">
        <v>27</v>
      </c>
      <c r="C6" s="1">
        <v>9.8629999999999995</v>
      </c>
      <c r="D6">
        <v>37.67</v>
      </c>
      <c r="E6">
        <v>280</v>
      </c>
      <c r="F6" s="1">
        <f t="shared" si="0"/>
        <v>0.39620138396267701</v>
      </c>
      <c r="G6" s="1">
        <v>0.39620138396267701</v>
      </c>
      <c r="H6">
        <v>0.37596370327700979</v>
      </c>
      <c r="I6">
        <v>0.111860513312852</v>
      </c>
      <c r="L6" s="9">
        <v>0.40164503782741662</v>
      </c>
      <c r="M6" s="9">
        <v>0.3951503002761223</v>
      </c>
      <c r="N6" s="9">
        <v>0.39180881378449223</v>
      </c>
    </row>
    <row r="7" spans="1:14" x14ac:dyDescent="0.2">
      <c r="A7" t="s">
        <v>17</v>
      </c>
      <c r="B7" t="s">
        <v>23</v>
      </c>
      <c r="C7" s="1">
        <v>10.144004000000001</v>
      </c>
      <c r="D7">
        <v>38.340000000000003</v>
      </c>
      <c r="E7">
        <v>1600</v>
      </c>
      <c r="F7" s="1">
        <f t="shared" si="0"/>
        <v>0.46374835586876301</v>
      </c>
      <c r="G7" s="1">
        <v>0.46374835586876301</v>
      </c>
      <c r="H7">
        <v>0.37769306152927129</v>
      </c>
      <c r="I7">
        <v>0.13024408422939071</v>
      </c>
      <c r="L7" s="9">
        <v>0.46374835586876301</v>
      </c>
      <c r="M7" s="9">
        <v>0.46374835586876301</v>
      </c>
      <c r="N7" s="9">
        <v>0.46374835586876301</v>
      </c>
    </row>
    <row r="8" spans="1:14" x14ac:dyDescent="0.2">
      <c r="A8" t="s">
        <v>17</v>
      </c>
      <c r="B8" t="s">
        <v>18</v>
      </c>
      <c r="C8" s="1">
        <v>11.21</v>
      </c>
      <c r="D8">
        <v>35.090000000000003</v>
      </c>
      <c r="E8">
        <v>6400</v>
      </c>
      <c r="F8" s="1">
        <f t="shared" si="0"/>
        <v>0.27571636687559031</v>
      </c>
      <c r="G8" s="1">
        <v>0.27571636687559031</v>
      </c>
      <c r="H8">
        <v>0.38074566009557947</v>
      </c>
      <c r="I8">
        <v>0.1242511758832565</v>
      </c>
      <c r="J8" s="5">
        <v>1874</v>
      </c>
      <c r="L8" s="9">
        <v>0.27571636687559031</v>
      </c>
      <c r="M8" s="9">
        <v>0.27571636687559031</v>
      </c>
      <c r="N8" s="9">
        <v>0.27571636687559031</v>
      </c>
    </row>
    <row r="9" spans="1:14" x14ac:dyDescent="0.2">
      <c r="A9" t="s">
        <v>17</v>
      </c>
      <c r="B9" t="s">
        <v>28</v>
      </c>
      <c r="C9" s="1">
        <v>9.9470200000000002</v>
      </c>
      <c r="D9">
        <v>35.68</v>
      </c>
      <c r="E9">
        <v>1700</v>
      </c>
      <c r="F9" s="1">
        <f t="shared" si="0"/>
        <v>2.8134548256947282E-2</v>
      </c>
      <c r="G9" s="1">
        <v>2.8134548256947282E-2</v>
      </c>
      <c r="H9">
        <v>0.36244325098139613</v>
      </c>
      <c r="I9">
        <v>9.809929006656426E-2</v>
      </c>
      <c r="L9" s="9">
        <v>4.5314837481300163E-2</v>
      </c>
      <c r="M9" s="9">
        <v>2.261933904528764E-2</v>
      </c>
      <c r="N9" s="9">
        <v>1.6469468244254049E-2</v>
      </c>
    </row>
    <row r="10" spans="1:14" x14ac:dyDescent="0.2">
      <c r="A10" t="s">
        <v>69</v>
      </c>
      <c r="B10" t="s">
        <v>70</v>
      </c>
      <c r="C10" s="1">
        <v>11.71</v>
      </c>
      <c r="D10">
        <v>37.380000000000003</v>
      </c>
      <c r="E10" t="s">
        <v>48</v>
      </c>
      <c r="F10" s="12" t="s">
        <v>48</v>
      </c>
      <c r="G10" s="12" t="s">
        <v>48</v>
      </c>
      <c r="H10">
        <v>0.3865118322239291</v>
      </c>
      <c r="I10">
        <v>0.14075010650281619</v>
      </c>
      <c r="J10">
        <v>3600</v>
      </c>
    </row>
    <row r="11" spans="1:14" x14ac:dyDescent="0.2">
      <c r="A11" t="s">
        <v>29</v>
      </c>
      <c r="B11" t="s">
        <v>38</v>
      </c>
      <c r="C11" s="1">
        <v>19.3353124367388</v>
      </c>
      <c r="D11">
        <v>33.409999999999997</v>
      </c>
      <c r="E11">
        <v>312</v>
      </c>
      <c r="F11" s="1">
        <f t="shared" si="0"/>
        <v>1</v>
      </c>
      <c r="G11" s="1">
        <v>1</v>
      </c>
      <c r="H11">
        <v>0.41797175029868577</v>
      </c>
      <c r="I11">
        <v>0.1216317309267793</v>
      </c>
      <c r="L11" s="9">
        <v>1</v>
      </c>
      <c r="M11" s="9">
        <v>1</v>
      </c>
      <c r="N11" s="9">
        <v>1</v>
      </c>
    </row>
    <row r="12" spans="1:14" x14ac:dyDescent="0.2">
      <c r="A12" t="s">
        <v>29</v>
      </c>
      <c r="B12" t="s">
        <v>39</v>
      </c>
      <c r="C12" s="1">
        <v>21.373100000000001</v>
      </c>
      <c r="D12">
        <v>30.93</v>
      </c>
      <c r="E12">
        <v>648</v>
      </c>
      <c r="F12" s="1">
        <f t="shared" si="0"/>
        <v>1</v>
      </c>
      <c r="G12" s="1">
        <v>1</v>
      </c>
      <c r="H12">
        <v>0.40202260582010579</v>
      </c>
      <c r="I12">
        <v>0.11319275345622121</v>
      </c>
      <c r="L12" s="9">
        <v>1</v>
      </c>
      <c r="M12" s="9">
        <v>1</v>
      </c>
      <c r="N12" s="9">
        <v>1</v>
      </c>
    </row>
    <row r="13" spans="1:14" x14ac:dyDescent="0.2">
      <c r="A13" t="s">
        <v>29</v>
      </c>
      <c r="B13" t="s">
        <v>30</v>
      </c>
      <c r="C13" s="1">
        <v>15.238888888888889</v>
      </c>
      <c r="D13">
        <v>32.46</v>
      </c>
      <c r="E13">
        <v>19</v>
      </c>
      <c r="F13" s="1">
        <f t="shared" si="0"/>
        <v>0.34980347843566895</v>
      </c>
      <c r="G13" s="1">
        <v>0.34980347843566895</v>
      </c>
      <c r="H13">
        <v>0.39572908004778973</v>
      </c>
      <c r="I13">
        <v>0.1173318461341526</v>
      </c>
      <c r="J13">
        <v>1222</v>
      </c>
      <c r="L13" s="9">
        <v>0.4560028793257388</v>
      </c>
      <c r="M13" s="9">
        <v>0.34058127808700611</v>
      </c>
      <c r="N13" s="9">
        <v>0.25282627789426182</v>
      </c>
    </row>
    <row r="14" spans="1:14" x14ac:dyDescent="0.2">
      <c r="A14" t="s">
        <v>29</v>
      </c>
      <c r="B14" t="s">
        <v>37</v>
      </c>
      <c r="C14" s="1">
        <v>19.166699999999999</v>
      </c>
      <c r="D14">
        <v>30.48</v>
      </c>
      <c r="E14">
        <v>360</v>
      </c>
      <c r="F14" s="1">
        <f t="shared" si="0"/>
        <v>1</v>
      </c>
      <c r="G14" s="1">
        <v>1</v>
      </c>
      <c r="H14">
        <v>0.41910394393241168</v>
      </c>
      <c r="I14">
        <v>0.1194960299539171</v>
      </c>
      <c r="L14" s="9">
        <v>1</v>
      </c>
      <c r="M14" s="9">
        <v>1</v>
      </c>
      <c r="N14" s="9">
        <v>1</v>
      </c>
    </row>
    <row r="15" spans="1:14" x14ac:dyDescent="0.2">
      <c r="A15" t="s">
        <v>29</v>
      </c>
      <c r="B15" t="s">
        <v>33</v>
      </c>
      <c r="C15" s="1">
        <v>18.492560000000001</v>
      </c>
      <c r="D15">
        <v>31.82</v>
      </c>
      <c r="E15">
        <v>1240</v>
      </c>
      <c r="F15" s="1">
        <f t="shared" si="0"/>
        <v>0.81116964716180107</v>
      </c>
      <c r="G15" s="1">
        <v>0.81116964716180107</v>
      </c>
      <c r="H15">
        <v>0.40716517665130569</v>
      </c>
      <c r="I15">
        <v>0.1130760087045571</v>
      </c>
      <c r="J15">
        <v>476</v>
      </c>
      <c r="L15" s="9">
        <v>0.86549177349935924</v>
      </c>
      <c r="M15" s="9">
        <v>0.80644517209703559</v>
      </c>
      <c r="N15" s="9">
        <v>0.76157199588900815</v>
      </c>
    </row>
    <row r="16" spans="1:14" x14ac:dyDescent="0.2">
      <c r="A16" t="s">
        <v>29</v>
      </c>
      <c r="B16" t="s">
        <v>34</v>
      </c>
      <c r="C16" s="1">
        <v>19.286999999999999</v>
      </c>
      <c r="D16">
        <v>32.69</v>
      </c>
      <c r="E16">
        <v>312</v>
      </c>
      <c r="F16" s="1">
        <f t="shared" si="0"/>
        <v>0.44101836834818581</v>
      </c>
      <c r="G16" s="1">
        <v>0.44101836834818581</v>
      </c>
      <c r="H16">
        <v>0.40630400110940429</v>
      </c>
      <c r="I16">
        <v>0.12482191730670759</v>
      </c>
      <c r="L16" s="9">
        <v>0.47055233279867681</v>
      </c>
      <c r="M16" s="9">
        <v>0.4384497561082496</v>
      </c>
      <c r="N16" s="9">
        <v>0.41405301613763101</v>
      </c>
    </row>
    <row r="17" spans="1:14" x14ac:dyDescent="0.2">
      <c r="A17" t="s">
        <v>29</v>
      </c>
      <c r="B17" t="s">
        <v>32</v>
      </c>
      <c r="C17" s="1">
        <v>11.798333333333334</v>
      </c>
      <c r="D17">
        <v>34.39</v>
      </c>
      <c r="E17">
        <v>270</v>
      </c>
      <c r="F17" s="1">
        <f t="shared" si="0"/>
        <v>0.5</v>
      </c>
      <c r="G17" s="1">
        <v>0.5</v>
      </c>
      <c r="H17">
        <v>0.43280106246799788</v>
      </c>
      <c r="I17">
        <v>0.1174430401945725</v>
      </c>
      <c r="J17">
        <v>233</v>
      </c>
      <c r="L17" s="9">
        <v>0.5</v>
      </c>
      <c r="M17" s="9">
        <v>0.5</v>
      </c>
      <c r="N17" s="9">
        <v>0.5</v>
      </c>
    </row>
    <row r="18" spans="1:14" x14ac:dyDescent="0.2">
      <c r="A18" t="s">
        <v>29</v>
      </c>
      <c r="B18" t="s">
        <v>40</v>
      </c>
      <c r="C18" s="1">
        <v>16.3569</v>
      </c>
      <c r="D18">
        <v>32.71</v>
      </c>
      <c r="E18">
        <v>205</v>
      </c>
      <c r="F18" s="1">
        <f t="shared" si="0"/>
        <v>1</v>
      </c>
      <c r="G18" s="1">
        <v>1</v>
      </c>
      <c r="H18">
        <v>0.40695313150708318</v>
      </c>
      <c r="I18">
        <v>0.12382463159242189</v>
      </c>
      <c r="L18" s="9">
        <v>1</v>
      </c>
      <c r="M18" s="9">
        <v>1</v>
      </c>
      <c r="N18" s="9">
        <v>1</v>
      </c>
    </row>
    <row r="19" spans="1:14" x14ac:dyDescent="0.2">
      <c r="A19" t="s">
        <v>29</v>
      </c>
      <c r="B19" t="s">
        <v>35</v>
      </c>
      <c r="C19" s="1">
        <v>13.29707</v>
      </c>
      <c r="D19">
        <v>33.89</v>
      </c>
      <c r="E19">
        <v>26</v>
      </c>
      <c r="F19" s="1">
        <f t="shared" si="0"/>
        <v>0.5</v>
      </c>
      <c r="G19" s="1">
        <v>0.5</v>
      </c>
      <c r="H19">
        <v>0.41726091696535239</v>
      </c>
      <c r="I19">
        <v>0.12471186533538151</v>
      </c>
      <c r="J19">
        <v>15.2</v>
      </c>
      <c r="L19" s="9">
        <v>0.5</v>
      </c>
      <c r="M19" s="9">
        <v>0.5</v>
      </c>
      <c r="N19" s="9">
        <v>0.5</v>
      </c>
    </row>
    <row r="20" spans="1:14" x14ac:dyDescent="0.2">
      <c r="A20" t="s">
        <v>29</v>
      </c>
      <c r="B20" t="s">
        <v>36</v>
      </c>
      <c r="C20" s="1">
        <v>19.226299999999998</v>
      </c>
      <c r="D20">
        <v>33.479999999999997</v>
      </c>
      <c r="E20">
        <v>420</v>
      </c>
      <c r="F20" s="1">
        <f t="shared" si="0"/>
        <v>0.98223850763713827</v>
      </c>
      <c r="G20" s="1">
        <v>0.98223850763713827</v>
      </c>
      <c r="H20">
        <v>0.41956464285714279</v>
      </c>
      <c r="I20">
        <v>0.124365051203277</v>
      </c>
      <c r="L20" s="9">
        <v>1</v>
      </c>
      <c r="M20" s="9">
        <v>1</v>
      </c>
      <c r="N20" s="9">
        <v>0.94671552291141503</v>
      </c>
    </row>
  </sheetData>
  <sortState xmlns:xlrd2="http://schemas.microsoft.com/office/spreadsheetml/2017/richdata2" ref="B11:J20">
    <sortCondition ref="B11:B20"/>
  </sortState>
  <conditionalFormatting sqref="E2:F9 E11:F20">
    <cfRule type="colorScale" priority="74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7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76">
      <colorScale>
        <cfvo type="min"/>
        <cfvo type="max"/>
        <color rgb="FFFCFCFF"/>
        <color rgb="FFF8696B"/>
      </colorScale>
    </cfRule>
  </conditionalFormatting>
  <conditionalFormatting sqref="F2:F9 F11:F20">
    <cfRule type="colorScale" priority="1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G2:G9 G11:G20">
    <cfRule type="colorScale" priority="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H2:H9 H11:H20">
    <cfRule type="colorScale" priority="9">
      <colorScale>
        <cfvo type="min"/>
        <cfvo type="max"/>
        <color rgb="FFFCFCFF"/>
        <color rgb="FFF8696B"/>
      </colorScale>
    </cfRule>
  </conditionalFormatting>
  <conditionalFormatting sqref="H2:I9 H11:I20">
    <cfRule type="colorScale" priority="7">
      <colorScale>
        <cfvo type="min"/>
        <cfvo type="max"/>
        <color rgb="FFFCFCFF"/>
        <color rgb="FFF8696B"/>
      </colorScale>
    </cfRule>
  </conditionalFormatting>
  <conditionalFormatting sqref="E10">
    <cfRule type="colorScale" priority="3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4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F10:G10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H10">
    <cfRule type="colorScale" priority="6">
      <colorScale>
        <cfvo type="min"/>
        <cfvo type="max"/>
        <color rgb="FFFCFCFF"/>
        <color rgb="FFF8696B"/>
      </colorScale>
    </cfRule>
  </conditionalFormatting>
  <conditionalFormatting sqref="H10:I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96AC-4F0D-4CEB-A3DA-AE42B46048C6}">
  <dimension ref="A1"/>
  <sheetViews>
    <sheetView workbookViewId="0"/>
  </sheetViews>
  <sheetFormatPr defaultRowHeight="12.75" x14ac:dyDescent="0.2"/>
  <sheetData>
    <row r="1" spans="1:1" x14ac:dyDescent="0.2">
      <c r="A1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F588-BACF-4871-BCBD-84A5126406AE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AD2C-25C4-408B-922C-A94FD26A0594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C97AF-74B9-4240-A749-567014A8C13D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CombinedHydroSolar</vt:lpstr>
      <vt:lpstr>All_Seasons_normal</vt:lpstr>
      <vt:lpstr>S2</vt:lpstr>
      <vt:lpstr>S3</vt:lpstr>
      <vt:lpstr>S4</vt:lpstr>
      <vt:lpstr>S1_dry</vt:lpstr>
      <vt:lpstr>S2_dry</vt:lpstr>
      <vt:lpstr>S3_dry</vt:lpstr>
      <vt:lpstr>S4_dry</vt:lpstr>
      <vt:lpstr>S1_wet</vt:lpstr>
      <vt:lpstr>S2_wet</vt:lpstr>
      <vt:lpstr>S3_wet</vt:lpstr>
      <vt:lpstr>S4_wet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Pieruzzi</cp:lastModifiedBy>
  <cp:revision>0</cp:revision>
  <dcterms:modified xsi:type="dcterms:W3CDTF">2023-06-14T14:50:14Z</dcterms:modified>
</cp:coreProperties>
</file>