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HydroFPV_plants\CombinedTechsCreation\"/>
    </mc:Choice>
  </mc:AlternateContent>
  <xr:revisionPtr revIDLastSave="0" documentId="13_ncr:1_{D27A85BD-FD2C-49B1-8E8F-EC7777B6EE6D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ombinedHydroSolar" sheetId="1" r:id="rId1"/>
    <sheet name="Potentials" sheetId="18" r:id="rId2"/>
    <sheet name="All_Seasons_normal_all_plants" sheetId="4" r:id="rId3"/>
    <sheet name="locations" sheetId="17" r:id="rId4"/>
    <sheet name="All_Seasons_normal_2015-30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8" l="1"/>
  <c r="D19" i="18" l="1"/>
  <c r="Q14" i="18" l="1"/>
  <c r="P14" i="18"/>
  <c r="M14" i="18"/>
  <c r="L14" i="18"/>
  <c r="I15" i="18"/>
  <c r="H15" i="18"/>
  <c r="I14" i="18"/>
  <c r="H14" i="18"/>
  <c r="Q25" i="18"/>
  <c r="P25" i="18"/>
  <c r="M15" i="18"/>
  <c r="L15" i="18"/>
  <c r="M25" i="18"/>
  <c r="L25" i="18"/>
  <c r="I25" i="18"/>
  <c r="H25" i="18"/>
  <c r="D11" i="18"/>
  <c r="D10" i="18"/>
  <c r="D8" i="18"/>
  <c r="D2" i="18"/>
  <c r="Q27" i="18" l="1"/>
  <c r="P27" i="18"/>
  <c r="L27" i="18"/>
  <c r="M27" i="18"/>
  <c r="I27" i="18"/>
  <c r="H27" i="18"/>
  <c r="L39" i="16"/>
  <c r="L37" i="16"/>
  <c r="L38" i="16"/>
  <c r="L40" i="16"/>
  <c r="L41" i="16"/>
  <c r="L36" i="16"/>
  <c r="I37" i="16"/>
  <c r="I38" i="16"/>
  <c r="I39" i="16"/>
  <c r="I40" i="16"/>
  <c r="I41" i="16"/>
  <c r="I36" i="16"/>
  <c r="F37" i="16"/>
  <c r="F38" i="16"/>
  <c r="F39" i="16"/>
  <c r="F40" i="16"/>
  <c r="F41" i="16"/>
  <c r="F36" i="16"/>
  <c r="C37" i="16"/>
  <c r="C38" i="16"/>
  <c r="C39" i="16"/>
  <c r="C40" i="16"/>
  <c r="C41" i="16"/>
  <c r="C36" i="16"/>
  <c r="H19" i="16"/>
  <c r="H16" i="16"/>
  <c r="H14" i="16"/>
  <c r="H11" i="16"/>
  <c r="H8" i="16"/>
  <c r="H6" i="16"/>
</calcChain>
</file>

<file path=xl/sharedStrings.xml><?xml version="1.0" encoding="utf-8"?>
<sst xmlns="http://schemas.openxmlformats.org/spreadsheetml/2006/main" count="651" uniqueCount="181">
  <si>
    <t>Country</t>
  </si>
  <si>
    <t>Unit Name</t>
  </si>
  <si>
    <t>Longitude</t>
  </si>
  <si>
    <t>Status</t>
  </si>
  <si>
    <t>River Name</t>
  </si>
  <si>
    <t>Spill From</t>
  </si>
  <si>
    <t>First Year</t>
  </si>
  <si>
    <t>EGYPT</t>
  </si>
  <si>
    <t>High Aswan Dam</t>
  </si>
  <si>
    <t>Existing</t>
  </si>
  <si>
    <t>Nile</t>
  </si>
  <si>
    <t>Nile Basin</t>
  </si>
  <si>
    <t>Aswan 1</t>
  </si>
  <si>
    <t>Aswan 2</t>
  </si>
  <si>
    <t>Esna</t>
  </si>
  <si>
    <t>Naga Hamadi</t>
  </si>
  <si>
    <t>New Assiut Barrage</t>
  </si>
  <si>
    <t>ETHIOPIA</t>
  </si>
  <si>
    <t>Renaissance</t>
  </si>
  <si>
    <t>Committed</t>
  </si>
  <si>
    <t>Blue Nile</t>
  </si>
  <si>
    <t>Tis Abay 1</t>
  </si>
  <si>
    <t>Tis Abay 2</t>
  </si>
  <si>
    <t>Karadobi</t>
  </si>
  <si>
    <t>Candidate</t>
  </si>
  <si>
    <t>Blue NIle</t>
  </si>
  <si>
    <t>Beko Abo</t>
  </si>
  <si>
    <t>Chemoga Yeda</t>
  </si>
  <si>
    <t>Upper Mandaya</t>
  </si>
  <si>
    <t>SUDAN</t>
  </si>
  <si>
    <t>Jebel Aulia</t>
  </si>
  <si>
    <t>White Nile</t>
  </si>
  <si>
    <t>Roseires</t>
  </si>
  <si>
    <t>Merowe</t>
  </si>
  <si>
    <t>Mograt</t>
  </si>
  <si>
    <t>Sennar</t>
  </si>
  <si>
    <t>Shereik</t>
  </si>
  <si>
    <t>Kajbar</t>
  </si>
  <si>
    <t>Dagash</t>
  </si>
  <si>
    <t>Dal</t>
  </si>
  <si>
    <t>Sabaloka</t>
  </si>
  <si>
    <t>River Basin</t>
  </si>
  <si>
    <t>Reservoir ID</t>
  </si>
  <si>
    <t>Reservoir Size (million m3)</t>
  </si>
  <si>
    <t>Capacity (MW)</t>
  </si>
  <si>
    <t xml:space="preserve">Latitude </t>
  </si>
  <si>
    <t xml:space="preserve">River channel ID </t>
  </si>
  <si>
    <t>Reservoir area (km2)</t>
  </si>
  <si>
    <t>-</t>
  </si>
  <si>
    <t>CF_H1D2</t>
  </si>
  <si>
    <t>CF_H1D1</t>
  </si>
  <si>
    <t>CF_S1D1</t>
  </si>
  <si>
    <t>CF_S1D2</t>
  </si>
  <si>
    <t>CF_H2D2</t>
  </si>
  <si>
    <t>CF_H2D1</t>
  </si>
  <si>
    <t>CF_S2D1</t>
  </si>
  <si>
    <t>CF_S2D2</t>
  </si>
  <si>
    <t>CF_H3D2</t>
  </si>
  <si>
    <t>CF_H3D1</t>
  </si>
  <si>
    <t>CF_S3D1</t>
  </si>
  <si>
    <t>CF_S3D2</t>
  </si>
  <si>
    <t>CF_H4D2</t>
  </si>
  <si>
    <t>CF_S4D1</t>
  </si>
  <si>
    <t>CF_S4D2</t>
  </si>
  <si>
    <t>CF_H4D1</t>
  </si>
  <si>
    <t>Lake Tana</t>
  </si>
  <si>
    <t>Filling Time</t>
  </si>
  <si>
    <t>Egypt</t>
  </si>
  <si>
    <t>Ethiopia</t>
  </si>
  <si>
    <t>Sudan</t>
  </si>
  <si>
    <t>South Sudan</t>
  </si>
  <si>
    <t>Qattara Depression</t>
  </si>
  <si>
    <t>Attaqa Mountain</t>
  </si>
  <si>
    <t>Type</t>
  </si>
  <si>
    <t>Reservoir</t>
  </si>
  <si>
    <t>ROR</t>
  </si>
  <si>
    <t>SOUTH SUDAN</t>
  </si>
  <si>
    <t>Juba Barrage</t>
  </si>
  <si>
    <t>Bedden</t>
  </si>
  <si>
    <t>Lakki</t>
  </si>
  <si>
    <t>Shukoli</t>
  </si>
  <si>
    <t>Fula</t>
  </si>
  <si>
    <t>Fula Small</t>
  </si>
  <si>
    <t>RoR</t>
  </si>
  <si>
    <t>Wau</t>
  </si>
  <si>
    <t xml:space="preserve">Kashm El Girba </t>
  </si>
  <si>
    <t>Upper Atbara</t>
  </si>
  <si>
    <t>MW</t>
  </si>
  <si>
    <t xml:space="preserve">South Sudan </t>
  </si>
  <si>
    <t>EG</t>
  </si>
  <si>
    <t>ET</t>
  </si>
  <si>
    <t>SD</t>
  </si>
  <si>
    <t>SS</t>
  </si>
  <si>
    <t>tot here Nile</t>
  </si>
  <si>
    <t>Tot TEMBA all</t>
  </si>
  <si>
    <t>tot aha all</t>
  </si>
  <si>
    <t xml:space="preserve">tot out nile </t>
  </si>
  <si>
    <t>Tekeze 2</t>
  </si>
  <si>
    <t>Tekeze 1</t>
  </si>
  <si>
    <t>Tams</t>
  </si>
  <si>
    <t>Finchaa</t>
  </si>
  <si>
    <t>Amarti-Neshe</t>
  </si>
  <si>
    <t>Sor</t>
  </si>
  <si>
    <t>Sor 2</t>
  </si>
  <si>
    <t>Baro</t>
  </si>
  <si>
    <t>Aleltu East</t>
  </si>
  <si>
    <t>Aleltu West</t>
  </si>
  <si>
    <t>Geba</t>
  </si>
  <si>
    <t>Genji</t>
  </si>
  <si>
    <t>Upper Dabus</t>
  </si>
  <si>
    <t>Birbir</t>
  </si>
  <si>
    <t>Lower Dedessa</t>
  </si>
  <si>
    <t>Lower Dabus</t>
  </si>
  <si>
    <t>Lake Tana - Beles</t>
  </si>
  <si>
    <t>id</t>
  </si>
  <si>
    <t>Naga Hamadi Small</t>
  </si>
  <si>
    <t>AE</t>
  </si>
  <si>
    <t>AW</t>
  </si>
  <si>
    <t>AN</t>
  </si>
  <si>
    <t>BA</t>
  </si>
  <si>
    <t>CY</t>
  </si>
  <si>
    <t>JA</t>
  </si>
  <si>
    <t>JB</t>
  </si>
  <si>
    <t>LD</t>
  </si>
  <si>
    <t>A1</t>
  </si>
  <si>
    <t>A2</t>
  </si>
  <si>
    <t>BR</t>
  </si>
  <si>
    <t>BB</t>
  </si>
  <si>
    <t>DG</t>
  </si>
  <si>
    <t>DL</t>
  </si>
  <si>
    <t>FC</t>
  </si>
  <si>
    <t>GB</t>
  </si>
  <si>
    <t>GJ</t>
  </si>
  <si>
    <t>HA</t>
  </si>
  <si>
    <t>KB</t>
  </si>
  <si>
    <t>KR</t>
  </si>
  <si>
    <t>KS</t>
  </si>
  <si>
    <t>LT</t>
  </si>
  <si>
    <t>LS</t>
  </si>
  <si>
    <t>MR</t>
  </si>
  <si>
    <t>MG</t>
  </si>
  <si>
    <t>RN</t>
  </si>
  <si>
    <t>RS</t>
  </si>
  <si>
    <t>SB</t>
  </si>
  <si>
    <t>SN</t>
  </si>
  <si>
    <t>SH</t>
  </si>
  <si>
    <t>TM</t>
  </si>
  <si>
    <t>T1</t>
  </si>
  <si>
    <t>T2</t>
  </si>
  <si>
    <t>UA</t>
  </si>
  <si>
    <t>UD</t>
  </si>
  <si>
    <t>UM</t>
  </si>
  <si>
    <t>WA</t>
  </si>
  <si>
    <t>BD</t>
  </si>
  <si>
    <t>ES</t>
  </si>
  <si>
    <t>FL</t>
  </si>
  <si>
    <t>FS</t>
  </si>
  <si>
    <t>LK</t>
  </si>
  <si>
    <t>NH</t>
  </si>
  <si>
    <t>SL</t>
  </si>
  <si>
    <t>SR</t>
  </si>
  <si>
    <t>loc_codes</t>
  </si>
  <si>
    <t>NB</t>
  </si>
  <si>
    <t>large</t>
  </si>
  <si>
    <t>med</t>
  </si>
  <si>
    <t>small</t>
  </si>
  <si>
    <t>tot</t>
  </si>
  <si>
    <t xml:space="preserve"> TEMBA all </t>
  </si>
  <si>
    <t>TEMBA FPV</t>
  </si>
  <si>
    <t>EGHYDA1S03</t>
  </si>
  <si>
    <t>EGHYDA2S03</t>
  </si>
  <si>
    <t>EGHYDHAS03</t>
  </si>
  <si>
    <t>EGHYDESS02</t>
  </si>
  <si>
    <t>EGHYDNHS02</t>
  </si>
  <si>
    <t>EGHYDNBS02</t>
  </si>
  <si>
    <t xml:space="preserve">diff </t>
  </si>
  <si>
    <t xml:space="preserve">Max capacity </t>
  </si>
  <si>
    <t xml:space="preserve">Max Investment </t>
  </si>
  <si>
    <t xml:space="preserve">Residual capacity </t>
  </si>
  <si>
    <t>EGHYDNAS02</t>
  </si>
  <si>
    <t>tot non nile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</si>
</sst>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4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2" fontId="0" fillId="2" borderId="0" xfId="0" applyNumberFormat="1" applyFill="1"/>
    <xf numFmtId="3" fontId="0" fillId="2" borderId="0" xfId="0" applyNumberFormat="1" applyFill="1"/>
    <xf numFmtId="165" fontId="2" fillId="0" borderId="0" xfId="0" applyNumberFormat="1" applyFont="1"/>
    <xf numFmtId="165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0" fontId="0" fillId="4" borderId="1" xfId="0" applyFill="1" applyBorder="1" applyAlignment="1">
      <alignment vertical="center"/>
    </xf>
    <xf numFmtId="0" fontId="3" fillId="2" borderId="0" xfId="0" applyFon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opLeftCell="A78" workbookViewId="0">
      <selection activeCell="H36" sqref="H36"/>
    </sheetView>
  </sheetViews>
  <sheetFormatPr defaultRowHeight="12.75" x14ac:dyDescent="0.2"/>
  <cols>
    <col min="1" max="1" width="15"/>
    <col min="2" max="2" width="17.7109375" bestFit="1" customWidth="1"/>
    <col min="3" max="3" width="9" bestFit="1" customWidth="1"/>
    <col min="4" max="4" width="10.140625" bestFit="1" customWidth="1"/>
    <col min="5" max="5" width="14.140625" bestFit="1" customWidth="1"/>
    <col min="6" max="6" width="20" bestFit="1" customWidth="1"/>
    <col min="7" max="7" width="25.140625" bestFit="1" customWidth="1"/>
    <col min="8" max="9" width="15"/>
    <col min="10" max="10" width="22.140625" bestFit="1" customWidth="1"/>
    <col min="11" max="11" width="17.28515625" bestFit="1" customWidth="1"/>
    <col min="12" max="12" width="16.7109375" bestFit="1" customWidth="1"/>
    <col min="13" max="13" width="13.85546875" bestFit="1" customWidth="1"/>
    <col min="14" max="14" width="11.85546875" bestFit="1" customWidth="1"/>
    <col min="19" max="1010" width="15"/>
  </cols>
  <sheetData>
    <row r="1" spans="1:15" s="4" customFormat="1" ht="15.75" customHeight="1" x14ac:dyDescent="0.25">
      <c r="A1" s="4" t="s">
        <v>0</v>
      </c>
      <c r="B1" s="4" t="s">
        <v>1</v>
      </c>
      <c r="C1" s="4" t="s">
        <v>45</v>
      </c>
      <c r="D1" s="4" t="s">
        <v>2</v>
      </c>
      <c r="E1" s="4" t="s">
        <v>44</v>
      </c>
      <c r="F1" s="4" t="s">
        <v>47</v>
      </c>
      <c r="G1" s="3" t="s">
        <v>43</v>
      </c>
      <c r="H1" s="4" t="s">
        <v>3</v>
      </c>
      <c r="I1" s="4" t="s">
        <v>4</v>
      </c>
      <c r="J1" s="4" t="s">
        <v>41</v>
      </c>
      <c r="K1" s="4" t="s">
        <v>5</v>
      </c>
      <c r="L1" s="4" t="s">
        <v>46</v>
      </c>
      <c r="M1" s="2" t="s">
        <v>42</v>
      </c>
      <c r="N1" s="4" t="s">
        <v>66</v>
      </c>
      <c r="O1" s="4" t="s">
        <v>6</v>
      </c>
    </row>
    <row r="2" spans="1:15" x14ac:dyDescent="0.2">
      <c r="A2" t="s">
        <v>17</v>
      </c>
      <c r="B2" t="s">
        <v>28</v>
      </c>
      <c r="C2" s="1">
        <v>9.9470200000000002</v>
      </c>
      <c r="D2">
        <v>35.68</v>
      </c>
      <c r="E2">
        <v>1700</v>
      </c>
      <c r="G2" s="6">
        <v>17.5</v>
      </c>
      <c r="H2" t="s">
        <v>24</v>
      </c>
      <c r="I2" t="s">
        <v>20</v>
      </c>
      <c r="J2" t="s">
        <v>11</v>
      </c>
      <c r="L2">
        <v>2666</v>
      </c>
      <c r="O2">
        <v>2030</v>
      </c>
    </row>
    <row r="3" spans="1:15" x14ac:dyDescent="0.2">
      <c r="A3" t="s">
        <v>29</v>
      </c>
      <c r="B3" t="s">
        <v>39</v>
      </c>
      <c r="C3" s="1">
        <v>21.373100000000001</v>
      </c>
      <c r="D3">
        <v>30.93</v>
      </c>
      <c r="E3">
        <v>648</v>
      </c>
      <c r="G3" s="7"/>
      <c r="H3" t="s">
        <v>24</v>
      </c>
      <c r="I3" t="s">
        <v>10</v>
      </c>
      <c r="J3" t="s">
        <v>11</v>
      </c>
      <c r="K3" t="s">
        <v>37</v>
      </c>
      <c r="L3">
        <v>489</v>
      </c>
      <c r="O3">
        <v>2030</v>
      </c>
    </row>
    <row r="4" spans="1:15" x14ac:dyDescent="0.2">
      <c r="A4" t="s">
        <v>29</v>
      </c>
      <c r="B4" t="s">
        <v>34</v>
      </c>
      <c r="C4" s="1">
        <v>19.286999999999999</v>
      </c>
      <c r="D4">
        <v>32.69</v>
      </c>
      <c r="E4">
        <v>312</v>
      </c>
      <c r="G4" s="7"/>
      <c r="H4" t="s">
        <v>24</v>
      </c>
      <c r="I4" t="s">
        <v>10</v>
      </c>
      <c r="J4" t="s">
        <v>11</v>
      </c>
      <c r="K4" t="s">
        <v>38</v>
      </c>
      <c r="L4">
        <v>1454</v>
      </c>
      <c r="O4">
        <v>2030</v>
      </c>
    </row>
    <row r="5" spans="1:15" x14ac:dyDescent="0.2">
      <c r="A5" t="s">
        <v>29</v>
      </c>
      <c r="B5" t="s">
        <v>40</v>
      </c>
      <c r="C5" s="1">
        <v>16.3569</v>
      </c>
      <c r="D5">
        <v>32.71</v>
      </c>
      <c r="E5">
        <v>205</v>
      </c>
      <c r="G5" s="7"/>
      <c r="H5" t="s">
        <v>24</v>
      </c>
      <c r="I5" t="s">
        <v>10</v>
      </c>
      <c r="J5" t="s">
        <v>11</v>
      </c>
      <c r="L5">
        <v>1483</v>
      </c>
      <c r="O5">
        <v>2030</v>
      </c>
    </row>
    <row r="6" spans="1:15" x14ac:dyDescent="0.2">
      <c r="A6" t="s">
        <v>17</v>
      </c>
      <c r="B6" t="s">
        <v>26</v>
      </c>
      <c r="C6" s="1">
        <v>10.340844000000001</v>
      </c>
      <c r="D6">
        <v>36.65</v>
      </c>
      <c r="E6">
        <v>935</v>
      </c>
      <c r="G6" s="7">
        <v>17.5</v>
      </c>
      <c r="H6" t="s">
        <v>24</v>
      </c>
      <c r="I6" t="s">
        <v>20</v>
      </c>
      <c r="J6" t="s">
        <v>11</v>
      </c>
      <c r="L6">
        <v>2682</v>
      </c>
      <c r="O6">
        <v>2028</v>
      </c>
    </row>
    <row r="7" spans="1:15" x14ac:dyDescent="0.2">
      <c r="A7" t="s">
        <v>29</v>
      </c>
      <c r="B7" t="s">
        <v>38</v>
      </c>
      <c r="C7" s="1">
        <v>19.3353124367388</v>
      </c>
      <c r="D7">
        <v>33.409999999999997</v>
      </c>
      <c r="E7">
        <v>312</v>
      </c>
      <c r="G7" s="7"/>
      <c r="H7" t="s">
        <v>24</v>
      </c>
      <c r="I7" t="s">
        <v>10</v>
      </c>
      <c r="J7" t="s">
        <v>11</v>
      </c>
      <c r="K7" t="s">
        <v>36</v>
      </c>
      <c r="L7">
        <v>1462</v>
      </c>
      <c r="O7">
        <v>2028</v>
      </c>
    </row>
    <row r="8" spans="1:15" x14ac:dyDescent="0.2">
      <c r="A8" t="s">
        <v>17</v>
      </c>
      <c r="B8" t="s">
        <v>23</v>
      </c>
      <c r="C8" s="1">
        <v>10.144004000000001</v>
      </c>
      <c r="D8">
        <v>38.340000000000003</v>
      </c>
      <c r="E8">
        <v>1600</v>
      </c>
      <c r="G8" s="7">
        <v>40200</v>
      </c>
      <c r="H8" t="s">
        <v>24</v>
      </c>
      <c r="I8" t="s">
        <v>25</v>
      </c>
      <c r="J8" t="s">
        <v>11</v>
      </c>
      <c r="L8">
        <v>3040</v>
      </c>
      <c r="O8">
        <v>2026</v>
      </c>
    </row>
    <row r="9" spans="1:15" x14ac:dyDescent="0.2">
      <c r="A9" t="s">
        <v>29</v>
      </c>
      <c r="B9" t="s">
        <v>36</v>
      </c>
      <c r="C9" s="1">
        <v>19.226299999999998</v>
      </c>
      <c r="D9">
        <v>33.479999999999997</v>
      </c>
      <c r="E9">
        <v>420</v>
      </c>
      <c r="G9" s="7"/>
      <c r="H9" t="s">
        <v>24</v>
      </c>
      <c r="I9" t="s">
        <v>10</v>
      </c>
      <c r="J9" t="s">
        <v>11</v>
      </c>
      <c r="L9">
        <v>1462</v>
      </c>
      <c r="O9">
        <v>2025</v>
      </c>
    </row>
    <row r="10" spans="1:15" x14ac:dyDescent="0.2">
      <c r="A10" t="s">
        <v>7</v>
      </c>
      <c r="B10" t="s">
        <v>12</v>
      </c>
      <c r="C10" s="1">
        <v>24.033999999999999</v>
      </c>
      <c r="D10">
        <v>32.869999999999997</v>
      </c>
      <c r="E10">
        <v>280</v>
      </c>
      <c r="F10">
        <v>8.24</v>
      </c>
      <c r="G10" s="7"/>
      <c r="H10" t="s">
        <v>9</v>
      </c>
      <c r="I10" t="s">
        <v>10</v>
      </c>
      <c r="J10" t="s">
        <v>11</v>
      </c>
      <c r="K10" t="s">
        <v>8</v>
      </c>
      <c r="L10">
        <v>482</v>
      </c>
      <c r="M10">
        <v>813</v>
      </c>
      <c r="O10">
        <v>2025</v>
      </c>
    </row>
    <row r="11" spans="1:15" x14ac:dyDescent="0.2">
      <c r="A11" t="s">
        <v>29</v>
      </c>
      <c r="B11" t="s">
        <v>37</v>
      </c>
      <c r="C11" s="1">
        <v>19.166699999999999</v>
      </c>
      <c r="D11">
        <v>30.48</v>
      </c>
      <c r="E11">
        <v>360</v>
      </c>
      <c r="G11" s="7"/>
      <c r="H11" t="s">
        <v>24</v>
      </c>
      <c r="I11" t="s">
        <v>10</v>
      </c>
      <c r="J11" t="s">
        <v>11</v>
      </c>
      <c r="K11" t="s">
        <v>33</v>
      </c>
      <c r="L11">
        <v>1435</v>
      </c>
      <c r="O11">
        <v>2024</v>
      </c>
    </row>
    <row r="12" spans="1:15" x14ac:dyDescent="0.2">
      <c r="A12" t="s">
        <v>17</v>
      </c>
      <c r="B12" t="s">
        <v>18</v>
      </c>
      <c r="C12" s="1">
        <v>11.21</v>
      </c>
      <c r="D12">
        <v>35.090000000000003</v>
      </c>
      <c r="E12">
        <v>6400</v>
      </c>
      <c r="F12" s="5">
        <v>1874</v>
      </c>
      <c r="G12" s="7">
        <v>74000</v>
      </c>
      <c r="H12" t="s">
        <v>19</v>
      </c>
      <c r="I12" t="s">
        <v>20</v>
      </c>
      <c r="J12" t="s">
        <v>11</v>
      </c>
      <c r="L12">
        <v>1541</v>
      </c>
      <c r="N12">
        <v>554.62</v>
      </c>
      <c r="O12">
        <v>2023</v>
      </c>
    </row>
    <row r="13" spans="1:15" x14ac:dyDescent="0.2">
      <c r="A13" s="8" t="s">
        <v>7</v>
      </c>
      <c r="B13" s="8" t="s">
        <v>16</v>
      </c>
      <c r="C13" s="9">
        <v>29.996935100000002</v>
      </c>
      <c r="D13" s="8">
        <v>31.25</v>
      </c>
      <c r="E13" s="9">
        <v>31.73515982</v>
      </c>
      <c r="F13" s="8" t="s">
        <v>48</v>
      </c>
      <c r="G13" s="10"/>
      <c r="H13" s="8" t="s">
        <v>9</v>
      </c>
      <c r="I13" s="8" t="s">
        <v>10</v>
      </c>
      <c r="J13" s="8" t="s">
        <v>11</v>
      </c>
      <c r="K13" s="8" t="s">
        <v>15</v>
      </c>
      <c r="L13" s="8">
        <v>2</v>
      </c>
      <c r="M13" s="8"/>
      <c r="O13">
        <v>2018</v>
      </c>
    </row>
    <row r="14" spans="1:15" x14ac:dyDescent="0.2">
      <c r="A14" t="s">
        <v>7</v>
      </c>
      <c r="B14" t="s">
        <v>8</v>
      </c>
      <c r="C14" s="1">
        <v>23.973310000000001</v>
      </c>
      <c r="D14">
        <v>32.880000000000003</v>
      </c>
      <c r="E14">
        <v>2100</v>
      </c>
      <c r="F14">
        <v>6500</v>
      </c>
      <c r="G14" s="7">
        <v>162000</v>
      </c>
      <c r="H14" t="s">
        <v>9</v>
      </c>
      <c r="I14" t="s">
        <v>10</v>
      </c>
      <c r="J14" t="s">
        <v>11</v>
      </c>
      <c r="L14">
        <v>483</v>
      </c>
      <c r="N14">
        <v>678.37</v>
      </c>
      <c r="O14">
        <v>2010</v>
      </c>
    </row>
    <row r="15" spans="1:15" x14ac:dyDescent="0.2">
      <c r="A15" t="s">
        <v>17</v>
      </c>
      <c r="B15" t="s">
        <v>27</v>
      </c>
      <c r="C15" s="1">
        <v>9.8629999999999995</v>
      </c>
      <c r="D15">
        <v>37.67</v>
      </c>
      <c r="E15">
        <v>280</v>
      </c>
      <c r="G15" s="7">
        <v>325</v>
      </c>
      <c r="H15" t="s">
        <v>24</v>
      </c>
      <c r="I15" t="s">
        <v>20</v>
      </c>
      <c r="J15" t="s">
        <v>11</v>
      </c>
      <c r="L15">
        <v>3514</v>
      </c>
      <c r="O15">
        <v>2010</v>
      </c>
    </row>
    <row r="16" spans="1:15" x14ac:dyDescent="0.2">
      <c r="A16" t="s">
        <v>7</v>
      </c>
      <c r="B16" t="s">
        <v>13</v>
      </c>
      <c r="C16" s="1">
        <v>24.033999999999999</v>
      </c>
      <c r="D16">
        <v>32.869999999999997</v>
      </c>
      <c r="E16">
        <v>270</v>
      </c>
      <c r="F16">
        <v>8.24</v>
      </c>
      <c r="G16" s="7"/>
      <c r="H16" t="s">
        <v>9</v>
      </c>
      <c r="I16" t="s">
        <v>10</v>
      </c>
      <c r="J16" t="s">
        <v>11</v>
      </c>
      <c r="K16" t="s">
        <v>12</v>
      </c>
      <c r="L16">
        <v>482</v>
      </c>
      <c r="M16">
        <v>813</v>
      </c>
      <c r="O16">
        <v>2010</v>
      </c>
    </row>
    <row r="17" spans="1:15" x14ac:dyDescent="0.2">
      <c r="A17" s="8" t="s">
        <v>7</v>
      </c>
      <c r="B17" s="8" t="s">
        <v>14</v>
      </c>
      <c r="C17" s="9">
        <v>25.315359999999998</v>
      </c>
      <c r="D17" s="8">
        <v>32.56</v>
      </c>
      <c r="E17" s="8">
        <v>86</v>
      </c>
      <c r="F17" s="8" t="s">
        <v>48</v>
      </c>
      <c r="G17" s="10"/>
      <c r="H17" s="8" t="s">
        <v>9</v>
      </c>
      <c r="I17" s="8" t="s">
        <v>10</v>
      </c>
      <c r="J17" s="8" t="s">
        <v>11</v>
      </c>
      <c r="K17" s="8" t="s">
        <v>13</v>
      </c>
      <c r="L17" s="8">
        <v>477</v>
      </c>
      <c r="M17" s="8"/>
      <c r="O17">
        <v>2010</v>
      </c>
    </row>
    <row r="18" spans="1:15" x14ac:dyDescent="0.2">
      <c r="A18" s="8" t="s">
        <v>17</v>
      </c>
      <c r="B18" s="8" t="s">
        <v>22</v>
      </c>
      <c r="C18" s="9">
        <v>11.4887</v>
      </c>
      <c r="D18" s="8">
        <v>37.6</v>
      </c>
      <c r="E18" s="8">
        <v>78</v>
      </c>
      <c r="F18" s="8" t="s">
        <v>48</v>
      </c>
      <c r="G18" s="10">
        <v>9100</v>
      </c>
      <c r="H18" s="8" t="s">
        <v>9</v>
      </c>
      <c r="I18" s="8" t="s">
        <v>10</v>
      </c>
      <c r="J18" s="8" t="s">
        <v>11</v>
      </c>
      <c r="K18" s="8"/>
      <c r="L18" s="8">
        <v>2741</v>
      </c>
      <c r="M18" s="8"/>
      <c r="N18">
        <v>226.74</v>
      </c>
      <c r="O18">
        <v>2010</v>
      </c>
    </row>
    <row r="19" spans="1:15" x14ac:dyDescent="0.2">
      <c r="A19" s="8" t="s">
        <v>7</v>
      </c>
      <c r="B19" s="8" t="s">
        <v>15</v>
      </c>
      <c r="C19" s="9">
        <v>26.045996917309001</v>
      </c>
      <c r="D19" s="8">
        <v>32.25</v>
      </c>
      <c r="E19" s="8">
        <v>64</v>
      </c>
      <c r="F19" s="8" t="s">
        <v>48</v>
      </c>
      <c r="G19" s="10"/>
      <c r="H19" s="8" t="s">
        <v>9</v>
      </c>
      <c r="I19" s="8" t="s">
        <v>10</v>
      </c>
      <c r="J19" s="8" t="s">
        <v>11</v>
      </c>
      <c r="K19" s="8" t="s">
        <v>14</v>
      </c>
      <c r="L19" s="8">
        <v>475</v>
      </c>
      <c r="M19" s="8"/>
      <c r="O19">
        <v>2010</v>
      </c>
    </row>
    <row r="20" spans="1:15" x14ac:dyDescent="0.2">
      <c r="A20" t="s">
        <v>29</v>
      </c>
      <c r="B20" t="s">
        <v>33</v>
      </c>
      <c r="C20" s="1">
        <v>18.492560000000001</v>
      </c>
      <c r="D20">
        <v>31.82</v>
      </c>
      <c r="E20">
        <v>1240</v>
      </c>
      <c r="F20">
        <v>476</v>
      </c>
      <c r="G20" s="7">
        <v>12390</v>
      </c>
      <c r="H20" t="s">
        <v>9</v>
      </c>
      <c r="I20" t="s">
        <v>10</v>
      </c>
      <c r="J20" t="s">
        <v>11</v>
      </c>
      <c r="K20" t="s">
        <v>34</v>
      </c>
      <c r="L20">
        <v>1448</v>
      </c>
      <c r="N20">
        <v>53.77</v>
      </c>
      <c r="O20">
        <v>2009</v>
      </c>
    </row>
    <row r="21" spans="1:15" x14ac:dyDescent="0.2">
      <c r="A21" t="s">
        <v>29</v>
      </c>
      <c r="B21" t="s">
        <v>30</v>
      </c>
      <c r="C21" s="1">
        <v>15.238888888888889</v>
      </c>
      <c r="D21">
        <v>32.46</v>
      </c>
      <c r="E21">
        <v>19</v>
      </c>
      <c r="F21">
        <v>1222</v>
      </c>
      <c r="G21" s="7">
        <v>3500</v>
      </c>
      <c r="H21" t="s">
        <v>9</v>
      </c>
      <c r="I21" t="s">
        <v>31</v>
      </c>
      <c r="J21" t="s">
        <v>11</v>
      </c>
      <c r="L21">
        <v>1487</v>
      </c>
      <c r="N21">
        <v>49.13</v>
      </c>
      <c r="O21">
        <v>2003</v>
      </c>
    </row>
    <row r="22" spans="1:15" x14ac:dyDescent="0.2">
      <c r="A22" s="8" t="s">
        <v>17</v>
      </c>
      <c r="B22" s="8" t="s">
        <v>21</v>
      </c>
      <c r="C22" s="9">
        <v>11.485569999999999</v>
      </c>
      <c r="D22" s="8">
        <v>37.590000000000003</v>
      </c>
      <c r="E22" s="8">
        <v>11</v>
      </c>
      <c r="F22" s="8" t="s">
        <v>48</v>
      </c>
      <c r="G22" s="10">
        <v>9100</v>
      </c>
      <c r="H22" s="8" t="s">
        <v>9</v>
      </c>
      <c r="I22" s="8" t="s">
        <v>10</v>
      </c>
      <c r="J22" s="8" t="s">
        <v>11</v>
      </c>
      <c r="K22" s="8"/>
      <c r="L22" s="8">
        <v>2741</v>
      </c>
      <c r="M22" s="8"/>
      <c r="N22">
        <v>226.74</v>
      </c>
      <c r="O22">
        <v>2000</v>
      </c>
    </row>
    <row r="23" spans="1:15" x14ac:dyDescent="0.2">
      <c r="A23" t="s">
        <v>29</v>
      </c>
      <c r="B23" t="s">
        <v>32</v>
      </c>
      <c r="C23" s="1">
        <v>11.798333333333334</v>
      </c>
      <c r="D23">
        <v>34.39</v>
      </c>
      <c r="E23">
        <v>270</v>
      </c>
      <c r="F23">
        <v>233</v>
      </c>
      <c r="G23" s="7">
        <v>3000</v>
      </c>
      <c r="H23" t="s">
        <v>9</v>
      </c>
      <c r="I23" t="s">
        <v>20</v>
      </c>
      <c r="J23" t="s">
        <v>11</v>
      </c>
      <c r="K23" t="s">
        <v>18</v>
      </c>
      <c r="L23">
        <v>1539</v>
      </c>
      <c r="N23">
        <v>22.48</v>
      </c>
      <c r="O23">
        <v>1966</v>
      </c>
    </row>
    <row r="24" spans="1:15" x14ac:dyDescent="0.2">
      <c r="A24" t="s">
        <v>29</v>
      </c>
      <c r="B24" t="s">
        <v>35</v>
      </c>
      <c r="C24" s="1">
        <v>13.29707</v>
      </c>
      <c r="D24">
        <v>33.89</v>
      </c>
      <c r="E24">
        <v>26</v>
      </c>
      <c r="F24">
        <v>15.2</v>
      </c>
      <c r="G24" s="7">
        <v>930</v>
      </c>
      <c r="H24" t="s">
        <v>9</v>
      </c>
      <c r="I24" t="s">
        <v>20</v>
      </c>
      <c r="J24" t="s">
        <v>11</v>
      </c>
      <c r="K24" t="s">
        <v>32</v>
      </c>
      <c r="L24">
        <v>1534</v>
      </c>
      <c r="M24">
        <v>810</v>
      </c>
      <c r="N24">
        <v>6.97</v>
      </c>
      <c r="O24">
        <v>1962</v>
      </c>
    </row>
  </sheetData>
  <sortState xmlns:xlrd2="http://schemas.microsoft.com/office/spreadsheetml/2017/richdata2" ref="A2:O24">
    <sortCondition descending="1" ref="O2:O24"/>
  </sortState>
  <conditionalFormatting sqref="E2:E24">
    <cfRule type="colorScale" priority="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C4BF-8238-4E1B-8DDC-8CB02F115C91}">
  <dimension ref="B2:Q27"/>
  <sheetViews>
    <sheetView tabSelected="1" workbookViewId="0">
      <selection activeCell="D19" sqref="D19"/>
    </sheetView>
  </sheetViews>
  <sheetFormatPr defaultRowHeight="12.75" x14ac:dyDescent="0.2"/>
  <cols>
    <col min="2" max="2" width="13.140625" bestFit="1" customWidth="1"/>
    <col min="7" max="7" width="13.28515625" bestFit="1" customWidth="1"/>
    <col min="11" max="11" width="14.7109375" bestFit="1" customWidth="1"/>
    <col min="15" max="15" width="16.42578125" bestFit="1" customWidth="1"/>
  </cols>
  <sheetData>
    <row r="2" spans="2:17" x14ac:dyDescent="0.2">
      <c r="B2" t="s">
        <v>94</v>
      </c>
      <c r="C2" s="15" t="s">
        <v>67</v>
      </c>
      <c r="D2">
        <f>6.12448*1000</f>
        <v>6124.4800000000005</v>
      </c>
      <c r="E2" t="s">
        <v>87</v>
      </c>
      <c r="G2" t="s">
        <v>176</v>
      </c>
      <c r="K2" t="s">
        <v>177</v>
      </c>
      <c r="O2" t="s">
        <v>178</v>
      </c>
    </row>
    <row r="3" spans="2:17" x14ac:dyDescent="0.2">
      <c r="C3" t="s">
        <v>68</v>
      </c>
      <c r="D3">
        <v>45000</v>
      </c>
    </row>
    <row r="4" spans="2:17" x14ac:dyDescent="0.2">
      <c r="C4" s="15" t="s">
        <v>69</v>
      </c>
      <c r="D4">
        <v>4900</v>
      </c>
      <c r="G4" t="s">
        <v>167</v>
      </c>
      <c r="H4">
        <v>2021</v>
      </c>
      <c r="I4">
        <v>2022</v>
      </c>
      <c r="K4" t="s">
        <v>167</v>
      </c>
      <c r="L4">
        <v>2021</v>
      </c>
      <c r="M4">
        <v>2022</v>
      </c>
      <c r="O4" t="s">
        <v>167</v>
      </c>
    </row>
    <row r="5" spans="2:17" x14ac:dyDescent="0.2">
      <c r="C5" t="s">
        <v>88</v>
      </c>
      <c r="D5">
        <v>3100</v>
      </c>
      <c r="G5" t="s">
        <v>163</v>
      </c>
      <c r="H5">
        <v>1.014</v>
      </c>
      <c r="I5">
        <v>1.014</v>
      </c>
      <c r="K5" t="s">
        <v>163</v>
      </c>
      <c r="L5">
        <v>1.014</v>
      </c>
      <c r="M5">
        <v>1.014</v>
      </c>
      <c r="O5" t="s">
        <v>163</v>
      </c>
      <c r="P5">
        <v>4.2000000000000259E-2</v>
      </c>
      <c r="Q5">
        <v>4.2000000000000259E-2</v>
      </c>
    </row>
    <row r="6" spans="2:17" x14ac:dyDescent="0.2">
      <c r="G6" t="s">
        <v>164</v>
      </c>
      <c r="H6">
        <v>0.91826000000000008</v>
      </c>
      <c r="I6">
        <v>0.91826000000000008</v>
      </c>
      <c r="K6" t="s">
        <v>164</v>
      </c>
      <c r="L6">
        <v>0.91826000000000008</v>
      </c>
      <c r="M6">
        <v>0.91826000000000008</v>
      </c>
      <c r="O6" t="s">
        <v>164</v>
      </c>
      <c r="P6">
        <v>0</v>
      </c>
      <c r="Q6">
        <v>0</v>
      </c>
    </row>
    <row r="7" spans="2:17" x14ac:dyDescent="0.2">
      <c r="G7" t="s">
        <v>165</v>
      </c>
      <c r="H7">
        <v>8.0000000000000004E-4</v>
      </c>
      <c r="I7">
        <v>8.0000000000000004E-4</v>
      </c>
      <c r="K7" t="s">
        <v>165</v>
      </c>
      <c r="L7">
        <v>0</v>
      </c>
      <c r="M7">
        <v>0</v>
      </c>
      <c r="O7" t="s">
        <v>165</v>
      </c>
      <c r="P7">
        <v>8.0000000000000004E-4</v>
      </c>
      <c r="Q7">
        <v>8.0000000000000004E-4</v>
      </c>
    </row>
    <row r="8" spans="2:17" x14ac:dyDescent="0.2">
      <c r="B8" t="s">
        <v>93</v>
      </c>
      <c r="C8" t="s">
        <v>67</v>
      </c>
      <c r="D8" s="1">
        <f>SUM(All_Seasons_normal_all_plants!K2:K4,All_Seasons_normal_all_plants!K20,All_Seasons_normal_all_plants!K21,All_Seasons_normal_all_plants!K22)</f>
        <v>4330</v>
      </c>
      <c r="G8" t="s">
        <v>171</v>
      </c>
      <c r="H8">
        <v>2.1</v>
      </c>
      <c r="I8">
        <v>2.1</v>
      </c>
      <c r="K8" t="s">
        <v>171</v>
      </c>
      <c r="L8">
        <v>2.1</v>
      </c>
      <c r="M8">
        <v>2.1</v>
      </c>
      <c r="O8" t="s">
        <v>171</v>
      </c>
      <c r="P8">
        <v>2.1</v>
      </c>
      <c r="Q8">
        <v>2.1</v>
      </c>
    </row>
    <row r="9" spans="2:17" x14ac:dyDescent="0.2">
      <c r="C9" t="s">
        <v>68</v>
      </c>
      <c r="D9">
        <f>SUM(All_Seasons_normal_all_plants!K5:K24)</f>
        <v>16561</v>
      </c>
      <c r="G9" t="s">
        <v>169</v>
      </c>
      <c r="H9">
        <v>0.28000000000000003</v>
      </c>
      <c r="I9">
        <v>0.28000000000000003</v>
      </c>
      <c r="K9" t="s">
        <v>169</v>
      </c>
      <c r="L9">
        <v>0.28000000000000003</v>
      </c>
      <c r="M9">
        <v>0.28000000000000003</v>
      </c>
      <c r="O9" t="s">
        <v>169</v>
      </c>
      <c r="P9">
        <v>0.28000000000000003</v>
      </c>
      <c r="Q9">
        <v>0.28000000000000003</v>
      </c>
    </row>
    <row r="10" spans="2:17" x14ac:dyDescent="0.2">
      <c r="C10" t="s">
        <v>69</v>
      </c>
      <c r="D10">
        <f>SUM(All_Seasons_normal_all_plants!K11:K19,All_Seasons_normal_all_plants!K32,All_Seasons_normal_all_plants!K33)</f>
        <v>11808</v>
      </c>
      <c r="G10" t="s">
        <v>170</v>
      </c>
      <c r="H10">
        <v>0.27</v>
      </c>
      <c r="I10">
        <v>0.27</v>
      </c>
      <c r="K10" t="s">
        <v>170</v>
      </c>
      <c r="L10">
        <v>0.27</v>
      </c>
      <c r="M10">
        <v>0.27</v>
      </c>
      <c r="O10" t="s">
        <v>170</v>
      </c>
      <c r="P10">
        <v>0.27</v>
      </c>
      <c r="Q10">
        <v>0.27</v>
      </c>
    </row>
    <row r="11" spans="2:17" x14ac:dyDescent="0.2">
      <c r="C11" t="s">
        <v>70</v>
      </c>
      <c r="D11">
        <f>SUM(All_Seasons_normal_all_plants!K25:K31)</f>
        <v>1479.4</v>
      </c>
      <c r="G11" t="s">
        <v>172</v>
      </c>
      <c r="H11">
        <v>8.5999999999999993E-2</v>
      </c>
      <c r="I11">
        <v>8.5999999999999993E-2</v>
      </c>
      <c r="K11" t="s">
        <v>172</v>
      </c>
      <c r="L11">
        <v>8.5999999999999993E-2</v>
      </c>
      <c r="M11">
        <v>8.5999999999999993E-2</v>
      </c>
      <c r="O11" t="s">
        <v>172</v>
      </c>
      <c r="P11">
        <v>8.5999999999999993E-2</v>
      </c>
      <c r="Q11">
        <v>8.5999999999999993E-2</v>
      </c>
    </row>
    <row r="12" spans="2:17" x14ac:dyDescent="0.2">
      <c r="G12" t="s">
        <v>173</v>
      </c>
      <c r="H12">
        <v>6.4000000000000001E-2</v>
      </c>
      <c r="I12">
        <v>6.4000000000000001E-2</v>
      </c>
      <c r="K12" t="s">
        <v>173</v>
      </c>
      <c r="L12">
        <v>6.4000000000000001E-2</v>
      </c>
      <c r="M12">
        <v>6.4000000000000001E-2</v>
      </c>
      <c r="O12" t="s">
        <v>173</v>
      </c>
      <c r="P12">
        <v>6.4000000000000001E-2</v>
      </c>
      <c r="Q12">
        <v>6.4000000000000001E-2</v>
      </c>
    </row>
    <row r="13" spans="2:17" x14ac:dyDescent="0.2">
      <c r="B13" t="s">
        <v>95</v>
      </c>
      <c r="C13" t="s">
        <v>89</v>
      </c>
      <c r="D13">
        <v>2831.7351598173518</v>
      </c>
      <c r="G13" t="s">
        <v>179</v>
      </c>
      <c r="H13">
        <v>3.1739999999999997E-2</v>
      </c>
      <c r="I13">
        <v>3.1739999999999997E-2</v>
      </c>
      <c r="K13" t="s">
        <v>179</v>
      </c>
      <c r="L13">
        <v>3.1739999999999997E-2</v>
      </c>
      <c r="M13">
        <v>3.1739999999999997E-2</v>
      </c>
      <c r="O13" t="s">
        <v>179</v>
      </c>
      <c r="P13">
        <v>3.1739999999999997E-2</v>
      </c>
      <c r="Q13">
        <v>3.1739999999999997E-2</v>
      </c>
    </row>
    <row r="14" spans="2:17" x14ac:dyDescent="0.2">
      <c r="C14" t="s">
        <v>90</v>
      </c>
      <c r="D14">
        <v>22834</v>
      </c>
      <c r="G14" t="s">
        <v>166</v>
      </c>
      <c r="H14">
        <f>SUM(H5:H13)</f>
        <v>4.7648000000000001</v>
      </c>
      <c r="I14">
        <f>SUM(I5:I13)</f>
        <v>4.7648000000000001</v>
      </c>
      <c r="K14" t="s">
        <v>166</v>
      </c>
      <c r="L14">
        <f>SUM(L5:L13)</f>
        <v>4.7640000000000002</v>
      </c>
      <c r="M14">
        <f>SUM(M5:M13)</f>
        <v>4.7640000000000002</v>
      </c>
      <c r="O14" t="s">
        <v>166</v>
      </c>
      <c r="P14">
        <f>SUM(P5:P13)</f>
        <v>2.8745400000000005</v>
      </c>
      <c r="Q14">
        <f>SUM(Q5:Q13)</f>
        <v>2.8745400000000005</v>
      </c>
    </row>
    <row r="15" spans="2:17" x14ac:dyDescent="0.2">
      <c r="C15" t="s">
        <v>91</v>
      </c>
      <c r="D15">
        <v>4142</v>
      </c>
      <c r="G15" t="s">
        <v>180</v>
      </c>
      <c r="H15">
        <f>SUM(H5:H7)</f>
        <v>1.93306</v>
      </c>
      <c r="I15">
        <f>SUM(I5:I7)</f>
        <v>1.93306</v>
      </c>
      <c r="K15" t="s">
        <v>166</v>
      </c>
      <c r="L15">
        <f>SUM(L5:L7)</f>
        <v>1.9322600000000001</v>
      </c>
      <c r="M15">
        <f>SUM(M5:M7)</f>
        <v>1.9322600000000001</v>
      </c>
    </row>
    <row r="16" spans="2:17" x14ac:dyDescent="0.2">
      <c r="C16" t="s">
        <v>92</v>
      </c>
      <c r="D16">
        <v>2157.4</v>
      </c>
    </row>
    <row r="18" spans="2:17" x14ac:dyDescent="0.2">
      <c r="B18" t="s">
        <v>96</v>
      </c>
      <c r="C18" t="s">
        <v>89</v>
      </c>
      <c r="D18">
        <v>0</v>
      </c>
      <c r="G18" s="1" t="s">
        <v>168</v>
      </c>
      <c r="K18" s="1" t="s">
        <v>168</v>
      </c>
      <c r="O18" s="1" t="s">
        <v>168</v>
      </c>
    </row>
    <row r="19" spans="2:17" x14ac:dyDescent="0.2">
      <c r="C19" t="s">
        <v>90</v>
      </c>
      <c r="D19">
        <f>D14-D9</f>
        <v>6273</v>
      </c>
      <c r="G19" t="s">
        <v>169</v>
      </c>
      <c r="H19">
        <v>0.28000000000000003</v>
      </c>
      <c r="I19">
        <v>0.28000000000000003</v>
      </c>
      <c r="K19" t="s">
        <v>169</v>
      </c>
      <c r="L19">
        <v>0.28000000000000003</v>
      </c>
      <c r="M19">
        <v>0.28000000000000003</v>
      </c>
      <c r="O19" t="s">
        <v>169</v>
      </c>
      <c r="P19">
        <v>0.28000000000000003</v>
      </c>
      <c r="Q19">
        <v>0.28000000000000003</v>
      </c>
    </row>
    <row r="20" spans="2:17" x14ac:dyDescent="0.2">
      <c r="C20" t="s">
        <v>91</v>
      </c>
      <c r="D20">
        <v>0</v>
      </c>
      <c r="G20" t="s">
        <v>170</v>
      </c>
      <c r="H20">
        <v>0.27</v>
      </c>
      <c r="I20">
        <v>0.27</v>
      </c>
      <c r="K20" t="s">
        <v>170</v>
      </c>
      <c r="L20">
        <v>0.27</v>
      </c>
      <c r="M20">
        <v>0.27</v>
      </c>
      <c r="O20" t="s">
        <v>170</v>
      </c>
      <c r="P20">
        <v>0.27</v>
      </c>
      <c r="Q20">
        <v>0.27</v>
      </c>
    </row>
    <row r="21" spans="2:17" x14ac:dyDescent="0.2">
      <c r="C21" t="s">
        <v>92</v>
      </c>
      <c r="D21">
        <v>0</v>
      </c>
      <c r="G21" t="s">
        <v>171</v>
      </c>
      <c r="H21">
        <v>2.1</v>
      </c>
      <c r="I21">
        <v>2.1</v>
      </c>
      <c r="K21" t="s">
        <v>171</v>
      </c>
      <c r="L21">
        <v>2.1</v>
      </c>
      <c r="M21">
        <v>2.1</v>
      </c>
      <c r="O21" t="s">
        <v>171</v>
      </c>
      <c r="P21">
        <v>2.1</v>
      </c>
      <c r="Q21">
        <v>2.1</v>
      </c>
    </row>
    <row r="22" spans="2:17" x14ac:dyDescent="0.2">
      <c r="G22" t="s">
        <v>172</v>
      </c>
      <c r="H22">
        <v>8.5999999999999993E-2</v>
      </c>
      <c r="I22">
        <v>8.5999999999999993E-2</v>
      </c>
      <c r="K22" t="s">
        <v>172</v>
      </c>
      <c r="L22">
        <v>8.5999999999999993E-2</v>
      </c>
      <c r="M22">
        <v>8.5999999999999993E-2</v>
      </c>
      <c r="O22" t="s">
        <v>172</v>
      </c>
      <c r="P22">
        <v>8.5999999999999993E-2</v>
      </c>
      <c r="Q22">
        <v>8.5999999999999993E-2</v>
      </c>
    </row>
    <row r="23" spans="2:17" x14ac:dyDescent="0.2">
      <c r="G23" t="s">
        <v>173</v>
      </c>
      <c r="H23">
        <v>6.4000000000000001E-2</v>
      </c>
      <c r="I23">
        <v>6.4000000000000001E-2</v>
      </c>
      <c r="K23" t="s">
        <v>173</v>
      </c>
      <c r="L23">
        <v>6.4000000000000001E-2</v>
      </c>
      <c r="M23">
        <v>6.4000000000000001E-2</v>
      </c>
      <c r="O23" t="s">
        <v>173</v>
      </c>
      <c r="P23">
        <v>6.4000000000000001E-2</v>
      </c>
      <c r="Q23">
        <v>6.4000000000000001E-2</v>
      </c>
    </row>
    <row r="24" spans="2:17" x14ac:dyDescent="0.2">
      <c r="G24" t="s">
        <v>174</v>
      </c>
      <c r="H24">
        <v>3.1739999999999997E-2</v>
      </c>
      <c r="I24">
        <v>3.1739999999999997E-2</v>
      </c>
      <c r="K24" t="s">
        <v>174</v>
      </c>
      <c r="L24">
        <v>3.1739999999999997E-2</v>
      </c>
      <c r="M24">
        <v>3.1739999999999997E-2</v>
      </c>
      <c r="O24" t="s">
        <v>174</v>
      </c>
      <c r="P24">
        <v>0</v>
      </c>
      <c r="Q24">
        <v>0</v>
      </c>
    </row>
    <row r="25" spans="2:17" x14ac:dyDescent="0.2">
      <c r="G25" t="s">
        <v>166</v>
      </c>
      <c r="H25">
        <f>SUM(H19:H24)</f>
        <v>2.8317400000000004</v>
      </c>
      <c r="I25">
        <f>SUM(I19:I24)</f>
        <v>2.8317400000000004</v>
      </c>
      <c r="K25" t="s">
        <v>166</v>
      </c>
      <c r="L25">
        <f>SUM(L19:L24)</f>
        <v>2.8317400000000004</v>
      </c>
      <c r="M25">
        <f>SUM(M19:M24)</f>
        <v>2.8317400000000004</v>
      </c>
      <c r="O25" t="s">
        <v>166</v>
      </c>
      <c r="P25">
        <f>SUM(P19:P24)</f>
        <v>2.8000000000000003</v>
      </c>
      <c r="Q25">
        <f>SUM(Q19:Q24)</f>
        <v>2.8000000000000003</v>
      </c>
    </row>
    <row r="27" spans="2:17" x14ac:dyDescent="0.2">
      <c r="G27" t="s">
        <v>175</v>
      </c>
      <c r="H27">
        <f>H25-H14</f>
        <v>-1.9330599999999998</v>
      </c>
      <c r="I27">
        <f>I25-I14</f>
        <v>-1.9330599999999998</v>
      </c>
      <c r="K27" t="s">
        <v>175</v>
      </c>
      <c r="L27">
        <f>L25-L15</f>
        <v>0.89948000000000028</v>
      </c>
      <c r="M27">
        <f>M25-M15</f>
        <v>0.89948000000000028</v>
      </c>
      <c r="O27" t="s">
        <v>175</v>
      </c>
      <c r="P27">
        <f>P25-P14</f>
        <v>-7.4540000000000273E-2</v>
      </c>
      <c r="Q27">
        <f>Q25-Q14</f>
        <v>-7.4540000000000273E-2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710B-81A7-4A19-B13B-3AD951BA7D4B}">
  <dimension ref="A1:AA49"/>
  <sheetViews>
    <sheetView topLeftCell="A4" workbookViewId="0">
      <selection activeCell="I37" sqref="I37"/>
    </sheetView>
  </sheetViews>
  <sheetFormatPr defaultRowHeight="12.75" x14ac:dyDescent="0.2"/>
  <cols>
    <col min="2" max="2" width="14.42578125" bestFit="1" customWidth="1"/>
    <col min="3" max="3" width="17.7109375" bestFit="1" customWidth="1"/>
    <col min="4" max="4" width="17.7109375" customWidth="1"/>
    <col min="6" max="6" width="10.140625" bestFit="1" customWidth="1"/>
    <col min="7" max="7" width="10" bestFit="1" customWidth="1"/>
    <col min="9" max="9" width="20" bestFit="1" customWidth="1"/>
    <col min="10" max="10" width="9.5703125" bestFit="1" customWidth="1"/>
    <col min="11" max="11" width="14.140625" bestFit="1" customWidth="1"/>
    <col min="12" max="13" width="14.140625" customWidth="1"/>
    <col min="14" max="14" width="10" bestFit="1" customWidth="1"/>
    <col min="15" max="15" width="10" customWidth="1"/>
    <col min="16" max="17" width="14.140625" customWidth="1"/>
    <col min="18" max="18" width="10" bestFit="1" customWidth="1"/>
    <col min="19" max="19" width="10" customWidth="1"/>
    <col min="20" max="20" width="9" bestFit="1" customWidth="1"/>
    <col min="21" max="21" width="14.140625" customWidth="1"/>
    <col min="22" max="22" width="10" bestFit="1" customWidth="1"/>
    <col min="23" max="23" width="10" customWidth="1"/>
    <col min="25" max="25" width="14.140625" customWidth="1"/>
    <col min="26" max="26" width="10" bestFit="1" customWidth="1"/>
    <col min="27" max="27" width="10" customWidth="1"/>
  </cols>
  <sheetData>
    <row r="1" spans="1:27" x14ac:dyDescent="0.2">
      <c r="A1" t="s">
        <v>114</v>
      </c>
      <c r="B1" s="4" t="s">
        <v>0</v>
      </c>
      <c r="C1" s="4" t="s">
        <v>1</v>
      </c>
      <c r="D1" s="4" t="s">
        <v>161</v>
      </c>
      <c r="E1" s="4" t="s">
        <v>45</v>
      </c>
      <c r="F1" s="4" t="s">
        <v>2</v>
      </c>
      <c r="G1" s="4" t="s">
        <v>3</v>
      </c>
      <c r="H1" s="4" t="s">
        <v>73</v>
      </c>
      <c r="I1" s="4" t="s">
        <v>47</v>
      </c>
      <c r="J1" s="4" t="s">
        <v>6</v>
      </c>
      <c r="K1" s="4" t="s">
        <v>44</v>
      </c>
      <c r="L1" s="11" t="s">
        <v>50</v>
      </c>
      <c r="M1" s="11" t="s">
        <v>49</v>
      </c>
      <c r="N1" s="4" t="s">
        <v>51</v>
      </c>
      <c r="O1" s="4" t="s">
        <v>52</v>
      </c>
      <c r="P1" s="4" t="s">
        <v>54</v>
      </c>
      <c r="Q1" s="11" t="s">
        <v>53</v>
      </c>
      <c r="R1" s="4" t="s">
        <v>55</v>
      </c>
      <c r="S1" s="4" t="s">
        <v>56</v>
      </c>
      <c r="T1" s="4" t="s">
        <v>58</v>
      </c>
      <c r="U1" s="11" t="s">
        <v>57</v>
      </c>
      <c r="V1" s="4" t="s">
        <v>59</v>
      </c>
      <c r="W1" s="4" t="s">
        <v>60</v>
      </c>
      <c r="X1" s="4" t="s">
        <v>64</v>
      </c>
      <c r="Y1" s="11" t="s">
        <v>61</v>
      </c>
      <c r="Z1" s="4" t="s">
        <v>62</v>
      </c>
      <c r="AA1" s="4" t="s">
        <v>63</v>
      </c>
    </row>
    <row r="2" spans="1:27" x14ac:dyDescent="0.2">
      <c r="A2">
        <v>2</v>
      </c>
      <c r="B2" t="s">
        <v>7</v>
      </c>
      <c r="C2" t="s">
        <v>12</v>
      </c>
      <c r="D2" t="s">
        <v>124</v>
      </c>
      <c r="E2" s="1">
        <v>24.033999999999999</v>
      </c>
      <c r="F2">
        <v>32.869999999999997</v>
      </c>
      <c r="G2" t="s">
        <v>9</v>
      </c>
      <c r="H2" t="s">
        <v>74</v>
      </c>
      <c r="I2">
        <v>8.24</v>
      </c>
      <c r="J2">
        <v>2010</v>
      </c>
      <c r="K2">
        <v>280</v>
      </c>
      <c r="L2" s="12">
        <v>1</v>
      </c>
      <c r="M2" s="12">
        <v>1</v>
      </c>
      <c r="N2">
        <v>0.40949003026682601</v>
      </c>
      <c r="O2">
        <v>0.1261858979689367</v>
      </c>
      <c r="P2" s="1">
        <v>1</v>
      </c>
      <c r="Q2" s="1">
        <v>1</v>
      </c>
      <c r="R2">
        <v>0.38181073277578648</v>
      </c>
      <c r="S2">
        <v>0.1174411816009558</v>
      </c>
      <c r="T2" s="1">
        <v>1</v>
      </c>
      <c r="U2" s="1">
        <v>1</v>
      </c>
      <c r="V2">
        <v>0.37100408442851451</v>
      </c>
      <c r="W2">
        <v>0.1288478107526882</v>
      </c>
      <c r="X2" s="1">
        <v>1</v>
      </c>
      <c r="Y2" s="1">
        <v>1</v>
      </c>
      <c r="Z2">
        <v>0.4012607561017239</v>
      </c>
      <c r="AA2">
        <v>0.1126826774193548</v>
      </c>
    </row>
    <row r="3" spans="1:27" x14ac:dyDescent="0.2">
      <c r="A3">
        <v>3</v>
      </c>
      <c r="B3" t="s">
        <v>7</v>
      </c>
      <c r="C3" t="s">
        <v>13</v>
      </c>
      <c r="D3" t="s">
        <v>125</v>
      </c>
      <c r="E3" s="1">
        <v>24.033999999999999</v>
      </c>
      <c r="F3">
        <v>32.869999999999997</v>
      </c>
      <c r="G3" t="s">
        <v>9</v>
      </c>
      <c r="H3" t="s">
        <v>74</v>
      </c>
      <c r="I3">
        <v>8.24</v>
      </c>
      <c r="J3">
        <v>2010</v>
      </c>
      <c r="K3">
        <v>270</v>
      </c>
      <c r="L3" s="12">
        <v>1</v>
      </c>
      <c r="M3" s="12">
        <v>1</v>
      </c>
      <c r="N3">
        <v>0.40949003026682601</v>
      </c>
      <c r="O3">
        <v>0.1261858979689367</v>
      </c>
      <c r="P3" s="1">
        <v>1</v>
      </c>
      <c r="Q3" s="1">
        <v>1</v>
      </c>
      <c r="R3">
        <v>0.38181073277578648</v>
      </c>
      <c r="S3">
        <v>0.1174411816009558</v>
      </c>
      <c r="T3" s="1">
        <v>1</v>
      </c>
      <c r="U3" s="1">
        <v>1</v>
      </c>
      <c r="V3">
        <v>0.37100408442851451</v>
      </c>
      <c r="W3">
        <v>0.1288478107526882</v>
      </c>
      <c r="X3" s="1">
        <v>1</v>
      </c>
      <c r="Y3" s="1">
        <v>1</v>
      </c>
      <c r="Z3">
        <v>0.4012607561017239</v>
      </c>
      <c r="AA3">
        <v>0.1126826774193548</v>
      </c>
    </row>
    <row r="4" spans="1:27" x14ac:dyDescent="0.2">
      <c r="A4">
        <v>1</v>
      </c>
      <c r="B4" t="s">
        <v>7</v>
      </c>
      <c r="C4" t="s">
        <v>8</v>
      </c>
      <c r="D4" t="s">
        <v>133</v>
      </c>
      <c r="E4" s="1">
        <v>23.973310000000001</v>
      </c>
      <c r="F4">
        <v>32.880000000000003</v>
      </c>
      <c r="G4" t="s">
        <v>9</v>
      </c>
      <c r="H4" t="s">
        <v>74</v>
      </c>
      <c r="I4">
        <v>6500</v>
      </c>
      <c r="J4">
        <v>2010</v>
      </c>
      <c r="K4">
        <v>2100</v>
      </c>
      <c r="L4" s="12">
        <v>0.72314188741695651</v>
      </c>
      <c r="M4" s="12">
        <v>0.72314188741695651</v>
      </c>
      <c r="N4">
        <v>0.40586848506571083</v>
      </c>
      <c r="O4">
        <v>0.12603861242532849</v>
      </c>
      <c r="P4" s="1">
        <v>0.72314188741695651</v>
      </c>
      <c r="Q4" s="1">
        <v>0.72314188741695651</v>
      </c>
      <c r="R4">
        <v>0.38385520469932288</v>
      </c>
      <c r="S4">
        <v>0.11816489581839899</v>
      </c>
      <c r="T4" s="1">
        <v>0.72314188741695651</v>
      </c>
      <c r="U4" s="1">
        <v>0.72314188741695651</v>
      </c>
      <c r="V4">
        <v>0.37423852608522501</v>
      </c>
      <c r="W4">
        <v>0.1297939178016726</v>
      </c>
      <c r="X4" s="1">
        <v>0.72314188741695651</v>
      </c>
      <c r="Y4" s="1">
        <v>0.72314188741695651</v>
      </c>
      <c r="Z4">
        <v>0.39426057176992663</v>
      </c>
      <c r="AA4">
        <v>0.1117774126984127</v>
      </c>
    </row>
    <row r="5" spans="1:27" x14ac:dyDescent="0.2">
      <c r="A5">
        <v>45</v>
      </c>
      <c r="B5" t="s">
        <v>17</v>
      </c>
      <c r="C5" t="s">
        <v>105</v>
      </c>
      <c r="D5" t="s">
        <v>116</v>
      </c>
      <c r="E5">
        <v>9.7799999999999994</v>
      </c>
      <c r="F5">
        <v>38.83</v>
      </c>
      <c r="G5" t="s">
        <v>24</v>
      </c>
      <c r="H5" t="s">
        <v>74</v>
      </c>
      <c r="J5">
        <v>2031</v>
      </c>
      <c r="K5">
        <v>189</v>
      </c>
      <c r="L5">
        <v>3.433550240586513E-2</v>
      </c>
      <c r="M5">
        <v>3.433550240586513E-2</v>
      </c>
      <c r="N5">
        <v>0.28975484309040223</v>
      </c>
      <c r="O5">
        <v>0.13667612353643971</v>
      </c>
      <c r="P5">
        <v>0.57473682007163951</v>
      </c>
      <c r="Q5">
        <v>0.57473682007163951</v>
      </c>
      <c r="R5">
        <v>0.2641995675029869</v>
      </c>
      <c r="S5">
        <v>9.4938511350059748E-2</v>
      </c>
      <c r="T5">
        <v>0.45762385822795409</v>
      </c>
      <c r="U5">
        <v>0.45762385822795409</v>
      </c>
      <c r="V5">
        <v>0.29161254161688571</v>
      </c>
      <c r="W5">
        <v>0.13333808936678609</v>
      </c>
      <c r="X5">
        <v>2.6200930948138496E-2</v>
      </c>
      <c r="Y5">
        <v>2.6200930948138496E-2</v>
      </c>
      <c r="Z5">
        <v>0.35088009813961418</v>
      </c>
      <c r="AA5">
        <v>0.14635089605734769</v>
      </c>
    </row>
    <row r="6" spans="1:27" x14ac:dyDescent="0.2">
      <c r="A6">
        <v>46</v>
      </c>
      <c r="B6" t="s">
        <v>17</v>
      </c>
      <c r="C6" t="s">
        <v>106</v>
      </c>
      <c r="D6" t="s">
        <v>117</v>
      </c>
      <c r="E6">
        <v>9.7799999999999994</v>
      </c>
      <c r="F6">
        <v>38.83</v>
      </c>
      <c r="G6" t="s">
        <v>24</v>
      </c>
      <c r="H6" t="s">
        <v>74</v>
      </c>
      <c r="J6">
        <v>2031</v>
      </c>
      <c r="K6">
        <v>265</v>
      </c>
      <c r="L6">
        <v>3.433550240586513E-2</v>
      </c>
      <c r="M6">
        <v>3.433550240586513E-2</v>
      </c>
      <c r="N6">
        <v>0.28975484309040223</v>
      </c>
      <c r="O6">
        <v>0.13667612353643971</v>
      </c>
      <c r="P6">
        <v>0.57473682007163962</v>
      </c>
      <c r="Q6">
        <v>0.57473682007163962</v>
      </c>
      <c r="R6">
        <v>0.2641995675029869</v>
      </c>
      <c r="S6">
        <v>9.4938511350059748E-2</v>
      </c>
      <c r="T6">
        <v>0.45762385822795409</v>
      </c>
      <c r="U6">
        <v>0.45762385822795409</v>
      </c>
      <c r="V6">
        <v>0.29161254161688571</v>
      </c>
      <c r="W6">
        <v>0.13333808936678609</v>
      </c>
      <c r="X6">
        <v>2.6200930948138496E-2</v>
      </c>
      <c r="Y6">
        <v>2.6200930948138496E-2</v>
      </c>
      <c r="Z6">
        <v>0.35088009813961418</v>
      </c>
      <c r="AA6">
        <v>0.14635089605734769</v>
      </c>
    </row>
    <row r="7" spans="1:27" x14ac:dyDescent="0.2">
      <c r="A7">
        <v>41</v>
      </c>
      <c r="B7" t="s">
        <v>17</v>
      </c>
      <c r="C7" t="s">
        <v>101</v>
      </c>
      <c r="D7" t="s">
        <v>118</v>
      </c>
      <c r="E7">
        <v>9.5941700999999906</v>
      </c>
      <c r="F7">
        <v>37.232997899999901</v>
      </c>
      <c r="G7" t="s">
        <v>9</v>
      </c>
      <c r="H7" t="s">
        <v>74</v>
      </c>
      <c r="J7">
        <v>2013</v>
      </c>
      <c r="K7">
        <v>98</v>
      </c>
      <c r="L7">
        <v>0.47346314129137629</v>
      </c>
      <c r="M7">
        <v>0.47346314129137629</v>
      </c>
      <c r="N7">
        <v>0.32822893986459573</v>
      </c>
      <c r="O7">
        <v>0.11213200095579449</v>
      </c>
      <c r="P7">
        <v>0.47346314129137629</v>
      </c>
      <c r="Q7">
        <v>0.47346314129137629</v>
      </c>
      <c r="R7">
        <v>0.25394759219434487</v>
      </c>
      <c r="S7">
        <v>7.8348711589008357E-2</v>
      </c>
      <c r="T7">
        <v>0.47346314129137629</v>
      </c>
      <c r="U7">
        <v>0.47346314129137629</v>
      </c>
      <c r="V7">
        <v>0.30030267144563932</v>
      </c>
      <c r="W7">
        <v>0.11891993715651129</v>
      </c>
      <c r="X7">
        <v>0.47346314129137629</v>
      </c>
      <c r="Y7">
        <v>0.47346314129137629</v>
      </c>
      <c r="Z7">
        <v>0.38199672683051711</v>
      </c>
      <c r="AA7">
        <v>0.1325895962621608</v>
      </c>
    </row>
    <row r="8" spans="1:27" x14ac:dyDescent="0.2">
      <c r="A8">
        <v>44</v>
      </c>
      <c r="B8" t="s">
        <v>17</v>
      </c>
      <c r="C8" t="s">
        <v>104</v>
      </c>
      <c r="D8" t="s">
        <v>126</v>
      </c>
      <c r="E8">
        <v>7.2166699999999997</v>
      </c>
      <c r="F8">
        <v>35.633339999999997</v>
      </c>
      <c r="G8" t="s">
        <v>24</v>
      </c>
      <c r="H8" t="s">
        <v>74</v>
      </c>
      <c r="J8">
        <v>2025</v>
      </c>
      <c r="K8">
        <v>645</v>
      </c>
      <c r="L8">
        <v>0.71648926237161525</v>
      </c>
      <c r="M8">
        <v>0.71648926237161525</v>
      </c>
      <c r="N8">
        <v>0.28282056272401429</v>
      </c>
      <c r="O8">
        <v>9.2343708960573465E-2</v>
      </c>
      <c r="P8">
        <v>0.98991596638655466</v>
      </c>
      <c r="Q8">
        <v>0.98991596638655466</v>
      </c>
      <c r="R8">
        <v>0.2265720688968538</v>
      </c>
      <c r="S8">
        <v>7.175436367980885E-2</v>
      </c>
      <c r="T8">
        <v>0.87813258636788039</v>
      </c>
      <c r="U8">
        <v>0.87813258636788039</v>
      </c>
      <c r="V8">
        <v>0.25743379729191562</v>
      </c>
      <c r="W8">
        <v>0.1046037954599761</v>
      </c>
      <c r="X8">
        <v>0.24112418300653601</v>
      </c>
      <c r="Y8">
        <v>0.24112418300653601</v>
      </c>
      <c r="Z8">
        <v>0.33027548088410991</v>
      </c>
      <c r="AA8">
        <v>0.1029040325140809</v>
      </c>
    </row>
    <row r="9" spans="1:27" x14ac:dyDescent="0.2">
      <c r="A9">
        <v>7</v>
      </c>
      <c r="B9" t="s">
        <v>17</v>
      </c>
      <c r="C9" t="s">
        <v>26</v>
      </c>
      <c r="D9" t="s">
        <v>119</v>
      </c>
      <c r="E9" s="1">
        <v>10.340844000000001</v>
      </c>
      <c r="F9">
        <v>36.65</v>
      </c>
      <c r="G9" t="s">
        <v>24</v>
      </c>
      <c r="H9" t="s">
        <v>74</v>
      </c>
      <c r="J9">
        <v>2028</v>
      </c>
      <c r="K9">
        <v>935</v>
      </c>
      <c r="L9" s="12">
        <v>4.8058277799555731E-2</v>
      </c>
      <c r="M9" s="12">
        <v>4.8058277799555731E-2</v>
      </c>
      <c r="N9">
        <v>0.3186647343687774</v>
      </c>
      <c r="O9">
        <v>0.1097955641577061</v>
      </c>
      <c r="P9" s="1">
        <v>0.72644714491049267</v>
      </c>
      <c r="Q9" s="1">
        <v>0.72644714491049267</v>
      </c>
      <c r="R9">
        <v>0.27000886260453999</v>
      </c>
      <c r="S9">
        <v>7.4062143130227007E-2</v>
      </c>
      <c r="T9" s="1">
        <v>0.48480334509342748</v>
      </c>
      <c r="U9" s="1">
        <v>0.48480334509342748</v>
      </c>
      <c r="V9">
        <v>0.3237500696933493</v>
      </c>
      <c r="W9">
        <v>0.1145830021505376</v>
      </c>
      <c r="X9" s="1">
        <v>2.9720371096302111E-2</v>
      </c>
      <c r="Y9" s="1">
        <v>2.9720371096302111E-2</v>
      </c>
      <c r="Z9">
        <v>0.38074566009557947</v>
      </c>
      <c r="AA9">
        <v>0.1242511758832565</v>
      </c>
    </row>
    <row r="10" spans="1:27" x14ac:dyDescent="0.2">
      <c r="A10">
        <v>50</v>
      </c>
      <c r="B10" t="s">
        <v>17</v>
      </c>
      <c r="C10" t="s">
        <v>110</v>
      </c>
      <c r="D10" t="s">
        <v>127</v>
      </c>
      <c r="E10">
        <v>8.5429999999999993</v>
      </c>
      <c r="F10">
        <v>35.195</v>
      </c>
      <c r="G10" t="s">
        <v>24</v>
      </c>
      <c r="H10" t="s">
        <v>74</v>
      </c>
      <c r="J10">
        <v>2025</v>
      </c>
      <c r="K10">
        <v>467</v>
      </c>
      <c r="L10">
        <v>4.3201198882104185E-2</v>
      </c>
      <c r="M10">
        <v>4.3201198882104185E-2</v>
      </c>
      <c r="N10">
        <v>0.30872469454400631</v>
      </c>
      <c r="O10">
        <v>8.7997688649940245E-2</v>
      </c>
      <c r="P10">
        <v>0.82341432688128036</v>
      </c>
      <c r="Q10">
        <v>0.82341432688128036</v>
      </c>
      <c r="R10">
        <v>0.27046071166865798</v>
      </c>
      <c r="S10">
        <v>7.1315783990442069E-2</v>
      </c>
      <c r="T10">
        <v>0.4738184238006809</v>
      </c>
      <c r="U10">
        <v>0.4738184238006809</v>
      </c>
      <c r="V10">
        <v>0.2988493687773795</v>
      </c>
      <c r="W10">
        <v>0.100828680525687</v>
      </c>
      <c r="X10">
        <v>2.5322465759443403E-2</v>
      </c>
      <c r="Y10">
        <v>2.5322465759443403E-2</v>
      </c>
      <c r="Z10">
        <v>0.35154741167434722</v>
      </c>
      <c r="AA10">
        <v>0.1059629395801331</v>
      </c>
    </row>
    <row r="11" spans="1:27" x14ac:dyDescent="0.2">
      <c r="A11">
        <v>8</v>
      </c>
      <c r="B11" t="s">
        <v>17</v>
      </c>
      <c r="C11" t="s">
        <v>27</v>
      </c>
      <c r="D11" t="s">
        <v>120</v>
      </c>
      <c r="E11" s="1">
        <v>9.8629999999999995</v>
      </c>
      <c r="F11">
        <v>37.67</v>
      </c>
      <c r="G11" t="s">
        <v>24</v>
      </c>
      <c r="H11" t="s">
        <v>74</v>
      </c>
      <c r="J11">
        <v>2025</v>
      </c>
      <c r="K11">
        <v>280</v>
      </c>
      <c r="L11" s="12">
        <v>3.0751295336787571E-2</v>
      </c>
      <c r="M11" s="12">
        <v>3.0751295336787571E-2</v>
      </c>
      <c r="N11">
        <v>0.34092719315013942</v>
      </c>
      <c r="O11">
        <v>0.1071180219832736</v>
      </c>
      <c r="P11" s="1">
        <v>0.86701208981001721</v>
      </c>
      <c r="Q11" s="1">
        <v>0.86701208981001721</v>
      </c>
      <c r="R11">
        <v>0.30769531063321381</v>
      </c>
      <c r="S11">
        <v>7.763356463560335E-2</v>
      </c>
      <c r="T11" s="1">
        <v>0.58084628670120908</v>
      </c>
      <c r="U11" s="1">
        <v>0.58084628670120908</v>
      </c>
      <c r="V11">
        <v>0.32889110155316609</v>
      </c>
      <c r="W11">
        <v>0.1072930659498208</v>
      </c>
      <c r="X11" s="1">
        <v>3.181347150259068E-2</v>
      </c>
      <c r="Y11" s="1">
        <v>3.181347150259068E-2</v>
      </c>
      <c r="Z11">
        <v>0.36244325098139613</v>
      </c>
      <c r="AA11">
        <v>9.809929006656426E-2</v>
      </c>
    </row>
    <row r="12" spans="1:27" x14ac:dyDescent="0.2">
      <c r="A12">
        <v>40</v>
      </c>
      <c r="B12" t="s">
        <v>17</v>
      </c>
      <c r="C12" t="s">
        <v>100</v>
      </c>
      <c r="D12" t="s">
        <v>130</v>
      </c>
      <c r="E12">
        <v>9.5592100000000002</v>
      </c>
      <c r="F12">
        <v>37.36562</v>
      </c>
      <c r="G12" t="s">
        <v>9</v>
      </c>
      <c r="H12" t="s">
        <v>74</v>
      </c>
      <c r="J12">
        <v>1973</v>
      </c>
      <c r="K12">
        <v>128</v>
      </c>
      <c r="L12">
        <v>0.39112886967512511</v>
      </c>
      <c r="M12">
        <v>0.39112886967512511</v>
      </c>
      <c r="N12">
        <v>0.31769913022700119</v>
      </c>
      <c r="O12">
        <v>0.1226002829151733</v>
      </c>
      <c r="P12">
        <v>0.55395990010728102</v>
      </c>
      <c r="Q12">
        <v>0.55395990010728102</v>
      </c>
      <c r="R12">
        <v>0.26080937037037039</v>
      </c>
      <c r="S12">
        <v>7.8234182317801673E-2</v>
      </c>
      <c r="T12">
        <v>0.50142622072856036</v>
      </c>
      <c r="U12">
        <v>0.50142622072856036</v>
      </c>
      <c r="V12">
        <v>0.29062612704101948</v>
      </c>
      <c r="W12">
        <v>0.1203243992831541</v>
      </c>
      <c r="X12">
        <v>0.39620138396267701</v>
      </c>
      <c r="Y12">
        <v>0.39620138396267701</v>
      </c>
      <c r="Z12">
        <v>0.36399640809011768</v>
      </c>
      <c r="AA12">
        <v>0.13593716615463389</v>
      </c>
    </row>
    <row r="13" spans="1:27" x14ac:dyDescent="0.2">
      <c r="A13">
        <v>47</v>
      </c>
      <c r="B13" t="s">
        <v>17</v>
      </c>
      <c r="C13" t="s">
        <v>107</v>
      </c>
      <c r="D13" t="s">
        <v>131</v>
      </c>
      <c r="E13">
        <v>8.31</v>
      </c>
      <c r="F13">
        <v>36.1</v>
      </c>
      <c r="G13" t="s">
        <v>24</v>
      </c>
      <c r="H13" t="s">
        <v>74</v>
      </c>
      <c r="J13">
        <v>2025</v>
      </c>
      <c r="K13">
        <v>372</v>
      </c>
      <c r="L13">
        <v>0.4734631412913764</v>
      </c>
      <c r="M13">
        <v>0.4734631412913764</v>
      </c>
      <c r="N13">
        <v>0.28966248387096782</v>
      </c>
      <c r="O13">
        <v>0.10492320908004781</v>
      </c>
      <c r="P13">
        <v>0.4734631412913764</v>
      </c>
      <c r="Q13">
        <v>0.4734631412913764</v>
      </c>
      <c r="R13">
        <v>0.20662490123456789</v>
      </c>
      <c r="S13">
        <v>7.2926951254480288E-2</v>
      </c>
      <c r="T13">
        <v>0.4734631412913764</v>
      </c>
      <c r="U13">
        <v>0.4734631412913764</v>
      </c>
      <c r="V13">
        <v>0.25082501951413783</v>
      </c>
      <c r="W13">
        <v>0.1116878334528076</v>
      </c>
      <c r="X13">
        <v>0.4734631412913764</v>
      </c>
      <c r="Y13">
        <v>0.4734631412913764</v>
      </c>
      <c r="Z13">
        <v>0.34061422725721108</v>
      </c>
      <c r="AA13">
        <v>0.1200607611367128</v>
      </c>
    </row>
    <row r="14" spans="1:27" x14ac:dyDescent="0.2">
      <c r="A14">
        <v>48</v>
      </c>
      <c r="B14" t="s">
        <v>17</v>
      </c>
      <c r="C14" t="s">
        <v>108</v>
      </c>
      <c r="D14" t="s">
        <v>132</v>
      </c>
      <c r="E14">
        <v>8.23</v>
      </c>
      <c r="F14">
        <v>34.96</v>
      </c>
      <c r="G14" t="s">
        <v>24</v>
      </c>
      <c r="H14" t="s">
        <v>74</v>
      </c>
      <c r="J14">
        <v>2025</v>
      </c>
      <c r="K14">
        <v>216</v>
      </c>
      <c r="L14">
        <v>0.17605086170659942</v>
      </c>
      <c r="M14">
        <v>0.17605086170659942</v>
      </c>
      <c r="N14">
        <v>0.3125925786539227</v>
      </c>
      <c r="O14">
        <v>7.9993380406212664E-2</v>
      </c>
      <c r="P14">
        <v>0.97162673392181587</v>
      </c>
      <c r="Q14">
        <v>0.97162673392181587</v>
      </c>
      <c r="R14">
        <v>0.25202684906411782</v>
      </c>
      <c r="S14">
        <v>6.7338230585424139E-2</v>
      </c>
      <c r="T14">
        <v>0.69829760403530894</v>
      </c>
      <c r="U14">
        <v>0.69829760403530894</v>
      </c>
      <c r="V14">
        <v>0.29334078255675028</v>
      </c>
      <c r="W14">
        <v>9.7413269772998801E-2</v>
      </c>
      <c r="X14">
        <v>5.3270281630937368E-2</v>
      </c>
      <c r="Y14">
        <v>5.3270281630937368E-2</v>
      </c>
      <c r="Z14">
        <v>0.35921848566308251</v>
      </c>
      <c r="AA14">
        <v>9.4217673067076291E-2</v>
      </c>
    </row>
    <row r="15" spans="1:27" x14ac:dyDescent="0.2">
      <c r="A15">
        <v>6</v>
      </c>
      <c r="B15" t="s">
        <v>17</v>
      </c>
      <c r="C15" t="s">
        <v>23</v>
      </c>
      <c r="D15" t="s">
        <v>135</v>
      </c>
      <c r="E15" s="1">
        <v>10.144004000000001</v>
      </c>
      <c r="F15">
        <v>38.340000000000003</v>
      </c>
      <c r="G15" t="s">
        <v>24</v>
      </c>
      <c r="H15" t="s">
        <v>74</v>
      </c>
      <c r="J15">
        <v>2026</v>
      </c>
      <c r="K15">
        <v>1600</v>
      </c>
      <c r="L15" s="12">
        <v>0.15239928498888736</v>
      </c>
      <c r="M15" s="12">
        <v>0.15239928498888736</v>
      </c>
      <c r="N15">
        <v>0.34185133452807648</v>
      </c>
      <c r="O15">
        <v>0.120099909916368</v>
      </c>
      <c r="P15" s="1">
        <v>0.96594138936903073</v>
      </c>
      <c r="Q15" s="1">
        <v>0.96594138936903073</v>
      </c>
      <c r="R15">
        <v>0.30371421146953398</v>
      </c>
      <c r="S15">
        <v>8.7546180884109925E-2</v>
      </c>
      <c r="T15" s="1">
        <v>0.6383653800451311</v>
      </c>
      <c r="U15" s="1">
        <v>0.6383653800451311</v>
      </c>
      <c r="V15">
        <v>0.33924185145360408</v>
      </c>
      <c r="W15">
        <v>0.12606837108721619</v>
      </c>
      <c r="X15" s="1">
        <v>6.2072973513692446E-2</v>
      </c>
      <c r="Y15" s="1">
        <v>6.2072973513692446E-2</v>
      </c>
      <c r="Z15">
        <v>0.37769306152927129</v>
      </c>
      <c r="AA15">
        <v>0.13024408422939071</v>
      </c>
    </row>
    <row r="16" spans="1:27" x14ac:dyDescent="0.2">
      <c r="A16">
        <v>9</v>
      </c>
      <c r="B16" t="s">
        <v>17</v>
      </c>
      <c r="C16" t="s">
        <v>113</v>
      </c>
      <c r="D16" t="s">
        <v>137</v>
      </c>
      <c r="E16" s="1">
        <v>11.71</v>
      </c>
      <c r="F16">
        <v>37.380000000000003</v>
      </c>
      <c r="G16" t="s">
        <v>9</v>
      </c>
      <c r="H16" t="s">
        <v>74</v>
      </c>
      <c r="I16">
        <v>3600</v>
      </c>
      <c r="J16">
        <v>2010</v>
      </c>
      <c r="K16">
        <v>460</v>
      </c>
      <c r="L16" s="12">
        <v>0.46374835586876301</v>
      </c>
      <c r="M16" s="12">
        <v>0.46374835586876301</v>
      </c>
      <c r="N16">
        <v>0.34544052767821593</v>
      </c>
      <c r="O16">
        <v>0.11954228339307051</v>
      </c>
      <c r="P16" s="12">
        <v>0.46374835586876301</v>
      </c>
      <c r="Q16" s="12">
        <v>0.46374835586876301</v>
      </c>
      <c r="R16">
        <v>0.24786641338112311</v>
      </c>
      <c r="S16">
        <v>9.7465531660692939E-2</v>
      </c>
      <c r="T16" s="12">
        <v>0.46374835586876301</v>
      </c>
      <c r="U16" s="12">
        <v>0.46374835586876301</v>
      </c>
      <c r="V16">
        <v>0.31596995459976113</v>
      </c>
      <c r="W16">
        <v>0.1412421925925926</v>
      </c>
      <c r="X16" s="12">
        <v>0.46374835586876301</v>
      </c>
      <c r="Y16" s="12">
        <v>0.46374835586876301</v>
      </c>
      <c r="Z16">
        <v>0.3865118322239291</v>
      </c>
      <c r="AA16">
        <v>0.14075010650281619</v>
      </c>
    </row>
    <row r="17" spans="1:27" x14ac:dyDescent="0.2">
      <c r="A17">
        <v>52</v>
      </c>
      <c r="B17" t="s">
        <v>17</v>
      </c>
      <c r="C17" t="s">
        <v>112</v>
      </c>
      <c r="D17" t="s">
        <v>123</v>
      </c>
      <c r="E17">
        <v>9.7920509063105143</v>
      </c>
      <c r="F17">
        <v>34.821217572976948</v>
      </c>
      <c r="G17" t="s">
        <v>24</v>
      </c>
      <c r="H17" t="s">
        <v>74</v>
      </c>
      <c r="J17">
        <v>2031</v>
      </c>
      <c r="K17">
        <v>250</v>
      </c>
      <c r="L17">
        <v>0.5</v>
      </c>
      <c r="M17">
        <v>0.5</v>
      </c>
      <c r="N17">
        <v>0.27238327479091989</v>
      </c>
      <c r="O17">
        <v>0.10800152401433689</v>
      </c>
      <c r="P17">
        <v>0.5</v>
      </c>
      <c r="Q17">
        <v>0.5</v>
      </c>
      <c r="R17">
        <v>0.24155350975706891</v>
      </c>
      <c r="S17">
        <v>6.6075166547192352E-2</v>
      </c>
      <c r="T17">
        <v>0.5</v>
      </c>
      <c r="U17">
        <v>0.5</v>
      </c>
      <c r="V17">
        <v>0.27196658821186781</v>
      </c>
      <c r="W17">
        <v>0.10728013309438469</v>
      </c>
      <c r="X17">
        <v>0.5</v>
      </c>
      <c r="Y17">
        <v>0.5</v>
      </c>
      <c r="Z17">
        <v>0.35598600273084152</v>
      </c>
      <c r="AA17">
        <v>0.12134669226830511</v>
      </c>
    </row>
    <row r="18" spans="1:27" x14ac:dyDescent="0.2">
      <c r="A18">
        <v>51</v>
      </c>
      <c r="B18" t="s">
        <v>17</v>
      </c>
      <c r="C18" t="s">
        <v>111</v>
      </c>
      <c r="D18" t="s">
        <v>138</v>
      </c>
      <c r="E18">
        <v>8.9687499999993818</v>
      </c>
      <c r="F18">
        <v>36.228934219808657</v>
      </c>
      <c r="G18" t="s">
        <v>24</v>
      </c>
      <c r="H18" t="s">
        <v>74</v>
      </c>
      <c r="J18">
        <v>2025</v>
      </c>
      <c r="K18">
        <v>550</v>
      </c>
      <c r="L18">
        <v>0.5</v>
      </c>
      <c r="M18">
        <v>0.5</v>
      </c>
      <c r="N18">
        <v>0.32026751971326162</v>
      </c>
      <c r="O18">
        <v>0.1044625844683393</v>
      </c>
      <c r="P18">
        <v>0.5</v>
      </c>
      <c r="Q18">
        <v>0.5</v>
      </c>
      <c r="R18">
        <v>0.26110407606531272</v>
      </c>
      <c r="S18">
        <v>7.1898174910394255E-2</v>
      </c>
      <c r="T18">
        <v>0.5</v>
      </c>
      <c r="U18">
        <v>0.5</v>
      </c>
      <c r="V18">
        <v>0.31357061529271207</v>
      </c>
      <c r="W18">
        <v>0.1066021416965352</v>
      </c>
      <c r="X18">
        <v>0.5</v>
      </c>
      <c r="Y18">
        <v>0.5</v>
      </c>
      <c r="Z18">
        <v>0.3784216705069125</v>
      </c>
      <c r="AA18">
        <v>0.1159565138248848</v>
      </c>
    </row>
    <row r="19" spans="1:27" s="8" customFormat="1" x14ac:dyDescent="0.2">
      <c r="A19" s="8">
        <v>4</v>
      </c>
      <c r="B19" s="8" t="s">
        <v>17</v>
      </c>
      <c r="C19" s="8" t="s">
        <v>18</v>
      </c>
      <c r="D19" s="8" t="s">
        <v>141</v>
      </c>
      <c r="E19" s="9">
        <v>11.21</v>
      </c>
      <c r="F19" s="8">
        <v>35.090000000000003</v>
      </c>
      <c r="G19" s="8" t="s">
        <v>9</v>
      </c>
      <c r="H19" s="8" t="s">
        <v>74</v>
      </c>
      <c r="I19" s="16">
        <v>1874</v>
      </c>
      <c r="J19" s="8">
        <v>2023</v>
      </c>
      <c r="K19" s="8">
        <v>6400</v>
      </c>
      <c r="L19" s="17">
        <v>0.27571636687559031</v>
      </c>
      <c r="M19" s="17">
        <v>0.27571636687559031</v>
      </c>
      <c r="N19" s="8">
        <v>0.33303783671843878</v>
      </c>
      <c r="O19" s="8">
        <v>0.10567916917562729</v>
      </c>
      <c r="P19" s="9">
        <v>0.27571636687559031</v>
      </c>
      <c r="Q19" s="9">
        <v>0.27571636687559031</v>
      </c>
      <c r="R19" s="8">
        <v>0.27764846395858228</v>
      </c>
      <c r="S19" s="8">
        <v>6.7827279569892471E-2</v>
      </c>
      <c r="T19" s="9">
        <v>0.27571636687559031</v>
      </c>
      <c r="U19" s="9">
        <v>0.27571636687559031</v>
      </c>
      <c r="V19" s="8">
        <v>0.30851121903624051</v>
      </c>
      <c r="W19" s="8">
        <v>0.1091898138590203</v>
      </c>
      <c r="X19" s="9">
        <v>0.27571636687559031</v>
      </c>
      <c r="Y19" s="9">
        <v>0.27571636687559031</v>
      </c>
      <c r="Z19" s="8">
        <v>0.37835753840245773</v>
      </c>
      <c r="AA19" s="8">
        <v>0.11339636354326681</v>
      </c>
    </row>
    <row r="20" spans="1:27" x14ac:dyDescent="0.2">
      <c r="A20">
        <v>39</v>
      </c>
      <c r="B20" t="s">
        <v>17</v>
      </c>
      <c r="C20" t="s">
        <v>99</v>
      </c>
      <c r="D20" t="s">
        <v>146</v>
      </c>
      <c r="E20">
        <v>7.9729166666660403</v>
      </c>
      <c r="F20">
        <v>35.327083333332517</v>
      </c>
      <c r="G20" t="s">
        <v>24</v>
      </c>
      <c r="H20" t="s">
        <v>74</v>
      </c>
      <c r="I20">
        <v>76</v>
      </c>
      <c r="J20">
        <v>2031</v>
      </c>
      <c r="K20">
        <v>1000</v>
      </c>
      <c r="L20">
        <v>0.5</v>
      </c>
      <c r="M20">
        <v>0.5</v>
      </c>
      <c r="N20">
        <v>0.27118642134607718</v>
      </c>
      <c r="O20">
        <v>9.4730189247311816E-2</v>
      </c>
      <c r="P20">
        <v>0.5</v>
      </c>
      <c r="Q20">
        <v>0.5</v>
      </c>
      <c r="R20">
        <v>0.19225094026284351</v>
      </c>
      <c r="S20">
        <v>7.0605205017921155E-2</v>
      </c>
      <c r="T20">
        <v>0.5</v>
      </c>
      <c r="U20">
        <v>0.5</v>
      </c>
      <c r="V20">
        <v>0.23421118598168059</v>
      </c>
      <c r="W20">
        <v>0.10729649032258071</v>
      </c>
      <c r="X20">
        <v>0.5</v>
      </c>
      <c r="Y20">
        <v>0.5</v>
      </c>
      <c r="Z20">
        <v>0.33075371693121691</v>
      </c>
      <c r="AA20">
        <v>0.1102367903225806</v>
      </c>
    </row>
    <row r="21" spans="1:27" x14ac:dyDescent="0.2">
      <c r="A21">
        <v>38</v>
      </c>
      <c r="B21" t="s">
        <v>17</v>
      </c>
      <c r="C21" t="s">
        <v>98</v>
      </c>
      <c r="D21" t="s">
        <v>147</v>
      </c>
      <c r="E21">
        <v>13.347630000000001</v>
      </c>
      <c r="F21">
        <v>38.743160000000003</v>
      </c>
      <c r="G21" t="s">
        <v>9</v>
      </c>
      <c r="H21" t="s">
        <v>74</v>
      </c>
      <c r="J21">
        <v>2010</v>
      </c>
      <c r="K21">
        <v>300</v>
      </c>
      <c r="L21">
        <v>1</v>
      </c>
      <c r="M21">
        <v>1</v>
      </c>
      <c r="N21">
        <v>0.28742656471525291</v>
      </c>
      <c r="O21">
        <v>0.13885416821983271</v>
      </c>
      <c r="P21">
        <v>1</v>
      </c>
      <c r="Q21">
        <v>1</v>
      </c>
      <c r="R21">
        <v>0.26241724253285548</v>
      </c>
      <c r="S21">
        <v>0.1140387906810036</v>
      </c>
      <c r="T21">
        <v>1</v>
      </c>
      <c r="U21">
        <v>1</v>
      </c>
      <c r="V21">
        <v>0.2465983233771406</v>
      </c>
      <c r="W21">
        <v>0.14380953620071679</v>
      </c>
      <c r="X21">
        <v>1</v>
      </c>
      <c r="Y21">
        <v>1</v>
      </c>
      <c r="Z21">
        <v>0.26817943207031919</v>
      </c>
      <c r="AA21">
        <v>0.1139012657450077</v>
      </c>
    </row>
    <row r="22" spans="1:27" x14ac:dyDescent="0.2">
      <c r="A22">
        <v>37</v>
      </c>
      <c r="B22" t="s">
        <v>17</v>
      </c>
      <c r="C22" t="s">
        <v>97</v>
      </c>
      <c r="D22" t="s">
        <v>148</v>
      </c>
      <c r="E22">
        <v>13.790556</v>
      </c>
      <c r="F22">
        <v>37.997222000000001</v>
      </c>
      <c r="G22" t="s">
        <v>24</v>
      </c>
      <c r="H22" t="s">
        <v>74</v>
      </c>
      <c r="J22">
        <v>2025</v>
      </c>
      <c r="K22">
        <v>380</v>
      </c>
      <c r="L22">
        <v>1</v>
      </c>
      <c r="M22">
        <v>1</v>
      </c>
      <c r="N22">
        <v>0.29878433373158098</v>
      </c>
      <c r="O22">
        <v>0.13950407383512539</v>
      </c>
      <c r="P22">
        <v>1</v>
      </c>
      <c r="Q22">
        <v>1</v>
      </c>
      <c r="R22">
        <v>0.26141661210673039</v>
      </c>
      <c r="S22">
        <v>0.11389629414575871</v>
      </c>
      <c r="T22">
        <v>1</v>
      </c>
      <c r="U22">
        <v>1</v>
      </c>
      <c r="V22">
        <v>0.28619818797291918</v>
      </c>
      <c r="W22">
        <v>0.15239372855436081</v>
      </c>
      <c r="X22">
        <v>1</v>
      </c>
      <c r="Y22">
        <v>1</v>
      </c>
      <c r="Z22">
        <v>0.32245606332138588</v>
      </c>
      <c r="AA22">
        <v>0.144823194828469</v>
      </c>
    </row>
    <row r="23" spans="1:27" x14ac:dyDescent="0.2">
      <c r="A23">
        <v>49</v>
      </c>
      <c r="B23" t="s">
        <v>17</v>
      </c>
      <c r="C23" t="s">
        <v>109</v>
      </c>
      <c r="D23" t="s">
        <v>150</v>
      </c>
      <c r="E23">
        <v>9.9860109999999995</v>
      </c>
      <c r="F23">
        <v>34.893504</v>
      </c>
      <c r="G23" t="s">
        <v>24</v>
      </c>
      <c r="H23" t="s">
        <v>74</v>
      </c>
      <c r="J23">
        <v>2025</v>
      </c>
      <c r="K23">
        <v>326</v>
      </c>
      <c r="L23">
        <v>3.9472117214678984E-2</v>
      </c>
      <c r="M23">
        <v>3.9472117214678984E-2</v>
      </c>
      <c r="N23">
        <v>0.29209634846674631</v>
      </c>
      <c r="O23">
        <v>0.10407190322580639</v>
      </c>
      <c r="P23">
        <v>0.84636157253600031</v>
      </c>
      <c r="Q23">
        <v>0.84636157253600031</v>
      </c>
      <c r="R23">
        <v>0.24039536280366389</v>
      </c>
      <c r="S23">
        <v>6.262635101553167E-2</v>
      </c>
      <c r="T23">
        <v>0.53219510012209625</v>
      </c>
      <c r="U23">
        <v>0.53219510012209625</v>
      </c>
      <c r="V23">
        <v>0.28377471166865792</v>
      </c>
      <c r="W23">
        <v>0.1086817311827957</v>
      </c>
      <c r="X23">
        <v>2.2890325229511288E-2</v>
      </c>
      <c r="Y23">
        <v>2.2890325229511288E-2</v>
      </c>
      <c r="Z23">
        <v>0.37913282130056319</v>
      </c>
      <c r="AA23">
        <v>0.117723065796211</v>
      </c>
    </row>
    <row r="24" spans="1:27" x14ac:dyDescent="0.2">
      <c r="A24">
        <v>5</v>
      </c>
      <c r="B24" t="s">
        <v>17</v>
      </c>
      <c r="C24" t="s">
        <v>28</v>
      </c>
      <c r="D24" t="s">
        <v>151</v>
      </c>
      <c r="E24" s="1">
        <v>9.9470200000000002</v>
      </c>
      <c r="F24">
        <v>35.68</v>
      </c>
      <c r="G24" t="s">
        <v>24</v>
      </c>
      <c r="H24" t="s">
        <v>74</v>
      </c>
      <c r="J24">
        <v>2030</v>
      </c>
      <c r="K24">
        <v>1700</v>
      </c>
      <c r="L24" s="12">
        <v>4.9502697311754849E-2</v>
      </c>
      <c r="M24" s="12">
        <v>4.9502697311754849E-2</v>
      </c>
      <c r="N24">
        <v>0.32756912345679012</v>
      </c>
      <c r="O24">
        <v>9.7332529988052571E-2</v>
      </c>
      <c r="P24" s="1">
        <v>0.78571104764495214</v>
      </c>
      <c r="Q24" s="1">
        <v>0.78571104764495214</v>
      </c>
      <c r="R24">
        <v>0.26230201513341289</v>
      </c>
      <c r="S24">
        <v>7.0104277419354835E-2</v>
      </c>
      <c r="T24" s="1">
        <v>0.50293304320232102</v>
      </c>
      <c r="U24" s="1">
        <v>0.50293304320232102</v>
      </c>
      <c r="V24">
        <v>0.32110683074472318</v>
      </c>
      <c r="W24">
        <v>0.10273956296296299</v>
      </c>
      <c r="X24" s="1">
        <v>2.8134548256947282E-2</v>
      </c>
      <c r="Y24" s="1">
        <v>2.8134548256947282E-2</v>
      </c>
      <c r="Z24">
        <v>0.37596370327700979</v>
      </c>
      <c r="AA24">
        <v>0.111860513312852</v>
      </c>
    </row>
    <row r="25" spans="1:27" x14ac:dyDescent="0.2">
      <c r="A25">
        <v>28</v>
      </c>
      <c r="B25" t="s">
        <v>76</v>
      </c>
      <c r="C25" s="8" t="s">
        <v>77</v>
      </c>
      <c r="D25" s="8" t="s">
        <v>122</v>
      </c>
      <c r="E25">
        <v>4.7392422337811801</v>
      </c>
      <c r="F25">
        <v>31.597916666665899</v>
      </c>
      <c r="G25" t="s">
        <v>24</v>
      </c>
      <c r="H25" t="s">
        <v>74</v>
      </c>
      <c r="J25">
        <v>2026</v>
      </c>
      <c r="K25">
        <v>120</v>
      </c>
      <c r="L25">
        <v>0.5</v>
      </c>
      <c r="M25">
        <v>0.5</v>
      </c>
      <c r="N25">
        <v>0.31782991039426522</v>
      </c>
      <c r="O25">
        <v>9.1050570609318995E-2</v>
      </c>
      <c r="P25">
        <v>0.5</v>
      </c>
      <c r="Q25">
        <v>0.5</v>
      </c>
      <c r="R25">
        <v>0.27428759936280372</v>
      </c>
      <c r="S25">
        <v>7.5601210513739539E-2</v>
      </c>
      <c r="T25">
        <v>0.5</v>
      </c>
      <c r="U25">
        <v>0.5</v>
      </c>
      <c r="V25">
        <v>0.29182108442851451</v>
      </c>
      <c r="W25">
        <v>0.107807576344086</v>
      </c>
      <c r="X25">
        <v>0.5</v>
      </c>
      <c r="Y25">
        <v>0.5</v>
      </c>
      <c r="Z25">
        <v>0.3619241816009558</v>
      </c>
      <c r="AA25">
        <v>0.10526507910906301</v>
      </c>
    </row>
    <row r="26" spans="1:27" x14ac:dyDescent="0.2">
      <c r="A26">
        <v>34</v>
      </c>
      <c r="B26" t="s">
        <v>76</v>
      </c>
      <c r="C26" t="s">
        <v>84</v>
      </c>
      <c r="D26" t="s">
        <v>152</v>
      </c>
      <c r="E26" s="1">
        <v>7.6813841641640401</v>
      </c>
      <c r="F26" s="1">
        <v>28.047306141252399</v>
      </c>
      <c r="G26" t="s">
        <v>24</v>
      </c>
      <c r="H26" t="s">
        <v>74</v>
      </c>
      <c r="J26">
        <v>2030</v>
      </c>
      <c r="K26">
        <v>10.4</v>
      </c>
      <c r="L26">
        <v>0.31029445257849358</v>
      </c>
      <c r="M26">
        <v>0.31029445257849358</v>
      </c>
      <c r="N26">
        <v>0.35536499522102738</v>
      </c>
      <c r="O26">
        <v>8.8994540501792119E-2</v>
      </c>
      <c r="P26">
        <v>0.1454367984382626</v>
      </c>
      <c r="Q26">
        <v>0.1454367984382626</v>
      </c>
      <c r="R26">
        <v>0.296346847471127</v>
      </c>
      <c r="S26">
        <v>7.0238719474313024E-2</v>
      </c>
      <c r="T26">
        <v>0.71904994306165604</v>
      </c>
      <c r="U26">
        <v>0.71904994306165604</v>
      </c>
      <c r="V26">
        <v>0.33079598048586217</v>
      </c>
      <c r="W26">
        <v>9.9134947670250884E-2</v>
      </c>
      <c r="X26">
        <v>6.3152757442654958E-2</v>
      </c>
      <c r="Y26">
        <v>6.3152757442654958E-2</v>
      </c>
      <c r="Z26">
        <v>0.39432404761904771</v>
      </c>
      <c r="AA26">
        <v>9.4888290322580629E-2</v>
      </c>
    </row>
    <row r="27" spans="1:27" x14ac:dyDescent="0.2">
      <c r="A27">
        <v>17</v>
      </c>
      <c r="B27" t="s">
        <v>29</v>
      </c>
      <c r="C27" t="s">
        <v>38</v>
      </c>
      <c r="D27" t="s">
        <v>128</v>
      </c>
      <c r="E27" s="1">
        <v>19.3353124367388</v>
      </c>
      <c r="F27">
        <v>33.409999999999997</v>
      </c>
      <c r="G27" t="s">
        <v>24</v>
      </c>
      <c r="H27" t="s">
        <v>74</v>
      </c>
      <c r="J27">
        <v>2028</v>
      </c>
      <c r="K27">
        <v>312</v>
      </c>
      <c r="L27" s="12">
        <v>1</v>
      </c>
      <c r="M27" s="12">
        <v>1</v>
      </c>
      <c r="N27">
        <v>0.40658502349661491</v>
      </c>
      <c r="O27">
        <v>0.133054680525687</v>
      </c>
      <c r="P27" s="1">
        <v>1</v>
      </c>
      <c r="Q27" s="1">
        <v>1</v>
      </c>
      <c r="R27">
        <v>0.35451344165671039</v>
      </c>
      <c r="S27">
        <v>0.11408707311827949</v>
      </c>
      <c r="T27" s="1">
        <v>1</v>
      </c>
      <c r="U27" s="1">
        <v>1</v>
      </c>
      <c r="V27">
        <v>0.36084930426125061</v>
      </c>
      <c r="W27">
        <v>0.13215149486260461</v>
      </c>
      <c r="X27" s="1">
        <v>1</v>
      </c>
      <c r="Y27" s="1">
        <v>1</v>
      </c>
      <c r="Z27">
        <v>0.40695313150708318</v>
      </c>
      <c r="AA27">
        <v>0.12382463159242189</v>
      </c>
    </row>
    <row r="28" spans="1:27" x14ac:dyDescent="0.2">
      <c r="A28">
        <v>14</v>
      </c>
      <c r="B28" t="s">
        <v>29</v>
      </c>
      <c r="C28" t="s">
        <v>39</v>
      </c>
      <c r="D28" t="s">
        <v>129</v>
      </c>
      <c r="E28" s="1">
        <v>21.373100000000001</v>
      </c>
      <c r="F28">
        <v>30.93</v>
      </c>
      <c r="G28" t="s">
        <v>24</v>
      </c>
      <c r="H28" t="s">
        <v>74</v>
      </c>
      <c r="J28">
        <v>2030</v>
      </c>
      <c r="K28">
        <v>648</v>
      </c>
      <c r="L28" s="12">
        <v>1</v>
      </c>
      <c r="M28" s="12">
        <v>1</v>
      </c>
      <c r="N28">
        <v>0.42521820788530468</v>
      </c>
      <c r="O28">
        <v>0.1244606697729988</v>
      </c>
      <c r="P28" s="1">
        <v>1</v>
      </c>
      <c r="Q28" s="1">
        <v>1</v>
      </c>
      <c r="R28">
        <v>0.37771498287534838</v>
      </c>
      <c r="S28">
        <v>0.1102721285543608</v>
      </c>
      <c r="T28" s="1">
        <v>1</v>
      </c>
      <c r="U28" s="1">
        <v>1</v>
      </c>
      <c r="V28">
        <v>0.38316936001592983</v>
      </c>
      <c r="W28">
        <v>0.12599141863799279</v>
      </c>
      <c r="X28" s="1">
        <v>1</v>
      </c>
      <c r="Y28" s="1">
        <v>1</v>
      </c>
      <c r="Z28">
        <v>0.40716517665130569</v>
      </c>
      <c r="AA28">
        <v>0.1130760087045571</v>
      </c>
    </row>
    <row r="29" spans="1:27" x14ac:dyDescent="0.2">
      <c r="A29">
        <v>13</v>
      </c>
      <c r="B29" t="s">
        <v>29</v>
      </c>
      <c r="C29" t="s">
        <v>30</v>
      </c>
      <c r="D29" t="s">
        <v>121</v>
      </c>
      <c r="E29" s="1">
        <v>15.238888888888889</v>
      </c>
      <c r="F29">
        <v>32.46</v>
      </c>
      <c r="G29" t="s">
        <v>9</v>
      </c>
      <c r="H29" t="s">
        <v>74</v>
      </c>
      <c r="I29">
        <v>1222</v>
      </c>
      <c r="J29">
        <v>2003</v>
      </c>
      <c r="K29">
        <v>19</v>
      </c>
      <c r="L29" s="12">
        <v>0.83298124989973343</v>
      </c>
      <c r="M29" s="12">
        <v>0.83298124989973343</v>
      </c>
      <c r="N29">
        <v>0.39466196216646748</v>
      </c>
      <c r="O29">
        <v>0.1190324735961768</v>
      </c>
      <c r="P29" s="1">
        <v>0.77571629040725032</v>
      </c>
      <c r="Q29" s="1">
        <v>0.77571629040725032</v>
      </c>
      <c r="R29">
        <v>0.32528437594583842</v>
      </c>
      <c r="S29">
        <v>9.0738510872162489E-2</v>
      </c>
      <c r="T29" s="1">
        <v>0.80812762284681627</v>
      </c>
      <c r="U29" s="1">
        <v>0.80812762284681627</v>
      </c>
      <c r="V29">
        <v>0.35242235364396662</v>
      </c>
      <c r="W29">
        <v>0.1197469111111111</v>
      </c>
      <c r="X29" s="1">
        <v>0.34980347843566895</v>
      </c>
      <c r="Y29" s="1">
        <v>0.34980347843566895</v>
      </c>
      <c r="Z29">
        <v>0.41910394393241168</v>
      </c>
      <c r="AA29">
        <v>0.1194960299539171</v>
      </c>
    </row>
    <row r="30" spans="1:27" x14ac:dyDescent="0.2">
      <c r="A30">
        <v>16</v>
      </c>
      <c r="B30" t="s">
        <v>29</v>
      </c>
      <c r="C30" t="s">
        <v>37</v>
      </c>
      <c r="D30" t="s">
        <v>134</v>
      </c>
      <c r="E30" s="1">
        <v>19.166699999999999</v>
      </c>
      <c r="F30">
        <v>30.48</v>
      </c>
      <c r="G30" t="s">
        <v>24</v>
      </c>
      <c r="H30" t="s">
        <v>74</v>
      </c>
      <c r="J30">
        <v>2024</v>
      </c>
      <c r="K30">
        <v>360</v>
      </c>
      <c r="L30" s="12">
        <v>1</v>
      </c>
      <c r="M30" s="12">
        <v>1</v>
      </c>
      <c r="N30">
        <v>0.41996924133811242</v>
      </c>
      <c r="O30">
        <v>0.1218930356033453</v>
      </c>
      <c r="P30" s="1">
        <v>1</v>
      </c>
      <c r="Q30" s="1">
        <v>1</v>
      </c>
      <c r="R30">
        <v>0.36449918518518509</v>
      </c>
      <c r="S30">
        <v>0.10455796200716851</v>
      </c>
      <c r="T30" s="1">
        <v>1</v>
      </c>
      <c r="U30" s="1">
        <v>1</v>
      </c>
      <c r="V30">
        <v>0.37915904579848669</v>
      </c>
      <c r="W30">
        <v>0.1228442348864994</v>
      </c>
      <c r="X30" s="1">
        <v>1</v>
      </c>
      <c r="Y30" s="1">
        <v>1</v>
      </c>
      <c r="Z30">
        <v>0.43280106246799788</v>
      </c>
      <c r="AA30">
        <v>0.1174430401945725</v>
      </c>
    </row>
    <row r="31" spans="1:27" x14ac:dyDescent="0.2">
      <c r="A31">
        <v>35</v>
      </c>
      <c r="B31" t="s">
        <v>29</v>
      </c>
      <c r="C31" t="s">
        <v>85</v>
      </c>
      <c r="D31" t="s">
        <v>136</v>
      </c>
      <c r="E31" s="1">
        <v>14.9222</v>
      </c>
      <c r="F31" s="1">
        <v>35.908299999999997</v>
      </c>
      <c r="G31" t="s">
        <v>9</v>
      </c>
      <c r="H31" t="s">
        <v>74</v>
      </c>
      <c r="J31">
        <v>1964</v>
      </c>
      <c r="K31">
        <v>10</v>
      </c>
      <c r="L31">
        <v>0.42335374090065131</v>
      </c>
      <c r="M31">
        <v>0.42335374090065131</v>
      </c>
      <c r="N31">
        <v>0.35828716925527671</v>
      </c>
      <c r="O31">
        <v>0.12592183058542411</v>
      </c>
      <c r="P31">
        <v>1</v>
      </c>
      <c r="Q31">
        <v>1</v>
      </c>
      <c r="R31">
        <v>0.30841619553962568</v>
      </c>
      <c r="S31">
        <v>0.1049052191158901</v>
      </c>
      <c r="T31">
        <v>1</v>
      </c>
      <c r="U31">
        <v>1</v>
      </c>
      <c r="V31">
        <v>0.33410105575467941</v>
      </c>
      <c r="W31">
        <v>0.13192159689366789</v>
      </c>
      <c r="X31">
        <v>0.45356200606665714</v>
      </c>
      <c r="Y31">
        <v>0.45356200606665714</v>
      </c>
      <c r="Z31">
        <v>0.38180538061102581</v>
      </c>
      <c r="AA31">
        <v>0.12809286277521759</v>
      </c>
    </row>
    <row r="32" spans="1:27" x14ac:dyDescent="0.2">
      <c r="A32">
        <v>10</v>
      </c>
      <c r="B32" t="s">
        <v>29</v>
      </c>
      <c r="C32" t="s">
        <v>33</v>
      </c>
      <c r="D32" t="s">
        <v>139</v>
      </c>
      <c r="E32" s="1">
        <v>18.492560000000001</v>
      </c>
      <c r="F32">
        <v>31.82</v>
      </c>
      <c r="G32" t="s">
        <v>9</v>
      </c>
      <c r="H32" t="s">
        <v>74</v>
      </c>
      <c r="I32">
        <v>476</v>
      </c>
      <c r="J32">
        <v>2009</v>
      </c>
      <c r="K32">
        <v>1240</v>
      </c>
      <c r="L32" s="12">
        <v>0.85019816635710554</v>
      </c>
      <c r="M32" s="12">
        <v>0.85019816635710554</v>
      </c>
      <c r="N32">
        <v>0.41324736758263642</v>
      </c>
      <c r="O32">
        <v>0.12749815675029871</v>
      </c>
      <c r="P32" s="1">
        <v>0.92476270759666213</v>
      </c>
      <c r="Q32" s="1">
        <v>0.92476270759666213</v>
      </c>
      <c r="R32">
        <v>0.35471768857029068</v>
      </c>
      <c r="S32">
        <v>0.1051770494623656</v>
      </c>
      <c r="T32" s="1">
        <v>0.98817898158853146</v>
      </c>
      <c r="U32" s="1">
        <v>0.98817898158853146</v>
      </c>
      <c r="V32">
        <v>0.36381105894066113</v>
      </c>
      <c r="W32">
        <v>0.12547243990442061</v>
      </c>
      <c r="X32" s="1">
        <v>0.81116964716180107</v>
      </c>
      <c r="Y32" s="1">
        <v>0.81116964716180107</v>
      </c>
      <c r="Z32">
        <v>0.41797175029868577</v>
      </c>
      <c r="AA32">
        <v>0.1216317309267793</v>
      </c>
    </row>
    <row r="33" spans="1:27" x14ac:dyDescent="0.2">
      <c r="A33">
        <v>18</v>
      </c>
      <c r="B33" t="s">
        <v>29</v>
      </c>
      <c r="C33" t="s">
        <v>34</v>
      </c>
      <c r="D33" t="s">
        <v>140</v>
      </c>
      <c r="E33" s="1">
        <v>19.286999999999999</v>
      </c>
      <c r="F33">
        <v>32.69</v>
      </c>
      <c r="G33" t="s">
        <v>24</v>
      </c>
      <c r="H33" t="s">
        <v>74</v>
      </c>
      <c r="J33">
        <v>2030</v>
      </c>
      <c r="K33">
        <v>312</v>
      </c>
      <c r="L33" s="12">
        <v>0.48267455815236754</v>
      </c>
      <c r="M33" s="12">
        <v>0.48267455815236754</v>
      </c>
      <c r="N33">
        <v>0.41117306730386288</v>
      </c>
      <c r="O33">
        <v>0.13151496917562719</v>
      </c>
      <c r="P33" s="1">
        <v>0.53491992806031752</v>
      </c>
      <c r="Q33" s="1">
        <v>0.53491992806031752</v>
      </c>
      <c r="R33">
        <v>0.35771489884508167</v>
      </c>
      <c r="S33">
        <v>0.1127497758661888</v>
      </c>
      <c r="T33" s="1">
        <v>0.54138714543912902</v>
      </c>
      <c r="U33" s="1">
        <v>0.54138714543912902</v>
      </c>
      <c r="V33">
        <v>0.36348772481083241</v>
      </c>
      <c r="W33">
        <v>0.12972741075268809</v>
      </c>
      <c r="X33" s="1">
        <v>0.44101836834818581</v>
      </c>
      <c r="Y33" s="1">
        <v>0.44101836834818581</v>
      </c>
      <c r="Z33">
        <v>0.41726091696535239</v>
      </c>
      <c r="AA33">
        <v>0.12471186533538151</v>
      </c>
    </row>
    <row r="34" spans="1:27" x14ac:dyDescent="0.2">
      <c r="A34">
        <v>11</v>
      </c>
      <c r="B34" t="s">
        <v>29</v>
      </c>
      <c r="C34" t="s">
        <v>32</v>
      </c>
      <c r="D34" t="s">
        <v>142</v>
      </c>
      <c r="E34" s="1">
        <v>11.7983333333333</v>
      </c>
      <c r="F34">
        <v>34.39</v>
      </c>
      <c r="G34" t="s">
        <v>9</v>
      </c>
      <c r="H34" t="s">
        <v>74</v>
      </c>
      <c r="I34">
        <v>233</v>
      </c>
      <c r="J34">
        <v>1966</v>
      </c>
      <c r="K34">
        <v>270</v>
      </c>
      <c r="L34" s="12">
        <v>0.5</v>
      </c>
      <c r="M34" s="12">
        <v>0.5</v>
      </c>
      <c r="N34">
        <v>0.36434364874551972</v>
      </c>
      <c r="O34">
        <v>0.1070808571087216</v>
      </c>
      <c r="P34" s="1">
        <v>0.5</v>
      </c>
      <c r="Q34" s="1">
        <v>0.5</v>
      </c>
      <c r="R34">
        <v>0.29083403385105527</v>
      </c>
      <c r="S34">
        <v>7.0465027718040626E-2</v>
      </c>
      <c r="T34" s="1">
        <v>0.5</v>
      </c>
      <c r="U34" s="1">
        <v>0.5</v>
      </c>
      <c r="V34">
        <v>0.33143540342493027</v>
      </c>
      <c r="W34">
        <v>0.1056444339307049</v>
      </c>
      <c r="X34" s="1">
        <v>0.5</v>
      </c>
      <c r="Y34" s="1">
        <v>0.5</v>
      </c>
      <c r="Z34">
        <v>0.40202260582010579</v>
      </c>
      <c r="AA34">
        <v>0.11319275345622121</v>
      </c>
    </row>
    <row r="35" spans="1:27" x14ac:dyDescent="0.2">
      <c r="A35">
        <v>19</v>
      </c>
      <c r="B35" t="s">
        <v>29</v>
      </c>
      <c r="C35" t="s">
        <v>40</v>
      </c>
      <c r="D35" t="s">
        <v>143</v>
      </c>
      <c r="E35" s="1">
        <v>16.3569</v>
      </c>
      <c r="F35">
        <v>32.71</v>
      </c>
      <c r="G35" t="s">
        <v>24</v>
      </c>
      <c r="H35" t="s">
        <v>74</v>
      </c>
      <c r="J35">
        <v>2030</v>
      </c>
      <c r="K35">
        <v>205</v>
      </c>
      <c r="L35" s="12">
        <v>1</v>
      </c>
      <c r="M35" s="12">
        <v>1</v>
      </c>
      <c r="N35">
        <v>0.40252829948227792</v>
      </c>
      <c r="O35">
        <v>0.1276621199522103</v>
      </c>
      <c r="P35" s="1">
        <v>1</v>
      </c>
      <c r="Q35" s="1">
        <v>1</v>
      </c>
      <c r="R35">
        <v>0.33904976543209869</v>
      </c>
      <c r="S35">
        <v>0.1012916372759857</v>
      </c>
      <c r="T35" s="1">
        <v>1</v>
      </c>
      <c r="U35" s="1">
        <v>1</v>
      </c>
      <c r="V35">
        <v>0.35010868657905209</v>
      </c>
      <c r="W35">
        <v>0.12502672329749101</v>
      </c>
      <c r="X35" s="1">
        <v>1</v>
      </c>
      <c r="Y35" s="1">
        <v>1</v>
      </c>
      <c r="Z35">
        <v>0.41956464285714279</v>
      </c>
      <c r="AA35">
        <v>0.124365051203277</v>
      </c>
    </row>
    <row r="36" spans="1:27" x14ac:dyDescent="0.2">
      <c r="A36">
        <v>12</v>
      </c>
      <c r="B36" t="s">
        <v>29</v>
      </c>
      <c r="C36" t="s">
        <v>35</v>
      </c>
      <c r="D36" t="s">
        <v>144</v>
      </c>
      <c r="E36" s="1">
        <v>13.29707</v>
      </c>
      <c r="F36">
        <v>33.89</v>
      </c>
      <c r="G36" t="s">
        <v>9</v>
      </c>
      <c r="H36" t="s">
        <v>74</v>
      </c>
      <c r="I36">
        <v>15.2</v>
      </c>
      <c r="J36">
        <v>1962</v>
      </c>
      <c r="K36">
        <v>26</v>
      </c>
      <c r="L36" s="12">
        <v>0.5</v>
      </c>
      <c r="M36" s="12">
        <v>0.5</v>
      </c>
      <c r="N36">
        <v>0.36713684946236558</v>
      </c>
      <c r="O36">
        <v>0.1140524489844684</v>
      </c>
      <c r="P36" s="1">
        <v>0.5</v>
      </c>
      <c r="Q36" s="1">
        <v>0.5</v>
      </c>
      <c r="R36">
        <v>0.28934304380724812</v>
      </c>
      <c r="S36">
        <v>7.8925713261648753E-2</v>
      </c>
      <c r="T36" s="1">
        <v>0.5</v>
      </c>
      <c r="U36" s="1">
        <v>0.5</v>
      </c>
      <c r="V36">
        <v>0.33376081999203511</v>
      </c>
      <c r="W36">
        <v>0.1145908714456392</v>
      </c>
      <c r="X36" s="1">
        <v>0.5</v>
      </c>
      <c r="Y36" s="1">
        <v>0.5</v>
      </c>
      <c r="Z36">
        <v>0.39572908004778973</v>
      </c>
      <c r="AA36">
        <v>0.1173318461341526</v>
      </c>
    </row>
    <row r="37" spans="1:27" x14ac:dyDescent="0.2">
      <c r="A37">
        <v>15</v>
      </c>
      <c r="B37" t="s">
        <v>29</v>
      </c>
      <c r="C37" t="s">
        <v>36</v>
      </c>
      <c r="D37" t="s">
        <v>145</v>
      </c>
      <c r="E37" s="1">
        <v>19.226299999999998</v>
      </c>
      <c r="F37">
        <v>33.479999999999997</v>
      </c>
      <c r="G37" t="s">
        <v>24</v>
      </c>
      <c r="H37" t="s">
        <v>74</v>
      </c>
      <c r="J37">
        <v>2025</v>
      </c>
      <c r="K37">
        <v>420</v>
      </c>
      <c r="L37" s="12">
        <v>0.968101455335308</v>
      </c>
      <c r="M37" s="12">
        <v>0.968101455335308</v>
      </c>
      <c r="N37">
        <v>0.40367119076065322</v>
      </c>
      <c r="O37">
        <v>0.1329511230585424</v>
      </c>
      <c r="P37" s="1">
        <v>1</v>
      </c>
      <c r="Q37" s="1">
        <v>1</v>
      </c>
      <c r="R37">
        <v>0.35034039944245321</v>
      </c>
      <c r="S37">
        <v>0.1136679777777778</v>
      </c>
      <c r="T37" s="1">
        <v>1</v>
      </c>
      <c r="U37" s="1">
        <v>1</v>
      </c>
      <c r="V37">
        <v>0.35596104659498212</v>
      </c>
      <c r="W37">
        <v>0.13273961720430111</v>
      </c>
      <c r="X37" s="1">
        <v>0.98223850763713827</v>
      </c>
      <c r="Y37" s="1">
        <v>0.98223850763713827</v>
      </c>
      <c r="Z37">
        <v>0.40630400110940429</v>
      </c>
      <c r="AA37">
        <v>0.12482191730670759</v>
      </c>
    </row>
    <row r="38" spans="1:27" s="8" customFormat="1" x14ac:dyDescent="0.2">
      <c r="A38" s="8">
        <v>36</v>
      </c>
      <c r="B38" s="8" t="s">
        <v>29</v>
      </c>
      <c r="C38" s="8" t="s">
        <v>86</v>
      </c>
      <c r="D38" s="8" t="s">
        <v>149</v>
      </c>
      <c r="E38" s="9">
        <v>14.2767</v>
      </c>
      <c r="F38" s="9">
        <v>35.896900000000002</v>
      </c>
      <c r="G38" s="8" t="s">
        <v>9</v>
      </c>
      <c r="H38" s="8" t="s">
        <v>74</v>
      </c>
      <c r="J38" s="8">
        <v>2017</v>
      </c>
      <c r="K38" s="8">
        <v>320</v>
      </c>
      <c r="L38" s="8">
        <v>2.7317154803051569E-2</v>
      </c>
      <c r="M38" s="8">
        <v>2.7317154803051569E-2</v>
      </c>
      <c r="N38" s="8">
        <v>0.35530261847869382</v>
      </c>
      <c r="O38" s="8">
        <v>0.1228047395459976</v>
      </c>
      <c r="P38" s="8">
        <v>0.59015230995696066</v>
      </c>
      <c r="Q38" s="8">
        <v>0.59015230995696066</v>
      </c>
      <c r="R38" s="8">
        <v>0.30836657228195941</v>
      </c>
      <c r="S38" s="8">
        <v>0.1002377624850657</v>
      </c>
      <c r="T38" s="8">
        <v>0.44439081011541814</v>
      </c>
      <c r="U38" s="8">
        <v>0.44439081011541814</v>
      </c>
      <c r="V38" s="8">
        <v>0.33429198128235771</v>
      </c>
      <c r="W38" s="8">
        <v>0.12918153524492229</v>
      </c>
      <c r="X38" s="8">
        <v>2.9266361284883659E-2</v>
      </c>
      <c r="Y38" s="8">
        <v>2.9266361284883659E-2</v>
      </c>
      <c r="Z38" s="8">
        <v>0.37724122802526022</v>
      </c>
      <c r="AA38" s="8">
        <v>0.123978404249872</v>
      </c>
    </row>
    <row r="39" spans="1:27" x14ac:dyDescent="0.2">
      <c r="A39">
        <v>20</v>
      </c>
      <c r="B39" t="s">
        <v>7</v>
      </c>
      <c r="C39" t="s">
        <v>14</v>
      </c>
      <c r="D39" t="s">
        <v>154</v>
      </c>
      <c r="E39" s="1">
        <v>25.315359999999998</v>
      </c>
      <c r="F39">
        <v>32.56</v>
      </c>
      <c r="G39" t="s">
        <v>9</v>
      </c>
      <c r="H39" t="s">
        <v>75</v>
      </c>
      <c r="J39">
        <v>2010</v>
      </c>
      <c r="K39">
        <v>86</v>
      </c>
      <c r="L39" s="12">
        <v>0.92906388888888891</v>
      </c>
      <c r="M39" s="12">
        <v>0.92906388888888891</v>
      </c>
      <c r="P39" s="12">
        <v>0.92906388888888891</v>
      </c>
      <c r="Q39" s="12">
        <v>0.92906388888888891</v>
      </c>
      <c r="T39" s="12">
        <v>0.92906388888888891</v>
      </c>
      <c r="U39" s="12">
        <v>0.92906388888888891</v>
      </c>
      <c r="X39" s="12">
        <v>0.92906388888888891</v>
      </c>
      <c r="Y39" s="12">
        <v>0.92906388888888891</v>
      </c>
    </row>
    <row r="40" spans="1:27" x14ac:dyDescent="0.2">
      <c r="A40">
        <v>21</v>
      </c>
      <c r="B40" t="s">
        <v>7</v>
      </c>
      <c r="C40" t="s">
        <v>15</v>
      </c>
      <c r="D40" t="s">
        <v>158</v>
      </c>
      <c r="E40" s="1">
        <v>26.045996917309001</v>
      </c>
      <c r="F40">
        <v>32.25</v>
      </c>
      <c r="G40" t="s">
        <v>9</v>
      </c>
      <c r="H40" t="s">
        <v>75</v>
      </c>
      <c r="J40">
        <v>2010</v>
      </c>
      <c r="K40">
        <v>64</v>
      </c>
      <c r="L40" s="12">
        <v>1</v>
      </c>
      <c r="M40" s="12">
        <v>1</v>
      </c>
      <c r="P40" s="12">
        <v>1</v>
      </c>
      <c r="Q40" s="12">
        <v>1</v>
      </c>
      <c r="T40" s="12">
        <v>1</v>
      </c>
      <c r="U40" s="12">
        <v>1</v>
      </c>
      <c r="X40" s="12">
        <v>1</v>
      </c>
      <c r="Y40" s="12">
        <v>1</v>
      </c>
    </row>
    <row r="41" spans="1:27" s="8" customFormat="1" x14ac:dyDescent="0.2">
      <c r="A41" s="8">
        <v>22</v>
      </c>
      <c r="B41" s="8" t="s">
        <v>7</v>
      </c>
      <c r="C41" s="8" t="s">
        <v>16</v>
      </c>
      <c r="D41" s="8" t="s">
        <v>162</v>
      </c>
      <c r="E41" s="9">
        <v>29.996935100000002</v>
      </c>
      <c r="F41" s="8">
        <v>31.25</v>
      </c>
      <c r="G41" s="8" t="s">
        <v>9</v>
      </c>
      <c r="H41" s="8" t="s">
        <v>75</v>
      </c>
      <c r="J41" s="8">
        <v>2018</v>
      </c>
      <c r="K41" s="9">
        <v>31.73515982</v>
      </c>
      <c r="L41" s="17">
        <v>1</v>
      </c>
      <c r="M41" s="17">
        <v>1</v>
      </c>
      <c r="P41" s="17">
        <v>1</v>
      </c>
      <c r="Q41" s="17">
        <v>1</v>
      </c>
      <c r="T41" s="17">
        <v>1</v>
      </c>
      <c r="U41" s="17">
        <v>1</v>
      </c>
      <c r="X41" s="17">
        <v>1</v>
      </c>
      <c r="Y41" s="17">
        <v>1</v>
      </c>
    </row>
    <row r="42" spans="1:27" x14ac:dyDescent="0.2">
      <c r="A42">
        <v>42</v>
      </c>
      <c r="B42" t="s">
        <v>17</v>
      </c>
      <c r="C42" t="s">
        <v>102</v>
      </c>
      <c r="D42" t="s">
        <v>160</v>
      </c>
      <c r="E42">
        <v>8.39</v>
      </c>
      <c r="F42">
        <v>35.44</v>
      </c>
      <c r="G42" t="s">
        <v>9</v>
      </c>
      <c r="H42" t="s">
        <v>83</v>
      </c>
      <c r="J42">
        <v>2014</v>
      </c>
      <c r="K42">
        <v>5</v>
      </c>
      <c r="L42">
        <v>0.17605086170659942</v>
      </c>
      <c r="M42">
        <v>0.17605086170659942</v>
      </c>
      <c r="P42">
        <v>0.97162673392181587</v>
      </c>
      <c r="Q42">
        <v>0.97162673392181587</v>
      </c>
      <c r="T42">
        <v>0.69829760403530894</v>
      </c>
      <c r="U42">
        <v>0.69829760403530894</v>
      </c>
      <c r="X42">
        <v>5.3270281630937368E-2</v>
      </c>
      <c r="Y42">
        <v>5.3270281630937368E-2</v>
      </c>
    </row>
    <row r="43" spans="1:27" x14ac:dyDescent="0.2">
      <c r="A43">
        <v>24</v>
      </c>
      <c r="B43" t="s">
        <v>17</v>
      </c>
      <c r="C43" t="s">
        <v>21</v>
      </c>
      <c r="D43" t="s">
        <v>147</v>
      </c>
      <c r="E43" s="1">
        <v>11.485569999999999</v>
      </c>
      <c r="F43">
        <v>37.590000000000003</v>
      </c>
      <c r="G43" t="s">
        <v>9</v>
      </c>
      <c r="H43" t="s">
        <v>75</v>
      </c>
      <c r="J43">
        <v>2000</v>
      </c>
      <c r="K43">
        <v>11</v>
      </c>
      <c r="L43" s="12">
        <v>1</v>
      </c>
      <c r="M43" s="12">
        <v>1</v>
      </c>
      <c r="P43" s="12">
        <v>1</v>
      </c>
      <c r="Q43" s="12">
        <v>1</v>
      </c>
      <c r="T43" s="12">
        <v>1</v>
      </c>
      <c r="U43" s="12">
        <v>1</v>
      </c>
      <c r="X43" s="12">
        <v>1</v>
      </c>
      <c r="Y43" s="12">
        <v>1</v>
      </c>
    </row>
    <row r="44" spans="1:27" x14ac:dyDescent="0.2">
      <c r="A44">
        <v>23</v>
      </c>
      <c r="B44" t="s">
        <v>17</v>
      </c>
      <c r="C44" t="s">
        <v>22</v>
      </c>
      <c r="D44" t="s">
        <v>148</v>
      </c>
      <c r="E44" s="1">
        <v>11.4887</v>
      </c>
      <c r="F44">
        <v>37.6</v>
      </c>
      <c r="G44" t="s">
        <v>9</v>
      </c>
      <c r="H44" t="s">
        <v>75</v>
      </c>
      <c r="J44">
        <v>2010</v>
      </c>
      <c r="K44">
        <v>78</v>
      </c>
      <c r="L44" s="12">
        <v>1</v>
      </c>
      <c r="M44" s="12">
        <v>1</v>
      </c>
      <c r="P44" s="12">
        <v>1</v>
      </c>
      <c r="Q44" s="12">
        <v>1</v>
      </c>
      <c r="T44" s="12">
        <v>1</v>
      </c>
      <c r="U44" s="12">
        <v>1</v>
      </c>
      <c r="X44" s="12">
        <v>1</v>
      </c>
      <c r="Y44" s="12">
        <v>1</v>
      </c>
    </row>
    <row r="45" spans="1:27" x14ac:dyDescent="0.2">
      <c r="A45">
        <v>29</v>
      </c>
      <c r="B45" t="s">
        <v>76</v>
      </c>
      <c r="C45" t="s">
        <v>78</v>
      </c>
      <c r="D45" t="s">
        <v>153</v>
      </c>
      <c r="E45">
        <v>4.5624833330000456</v>
      </c>
      <c r="F45">
        <v>31.504183333000071</v>
      </c>
      <c r="G45" t="s">
        <v>24</v>
      </c>
      <c r="H45" t="s">
        <v>83</v>
      </c>
      <c r="J45">
        <v>2024</v>
      </c>
      <c r="K45">
        <v>570</v>
      </c>
      <c r="L45">
        <v>1</v>
      </c>
      <c r="M45">
        <v>1</v>
      </c>
      <c r="P45">
        <v>0.67026307426542553</v>
      </c>
      <c r="Q45">
        <v>0.67026307426542553</v>
      </c>
      <c r="T45">
        <v>0.91525790813472963</v>
      </c>
      <c r="U45">
        <v>0.91525790813472963</v>
      </c>
      <c r="X45">
        <v>0.67857773012340161</v>
      </c>
      <c r="Y45">
        <v>0.67857773012340161</v>
      </c>
    </row>
    <row r="46" spans="1:27" x14ac:dyDescent="0.2">
      <c r="A46">
        <v>32</v>
      </c>
      <c r="B46" t="s">
        <v>76</v>
      </c>
      <c r="C46" t="s">
        <v>81</v>
      </c>
      <c r="D46" t="s">
        <v>155</v>
      </c>
      <c r="E46">
        <v>3.954004000000054</v>
      </c>
      <c r="F46">
        <v>31.708496000000029</v>
      </c>
      <c r="G46" t="s">
        <v>24</v>
      </c>
      <c r="H46" t="s">
        <v>83</v>
      </c>
      <c r="J46">
        <v>2024</v>
      </c>
      <c r="K46">
        <v>890</v>
      </c>
      <c r="L46">
        <v>0.80890994820337736</v>
      </c>
      <c r="M46">
        <v>0.80890994820337736</v>
      </c>
      <c r="P46">
        <v>0.23468337930949679</v>
      </c>
      <c r="Q46">
        <v>0.23468337930949679</v>
      </c>
      <c r="T46">
        <v>0.34012796812683682</v>
      </c>
      <c r="U46">
        <v>0.34012796812683682</v>
      </c>
      <c r="X46">
        <v>0.25363881180651482</v>
      </c>
      <c r="Y46">
        <v>0.25363881180651482</v>
      </c>
    </row>
    <row r="47" spans="1:27" x14ac:dyDescent="0.2">
      <c r="A47">
        <v>33</v>
      </c>
      <c r="B47" t="s">
        <v>76</v>
      </c>
      <c r="C47" t="s">
        <v>82</v>
      </c>
      <c r="D47" t="s">
        <v>156</v>
      </c>
      <c r="E47">
        <v>3.6708333360000398</v>
      </c>
      <c r="F47">
        <v>31.972916667</v>
      </c>
      <c r="G47" t="s">
        <v>24</v>
      </c>
      <c r="H47" t="s">
        <v>83</v>
      </c>
      <c r="J47">
        <v>2025</v>
      </c>
      <c r="K47">
        <v>42</v>
      </c>
      <c r="L47">
        <v>0.80890994820337736</v>
      </c>
      <c r="M47">
        <v>0.80890994820337736</v>
      </c>
      <c r="P47">
        <v>0.23468337930949679</v>
      </c>
      <c r="Q47">
        <v>0.23468337930949679</v>
      </c>
      <c r="T47">
        <v>0.34012796812683682</v>
      </c>
      <c r="U47">
        <v>0.34012796812683682</v>
      </c>
      <c r="X47">
        <v>0.25363881180651482</v>
      </c>
      <c r="Y47">
        <v>0.25363881180651482</v>
      </c>
    </row>
    <row r="48" spans="1:27" x14ac:dyDescent="0.2">
      <c r="A48">
        <v>30</v>
      </c>
      <c r="B48" t="s">
        <v>76</v>
      </c>
      <c r="C48" t="s">
        <v>79</v>
      </c>
      <c r="D48" t="s">
        <v>157</v>
      </c>
      <c r="E48">
        <v>4.1286550000000366</v>
      </c>
      <c r="F48">
        <v>31.581250000000072</v>
      </c>
      <c r="G48" t="s">
        <v>24</v>
      </c>
      <c r="H48" t="s">
        <v>83</v>
      </c>
      <c r="J48">
        <v>2024</v>
      </c>
      <c r="K48">
        <v>410</v>
      </c>
      <c r="L48">
        <v>1</v>
      </c>
      <c r="M48">
        <v>1</v>
      </c>
      <c r="P48">
        <v>0.66221978734810272</v>
      </c>
      <c r="Q48">
        <v>0.66221978734810272</v>
      </c>
      <c r="T48">
        <v>0.91607860535489305</v>
      </c>
      <c r="U48">
        <v>0.91607860535489305</v>
      </c>
      <c r="X48">
        <v>0.6905463510218347</v>
      </c>
      <c r="Y48">
        <v>0.6905463510218347</v>
      </c>
    </row>
    <row r="49" spans="1:25" x14ac:dyDescent="0.2">
      <c r="A49">
        <v>31</v>
      </c>
      <c r="B49" t="s">
        <v>76</v>
      </c>
      <c r="C49" t="s">
        <v>80</v>
      </c>
      <c r="D49" t="s">
        <v>159</v>
      </c>
      <c r="E49">
        <v>4.0364056660000642</v>
      </c>
      <c r="F49">
        <v>31.634427666000079</v>
      </c>
      <c r="G49" t="s">
        <v>24</v>
      </c>
      <c r="H49" t="s">
        <v>83</v>
      </c>
      <c r="J49">
        <v>2024</v>
      </c>
      <c r="K49">
        <v>235</v>
      </c>
      <c r="L49">
        <v>0.80346644663172329</v>
      </c>
      <c r="M49">
        <v>0.80346644663172329</v>
      </c>
      <c r="P49">
        <v>0.23195088873838973</v>
      </c>
      <c r="Q49">
        <v>0.23195088873838973</v>
      </c>
      <c r="T49">
        <v>0.33939605785664223</v>
      </c>
      <c r="U49">
        <v>0.33939605785664223</v>
      </c>
      <c r="X49">
        <v>0.2418726273281383</v>
      </c>
      <c r="Y49">
        <v>0.2418726273281383</v>
      </c>
    </row>
  </sheetData>
  <sortState xmlns:xlrd2="http://schemas.microsoft.com/office/spreadsheetml/2017/richdata2" ref="A2:AA49">
    <sortCondition ref="H2:H49"/>
  </sortState>
  <conditionalFormatting sqref="K2:K49">
    <cfRule type="colorScale" priority="384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K8:K17 K2:K6">
    <cfRule type="colorScale" priority="95">
      <colorScale>
        <cfvo type="min"/>
        <cfvo type="max"/>
        <color rgb="FFFCFCFF"/>
        <color rgb="FFF8696B"/>
      </colorScale>
    </cfRule>
    <cfRule type="colorScale" priority="94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93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K8:K24 K2:K6">
    <cfRule type="colorScale" priority="38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K8:K33 K2:K6">
    <cfRule type="colorScale" priority="389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K18:K24">
    <cfRule type="colorScale" priority="392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9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94">
      <colorScale>
        <cfvo type="min"/>
        <cfvo type="max"/>
        <color rgb="FFFCFCFF"/>
        <color rgb="FFF8696B"/>
      </colorScale>
    </cfRule>
  </conditionalFormatting>
  <conditionalFormatting sqref="L2:M21">
    <cfRule type="colorScale" priority="39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O21">
    <cfRule type="colorScale" priority="400">
      <colorScale>
        <cfvo type="min"/>
        <cfvo type="max"/>
        <color rgb="FFFCFCFF"/>
        <color rgb="FFF8696B"/>
      </colorScale>
    </cfRule>
  </conditionalFormatting>
  <conditionalFormatting sqref="N2:O49 R2:S49 V2:W49 Z2:AA49">
    <cfRule type="colorScale" priority="402">
      <colorScale>
        <cfvo type="min"/>
        <cfvo type="max"/>
        <color rgb="FFFCFCFF"/>
        <color rgb="FFF8696B"/>
      </colorScale>
    </cfRule>
  </conditionalFormatting>
  <conditionalFormatting sqref="O18:O21 N2:N21">
    <cfRule type="colorScale" priority="410">
      <colorScale>
        <cfvo type="min"/>
        <cfvo type="max"/>
        <color rgb="FFFCFCFF"/>
        <color rgb="FFF8696B"/>
      </colorScale>
    </cfRule>
  </conditionalFormatting>
  <conditionalFormatting sqref="P8:P17 P2:P6 Q17 P18:Q18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7:Q7">
    <cfRule type="colorScale" priority="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8:Q18 P2:Q6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18:Q19">
    <cfRule type="colorScale" priority="41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0:Q21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8:Q18 Q2:Q6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7">
    <cfRule type="colorScale" priority="17">
      <colorScale>
        <cfvo type="min"/>
        <cfvo type="max"/>
        <color rgb="FFFCFCFF"/>
        <color rgb="FFF8696B"/>
      </colorScale>
    </cfRule>
  </conditionalFormatting>
  <conditionalFormatting sqref="R8:R17 R2:R6">
    <cfRule type="colorScale" priority="21">
      <colorScale>
        <cfvo type="min"/>
        <cfvo type="max"/>
        <color rgb="FFFCFCFF"/>
        <color rgb="FFF8696B"/>
      </colorScale>
    </cfRule>
  </conditionalFormatting>
  <conditionalFormatting sqref="R7:S7">
    <cfRule type="colorScale" priority="15">
      <colorScale>
        <cfvo type="min"/>
        <cfvo type="max"/>
        <color rgb="FFFCFCFF"/>
        <color rgb="FFF8696B"/>
      </colorScale>
    </cfRule>
  </conditionalFormatting>
  <conditionalFormatting sqref="R8:S17 R2:S6">
    <cfRule type="colorScale" priority="19">
      <colorScale>
        <cfvo type="min"/>
        <cfvo type="max"/>
        <color rgb="FFFCFCFF"/>
        <color rgb="FFF8696B"/>
      </colorScale>
    </cfRule>
  </conditionalFormatting>
  <conditionalFormatting sqref="T8:T17 T2:T6 U17 T18:U18"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3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7:U7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18:U19">
    <cfRule type="colorScale" priority="41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0:U21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8:U18 U2:U6"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8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29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V7">
    <cfRule type="colorScale" priority="25">
      <colorScale>
        <cfvo type="min"/>
        <cfvo type="max"/>
        <color rgb="FFFCFCFF"/>
        <color rgb="FFF8696B"/>
      </colorScale>
    </cfRule>
  </conditionalFormatting>
  <conditionalFormatting sqref="V8:V17 V2:V6">
    <cfRule type="colorScale" priority="31">
      <colorScale>
        <cfvo type="min"/>
        <cfvo type="max"/>
        <color rgb="FFFCFCFF"/>
        <color rgb="FFF8696B"/>
      </colorScale>
    </cfRule>
  </conditionalFormatting>
  <conditionalFormatting sqref="V7:W7">
    <cfRule type="colorScale" priority="23">
      <colorScale>
        <cfvo type="min"/>
        <cfvo type="max"/>
        <color rgb="FFFCFCFF"/>
        <color rgb="FFF8696B"/>
      </colorScale>
    </cfRule>
  </conditionalFormatting>
  <conditionalFormatting sqref="V8:W17 V2:W6">
    <cfRule type="colorScale" priority="26">
      <colorScale>
        <cfvo type="min"/>
        <cfvo type="max"/>
        <color rgb="FFFCFCFF"/>
        <color rgb="FFF8696B"/>
      </colorScale>
    </cfRule>
  </conditionalFormatting>
  <conditionalFormatting sqref="X8:X17 X2:X6 Y17 X18:Y18">
    <cfRule type="colorScale" priority="5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5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5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8">
      <colorScale>
        <cfvo type="min"/>
        <cfvo type="max"/>
        <color rgb="FFFCFCFF"/>
        <color rgb="FFF8696B"/>
      </colorScale>
    </cfRule>
  </conditionalFormatting>
  <conditionalFormatting sqref="X7:Y7">
    <cfRule type="colorScale" priority="5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18:Y19">
    <cfRule type="colorScale" priority="41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20:Y21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X26:Y49 L2:M24 P2:Q24 T2:U24 X2:Y24 T26:U49 P26:Q49 L26:M49 L25:Y25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499984740745262"/>
      </colorScale>
    </cfRule>
  </conditionalFormatting>
  <conditionalFormatting sqref="Y8:Y18 Y2:Y6">
    <cfRule type="colorScale" priority="5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Z7">
    <cfRule type="colorScale" priority="51">
      <colorScale>
        <cfvo type="min"/>
        <cfvo type="max"/>
        <color rgb="FFFCFCFF"/>
        <color rgb="FFF8696B"/>
      </colorScale>
    </cfRule>
  </conditionalFormatting>
  <conditionalFormatting sqref="Z8:Z17 Z2:Z6">
    <cfRule type="colorScale" priority="54">
      <colorScale>
        <cfvo type="min"/>
        <cfvo type="max"/>
        <color rgb="FFFCFCFF"/>
        <color rgb="FFF8696B"/>
      </colorScale>
    </cfRule>
  </conditionalFormatting>
  <conditionalFormatting sqref="Z7:AA7">
    <cfRule type="colorScale" priority="49">
      <colorScale>
        <cfvo type="min"/>
        <cfvo type="max"/>
        <color rgb="FFFCFCFF"/>
        <color rgb="FFF8696B"/>
      </colorScale>
    </cfRule>
  </conditionalFormatting>
  <conditionalFormatting sqref="Z8:AA17 Z2:AA6">
    <cfRule type="colorScale" priority="5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DE28D-E540-41A1-B5C0-F7E4C1D8034A}">
  <dimension ref="A1:C53"/>
  <sheetViews>
    <sheetView topLeftCell="A16" workbookViewId="0">
      <selection activeCell="G12" sqref="G12"/>
    </sheetView>
  </sheetViews>
  <sheetFormatPr defaultRowHeight="12.75" x14ac:dyDescent="0.2"/>
  <sheetData>
    <row r="1" spans="1:3" x14ac:dyDescent="0.2">
      <c r="A1" s="4" t="s">
        <v>1</v>
      </c>
      <c r="B1" s="4" t="s">
        <v>45</v>
      </c>
      <c r="C1" s="4" t="s">
        <v>2</v>
      </c>
    </row>
    <row r="2" spans="1:3" x14ac:dyDescent="0.2">
      <c r="A2" s="8" t="s">
        <v>72</v>
      </c>
      <c r="B2">
        <v>30.02499999999899</v>
      </c>
      <c r="C2">
        <v>32.310416666665901</v>
      </c>
    </row>
    <row r="3" spans="1:3" x14ac:dyDescent="0.2">
      <c r="A3" t="s">
        <v>12</v>
      </c>
      <c r="B3" s="1">
        <v>24.033999999999999</v>
      </c>
      <c r="C3">
        <v>32.869999999999997</v>
      </c>
    </row>
    <row r="4" spans="1:3" x14ac:dyDescent="0.2">
      <c r="A4" t="s">
        <v>13</v>
      </c>
      <c r="B4" s="1">
        <v>24.033999999999999</v>
      </c>
      <c r="C4">
        <v>32.869999999999997</v>
      </c>
    </row>
    <row r="5" spans="1:3" x14ac:dyDescent="0.2">
      <c r="A5" t="s">
        <v>8</v>
      </c>
      <c r="B5" s="1">
        <v>23.973310000000001</v>
      </c>
      <c r="C5">
        <v>32.880000000000003</v>
      </c>
    </row>
    <row r="6" spans="1:3" x14ac:dyDescent="0.2">
      <c r="A6" s="8" t="s">
        <v>115</v>
      </c>
      <c r="B6">
        <v>26.03449683085595</v>
      </c>
      <c r="C6">
        <v>32.257169835809101</v>
      </c>
    </row>
    <row r="7" spans="1:3" x14ac:dyDescent="0.2">
      <c r="A7" s="8" t="s">
        <v>71</v>
      </c>
      <c r="B7">
        <v>30.257831191935612</v>
      </c>
      <c r="C7">
        <v>27.74949785860262</v>
      </c>
    </row>
    <row r="8" spans="1:3" x14ac:dyDescent="0.2">
      <c r="A8" t="s">
        <v>105</v>
      </c>
      <c r="B8">
        <v>9.7799999999999994</v>
      </c>
      <c r="C8">
        <v>38.83</v>
      </c>
    </row>
    <row r="9" spans="1:3" x14ac:dyDescent="0.2">
      <c r="A9" t="s">
        <v>106</v>
      </c>
      <c r="B9">
        <v>9.7799999999999994</v>
      </c>
      <c r="C9">
        <v>38.83</v>
      </c>
    </row>
    <row r="10" spans="1:3" x14ac:dyDescent="0.2">
      <c r="A10" t="s">
        <v>101</v>
      </c>
      <c r="B10">
        <v>9.5941700999999906</v>
      </c>
      <c r="C10">
        <v>37.232997899999901</v>
      </c>
    </row>
    <row r="11" spans="1:3" x14ac:dyDescent="0.2">
      <c r="A11" t="s">
        <v>104</v>
      </c>
      <c r="B11">
        <v>7.2166699999999997</v>
      </c>
      <c r="C11">
        <v>35.633339999999997</v>
      </c>
    </row>
    <row r="12" spans="1:3" x14ac:dyDescent="0.2">
      <c r="A12" t="s">
        <v>26</v>
      </c>
      <c r="B12" s="1">
        <v>10.340844000000001</v>
      </c>
      <c r="C12">
        <v>36.65</v>
      </c>
    </row>
    <row r="13" spans="1:3" x14ac:dyDescent="0.2">
      <c r="A13" t="s">
        <v>110</v>
      </c>
      <c r="B13">
        <v>8.5429999999999993</v>
      </c>
      <c r="C13">
        <v>35.195</v>
      </c>
    </row>
    <row r="14" spans="1:3" x14ac:dyDescent="0.2">
      <c r="A14" t="s">
        <v>27</v>
      </c>
      <c r="B14" s="1">
        <v>9.8629999999999995</v>
      </c>
      <c r="C14">
        <v>37.67</v>
      </c>
    </row>
    <row r="15" spans="1:3" x14ac:dyDescent="0.2">
      <c r="A15" t="s">
        <v>100</v>
      </c>
      <c r="B15">
        <v>9.5592100000000002</v>
      </c>
      <c r="C15">
        <v>37.36562</v>
      </c>
    </row>
    <row r="16" spans="1:3" x14ac:dyDescent="0.2">
      <c r="A16" t="s">
        <v>107</v>
      </c>
      <c r="B16">
        <v>8.31</v>
      </c>
      <c r="C16">
        <v>36.1</v>
      </c>
    </row>
    <row r="17" spans="1:3" x14ac:dyDescent="0.2">
      <c r="A17" t="s">
        <v>108</v>
      </c>
      <c r="B17">
        <v>8.23</v>
      </c>
      <c r="C17">
        <v>34.96</v>
      </c>
    </row>
    <row r="18" spans="1:3" x14ac:dyDescent="0.2">
      <c r="A18" t="s">
        <v>23</v>
      </c>
      <c r="B18" s="1">
        <v>10.144004000000001</v>
      </c>
      <c r="C18">
        <v>38.340000000000003</v>
      </c>
    </row>
    <row r="19" spans="1:3" x14ac:dyDescent="0.2">
      <c r="A19" t="s">
        <v>113</v>
      </c>
      <c r="B19" s="1">
        <v>11.71</v>
      </c>
      <c r="C19">
        <v>37.380000000000003</v>
      </c>
    </row>
    <row r="20" spans="1:3" x14ac:dyDescent="0.2">
      <c r="A20" t="s">
        <v>112</v>
      </c>
      <c r="B20">
        <v>9.7920509063105143</v>
      </c>
      <c r="C20">
        <v>34.821217572976948</v>
      </c>
    </row>
    <row r="21" spans="1:3" x14ac:dyDescent="0.2">
      <c r="A21" t="s">
        <v>111</v>
      </c>
      <c r="B21">
        <v>8.9687499999993818</v>
      </c>
      <c r="C21">
        <v>36.228934219808657</v>
      </c>
    </row>
    <row r="22" spans="1:3" x14ac:dyDescent="0.2">
      <c r="A22" t="s">
        <v>18</v>
      </c>
      <c r="B22" s="1">
        <v>11.21</v>
      </c>
      <c r="C22">
        <v>35.090000000000003</v>
      </c>
    </row>
    <row r="23" spans="1:3" x14ac:dyDescent="0.2">
      <c r="A23" t="s">
        <v>103</v>
      </c>
      <c r="B23">
        <v>8.2235060000000004</v>
      </c>
      <c r="C23">
        <v>35.493414399999999</v>
      </c>
    </row>
    <row r="24" spans="1:3" x14ac:dyDescent="0.2">
      <c r="A24" t="s">
        <v>99</v>
      </c>
    </row>
    <row r="25" spans="1:3" x14ac:dyDescent="0.2">
      <c r="A25" t="s">
        <v>98</v>
      </c>
      <c r="B25">
        <v>13.347630000000001</v>
      </c>
      <c r="C25">
        <v>38.743160000000003</v>
      </c>
    </row>
    <row r="26" spans="1:3" x14ac:dyDescent="0.2">
      <c r="A26" t="s">
        <v>97</v>
      </c>
      <c r="B26">
        <v>13.790556</v>
      </c>
      <c r="C26">
        <v>37.997222000000001</v>
      </c>
    </row>
    <row r="27" spans="1:3" x14ac:dyDescent="0.2">
      <c r="A27" t="s">
        <v>109</v>
      </c>
      <c r="B27">
        <v>9.9860109999999995</v>
      </c>
      <c r="C27">
        <v>34.893504</v>
      </c>
    </row>
    <row r="28" spans="1:3" x14ac:dyDescent="0.2">
      <c r="A28" t="s">
        <v>28</v>
      </c>
      <c r="B28" s="1">
        <v>9.9470200000000002</v>
      </c>
      <c r="C28">
        <v>35.68</v>
      </c>
    </row>
    <row r="29" spans="1:3" x14ac:dyDescent="0.2">
      <c r="A29" s="8" t="s">
        <v>77</v>
      </c>
      <c r="B29">
        <v>4.7392422337811801</v>
      </c>
      <c r="C29">
        <v>31.597916666665899</v>
      </c>
    </row>
    <row r="30" spans="1:3" x14ac:dyDescent="0.2">
      <c r="A30" t="s">
        <v>84</v>
      </c>
      <c r="B30" s="1">
        <v>7.6813841641640401</v>
      </c>
      <c r="C30" s="1">
        <v>28.047306141252399</v>
      </c>
    </row>
    <row r="31" spans="1:3" x14ac:dyDescent="0.2">
      <c r="A31" t="s">
        <v>38</v>
      </c>
      <c r="B31" s="1">
        <v>19.3353124367388</v>
      </c>
      <c r="C31">
        <v>33.409999999999997</v>
      </c>
    </row>
    <row r="32" spans="1:3" x14ac:dyDescent="0.2">
      <c r="A32" t="s">
        <v>39</v>
      </c>
      <c r="B32" s="1">
        <v>21.373100000000001</v>
      </c>
      <c r="C32">
        <v>30.93</v>
      </c>
    </row>
    <row r="33" spans="1:3" x14ac:dyDescent="0.2">
      <c r="A33" t="s">
        <v>30</v>
      </c>
      <c r="B33" s="1">
        <v>15.238888888888889</v>
      </c>
      <c r="C33">
        <v>32.46</v>
      </c>
    </row>
    <row r="34" spans="1:3" x14ac:dyDescent="0.2">
      <c r="A34" t="s">
        <v>37</v>
      </c>
      <c r="B34" s="1">
        <v>19.166699999999999</v>
      </c>
      <c r="C34">
        <v>30.48</v>
      </c>
    </row>
    <row r="35" spans="1:3" x14ac:dyDescent="0.2">
      <c r="A35" t="s">
        <v>85</v>
      </c>
      <c r="B35" s="1">
        <v>14.9222</v>
      </c>
      <c r="C35" s="1">
        <v>35.908299999999997</v>
      </c>
    </row>
    <row r="36" spans="1:3" x14ac:dyDescent="0.2">
      <c r="A36" t="s">
        <v>33</v>
      </c>
      <c r="B36" s="1">
        <v>18.492560000000001</v>
      </c>
      <c r="C36">
        <v>31.82</v>
      </c>
    </row>
    <row r="37" spans="1:3" x14ac:dyDescent="0.2">
      <c r="A37" t="s">
        <v>34</v>
      </c>
      <c r="B37" s="1">
        <v>19.286999999999999</v>
      </c>
      <c r="C37">
        <v>32.69</v>
      </c>
    </row>
    <row r="38" spans="1:3" x14ac:dyDescent="0.2">
      <c r="A38" t="s">
        <v>32</v>
      </c>
      <c r="B38" s="1">
        <v>11.7983333333333</v>
      </c>
      <c r="C38">
        <v>34.39</v>
      </c>
    </row>
    <row r="39" spans="1:3" x14ac:dyDescent="0.2">
      <c r="A39" t="s">
        <v>40</v>
      </c>
      <c r="B39" s="1">
        <v>16.3569</v>
      </c>
      <c r="C39">
        <v>32.71</v>
      </c>
    </row>
    <row r="40" spans="1:3" x14ac:dyDescent="0.2">
      <c r="A40" t="s">
        <v>35</v>
      </c>
      <c r="B40" s="1">
        <v>13.29707</v>
      </c>
      <c r="C40">
        <v>33.89</v>
      </c>
    </row>
    <row r="41" spans="1:3" x14ac:dyDescent="0.2">
      <c r="A41" t="s">
        <v>36</v>
      </c>
      <c r="B41" s="1">
        <v>19.226299999999998</v>
      </c>
      <c r="C41">
        <v>33.479999999999997</v>
      </c>
    </row>
    <row r="42" spans="1:3" x14ac:dyDescent="0.2">
      <c r="A42" t="s">
        <v>86</v>
      </c>
      <c r="B42" s="1">
        <v>14.2767</v>
      </c>
      <c r="C42" s="1">
        <v>35.896900000000002</v>
      </c>
    </row>
    <row r="43" spans="1:3" x14ac:dyDescent="0.2">
      <c r="A43" t="s">
        <v>14</v>
      </c>
      <c r="B43" s="1">
        <v>25.315359999999998</v>
      </c>
      <c r="C43">
        <v>32.56</v>
      </c>
    </row>
    <row r="44" spans="1:3" x14ac:dyDescent="0.2">
      <c r="A44" t="s">
        <v>15</v>
      </c>
      <c r="B44" s="1">
        <v>26.045996917309001</v>
      </c>
      <c r="C44">
        <v>32.25</v>
      </c>
    </row>
    <row r="45" spans="1:3" x14ac:dyDescent="0.2">
      <c r="A45" t="s">
        <v>16</v>
      </c>
      <c r="B45" s="1">
        <v>29.996935100000002</v>
      </c>
      <c r="C45">
        <v>31.25</v>
      </c>
    </row>
    <row r="46" spans="1:3" x14ac:dyDescent="0.2">
      <c r="A46" t="s">
        <v>102</v>
      </c>
      <c r="B46">
        <v>8.2235060000000004</v>
      </c>
      <c r="C46">
        <v>35.493414399999999</v>
      </c>
    </row>
    <row r="47" spans="1:3" x14ac:dyDescent="0.2">
      <c r="A47" t="s">
        <v>21</v>
      </c>
      <c r="B47" s="1">
        <v>11.485569999999999</v>
      </c>
      <c r="C47">
        <v>37.590000000000003</v>
      </c>
    </row>
    <row r="48" spans="1:3" x14ac:dyDescent="0.2">
      <c r="A48" t="s">
        <v>22</v>
      </c>
      <c r="B48" s="1">
        <v>11.4887</v>
      </c>
      <c r="C48">
        <v>37.6</v>
      </c>
    </row>
    <row r="49" spans="1:3" x14ac:dyDescent="0.2">
      <c r="A49" t="s">
        <v>78</v>
      </c>
      <c r="B49">
        <v>4.5624833330000456</v>
      </c>
      <c r="C49">
        <v>31.504183333000071</v>
      </c>
    </row>
    <row r="50" spans="1:3" x14ac:dyDescent="0.2">
      <c r="A50" t="s">
        <v>81</v>
      </c>
      <c r="B50">
        <v>3.954004000000054</v>
      </c>
      <c r="C50">
        <v>31.708496000000029</v>
      </c>
    </row>
    <row r="51" spans="1:3" x14ac:dyDescent="0.2">
      <c r="A51" t="s">
        <v>82</v>
      </c>
      <c r="B51">
        <v>3.6708333360000398</v>
      </c>
      <c r="C51">
        <v>31.972916667</v>
      </c>
    </row>
    <row r="52" spans="1:3" x14ac:dyDescent="0.2">
      <c r="A52" t="s">
        <v>79</v>
      </c>
      <c r="B52">
        <v>4.1286550000000366</v>
      </c>
      <c r="C52">
        <v>31.581250000000072</v>
      </c>
    </row>
    <row r="53" spans="1:3" x14ac:dyDescent="0.2">
      <c r="A53" t="s">
        <v>80</v>
      </c>
      <c r="B53">
        <v>4.0364056660000642</v>
      </c>
      <c r="C53">
        <v>31.634427666000079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203F0-A1EC-4226-8EBE-C9AE66A6A6ED}">
  <dimension ref="A1:X41"/>
  <sheetViews>
    <sheetView workbookViewId="0">
      <selection activeCell="N31" sqref="N31"/>
    </sheetView>
  </sheetViews>
  <sheetFormatPr defaultRowHeight="12.75" x14ac:dyDescent="0.2"/>
  <cols>
    <col min="1" max="1" width="9.42578125" bestFit="1" customWidth="1"/>
    <col min="2" max="2" width="17.7109375" bestFit="1" customWidth="1"/>
    <col min="3" max="3" width="9.28515625" customWidth="1"/>
    <col min="4" max="4" width="10.140625" bestFit="1" customWidth="1"/>
    <col min="5" max="5" width="9.28515625" bestFit="1" customWidth="1"/>
    <col min="6" max="6" width="20" bestFit="1" customWidth="1"/>
    <col min="7" max="7" width="14.140625" bestFit="1" customWidth="1"/>
    <col min="8" max="8" width="9" bestFit="1" customWidth="1"/>
  </cols>
  <sheetData>
    <row r="1" spans="1:24" x14ac:dyDescent="0.2">
      <c r="A1" s="4" t="s">
        <v>0</v>
      </c>
      <c r="B1" s="4" t="s">
        <v>1</v>
      </c>
      <c r="C1" s="4" t="s">
        <v>45</v>
      </c>
      <c r="D1" s="4" t="s">
        <v>2</v>
      </c>
      <c r="E1" s="4" t="s">
        <v>3</v>
      </c>
      <c r="F1" s="4" t="s">
        <v>47</v>
      </c>
      <c r="G1" s="4" t="s">
        <v>44</v>
      </c>
      <c r="H1" s="11" t="s">
        <v>50</v>
      </c>
      <c r="I1" s="11" t="s">
        <v>49</v>
      </c>
      <c r="J1" s="4" t="s">
        <v>51</v>
      </c>
      <c r="K1" s="4" t="s">
        <v>52</v>
      </c>
      <c r="L1" s="4" t="s">
        <v>54</v>
      </c>
      <c r="M1" s="11" t="s">
        <v>53</v>
      </c>
      <c r="N1" s="4" t="s">
        <v>55</v>
      </c>
      <c r="O1" s="4" t="s">
        <v>56</v>
      </c>
      <c r="P1" s="4" t="s">
        <v>58</v>
      </c>
      <c r="Q1" s="11" t="s">
        <v>57</v>
      </c>
      <c r="R1" s="4" t="s">
        <v>59</v>
      </c>
      <c r="S1" s="4" t="s">
        <v>60</v>
      </c>
      <c r="T1" s="4" t="s">
        <v>64</v>
      </c>
      <c r="U1" s="11" t="s">
        <v>61</v>
      </c>
      <c r="V1" s="4" t="s">
        <v>62</v>
      </c>
      <c r="W1" s="4" t="s">
        <v>63</v>
      </c>
      <c r="X1" s="4" t="s">
        <v>6</v>
      </c>
    </row>
    <row r="2" spans="1:24" x14ac:dyDescent="0.2">
      <c r="A2" t="s">
        <v>7</v>
      </c>
      <c r="B2" t="s">
        <v>8</v>
      </c>
      <c r="C2" s="1">
        <v>23.973310000000001</v>
      </c>
      <c r="D2">
        <v>32.880000000000003</v>
      </c>
      <c r="E2" t="s">
        <v>9</v>
      </c>
      <c r="F2">
        <v>6500</v>
      </c>
      <c r="G2">
        <v>2100</v>
      </c>
      <c r="H2" s="12">
        <v>0.72314188741695651</v>
      </c>
      <c r="I2" s="12">
        <v>0.72314188741695651</v>
      </c>
      <c r="J2">
        <v>0.40586848506571083</v>
      </c>
      <c r="K2">
        <v>0.12603861242532849</v>
      </c>
      <c r="L2" s="12">
        <v>0.72314188741695651</v>
      </c>
      <c r="M2" s="12">
        <v>0.72314188741695651</v>
      </c>
      <c r="N2">
        <v>0.38385520469932288</v>
      </c>
      <c r="O2">
        <v>0.11816489581839899</v>
      </c>
      <c r="P2" s="12">
        <v>0.72314188741695651</v>
      </c>
      <c r="Q2" s="12">
        <v>0.72314188741695651</v>
      </c>
      <c r="R2">
        <v>0.37423852608522501</v>
      </c>
      <c r="S2">
        <v>0.1297939178016726</v>
      </c>
      <c r="T2" s="12">
        <v>0.72314188741695651</v>
      </c>
      <c r="U2" s="12">
        <v>0.72314188741695651</v>
      </c>
      <c r="V2">
        <v>0.39426057176992663</v>
      </c>
      <c r="W2">
        <v>0.1117774126984127</v>
      </c>
      <c r="X2">
        <v>2010</v>
      </c>
    </row>
    <row r="3" spans="1:24" x14ac:dyDescent="0.2">
      <c r="A3" t="s">
        <v>7</v>
      </c>
      <c r="B3" t="s">
        <v>12</v>
      </c>
      <c r="C3" s="1">
        <v>24.033999999999999</v>
      </c>
      <c r="D3">
        <v>32.869999999999997</v>
      </c>
      <c r="E3" t="s">
        <v>9</v>
      </c>
      <c r="F3">
        <v>8.24</v>
      </c>
      <c r="G3">
        <v>280</v>
      </c>
      <c r="H3" s="12">
        <v>1</v>
      </c>
      <c r="I3" s="12">
        <v>1</v>
      </c>
      <c r="J3">
        <v>0.40949003026682601</v>
      </c>
      <c r="K3">
        <v>0.1261858979689367</v>
      </c>
      <c r="L3" s="12">
        <v>1</v>
      </c>
      <c r="M3" s="12">
        <v>1</v>
      </c>
      <c r="N3">
        <v>0.38181073277578648</v>
      </c>
      <c r="O3">
        <v>0.1174411816009558</v>
      </c>
      <c r="P3" s="12">
        <v>1</v>
      </c>
      <c r="Q3" s="12">
        <v>1</v>
      </c>
      <c r="R3">
        <v>0.37100408442851451</v>
      </c>
      <c r="S3">
        <v>0.1288478107526882</v>
      </c>
      <c r="T3" s="12">
        <v>1</v>
      </c>
      <c r="U3" s="12">
        <v>1</v>
      </c>
      <c r="V3">
        <v>0.4012607561017239</v>
      </c>
      <c r="W3">
        <v>0.1126826774193548</v>
      </c>
      <c r="X3">
        <v>2010</v>
      </c>
    </row>
    <row r="4" spans="1:24" x14ac:dyDescent="0.2">
      <c r="A4" t="s">
        <v>7</v>
      </c>
      <c r="B4" t="s">
        <v>13</v>
      </c>
      <c r="C4" s="1">
        <v>24.033999999999999</v>
      </c>
      <c r="D4">
        <v>32.869999999999997</v>
      </c>
      <c r="E4" t="s">
        <v>9</v>
      </c>
      <c r="F4">
        <v>8.24</v>
      </c>
      <c r="G4">
        <v>270</v>
      </c>
      <c r="H4" s="12">
        <v>1</v>
      </c>
      <c r="I4" s="12">
        <v>1</v>
      </c>
      <c r="J4">
        <v>0.40949003026682601</v>
      </c>
      <c r="K4">
        <v>0.1261858979689367</v>
      </c>
      <c r="L4" s="12">
        <v>1</v>
      </c>
      <c r="M4" s="12">
        <v>1</v>
      </c>
      <c r="N4">
        <v>0.38181073277578648</v>
      </c>
      <c r="O4">
        <v>0.1174411816009558</v>
      </c>
      <c r="P4" s="12">
        <v>1</v>
      </c>
      <c r="Q4" s="12">
        <v>1</v>
      </c>
      <c r="R4">
        <v>0.37100408442851451</v>
      </c>
      <c r="S4">
        <v>0.1288478107526882</v>
      </c>
      <c r="T4" s="12">
        <v>1</v>
      </c>
      <c r="U4" s="12">
        <v>1</v>
      </c>
      <c r="V4">
        <v>0.4012607561017239</v>
      </c>
      <c r="W4">
        <v>0.1126826774193548</v>
      </c>
      <c r="X4">
        <v>2010</v>
      </c>
    </row>
    <row r="5" spans="1:24" x14ac:dyDescent="0.2">
      <c r="A5" t="s">
        <v>17</v>
      </c>
      <c r="B5" t="s">
        <v>18</v>
      </c>
      <c r="C5" s="1">
        <v>11.21</v>
      </c>
      <c r="D5">
        <v>35.090000000000003</v>
      </c>
      <c r="E5" t="s">
        <v>9</v>
      </c>
      <c r="F5" s="5">
        <v>1874</v>
      </c>
      <c r="G5">
        <v>6400</v>
      </c>
      <c r="H5" s="12">
        <v>0.28000000000000003</v>
      </c>
      <c r="I5" s="12">
        <v>0.28000000000000003</v>
      </c>
      <c r="J5">
        <v>0.33303783671843878</v>
      </c>
      <c r="K5">
        <v>0.10567916917562729</v>
      </c>
      <c r="L5" s="1">
        <v>0.28000000000000003</v>
      </c>
      <c r="M5" s="1">
        <v>0.28000000000000003</v>
      </c>
      <c r="N5">
        <v>0.27764846395858228</v>
      </c>
      <c r="O5">
        <v>6.7827279569892471E-2</v>
      </c>
      <c r="P5" s="1">
        <v>0.48480334509342748</v>
      </c>
      <c r="Q5" s="1">
        <v>0.48480334509342748</v>
      </c>
      <c r="R5">
        <v>0.30851121903624051</v>
      </c>
      <c r="S5">
        <v>0.1091898138590203</v>
      </c>
      <c r="T5" s="1">
        <v>2.9720371096302111E-2</v>
      </c>
      <c r="U5" s="1">
        <v>2.9720371096302111E-2</v>
      </c>
      <c r="V5">
        <v>0.37835753840245773</v>
      </c>
      <c r="W5">
        <v>0.11339636354326681</v>
      </c>
      <c r="X5">
        <v>2023</v>
      </c>
    </row>
    <row r="6" spans="1:24" x14ac:dyDescent="0.2">
      <c r="A6" t="s">
        <v>17</v>
      </c>
      <c r="B6" t="s">
        <v>28</v>
      </c>
      <c r="C6" s="1">
        <v>9.9470200000000002</v>
      </c>
      <c r="D6">
        <v>35.68</v>
      </c>
      <c r="E6" t="s">
        <v>24</v>
      </c>
      <c r="G6">
        <v>1700</v>
      </c>
      <c r="H6" s="12">
        <f>AVERAGE(0.02,0.03,0.1)</f>
        <v>5.000000000000001E-2</v>
      </c>
      <c r="I6" s="12">
        <v>5.000000000000001E-2</v>
      </c>
      <c r="J6">
        <v>0.32756912345679012</v>
      </c>
      <c r="K6">
        <v>9.7332529988052571E-2</v>
      </c>
      <c r="L6" s="1">
        <v>0.78666666666666663</v>
      </c>
      <c r="M6" s="1">
        <v>0.78666666666666663</v>
      </c>
      <c r="N6">
        <v>0.26230201513341289</v>
      </c>
      <c r="O6">
        <v>7.0104277419354835E-2</v>
      </c>
      <c r="P6" s="1">
        <v>0.50142622072856036</v>
      </c>
      <c r="Q6" s="1">
        <v>0.50142622072856036</v>
      </c>
      <c r="R6">
        <v>0.32110683074472318</v>
      </c>
      <c r="S6">
        <v>0.10273956296296299</v>
      </c>
      <c r="T6" s="1">
        <v>0.39620138396267701</v>
      </c>
      <c r="U6" s="1">
        <v>0.39620138396267701</v>
      </c>
      <c r="V6">
        <v>0.37596370327700979</v>
      </c>
      <c r="W6">
        <v>0.111860513312852</v>
      </c>
      <c r="X6">
        <v>2030</v>
      </c>
    </row>
    <row r="7" spans="1:24" x14ac:dyDescent="0.2">
      <c r="A7" t="s">
        <v>17</v>
      </c>
      <c r="B7" t="s">
        <v>23</v>
      </c>
      <c r="C7" s="1">
        <v>10.144004000000001</v>
      </c>
      <c r="D7">
        <v>38.340000000000003</v>
      </c>
      <c r="E7" t="s">
        <v>24</v>
      </c>
      <c r="G7">
        <v>1600</v>
      </c>
      <c r="H7" s="12">
        <v>0.46</v>
      </c>
      <c r="I7" s="12">
        <v>0.46</v>
      </c>
      <c r="J7">
        <v>0.34185133452807648</v>
      </c>
      <c r="K7">
        <v>0.120099909916368</v>
      </c>
      <c r="L7" s="1">
        <v>0.46</v>
      </c>
      <c r="M7" s="1">
        <v>0.46</v>
      </c>
      <c r="N7">
        <v>0.30371421146953398</v>
      </c>
      <c r="O7">
        <v>8.7546180884109925E-2</v>
      </c>
      <c r="P7" s="1">
        <v>0.46374835586876301</v>
      </c>
      <c r="Q7" s="1">
        <v>0.46374835586876301</v>
      </c>
      <c r="R7">
        <v>0.33924185145360408</v>
      </c>
      <c r="S7">
        <v>0.12606837108721619</v>
      </c>
      <c r="T7" s="1">
        <v>0.46374835586876301</v>
      </c>
      <c r="U7" s="1">
        <v>0.46374835586876301</v>
      </c>
      <c r="V7">
        <v>0.37769306152927129</v>
      </c>
      <c r="W7">
        <v>0.13024408422939071</v>
      </c>
      <c r="X7">
        <v>2026</v>
      </c>
    </row>
    <row r="8" spans="1:24" x14ac:dyDescent="0.2">
      <c r="A8" t="s">
        <v>17</v>
      </c>
      <c r="B8" t="s">
        <v>26</v>
      </c>
      <c r="C8" s="1">
        <v>10.340844000000001</v>
      </c>
      <c r="D8">
        <v>36.65</v>
      </c>
      <c r="E8" t="s">
        <v>24</v>
      </c>
      <c r="G8">
        <v>935</v>
      </c>
      <c r="H8" s="12">
        <f>AVERAGE(0.03,0.03,0.09)</f>
        <v>4.9999999999999996E-2</v>
      </c>
      <c r="I8" s="12">
        <v>4.9999999999999996E-2</v>
      </c>
      <c r="J8">
        <v>0.3186647343687774</v>
      </c>
      <c r="K8">
        <v>0.1097955641577061</v>
      </c>
      <c r="L8" s="1">
        <v>0.72666666666666657</v>
      </c>
      <c r="M8" s="1">
        <v>0.72666666666666657</v>
      </c>
      <c r="N8">
        <v>0.27000886260453999</v>
      </c>
      <c r="O8">
        <v>7.4062143130227007E-2</v>
      </c>
      <c r="P8" s="1">
        <v>0.27571636687559031</v>
      </c>
      <c r="Q8" s="1">
        <v>0.27571636687559031</v>
      </c>
      <c r="R8">
        <v>0.3237500696933493</v>
      </c>
      <c r="S8">
        <v>0.1145830021505376</v>
      </c>
      <c r="T8" s="1">
        <v>0.27571636687559031</v>
      </c>
      <c r="U8" s="1">
        <v>0.27571636687559031</v>
      </c>
      <c r="V8">
        <v>0.38074566009557947</v>
      </c>
      <c r="W8">
        <v>0.1242511758832565</v>
      </c>
      <c r="X8">
        <v>2028</v>
      </c>
    </row>
    <row r="9" spans="1:24" x14ac:dyDescent="0.2">
      <c r="A9" t="s">
        <v>17</v>
      </c>
      <c r="B9" t="s">
        <v>27</v>
      </c>
      <c r="C9" s="1">
        <v>9.8629999999999995</v>
      </c>
      <c r="D9">
        <v>37.67</v>
      </c>
      <c r="E9" t="s">
        <v>24</v>
      </c>
      <c r="G9">
        <v>280</v>
      </c>
      <c r="H9" s="12">
        <v>0.39</v>
      </c>
      <c r="I9" s="12">
        <v>0.39</v>
      </c>
      <c r="J9">
        <v>0.34092719315013942</v>
      </c>
      <c r="K9">
        <v>0.1071180219832736</v>
      </c>
      <c r="L9" s="1">
        <v>0.55333333333333334</v>
      </c>
      <c r="M9" s="1">
        <v>0.55333333333333334</v>
      </c>
      <c r="N9">
        <v>0.30769531063321381</v>
      </c>
      <c r="O9">
        <v>7.763356463560335E-2</v>
      </c>
      <c r="P9" s="1">
        <v>0.50293304320232102</v>
      </c>
      <c r="Q9" s="1">
        <v>0.50293304320232102</v>
      </c>
      <c r="R9">
        <v>0.32889110155316609</v>
      </c>
      <c r="S9">
        <v>0.1072930659498208</v>
      </c>
      <c r="T9" s="1">
        <v>2.8134548256947282E-2</v>
      </c>
      <c r="U9" s="1">
        <v>2.8134548256947282E-2</v>
      </c>
      <c r="V9">
        <v>0.36244325098139613</v>
      </c>
      <c r="W9">
        <v>9.809929006656426E-2</v>
      </c>
      <c r="X9">
        <v>2025</v>
      </c>
    </row>
    <row r="10" spans="1:24" x14ac:dyDescent="0.2">
      <c r="A10" t="s">
        <v>17</v>
      </c>
      <c r="B10" t="s">
        <v>65</v>
      </c>
      <c r="C10" s="1">
        <v>11.71</v>
      </c>
      <c r="D10">
        <v>37.380000000000003</v>
      </c>
      <c r="E10" t="s">
        <v>9</v>
      </c>
      <c r="F10">
        <v>3600</v>
      </c>
      <c r="H10" s="12"/>
      <c r="I10" s="12"/>
      <c r="J10">
        <v>0.34544052767821593</v>
      </c>
      <c r="K10">
        <v>0.11954228339307051</v>
      </c>
      <c r="L10" s="12"/>
      <c r="M10" s="12"/>
      <c r="N10">
        <v>0.24786641338112311</v>
      </c>
      <c r="O10">
        <v>9.7465531660692939E-2</v>
      </c>
      <c r="P10" s="12"/>
      <c r="Q10" s="12"/>
      <c r="R10">
        <v>0.31596995459976113</v>
      </c>
      <c r="S10">
        <v>0.1412421925925926</v>
      </c>
      <c r="T10" s="12"/>
      <c r="U10" s="12"/>
      <c r="V10">
        <v>0.3865118322239291</v>
      </c>
      <c r="W10">
        <v>0.14075010650281619</v>
      </c>
    </row>
    <row r="11" spans="1:24" x14ac:dyDescent="0.2">
      <c r="A11" t="s">
        <v>29</v>
      </c>
      <c r="B11" t="s">
        <v>33</v>
      </c>
      <c r="C11" s="1">
        <v>18.492560000000001</v>
      </c>
      <c r="D11">
        <v>31.82</v>
      </c>
      <c r="E11" t="s">
        <v>9</v>
      </c>
      <c r="F11">
        <v>476</v>
      </c>
      <c r="G11">
        <v>1240</v>
      </c>
      <c r="H11" s="12">
        <f>AVERAGE(0.73,0.82,1)</f>
        <v>0.85</v>
      </c>
      <c r="I11" s="12">
        <v>0.85</v>
      </c>
      <c r="J11">
        <v>0.41324736758263642</v>
      </c>
      <c r="K11">
        <v>0.12749815675029871</v>
      </c>
      <c r="L11" s="1">
        <v>0.92333333333333334</v>
      </c>
      <c r="M11" s="1">
        <v>0.92333333333333334</v>
      </c>
      <c r="N11">
        <v>0.35471768857029068</v>
      </c>
      <c r="O11">
        <v>0.1051770494623656</v>
      </c>
      <c r="P11" s="1">
        <v>1</v>
      </c>
      <c r="Q11" s="1">
        <v>1</v>
      </c>
      <c r="R11">
        <v>0.36381105894066113</v>
      </c>
      <c r="S11">
        <v>0.12547243990442061</v>
      </c>
      <c r="T11" s="1">
        <v>1</v>
      </c>
      <c r="U11" s="1">
        <v>1</v>
      </c>
      <c r="V11">
        <v>0.41797175029868577</v>
      </c>
      <c r="W11">
        <v>0.1216317309267793</v>
      </c>
      <c r="X11">
        <v>2009</v>
      </c>
    </row>
    <row r="12" spans="1:24" x14ac:dyDescent="0.2">
      <c r="A12" t="s">
        <v>29</v>
      </c>
      <c r="B12" t="s">
        <v>32</v>
      </c>
      <c r="C12" s="1">
        <v>11.7983333333333</v>
      </c>
      <c r="D12">
        <v>34.39</v>
      </c>
      <c r="E12" t="s">
        <v>9</v>
      </c>
      <c r="F12">
        <v>233</v>
      </c>
      <c r="G12">
        <v>270</v>
      </c>
      <c r="H12" s="12">
        <v>0.5</v>
      </c>
      <c r="I12" s="12">
        <v>0.5</v>
      </c>
      <c r="J12">
        <v>0.36434364874551972</v>
      </c>
      <c r="K12">
        <v>0.1070808571087216</v>
      </c>
      <c r="L12" s="1">
        <v>0.5</v>
      </c>
      <c r="M12" s="1">
        <v>0.5</v>
      </c>
      <c r="N12">
        <v>0.29083403385105527</v>
      </c>
      <c r="O12">
        <v>7.0465027718040626E-2</v>
      </c>
      <c r="P12" s="1">
        <v>1</v>
      </c>
      <c r="Q12" s="1">
        <v>1</v>
      </c>
      <c r="R12">
        <v>0.33143540342493027</v>
      </c>
      <c r="S12">
        <v>0.1056444339307049</v>
      </c>
      <c r="T12" s="1">
        <v>1</v>
      </c>
      <c r="U12" s="1">
        <v>1</v>
      </c>
      <c r="V12">
        <v>0.40202260582010579</v>
      </c>
      <c r="W12">
        <v>0.11319275345622121</v>
      </c>
      <c r="X12">
        <v>1966</v>
      </c>
    </row>
    <row r="13" spans="1:24" x14ac:dyDescent="0.2">
      <c r="A13" t="s">
        <v>29</v>
      </c>
      <c r="B13" t="s">
        <v>35</v>
      </c>
      <c r="C13" s="1">
        <v>13.29707</v>
      </c>
      <c r="D13">
        <v>33.89</v>
      </c>
      <c r="E13" t="s">
        <v>9</v>
      </c>
      <c r="F13">
        <v>15.2</v>
      </c>
      <c r="G13">
        <v>26</v>
      </c>
      <c r="H13" s="12">
        <v>0.5</v>
      </c>
      <c r="I13" s="12">
        <v>0.5</v>
      </c>
      <c r="J13">
        <v>0.36713684946236558</v>
      </c>
      <c r="K13">
        <v>0.1140524489844684</v>
      </c>
      <c r="L13" s="1">
        <v>0.5</v>
      </c>
      <c r="M13" s="1">
        <v>0.5</v>
      </c>
      <c r="N13">
        <v>0.28934304380724812</v>
      </c>
      <c r="O13">
        <v>7.8925713261648753E-2</v>
      </c>
      <c r="P13" s="1">
        <v>0.80812762284681627</v>
      </c>
      <c r="Q13" s="1">
        <v>0.80812762284681627</v>
      </c>
      <c r="R13">
        <v>0.33376081999203511</v>
      </c>
      <c r="S13">
        <v>0.1145908714456392</v>
      </c>
      <c r="T13" s="1">
        <v>0.34980347843566895</v>
      </c>
      <c r="U13" s="1">
        <v>0.34980347843566895</v>
      </c>
      <c r="V13">
        <v>0.39572908004778973</v>
      </c>
      <c r="W13">
        <v>0.1173318461341526</v>
      </c>
      <c r="X13">
        <v>1962</v>
      </c>
    </row>
    <row r="14" spans="1:24" x14ac:dyDescent="0.2">
      <c r="A14" t="s">
        <v>29</v>
      </c>
      <c r="B14" t="s">
        <v>30</v>
      </c>
      <c r="C14" s="1">
        <v>15.238888888888889</v>
      </c>
      <c r="D14">
        <v>32.46</v>
      </c>
      <c r="E14" t="s">
        <v>9</v>
      </c>
      <c r="F14">
        <v>1222</v>
      </c>
      <c r="G14">
        <v>19</v>
      </c>
      <c r="H14" s="12">
        <f>AVERAGE(0.5,1,1)</f>
        <v>0.83333333333333337</v>
      </c>
      <c r="I14" s="12">
        <v>0.83333333333333337</v>
      </c>
      <c r="J14">
        <v>0.39466196216646748</v>
      </c>
      <c r="K14">
        <v>0.1190324735961768</v>
      </c>
      <c r="L14" s="1">
        <v>0.77333333333333343</v>
      </c>
      <c r="M14" s="1">
        <v>0.77333333333333343</v>
      </c>
      <c r="N14">
        <v>0.32528437594583842</v>
      </c>
      <c r="O14">
        <v>9.0738510872162489E-2</v>
      </c>
      <c r="P14" s="1">
        <v>1</v>
      </c>
      <c r="Q14" s="1">
        <v>1</v>
      </c>
      <c r="R14">
        <v>0.35242235364396662</v>
      </c>
      <c r="S14">
        <v>0.1197469111111111</v>
      </c>
      <c r="T14" s="1">
        <v>1</v>
      </c>
      <c r="U14" s="1">
        <v>1</v>
      </c>
      <c r="V14">
        <v>0.41910394393241168</v>
      </c>
      <c r="W14">
        <v>0.1194960299539171</v>
      </c>
      <c r="X14">
        <v>2003</v>
      </c>
    </row>
    <row r="15" spans="1:24" x14ac:dyDescent="0.2">
      <c r="A15" t="s">
        <v>29</v>
      </c>
      <c r="B15" t="s">
        <v>39</v>
      </c>
      <c r="C15" s="1">
        <v>21.373100000000001</v>
      </c>
      <c r="D15">
        <v>30.93</v>
      </c>
      <c r="E15" t="s">
        <v>24</v>
      </c>
      <c r="G15">
        <v>648</v>
      </c>
      <c r="H15" s="12">
        <v>1</v>
      </c>
      <c r="I15" s="12">
        <v>1</v>
      </c>
      <c r="J15">
        <v>0.42521820788530468</v>
      </c>
      <c r="K15">
        <v>0.1244606697729988</v>
      </c>
      <c r="L15" s="1">
        <v>1</v>
      </c>
      <c r="M15" s="1">
        <v>1</v>
      </c>
      <c r="N15">
        <v>0.37771498287534838</v>
      </c>
      <c r="O15">
        <v>0.1102721285543608</v>
      </c>
      <c r="P15" s="1">
        <v>0.98817898158853146</v>
      </c>
      <c r="Q15" s="1">
        <v>0.98817898158853146</v>
      </c>
      <c r="R15">
        <v>0.38316936001592983</v>
      </c>
      <c r="S15">
        <v>0.12599141863799279</v>
      </c>
      <c r="T15" s="1">
        <v>0.81116964716180107</v>
      </c>
      <c r="U15" s="1">
        <v>0.81116964716180107</v>
      </c>
      <c r="V15">
        <v>0.40716517665130569</v>
      </c>
      <c r="W15">
        <v>0.1130760087045571</v>
      </c>
      <c r="X15">
        <v>2030</v>
      </c>
    </row>
    <row r="16" spans="1:24" x14ac:dyDescent="0.2">
      <c r="A16" t="s">
        <v>29</v>
      </c>
      <c r="B16" t="s">
        <v>36</v>
      </c>
      <c r="C16" s="1">
        <v>19.226299999999998</v>
      </c>
      <c r="D16">
        <v>33.479999999999997</v>
      </c>
      <c r="E16" t="s">
        <v>24</v>
      </c>
      <c r="G16">
        <v>420</v>
      </c>
      <c r="H16" s="12">
        <f>AVERAGE(0.9,1,1)</f>
        <v>0.96666666666666667</v>
      </c>
      <c r="I16" s="12">
        <v>0.96666666666666667</v>
      </c>
      <c r="J16">
        <v>0.40367119076065322</v>
      </c>
      <c r="K16">
        <v>0.1329511230585424</v>
      </c>
      <c r="L16" s="1">
        <v>1</v>
      </c>
      <c r="M16" s="1">
        <v>1</v>
      </c>
      <c r="N16">
        <v>0.35034039944245321</v>
      </c>
      <c r="O16">
        <v>0.1136679777777778</v>
      </c>
      <c r="P16" s="1">
        <v>0.54138714543912902</v>
      </c>
      <c r="Q16" s="1">
        <v>0.54138714543912902</v>
      </c>
      <c r="R16">
        <v>0.35596104659498212</v>
      </c>
      <c r="S16">
        <v>0.13273961720430111</v>
      </c>
      <c r="T16" s="1">
        <v>0.44101836834818581</v>
      </c>
      <c r="U16" s="1">
        <v>0.44101836834818581</v>
      </c>
      <c r="V16">
        <v>0.40630400110940429</v>
      </c>
      <c r="W16">
        <v>0.12482191730670759</v>
      </c>
      <c r="X16">
        <v>2025</v>
      </c>
    </row>
    <row r="17" spans="1:24" x14ac:dyDescent="0.2">
      <c r="A17" t="s">
        <v>29</v>
      </c>
      <c r="B17" t="s">
        <v>37</v>
      </c>
      <c r="C17" s="1">
        <v>19.166699999999999</v>
      </c>
      <c r="D17">
        <v>30.48</v>
      </c>
      <c r="E17" t="s">
        <v>24</v>
      </c>
      <c r="G17">
        <v>360</v>
      </c>
      <c r="H17" s="12">
        <v>1</v>
      </c>
      <c r="I17" s="12">
        <v>1</v>
      </c>
      <c r="J17">
        <v>0.41996924133811242</v>
      </c>
      <c r="K17">
        <v>0.1218930356033453</v>
      </c>
      <c r="L17" s="1">
        <v>1</v>
      </c>
      <c r="M17" s="1">
        <v>1</v>
      </c>
      <c r="N17">
        <v>0.36449918518518509</v>
      </c>
      <c r="O17">
        <v>0.10455796200716851</v>
      </c>
      <c r="P17" s="1">
        <v>0.5</v>
      </c>
      <c r="Q17" s="1">
        <v>0.5</v>
      </c>
      <c r="R17">
        <v>0.37915904579848669</v>
      </c>
      <c r="S17">
        <v>0.1228442348864994</v>
      </c>
      <c r="T17" s="1">
        <v>0.5</v>
      </c>
      <c r="U17" s="1">
        <v>0.5</v>
      </c>
      <c r="V17">
        <v>0.43280106246799788</v>
      </c>
      <c r="W17">
        <v>0.1174430401945725</v>
      </c>
      <c r="X17">
        <v>2024</v>
      </c>
    </row>
    <row r="18" spans="1:24" x14ac:dyDescent="0.2">
      <c r="A18" t="s">
        <v>29</v>
      </c>
      <c r="B18" t="s">
        <v>38</v>
      </c>
      <c r="C18" s="1">
        <v>19.3353124367388</v>
      </c>
      <c r="D18">
        <v>33.409999999999997</v>
      </c>
      <c r="E18" t="s">
        <v>24</v>
      </c>
      <c r="G18">
        <v>312</v>
      </c>
      <c r="H18" s="12">
        <v>1</v>
      </c>
      <c r="I18" s="12">
        <v>1</v>
      </c>
      <c r="J18">
        <v>0.40658502349661491</v>
      </c>
      <c r="K18">
        <v>0.133054680525687</v>
      </c>
      <c r="L18" s="1">
        <v>1</v>
      </c>
      <c r="M18" s="1">
        <v>1</v>
      </c>
      <c r="N18">
        <v>0.35451344165671039</v>
      </c>
      <c r="O18">
        <v>0.11408707311827949</v>
      </c>
      <c r="P18" s="1">
        <v>1</v>
      </c>
      <c r="Q18" s="1">
        <v>1</v>
      </c>
      <c r="R18">
        <v>0.36084930426125061</v>
      </c>
      <c r="S18">
        <v>0.13215149486260461</v>
      </c>
      <c r="T18" s="1">
        <v>1</v>
      </c>
      <c r="U18" s="1">
        <v>1</v>
      </c>
      <c r="V18">
        <v>0.40695313150708318</v>
      </c>
      <c r="W18">
        <v>0.12382463159242189</v>
      </c>
      <c r="X18">
        <v>2028</v>
      </c>
    </row>
    <row r="19" spans="1:24" x14ac:dyDescent="0.2">
      <c r="A19" t="s">
        <v>29</v>
      </c>
      <c r="B19" t="s">
        <v>34</v>
      </c>
      <c r="C19" s="1">
        <v>19.286999999999999</v>
      </c>
      <c r="D19">
        <v>32.69</v>
      </c>
      <c r="E19" t="s">
        <v>24</v>
      </c>
      <c r="G19">
        <v>312</v>
      </c>
      <c r="H19" s="12">
        <f>AVERAGE(0.4,0.45,0.6)</f>
        <v>0.48333333333333339</v>
      </c>
      <c r="I19" s="12">
        <v>0.48333333333333339</v>
      </c>
      <c r="J19">
        <v>0.41117306730386288</v>
      </c>
      <c r="K19">
        <v>0.13151496917562719</v>
      </c>
      <c r="L19" s="1">
        <v>0.53333333333333333</v>
      </c>
      <c r="M19" s="1">
        <v>0.53333333333333333</v>
      </c>
      <c r="N19">
        <v>0.35771489884508167</v>
      </c>
      <c r="O19">
        <v>0.1127497758661888</v>
      </c>
      <c r="P19" s="1">
        <v>0.5</v>
      </c>
      <c r="Q19" s="1">
        <v>0.5</v>
      </c>
      <c r="R19">
        <v>0.36348772481083241</v>
      </c>
      <c r="S19">
        <v>0.12972741075268809</v>
      </c>
      <c r="T19" s="1">
        <v>0.5</v>
      </c>
      <c r="U19" s="1">
        <v>0.5</v>
      </c>
      <c r="V19">
        <v>0.41726091696535239</v>
      </c>
      <c r="W19">
        <v>0.12471186533538151</v>
      </c>
      <c r="X19">
        <v>2030</v>
      </c>
    </row>
    <row r="20" spans="1:24" x14ac:dyDescent="0.2">
      <c r="A20" t="s">
        <v>29</v>
      </c>
      <c r="B20" t="s">
        <v>40</v>
      </c>
      <c r="C20" s="1">
        <v>16.3569</v>
      </c>
      <c r="D20">
        <v>32.71</v>
      </c>
      <c r="E20" t="s">
        <v>24</v>
      </c>
      <c r="G20">
        <v>205</v>
      </c>
      <c r="H20" s="12">
        <v>1</v>
      </c>
      <c r="I20" s="12">
        <v>1</v>
      </c>
      <c r="J20">
        <v>0.40252829948227792</v>
      </c>
      <c r="K20">
        <v>0.1276621199522103</v>
      </c>
      <c r="L20" s="1">
        <v>1</v>
      </c>
      <c r="M20" s="1">
        <v>1</v>
      </c>
      <c r="N20">
        <v>0.33904976543209869</v>
      </c>
      <c r="O20">
        <v>0.1012916372759857</v>
      </c>
      <c r="P20" s="1">
        <v>1</v>
      </c>
      <c r="Q20" s="1">
        <v>1</v>
      </c>
      <c r="R20">
        <v>0.35010868657905209</v>
      </c>
      <c r="S20">
        <v>0.12502672329749101</v>
      </c>
      <c r="T20" s="1">
        <v>0.98223850763713827</v>
      </c>
      <c r="U20" s="1">
        <v>0.98223850763713827</v>
      </c>
      <c r="V20">
        <v>0.41956464285714279</v>
      </c>
      <c r="W20">
        <v>0.124365051203277</v>
      </c>
      <c r="X20">
        <v>2030</v>
      </c>
    </row>
    <row r="21" spans="1:24" x14ac:dyDescent="0.2">
      <c r="A21" s="8" t="s">
        <v>7</v>
      </c>
      <c r="B21" s="8" t="s">
        <v>14</v>
      </c>
      <c r="C21" s="9">
        <v>25.315359999999998</v>
      </c>
      <c r="D21" s="8">
        <v>32.56</v>
      </c>
      <c r="E21" t="s">
        <v>9</v>
      </c>
      <c r="G21" s="8">
        <v>86</v>
      </c>
      <c r="H21" s="12">
        <v>0.92906388888888891</v>
      </c>
      <c r="I21" s="12">
        <v>0.92906388888888891</v>
      </c>
      <c r="L21" s="12">
        <v>0.92906388888888891</v>
      </c>
      <c r="M21" s="12">
        <v>0.92906388888888891</v>
      </c>
      <c r="P21" s="12">
        <v>0.92906388888888891</v>
      </c>
      <c r="Q21" s="12">
        <v>0.92906388888888891</v>
      </c>
      <c r="T21" s="12">
        <v>0.92906388888888891</v>
      </c>
      <c r="U21" s="12">
        <v>0.92906388888888891</v>
      </c>
      <c r="X21">
        <v>2010</v>
      </c>
    </row>
    <row r="22" spans="1:24" x14ac:dyDescent="0.2">
      <c r="A22" s="8" t="s">
        <v>7</v>
      </c>
      <c r="B22" s="8" t="s">
        <v>15</v>
      </c>
      <c r="C22" s="9">
        <v>26.045996917309001</v>
      </c>
      <c r="D22" s="8">
        <v>32.25</v>
      </c>
      <c r="E22" t="s">
        <v>9</v>
      </c>
      <c r="G22" s="8">
        <v>64</v>
      </c>
      <c r="H22" s="12">
        <v>1</v>
      </c>
      <c r="I22" s="12">
        <v>1</v>
      </c>
      <c r="L22" s="12">
        <v>1</v>
      </c>
      <c r="M22" s="12">
        <v>1</v>
      </c>
      <c r="P22" s="12">
        <v>1</v>
      </c>
      <c r="Q22" s="12">
        <v>1</v>
      </c>
      <c r="T22" s="12">
        <v>1</v>
      </c>
      <c r="U22" s="12">
        <v>1</v>
      </c>
      <c r="X22">
        <v>2010</v>
      </c>
    </row>
    <row r="23" spans="1:24" x14ac:dyDescent="0.2">
      <c r="A23" s="8" t="s">
        <v>7</v>
      </c>
      <c r="B23" s="8" t="s">
        <v>16</v>
      </c>
      <c r="C23" s="9">
        <v>29.996935100000002</v>
      </c>
      <c r="D23" s="8">
        <v>31.25</v>
      </c>
      <c r="E23" t="s">
        <v>9</v>
      </c>
      <c r="G23" s="9">
        <v>31.73515982</v>
      </c>
      <c r="H23" s="12">
        <v>1</v>
      </c>
      <c r="I23" s="12">
        <v>1</v>
      </c>
      <c r="L23" s="12">
        <v>1</v>
      </c>
      <c r="M23" s="12">
        <v>1</v>
      </c>
      <c r="P23" s="12">
        <v>1</v>
      </c>
      <c r="Q23" s="12">
        <v>1</v>
      </c>
      <c r="T23" s="12">
        <v>1</v>
      </c>
      <c r="U23" s="12">
        <v>1</v>
      </c>
      <c r="X23">
        <v>2018</v>
      </c>
    </row>
    <row r="24" spans="1:24" x14ac:dyDescent="0.2">
      <c r="A24" s="8" t="s">
        <v>17</v>
      </c>
      <c r="B24" s="8" t="s">
        <v>22</v>
      </c>
      <c r="C24" s="9">
        <v>11.4887</v>
      </c>
      <c r="D24" s="8">
        <v>37.6</v>
      </c>
      <c r="E24" t="s">
        <v>9</v>
      </c>
      <c r="G24" s="8">
        <v>78</v>
      </c>
      <c r="H24" s="12">
        <v>1</v>
      </c>
      <c r="I24" s="12">
        <v>1</v>
      </c>
      <c r="L24" s="12">
        <v>1</v>
      </c>
      <c r="M24" s="12">
        <v>1</v>
      </c>
      <c r="P24" s="12">
        <v>1</v>
      </c>
      <c r="Q24" s="12">
        <v>1</v>
      </c>
      <c r="T24" s="12">
        <v>1</v>
      </c>
      <c r="U24" s="12">
        <v>1</v>
      </c>
      <c r="X24">
        <v>2010</v>
      </c>
    </row>
    <row r="25" spans="1:24" x14ac:dyDescent="0.2">
      <c r="A25" s="8" t="s">
        <v>17</v>
      </c>
      <c r="B25" s="8" t="s">
        <v>21</v>
      </c>
      <c r="C25" s="9">
        <v>11.485569999999999</v>
      </c>
      <c r="D25" s="8">
        <v>37.590000000000003</v>
      </c>
      <c r="E25" t="s">
        <v>9</v>
      </c>
      <c r="G25" s="8">
        <v>11</v>
      </c>
      <c r="H25" s="12">
        <v>1</v>
      </c>
      <c r="I25" s="12">
        <v>1</v>
      </c>
      <c r="L25" s="12">
        <v>1</v>
      </c>
      <c r="M25" s="12">
        <v>1</v>
      </c>
      <c r="P25" s="12">
        <v>1</v>
      </c>
      <c r="Q25" s="12">
        <v>1</v>
      </c>
      <c r="T25" s="12">
        <v>1</v>
      </c>
      <c r="U25" s="12">
        <v>1</v>
      </c>
      <c r="X25">
        <v>2000</v>
      </c>
    </row>
    <row r="29" spans="1:24" x14ac:dyDescent="0.2">
      <c r="A29" s="13"/>
      <c r="B29" s="13"/>
      <c r="C29" s="9"/>
      <c r="D29" s="9"/>
      <c r="E29" s="9"/>
      <c r="F29" s="14"/>
      <c r="G29" s="14"/>
      <c r="H29" s="14"/>
      <c r="I29" s="9"/>
      <c r="J29" s="9"/>
      <c r="K29" s="9"/>
      <c r="L29" s="13"/>
    </row>
    <row r="30" spans="1:24" x14ac:dyDescent="0.2">
      <c r="A30" s="13"/>
      <c r="B30" s="13"/>
      <c r="C30" s="9"/>
      <c r="D30" s="9"/>
      <c r="E30" s="9"/>
      <c r="F30" s="14"/>
      <c r="G30" s="14"/>
      <c r="H30" s="14"/>
      <c r="I30" s="9"/>
      <c r="J30" s="9"/>
      <c r="K30" s="9"/>
      <c r="L30" s="13"/>
    </row>
    <row r="31" spans="1:24" x14ac:dyDescent="0.2">
      <c r="A31" s="13"/>
      <c r="B31" s="13"/>
      <c r="C31" s="9"/>
      <c r="D31" s="9"/>
      <c r="E31" s="9"/>
      <c r="F31" s="14"/>
      <c r="G31" s="14"/>
      <c r="H31" s="14"/>
      <c r="I31" s="9"/>
      <c r="J31" s="9"/>
      <c r="K31" s="9"/>
      <c r="L31" s="13"/>
    </row>
    <row r="32" spans="1:24" x14ac:dyDescent="0.2">
      <c r="A32" s="13"/>
      <c r="B32" s="13"/>
      <c r="C32" s="9"/>
      <c r="D32" s="9"/>
      <c r="E32" s="9"/>
      <c r="F32" s="14"/>
      <c r="G32" s="14"/>
      <c r="H32" s="14"/>
      <c r="I32" s="9"/>
      <c r="J32" s="9"/>
      <c r="K32" s="9"/>
      <c r="L32" s="13"/>
    </row>
    <row r="33" spans="1:12" x14ac:dyDescent="0.2">
      <c r="A33" s="13"/>
      <c r="B33" s="13"/>
      <c r="C33" s="9"/>
      <c r="D33" s="9"/>
      <c r="E33" s="9"/>
      <c r="F33" s="14"/>
      <c r="G33" s="14"/>
      <c r="H33" s="14"/>
      <c r="I33" s="9"/>
      <c r="J33" s="9"/>
      <c r="K33" s="9"/>
      <c r="L33" s="13"/>
    </row>
    <row r="34" spans="1:12" x14ac:dyDescent="0.2">
      <c r="A34" s="13"/>
      <c r="B34" s="13"/>
      <c r="C34" s="9"/>
      <c r="D34" s="9"/>
      <c r="E34" s="9"/>
      <c r="F34" s="14"/>
      <c r="G34" s="14"/>
      <c r="H34" s="14"/>
      <c r="I34" s="9"/>
      <c r="J34" s="9"/>
      <c r="K34" s="9"/>
      <c r="L34" s="13"/>
    </row>
    <row r="36" spans="1:12" x14ac:dyDescent="0.2">
      <c r="C36" s="1" t="e">
        <f>AVERAGE(C29:E29)</f>
        <v>#DIV/0!</v>
      </c>
      <c r="F36" s="1" t="e">
        <f>AVERAGE(F29:H29)</f>
        <v>#DIV/0!</v>
      </c>
      <c r="I36" s="1" t="e">
        <f>AVERAGE(I29:K29)</f>
        <v>#DIV/0!</v>
      </c>
      <c r="L36" s="1" t="e">
        <f>AVERAGE(L29,A29:B29)</f>
        <v>#DIV/0!</v>
      </c>
    </row>
    <row r="37" spans="1:12" x14ac:dyDescent="0.2">
      <c r="C37" s="1" t="e">
        <f t="shared" ref="C37:C41" si="0">AVERAGE(C30:E30)</f>
        <v>#DIV/0!</v>
      </c>
      <c r="F37" s="1" t="e">
        <f t="shared" ref="F37:F41" si="1">AVERAGE(F30:H30)</f>
        <v>#DIV/0!</v>
      </c>
      <c r="I37" s="1" t="e">
        <f t="shared" ref="I37:I41" si="2">AVERAGE(I30:K30)</f>
        <v>#DIV/0!</v>
      </c>
      <c r="L37" s="1" t="e">
        <f t="shared" ref="L37:L41" si="3">AVERAGE(L30,A30:B30)</f>
        <v>#DIV/0!</v>
      </c>
    </row>
    <row r="38" spans="1:12" x14ac:dyDescent="0.2">
      <c r="C38" s="1" t="e">
        <f t="shared" si="0"/>
        <v>#DIV/0!</v>
      </c>
      <c r="F38" s="1" t="e">
        <f t="shared" si="1"/>
        <v>#DIV/0!</v>
      </c>
      <c r="I38" s="1" t="e">
        <f t="shared" si="2"/>
        <v>#DIV/0!</v>
      </c>
      <c r="L38" s="1" t="e">
        <f t="shared" si="3"/>
        <v>#DIV/0!</v>
      </c>
    </row>
    <row r="39" spans="1:12" x14ac:dyDescent="0.2">
      <c r="C39" s="1" t="e">
        <f t="shared" si="0"/>
        <v>#DIV/0!</v>
      </c>
      <c r="F39" s="1" t="e">
        <f t="shared" si="1"/>
        <v>#DIV/0!</v>
      </c>
      <c r="I39" s="1" t="e">
        <f t="shared" si="2"/>
        <v>#DIV/0!</v>
      </c>
      <c r="L39" s="1" t="e">
        <f>AVERAGE(L32,A32:B32)</f>
        <v>#DIV/0!</v>
      </c>
    </row>
    <row r="40" spans="1:12" x14ac:dyDescent="0.2">
      <c r="C40" s="1" t="e">
        <f t="shared" si="0"/>
        <v>#DIV/0!</v>
      </c>
      <c r="F40" s="1" t="e">
        <f t="shared" si="1"/>
        <v>#DIV/0!</v>
      </c>
      <c r="I40" s="1" t="e">
        <f t="shared" si="2"/>
        <v>#DIV/0!</v>
      </c>
      <c r="L40" s="1" t="e">
        <f t="shared" si="3"/>
        <v>#DIV/0!</v>
      </c>
    </row>
    <row r="41" spans="1:12" x14ac:dyDescent="0.2">
      <c r="C41" s="1" t="e">
        <f t="shared" si="0"/>
        <v>#DIV/0!</v>
      </c>
      <c r="F41" s="1" t="e">
        <f t="shared" si="1"/>
        <v>#DIV/0!</v>
      </c>
      <c r="I41" s="1" t="e">
        <f t="shared" si="2"/>
        <v>#DIV/0!</v>
      </c>
      <c r="L41" s="1" t="e">
        <f t="shared" si="3"/>
        <v>#DIV/0!</v>
      </c>
    </row>
  </sheetData>
  <conditionalFormatting sqref="G2:G20">
    <cfRule type="colorScale" priority="52">
      <colorScale>
        <cfvo type="min"/>
        <cfvo type="max"/>
        <color rgb="FFFCFCFF"/>
        <color rgb="FFF8696B"/>
      </colorScale>
    </cfRule>
    <cfRule type="colorScale" priority="51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50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G2:G25">
    <cfRule type="colorScale" priority="1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G21:G25">
    <cfRule type="colorScale" priority="1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16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</conditionalFormatting>
  <conditionalFormatting sqref="H2:I25">
    <cfRule type="colorScale" priority="4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J2:J25 K21:K25">
    <cfRule type="colorScale" priority="53">
      <colorScale>
        <cfvo type="min"/>
        <cfvo type="max"/>
        <color rgb="FFFCFCFF"/>
        <color rgb="FFF8696B"/>
      </colorScale>
    </cfRule>
  </conditionalFormatting>
  <conditionalFormatting sqref="J2:K25">
    <cfRule type="colorScale" priority="48">
      <colorScale>
        <cfvo type="min"/>
        <cfvo type="max"/>
        <color rgb="FFFCFCFF"/>
        <color rgb="FFF8696B"/>
      </colorScale>
    </cfRule>
  </conditionalFormatting>
  <conditionalFormatting sqref="L5:L9 L11:L20">
    <cfRule type="colorScale" priority="2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:M4">
    <cfRule type="colorScale" priority="3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5:M9 L11:M20">
    <cfRule type="colorScale" priority="2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10:M10">
    <cfRule type="colorScale" priority="1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1:M23">
    <cfRule type="colorScale" priority="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L24:M25">
    <cfRule type="colorScale" priority="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M5:M9 M11:M20">
    <cfRule type="colorScale" priority="20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N2:N9 N11:N20">
    <cfRule type="colorScale" priority="23">
      <colorScale>
        <cfvo type="min"/>
        <cfvo type="max"/>
        <color rgb="FFFCFCFF"/>
        <color rgb="FFF8696B"/>
      </colorScale>
    </cfRule>
  </conditionalFormatting>
  <conditionalFormatting sqref="N10">
    <cfRule type="colorScale" priority="19">
      <colorScale>
        <cfvo type="min"/>
        <cfvo type="max"/>
        <color rgb="FFFCFCFF"/>
        <color rgb="FFF8696B"/>
      </colorScale>
    </cfRule>
  </conditionalFormatting>
  <conditionalFormatting sqref="N2:O9 N11:O20">
    <cfRule type="colorScale" priority="21">
      <colorScale>
        <cfvo type="min"/>
        <cfvo type="max"/>
        <color rgb="FFFCFCFF"/>
        <color rgb="FFF8696B"/>
      </colorScale>
    </cfRule>
  </conditionalFormatting>
  <conditionalFormatting sqref="N10:O10">
    <cfRule type="colorScale" priority="17">
      <colorScale>
        <cfvo type="min"/>
        <cfvo type="max"/>
        <color rgb="FFFCFCFF"/>
        <color rgb="FFF8696B"/>
      </colorScale>
    </cfRule>
  </conditionalFormatting>
  <conditionalFormatting sqref="P5:P9 P11:P20">
    <cfRule type="colorScale" priority="35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36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7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</conditionalFormatting>
  <conditionalFormatting sqref="P2:Q4">
    <cfRule type="colorScale" priority="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10:Q10">
    <cfRule type="colorScale" priority="26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1:Q23">
    <cfRule type="colorScale" priority="5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P24:Q25">
    <cfRule type="colorScale" priority="8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Q5:Q9 Q11:Q20">
    <cfRule type="colorScale" priority="31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30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32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2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R2:R9 R11:R20">
    <cfRule type="colorScale" priority="33">
      <colorScale>
        <cfvo type="min"/>
        <cfvo type="max"/>
        <color rgb="FFFCFCFF"/>
        <color rgb="FFF8696B"/>
      </colorScale>
    </cfRule>
  </conditionalFormatting>
  <conditionalFormatting sqref="R10">
    <cfRule type="colorScale" priority="27">
      <colorScale>
        <cfvo type="min"/>
        <cfvo type="max"/>
        <color rgb="FFFCFCFF"/>
        <color rgb="FFF8696B"/>
      </colorScale>
    </cfRule>
  </conditionalFormatting>
  <conditionalFormatting sqref="R2:S9 R11:S20">
    <cfRule type="colorScale" priority="28">
      <colorScale>
        <cfvo type="min"/>
        <cfvo type="max"/>
        <color rgb="FFFCFCFF"/>
        <color rgb="FFF8696B"/>
      </colorScale>
    </cfRule>
  </conditionalFormatting>
  <conditionalFormatting sqref="R10:S10">
    <cfRule type="colorScale" priority="25">
      <colorScale>
        <cfvo type="min"/>
        <cfvo type="max"/>
        <color rgb="FFFCFCFF"/>
        <color rgb="FFF8696B"/>
      </colorScale>
    </cfRule>
  </conditionalFormatting>
  <conditionalFormatting sqref="T5:T9 T11:T20">
    <cfRule type="colorScale" priority="4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  <cfRule type="colorScale" priority="45">
      <colorScale>
        <cfvo type="min"/>
        <cfvo type="percentile" val="50"/>
        <cfvo type="max"/>
        <color theme="0"/>
        <color theme="4" tint="0.39997558519241921"/>
        <color theme="4" tint="-0.249977111117893"/>
      </colorScale>
    </cfRule>
    <cfRule type="colorScale" priority="46">
      <colorScale>
        <cfvo type="min"/>
        <cfvo type="percentile" val="50"/>
        <cfvo type="max"/>
        <color theme="0"/>
        <color theme="4" tint="0.39997558519241921"/>
        <color theme="4" tint="-0.499984740745262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T2:U4">
    <cfRule type="colorScale" priority="1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10:U10">
    <cfRule type="colorScale" priority="39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1:U23">
    <cfRule type="colorScale" priority="4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T24:U25">
    <cfRule type="colorScale" priority="7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U5:U9 U11:U20">
    <cfRule type="colorScale" priority="42">
      <colorScale>
        <cfvo type="min"/>
        <cfvo type="percentile" val="50"/>
        <cfvo type="max"/>
        <color theme="4" tint="0.79998168889431442"/>
        <color theme="4" tint="0.39997558519241921"/>
        <color theme="4" tint="-0.249977111117893"/>
      </colorScale>
    </cfRule>
  </conditionalFormatting>
  <conditionalFormatting sqref="V2:V9 V11:V20">
    <cfRule type="colorScale" priority="43">
      <colorScale>
        <cfvo type="min"/>
        <cfvo type="max"/>
        <color rgb="FFFCFCFF"/>
        <color rgb="FFF8696B"/>
      </colorScale>
    </cfRule>
  </conditionalFormatting>
  <conditionalFormatting sqref="V10">
    <cfRule type="colorScale" priority="40">
      <colorScale>
        <cfvo type="min"/>
        <cfvo type="max"/>
        <color rgb="FFFCFCFF"/>
        <color rgb="FFF8696B"/>
      </colorScale>
    </cfRule>
  </conditionalFormatting>
  <conditionalFormatting sqref="V2:W9 V11:W20">
    <cfRule type="colorScale" priority="41">
      <colorScale>
        <cfvo type="min"/>
        <cfvo type="max"/>
        <color rgb="FFFCFCFF"/>
        <color rgb="FFF8696B"/>
      </colorScale>
    </cfRule>
  </conditionalFormatting>
  <conditionalFormatting sqref="V10:W10">
    <cfRule type="colorScale" priority="3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CombinedHydroSolar</vt:lpstr>
      <vt:lpstr>Potentials</vt:lpstr>
      <vt:lpstr>All_Seasons_normal_all_plants</vt:lpstr>
      <vt:lpstr>locations</vt:lpstr>
      <vt:lpstr>All_Seasons_normal_2015-30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Pieruzzi</cp:lastModifiedBy>
  <cp:revision>0</cp:revision>
  <dcterms:created xsi:type="dcterms:W3CDTF">2023-08-23T10:24:36Z</dcterms:created>
  <dcterms:modified xsi:type="dcterms:W3CDTF">2023-08-31T13:06:29Z</dcterms:modified>
</cp:coreProperties>
</file>