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M:\Project\Project\diagram\"/>
    </mc:Choice>
  </mc:AlternateContent>
  <xr:revisionPtr revIDLastSave="0" documentId="13_ncr:1_{82631A8A-51FB-4D62-9F33-3AC4BDE151F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การตอบแบบฟอร์ม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B20" i="1"/>
</calcChain>
</file>

<file path=xl/sharedStrings.xml><?xml version="1.0" encoding="utf-8"?>
<sst xmlns="http://schemas.openxmlformats.org/spreadsheetml/2006/main" count="71" uniqueCount="59">
  <si>
    <t>ประทับเวลา</t>
  </si>
  <si>
    <t>การใช้งานส่วนต่อประสานผู้ใช้ สำหรับผู้ใช้งานทั่วไป</t>
  </si>
  <si>
    <t>การใช้งานส่วนต่อประสานผู้ใช้ สำหรับผู้ดูแล</t>
  </si>
  <si>
    <t>การใช้สี รูปร่าง ชิ้นส่วน และองค์ประกอบของเว็บ ในบริบทต่างๆ</t>
  </si>
  <si>
    <t>การจัดองค์ประกอบของเว็บไซต์</t>
  </si>
  <si>
    <t>การนำเสนอข้อมูลไม่ซับซ้อนและเข้าใจง่าย</t>
  </si>
  <si>
    <t>การนำเสนอข้อมูลมีความหลากหลาย</t>
  </si>
  <si>
    <t>การค้นหาข้อมูล การกรองข้อมูล</t>
  </si>
  <si>
    <t>การจัดการข้อมูลที่มีความ Sensitive</t>
  </si>
  <si>
    <t>เว็บไซต์มีการป้องกันการโจมตีอย่างครอบคลุม</t>
  </si>
  <si>
    <t>เว็บไซต์มีความปลอดภัย มั่นคง น่าเชื่อถือ</t>
  </si>
  <si>
    <t>เว็บไซต์มี log สำหรับดูการทำงานต่างๆ เพื่อดูการทำงานของระบบ สามารถติดตามดูการทำงานได้ เมื่อมีภัยอันตราย</t>
  </si>
  <si>
    <t>เว็บไซต์มีการจัดการสิทธิการเข้าใช้งาน</t>
  </si>
  <si>
    <t>ความประทับใจ</t>
  </si>
  <si>
    <t>ปัญหาและอุปสรรค</t>
  </si>
  <si>
    <t>ข้อเสนอแนะ</t>
  </si>
  <si>
    <t>การออกแบบระบบครบสมบูรณ์ มีความชัดเจน และถูกต้องตามความต้องการ [4]</t>
  </si>
  <si>
    <t>ระบบมีความยืดหยุ่น สามารถรองรับการ Maintenance และการ Scale ได้ในอนาคต [4]</t>
  </si>
  <si>
    <t>Diagram มีความถูกต้อง มีความละเอียด และเข้าใจง่าย [4]</t>
  </si>
  <si>
    <t>การออกแบบระบบถูกต้องตามหลักการ ทั้งส่วน System Analyst &amp; Software Architecture สามารถใช้สื่อสารร่วมกับคนอื่นได้  [4]</t>
  </si>
  <si>
    <t>ประสิทธิภาพการโหลดข้อมูลเว็บไซต์ [4]</t>
  </si>
  <si>
    <t>การจัดการ การโหลดข้อมูลส่วน Backend Web API [4]</t>
  </si>
  <si>
    <t>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[4]</t>
  </si>
  <si>
    <t>การออกแบบระบบครบสมบูรณ์ มีความชัดเจน และถูกต้องตามความต้องการ [3]</t>
  </si>
  <si>
    <t>ระบบมีความยืดหยุ่น สามารถรองรับการ Maintenance และการ Scale ได้ในอนาคต [3]</t>
  </si>
  <si>
    <t>Diagram มีความถูกต้อง มีความละเอียด และเข้าใจง่าย [3]</t>
  </si>
  <si>
    <t>การออกแบบระบบถูกต้องตามหลักการ ทั้งส่วน System Analyst &amp; Software Architecture สามารถใช้สื่อสารร่วมกับคนอื่นได้  [3]</t>
  </si>
  <si>
    <t>ประสิทธิภาพการโหลดข้อมูลเว็บไซต์ [3]</t>
  </si>
  <si>
    <t>การจัดการ การโหลดข้อมูลส่วน Backend Web API [3]</t>
  </si>
  <si>
    <t>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[3]</t>
  </si>
  <si>
    <t>โค้ดมี Algorithm ที่ถูกต้อง มีประสิทธิภาพที่3 เข้าใจได้ง่าย [4]</t>
  </si>
  <si>
    <t>โค้ดมี Algorithm ที่ถูกต้อง มีประสิทธิภาพที่3 เข้าใจได้ง่าย [3]</t>
  </si>
  <si>
    <t>การออกแบบระบบครบสมบูรณ์ มีความชัดเจน และถูกต้องตามความต้องการ [2]</t>
  </si>
  <si>
    <t>ระบบมีความยืดหยุ่น สามารถรองรับการ Maintenance และการ Scale ได้ในอนาคต [2]</t>
  </si>
  <si>
    <t>Diagram มีความถูกต้อง มีความละเอียด และเข้าใจง่าย [2]</t>
  </si>
  <si>
    <t>การออกแบบระบบถูกต้องตามหลักการ ทั้งส่วน System Analyst &amp; Software Architecture สามารถใช้สื่อสารร่วมกับคนอื่นได้  [2]</t>
  </si>
  <si>
    <t>ประสิทธิภาพการโหลดข้อมูลเว็บไซต์ [2]</t>
  </si>
  <si>
    <t>การจัดการ การโหลดข้อมูลส่วน Backend Web API [2]</t>
  </si>
  <si>
    <t>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[2]</t>
  </si>
  <si>
    <t>โค้ดมี Algorithm ที่ถูกต้อง มีประสิทธิภาพที่3 เข้าใจได้ง่าย [2]</t>
  </si>
  <si>
    <t>การออกแบบระบบครบสมบูรณ์ มีความชัดเจน และถูกต้องตามความต้องการ [1]</t>
  </si>
  <si>
    <t>ระบบมีความยืดหยุ่น สามารถรองรับการ Maintenance และการ Scale ได้ในอนาคต [1]</t>
  </si>
  <si>
    <t>Diagram มีความถูกต้อง มีความละเอียด และเข้าใจง่าย [1]</t>
  </si>
  <si>
    <t>การออกแบบระบบถูกต้องตามหลักการ ทั้งส่วน System Analyst &amp; Software Architecture สามารถใช้สื่อสารร่วมกับคนอื่นได้  [1]</t>
  </si>
  <si>
    <t>ประสิทธิภาพการโหลดข้อมูลเว็บไซต์ [1]</t>
  </si>
  <si>
    <t>การจัดการ การโหลดข้อมูลส่วน Backend Web API [1]</t>
  </si>
  <si>
    <t>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[1]</t>
  </si>
  <si>
    <t>โค้ดมี Algorithm ที่ถูกต้อง มีประสิทธิภาพที่3 เข้าใจได้ง่าย [1]</t>
  </si>
  <si>
    <t>การออกแบบระบบครบสมบูรณ์ มีความชัดเจน และถูกต้องตามความต้องการ</t>
  </si>
  <si>
    <t xml:space="preserve">ระบบมีความยืดหยุ่น สามารถรองรับการ Maintenance และการ Scale ได้ในอนาคต </t>
  </si>
  <si>
    <t xml:space="preserve">Diagram มีความถูกต้อง มีความละเอียด และเข้าใจง่าย </t>
  </si>
  <si>
    <t>การออกแบบระบบถูกต้องตามหลักการ ทั้งส่วน System Analyst &amp; Software Architecture สามารถใช้สื่อสารร่วมกับคนอื่นได้</t>
  </si>
  <si>
    <t>ประสิทธิภาพการโหลดข้อมูลเว็บไซต์</t>
  </si>
  <si>
    <t>การจัดการ การโหลดข้อมูลส่วน Backend Web API</t>
  </si>
  <si>
    <t xml:space="preserve">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</t>
  </si>
  <si>
    <t xml:space="preserve">โค้ดมี Algorithm ที่ถูกต้อง มีประสิทธิภาพที่3 เข้าใจได้ง่าย </t>
  </si>
  <si>
    <t>ค่าเฉลี่ย</t>
  </si>
  <si>
    <t>ส่วนเบี่ยงเบนมาตรฐาน</t>
  </si>
  <si>
    <t>การประเมิน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</si>
</sst>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6"/>
      <color theme="1"/>
      <name val="TH Sarabun New"/>
      <family val="2"/>
    </font>
    <font>
      <sz val="16"/>
      <color rgb="FF000000"/>
      <name val="TH Sarabun New"/>
      <family val="2"/>
    </font>
    <font>
      <sz val="16"/>
      <color theme="0"/>
      <name val="TH Sarabun New"/>
      <family val="2"/>
    </font>
    <font>
      <sz val="16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5B3F86"/>
      </patternFill>
    </fill>
  </fills>
  <borders count="1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87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87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87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</cellXfs>
  <cellStyles count="1">
    <cellStyle name="ปกติ" xfId="0" builtinId="0"/>
  </cellStyles>
  <dxfs count="54"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0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H Sarabun New"/>
        <family val="2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การตอบแบบฟอร์ม 1-style" pivot="0" count="3" xr9:uid="{00000000-0011-0000-FFFF-FFFF00000000}">
      <tableStyleElement type="headerRow" dxfId="53"/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AV18" headerRowDxfId="2" dataDxfId="0" totalsRowDxfId="1">
  <tableColumns count="48">
    <tableColumn id="1" xr3:uid="{00000000-0010-0000-0000-000001000000}" name="ประทับเวลา" dataDxfId="50"/>
    <tableColumn id="2" xr3:uid="{00000000-0010-0000-0000-000002000000}" name="การใช้งานส่วนต่อประสานผู้ใช้ สำหรับผู้ใช้งานทั่วไป" dataDxfId="49"/>
    <tableColumn id="3" xr3:uid="{00000000-0010-0000-0000-000003000000}" name="การใช้งานส่วนต่อประสานผู้ใช้ สำหรับผู้ดูแล" dataDxfId="48"/>
    <tableColumn id="4" xr3:uid="{00000000-0010-0000-0000-000004000000}" name="การใช้สี รูปร่าง ชิ้นส่วน และองค์ประกอบของเว็บ ในบริบทต่างๆ" dataDxfId="47"/>
    <tableColumn id="5" xr3:uid="{00000000-0010-0000-0000-000005000000}" name="การจัดองค์ประกอบของเว็บไซต์" dataDxfId="46"/>
    <tableColumn id="6" xr3:uid="{00000000-0010-0000-0000-000006000000}" name="การออกแบบระบบครบสมบูรณ์ มีความชัดเจน และถูกต้องตามความต้องการ [4]" dataDxfId="45"/>
    <tableColumn id="7" xr3:uid="{00000000-0010-0000-0000-000007000000}" name="การออกแบบระบบครบสมบูรณ์ มีความชัดเจน และถูกต้องตามความต้องการ [3]" dataDxfId="44"/>
    <tableColumn id="8" xr3:uid="{00000000-0010-0000-0000-000008000000}" name="การออกแบบระบบครบสมบูรณ์ มีความชัดเจน และถูกต้องตามความต้องการ [2]" dataDxfId="43"/>
    <tableColumn id="9" xr3:uid="{00000000-0010-0000-0000-000009000000}" name="การออกแบบระบบครบสมบูรณ์ มีความชัดเจน และถูกต้องตามความต้องการ [1]" dataDxfId="42"/>
    <tableColumn id="10" xr3:uid="{00000000-0010-0000-0000-00000A000000}" name="ระบบมีความยืดหยุ่น สามารถรองรับการ Maintenance และการ Scale ได้ในอนาคต [4]" dataDxfId="41"/>
    <tableColumn id="11" xr3:uid="{00000000-0010-0000-0000-00000B000000}" name="ระบบมีความยืดหยุ่น สามารถรองรับการ Maintenance และการ Scale ได้ในอนาคต [3]" dataDxfId="40"/>
    <tableColumn id="12" xr3:uid="{00000000-0010-0000-0000-00000C000000}" name="ระบบมีความยืดหยุ่น สามารถรองรับการ Maintenance และการ Scale ได้ในอนาคต [2]" dataDxfId="39"/>
    <tableColumn id="13" xr3:uid="{00000000-0010-0000-0000-00000D000000}" name="ระบบมีความยืดหยุ่น สามารถรองรับการ Maintenance และการ Scale ได้ในอนาคต [1]" dataDxfId="38"/>
    <tableColumn id="14" xr3:uid="{00000000-0010-0000-0000-00000E000000}" name="Diagram มีความถูกต้อง มีความละเอียด และเข้าใจง่าย [4]" dataDxfId="37"/>
    <tableColumn id="15" xr3:uid="{00000000-0010-0000-0000-00000F000000}" name="Diagram มีความถูกต้อง มีความละเอียด และเข้าใจง่าย [3]" dataDxfId="36"/>
    <tableColumn id="16" xr3:uid="{00000000-0010-0000-0000-000010000000}" name="Diagram มีความถูกต้อง มีความละเอียด และเข้าใจง่าย [2]" dataDxfId="35"/>
    <tableColumn id="17" xr3:uid="{00000000-0010-0000-0000-000011000000}" name="Diagram มีความถูกต้อง มีความละเอียด และเข้าใจง่าย [1]" dataDxfId="34"/>
    <tableColumn id="18" xr3:uid="{00000000-0010-0000-0000-000012000000}" name="การออกแบบระบบถูกต้องตามหลักการ ทั้งส่วน System Analyst &amp; Software Architecture สามารถใช้สื่อสารร่วมกับคนอื่นได้  [4]" dataDxfId="33"/>
    <tableColumn id="19" xr3:uid="{00000000-0010-0000-0000-000013000000}" name="การออกแบบระบบถูกต้องตามหลักการ ทั้งส่วน System Analyst &amp; Software Architecture สามารถใช้สื่อสารร่วมกับคนอื่นได้  [3]" dataDxfId="32"/>
    <tableColumn id="20" xr3:uid="{00000000-0010-0000-0000-000014000000}" name="การออกแบบระบบถูกต้องตามหลักการ ทั้งส่วน System Analyst &amp; Software Architecture สามารถใช้สื่อสารร่วมกับคนอื่นได้  [2]" dataDxfId="31"/>
    <tableColumn id="21" xr3:uid="{00000000-0010-0000-0000-000015000000}" name="การออกแบบระบบถูกต้องตามหลักการ ทั้งส่วน System Analyst &amp; Software Architecture สามารถใช้สื่อสารร่วมกับคนอื่นได้  [1]" dataDxfId="30"/>
    <tableColumn id="22" xr3:uid="{00000000-0010-0000-0000-000016000000}" name="ประสิทธิภาพการโหลดข้อมูลเว็บไซต์ [4]" dataDxfId="29"/>
    <tableColumn id="23" xr3:uid="{00000000-0010-0000-0000-000017000000}" name="ประสิทธิภาพการโหลดข้อมูลเว็บไซต์ [3]" dataDxfId="28"/>
    <tableColumn id="24" xr3:uid="{00000000-0010-0000-0000-000018000000}" name="ประสิทธิภาพการโหลดข้อมูลเว็บไซต์ [2]" dataDxfId="27"/>
    <tableColumn id="25" xr3:uid="{00000000-0010-0000-0000-000019000000}" name="ประสิทธิภาพการโหลดข้อมูลเว็บไซต์ [1]" dataDxfId="26"/>
    <tableColumn id="26" xr3:uid="{00000000-0010-0000-0000-00001A000000}" name="การจัดการ การโหลดข้อมูลส่วน Backend Web API [4]" dataDxfId="25"/>
    <tableColumn id="27" xr3:uid="{00000000-0010-0000-0000-00001B000000}" name="การจัดการ การโหลดข้อมูลส่วน Backend Web API [3]" dataDxfId="24"/>
    <tableColumn id="28" xr3:uid="{00000000-0010-0000-0000-00001C000000}" name="การจัดการ การโหลดข้อมูลส่วน Backend Web API [2]" dataDxfId="23"/>
    <tableColumn id="29" xr3:uid="{00000000-0010-0000-0000-00001D000000}" name="การจัดการ การโหลดข้อมูลส่วน Backend Web API [1]" dataDxfId="22"/>
    <tableColumn id="30" xr3:uid="{00000000-0010-0000-0000-00001E000000}" name="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[4]" dataDxfId="21"/>
    <tableColumn id="31" xr3:uid="{00000000-0010-0000-0000-00001F000000}" name="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[3]" dataDxfId="20"/>
    <tableColumn id="32" xr3:uid="{00000000-0010-0000-0000-000020000000}" name="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[2]" dataDxfId="19"/>
    <tableColumn id="33" xr3:uid="{00000000-0010-0000-0000-000021000000}" name="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[1]" dataDxfId="18"/>
    <tableColumn id="34" xr3:uid="{00000000-0010-0000-0000-000022000000}" name="โค้ดมี Algorithm ที่ถูกต้อง มีประสิทธิภาพที่3 เข้าใจได้ง่าย [4]" dataDxfId="17"/>
    <tableColumn id="35" xr3:uid="{00000000-0010-0000-0000-000023000000}" name="โค้ดมี Algorithm ที่ถูกต้อง มีประสิทธิภาพที่3 เข้าใจได้ง่าย [3]" dataDxfId="16"/>
    <tableColumn id="36" xr3:uid="{00000000-0010-0000-0000-000024000000}" name="โค้ดมี Algorithm ที่ถูกต้อง มีประสิทธิภาพที่3 เข้าใจได้ง่าย [2]" dataDxfId="15"/>
    <tableColumn id="37" xr3:uid="{00000000-0010-0000-0000-000025000000}" name="โค้ดมี Algorithm ที่ถูกต้อง มีประสิทธิภาพที่3 เข้าใจได้ง่าย [1]" dataDxfId="14"/>
    <tableColumn id="38" xr3:uid="{00000000-0010-0000-0000-000026000000}" name="การนำเสนอข้อมูลไม่ซับซ้อนและเข้าใจง่าย" dataDxfId="13"/>
    <tableColumn id="39" xr3:uid="{00000000-0010-0000-0000-000027000000}" name="การนำเสนอข้อมูลมีความหลากหลาย" dataDxfId="12"/>
    <tableColumn id="40" xr3:uid="{00000000-0010-0000-0000-000028000000}" name="การค้นหาข้อมูล การกรองข้อมูล" dataDxfId="11"/>
    <tableColumn id="41" xr3:uid="{00000000-0010-0000-0000-000029000000}" name="การจัดการข้อมูลที่มีความ Sensitive" dataDxfId="10"/>
    <tableColumn id="42" xr3:uid="{00000000-0010-0000-0000-00002A000000}" name="เว็บไซต์มีการป้องกันการโจมตีอย่างครอบคลุม" dataDxfId="9"/>
    <tableColumn id="43" xr3:uid="{00000000-0010-0000-0000-00002B000000}" name="เว็บไซต์มีความปลอดภัย มั่นคง น่าเชื่อถือ" dataDxfId="8"/>
    <tableColumn id="44" xr3:uid="{00000000-0010-0000-0000-00002C000000}" name="เว็บไซต์มี log สำหรับดูการทำงานต่างๆ เพื่อดูการทำงานของระบบ สามารถติดตามดูการทำงานได้ เมื่อมีภัยอันตราย" dataDxfId="7"/>
    <tableColumn id="45" xr3:uid="{00000000-0010-0000-0000-00002D000000}" name="เว็บไซต์มีการจัดการสิทธิการเข้าใช้งาน" dataDxfId="6"/>
    <tableColumn id="46" xr3:uid="{00000000-0010-0000-0000-00002E000000}" name="ความประทับใจ" dataDxfId="5"/>
    <tableColumn id="47" xr3:uid="{00000000-0010-0000-0000-00002F000000}" name="ปัญหาและอุปสรรค" dataDxfId="4"/>
    <tableColumn id="48" xr3:uid="{00000000-0010-0000-0000-000030000000}" name="ข้อเสนอแนะ" dataDxfId="3"/>
  </tableColumns>
  <tableStyleInfo name="การตอบแบบฟอร์ม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43"/>
  <sheetViews>
    <sheetView tabSelected="1" topLeftCell="B1" zoomScale="115" zoomScaleNormal="115" workbookViewId="0">
      <pane ySplit="1" topLeftCell="A18" activePane="bottomLeft" state="frozen"/>
      <selection pane="bottomLeft" activeCell="F28" sqref="F28"/>
    </sheetView>
  </sheetViews>
  <sheetFormatPr defaultColWidth="12.5703125" defaultRowHeight="25.5" customHeight="1" x14ac:dyDescent="0.2"/>
  <cols>
    <col min="1" max="1" width="126.7109375" style="15" customWidth="1"/>
    <col min="2" max="2" width="37.5703125" style="15" customWidth="1"/>
    <col min="3" max="3" width="36.140625" style="15" customWidth="1"/>
    <col min="4" max="4" width="37.5703125" style="15" customWidth="1"/>
    <col min="5" max="5" width="24.85546875" style="15" customWidth="1"/>
    <col min="6" max="21" width="37.5703125" style="15" customWidth="1"/>
    <col min="22" max="22" width="36.28515625" style="15" customWidth="1"/>
    <col min="23" max="23" width="31.28515625" style="15" customWidth="1"/>
    <col min="24" max="24" width="33.42578125" style="15" customWidth="1"/>
    <col min="25" max="25" width="31.85546875" style="15" customWidth="1"/>
    <col min="26" max="37" width="37.5703125" style="15" customWidth="1"/>
    <col min="38" max="38" width="33.42578125" style="15" customWidth="1"/>
    <col min="39" max="39" width="27" style="15" customWidth="1"/>
    <col min="40" max="40" width="25.28515625" style="15" customWidth="1"/>
    <col min="41" max="41" width="29.5703125" style="15" customWidth="1"/>
    <col min="42" max="42" width="35" style="15" customWidth="1"/>
    <col min="43" max="43" width="33.5703125" style="15" customWidth="1"/>
    <col min="44" max="44" width="37.5703125" style="15" customWidth="1"/>
    <col min="45" max="45" width="32.140625" style="15" customWidth="1"/>
    <col min="46" max="54" width="18.85546875" style="15" customWidth="1"/>
    <col min="55" max="16384" width="12.5703125" style="15"/>
  </cols>
  <sheetData>
    <row r="1" spans="1:48" ht="25.5" customHeigh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16</v>
      </c>
      <c r="G1" s="12" t="s">
        <v>23</v>
      </c>
      <c r="H1" s="12" t="s">
        <v>32</v>
      </c>
      <c r="I1" s="12" t="s">
        <v>40</v>
      </c>
      <c r="J1" s="12" t="s">
        <v>17</v>
      </c>
      <c r="K1" s="12" t="s">
        <v>24</v>
      </c>
      <c r="L1" s="12" t="s">
        <v>33</v>
      </c>
      <c r="M1" s="12" t="s">
        <v>41</v>
      </c>
      <c r="N1" s="12" t="s">
        <v>18</v>
      </c>
      <c r="O1" s="12" t="s">
        <v>25</v>
      </c>
      <c r="P1" s="12" t="s">
        <v>34</v>
      </c>
      <c r="Q1" s="12" t="s">
        <v>42</v>
      </c>
      <c r="R1" s="12" t="s">
        <v>19</v>
      </c>
      <c r="S1" s="12" t="s">
        <v>26</v>
      </c>
      <c r="T1" s="12" t="s">
        <v>35</v>
      </c>
      <c r="U1" s="12" t="s">
        <v>43</v>
      </c>
      <c r="V1" s="12" t="s">
        <v>20</v>
      </c>
      <c r="W1" s="12" t="s">
        <v>27</v>
      </c>
      <c r="X1" s="12" t="s">
        <v>36</v>
      </c>
      <c r="Y1" s="12" t="s">
        <v>44</v>
      </c>
      <c r="Z1" s="12" t="s">
        <v>21</v>
      </c>
      <c r="AA1" s="12" t="s">
        <v>28</v>
      </c>
      <c r="AB1" s="12" t="s">
        <v>37</v>
      </c>
      <c r="AC1" s="12" t="s">
        <v>45</v>
      </c>
      <c r="AD1" s="12" t="s">
        <v>22</v>
      </c>
      <c r="AE1" s="12" t="s">
        <v>29</v>
      </c>
      <c r="AF1" s="12" t="s">
        <v>38</v>
      </c>
      <c r="AG1" s="12" t="s">
        <v>46</v>
      </c>
      <c r="AH1" s="12" t="s">
        <v>30</v>
      </c>
      <c r="AI1" s="12" t="s">
        <v>31</v>
      </c>
      <c r="AJ1" s="12" t="s">
        <v>39</v>
      </c>
      <c r="AK1" s="12" t="s">
        <v>47</v>
      </c>
      <c r="AL1" s="12" t="s">
        <v>5</v>
      </c>
      <c r="AM1" s="12" t="s">
        <v>6</v>
      </c>
      <c r="AN1" s="12" t="s">
        <v>7</v>
      </c>
      <c r="AO1" s="12" t="s">
        <v>8</v>
      </c>
      <c r="AP1" s="12" t="s">
        <v>9</v>
      </c>
      <c r="AQ1" s="12" t="s">
        <v>10</v>
      </c>
      <c r="AR1" s="12" t="s">
        <v>11</v>
      </c>
      <c r="AS1" s="12" t="s">
        <v>12</v>
      </c>
      <c r="AT1" s="12" t="s">
        <v>13</v>
      </c>
      <c r="AU1" s="12" t="s">
        <v>14</v>
      </c>
      <c r="AV1" s="13" t="s">
        <v>15</v>
      </c>
    </row>
    <row r="2" spans="1:48" ht="25.5" customHeight="1" x14ac:dyDescent="0.2">
      <c r="A2" s="1">
        <v>45846.432751655091</v>
      </c>
      <c r="B2" s="2">
        <v>3</v>
      </c>
      <c r="C2" s="2">
        <v>3</v>
      </c>
      <c r="D2" s="2">
        <v>3</v>
      </c>
      <c r="E2" s="2">
        <v>3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3</v>
      </c>
      <c r="AI2" s="2">
        <v>3</v>
      </c>
      <c r="AJ2" s="2">
        <v>3</v>
      </c>
      <c r="AK2" s="2">
        <v>3</v>
      </c>
      <c r="AL2" s="2">
        <v>3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/>
      <c r="AU2" s="2"/>
      <c r="AV2" s="3"/>
    </row>
    <row r="3" spans="1:48" ht="25.5" customHeight="1" x14ac:dyDescent="0.2">
      <c r="A3" s="4">
        <v>45846.439536481485</v>
      </c>
      <c r="B3" s="5">
        <v>4</v>
      </c>
      <c r="C3" s="5">
        <v>4</v>
      </c>
      <c r="D3" s="5">
        <v>4</v>
      </c>
      <c r="E3" s="5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  <c r="AC3" s="2">
        <v>4</v>
      </c>
      <c r="AD3" s="2">
        <v>4</v>
      </c>
      <c r="AE3" s="2">
        <v>4</v>
      </c>
      <c r="AF3" s="2">
        <v>4</v>
      </c>
      <c r="AG3" s="2">
        <v>4</v>
      </c>
      <c r="AH3" s="5">
        <v>3</v>
      </c>
      <c r="AI3" s="5">
        <v>3</v>
      </c>
      <c r="AJ3" s="5">
        <v>3</v>
      </c>
      <c r="AK3" s="5">
        <v>3</v>
      </c>
      <c r="AL3" s="5">
        <v>3</v>
      </c>
      <c r="AM3" s="5">
        <v>3</v>
      </c>
      <c r="AN3" s="5">
        <v>3</v>
      </c>
      <c r="AO3" s="5">
        <v>3</v>
      </c>
      <c r="AP3" s="5">
        <v>3</v>
      </c>
      <c r="AQ3" s="5">
        <v>3</v>
      </c>
      <c r="AR3" s="5">
        <v>3</v>
      </c>
      <c r="AS3" s="5">
        <v>3</v>
      </c>
      <c r="AT3" s="5"/>
      <c r="AU3" s="5"/>
      <c r="AV3" s="6"/>
    </row>
    <row r="4" spans="1:48" ht="25.5" customHeight="1" x14ac:dyDescent="0.2">
      <c r="A4" s="1">
        <v>45846.440241631943</v>
      </c>
      <c r="B4" s="2">
        <v>3</v>
      </c>
      <c r="C4" s="2">
        <v>3</v>
      </c>
      <c r="D4" s="2">
        <v>3</v>
      </c>
      <c r="E4" s="2">
        <v>3</v>
      </c>
      <c r="F4" s="2">
        <v>4</v>
      </c>
      <c r="G4" s="2">
        <v>4</v>
      </c>
      <c r="H4" s="2">
        <v>4</v>
      </c>
      <c r="I4" s="2">
        <v>4</v>
      </c>
      <c r="J4" s="2">
        <v>4</v>
      </c>
      <c r="K4" s="2">
        <v>4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v>4</v>
      </c>
      <c r="X4" s="2">
        <v>4</v>
      </c>
      <c r="Y4" s="2">
        <v>4</v>
      </c>
      <c r="Z4" s="2">
        <v>4</v>
      </c>
      <c r="AA4" s="2">
        <v>4</v>
      </c>
      <c r="AB4" s="2">
        <v>4</v>
      </c>
      <c r="AC4" s="2">
        <v>4</v>
      </c>
      <c r="AD4" s="2">
        <v>4</v>
      </c>
      <c r="AE4" s="2">
        <v>4</v>
      </c>
      <c r="AF4" s="2">
        <v>4</v>
      </c>
      <c r="AG4" s="2">
        <v>4</v>
      </c>
      <c r="AH4" s="2">
        <v>3</v>
      </c>
      <c r="AI4" s="2">
        <v>3</v>
      </c>
      <c r="AJ4" s="2">
        <v>3</v>
      </c>
      <c r="AK4" s="2">
        <v>3</v>
      </c>
      <c r="AL4" s="2">
        <v>3</v>
      </c>
      <c r="AM4" s="2">
        <v>3</v>
      </c>
      <c r="AN4" s="2">
        <v>2</v>
      </c>
      <c r="AO4" s="2">
        <v>2</v>
      </c>
      <c r="AP4" s="2">
        <v>2</v>
      </c>
      <c r="AQ4" s="2">
        <v>2</v>
      </c>
      <c r="AR4" s="2">
        <v>2</v>
      </c>
      <c r="AS4" s="2">
        <v>2</v>
      </c>
      <c r="AT4" s="2"/>
      <c r="AU4" s="2"/>
      <c r="AV4" s="3"/>
    </row>
    <row r="5" spans="1:48" ht="25.5" customHeight="1" x14ac:dyDescent="0.2">
      <c r="A5" s="4">
        <v>45846.440701747684</v>
      </c>
      <c r="B5" s="5">
        <v>4</v>
      </c>
      <c r="C5" s="5">
        <v>4</v>
      </c>
      <c r="D5" s="5">
        <v>4</v>
      </c>
      <c r="E5" s="5">
        <v>4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2">
        <v>4</v>
      </c>
      <c r="P5" s="2">
        <v>4</v>
      </c>
      <c r="Q5" s="2">
        <v>4</v>
      </c>
      <c r="R5" s="2">
        <v>4</v>
      </c>
      <c r="S5" s="2">
        <v>4</v>
      </c>
      <c r="T5" s="2">
        <v>4</v>
      </c>
      <c r="U5" s="2">
        <v>4</v>
      </c>
      <c r="V5" s="2">
        <v>4</v>
      </c>
      <c r="W5" s="2">
        <v>4</v>
      </c>
      <c r="X5" s="2">
        <v>4</v>
      </c>
      <c r="Y5" s="2">
        <v>4</v>
      </c>
      <c r="Z5" s="2">
        <v>4</v>
      </c>
      <c r="AA5" s="2">
        <v>4</v>
      </c>
      <c r="AB5" s="2">
        <v>4</v>
      </c>
      <c r="AC5" s="2">
        <v>4</v>
      </c>
      <c r="AD5" s="2">
        <v>4</v>
      </c>
      <c r="AE5" s="2">
        <v>4</v>
      </c>
      <c r="AF5" s="2">
        <v>4</v>
      </c>
      <c r="AG5" s="2">
        <v>4</v>
      </c>
      <c r="AH5" s="5">
        <v>4</v>
      </c>
      <c r="AI5" s="5">
        <v>4</v>
      </c>
      <c r="AJ5" s="5">
        <v>4</v>
      </c>
      <c r="AK5" s="5">
        <v>4</v>
      </c>
      <c r="AL5" s="5">
        <v>4</v>
      </c>
      <c r="AM5" s="5">
        <v>4</v>
      </c>
      <c r="AN5" s="5">
        <v>4</v>
      </c>
      <c r="AO5" s="5">
        <v>4</v>
      </c>
      <c r="AP5" s="5">
        <v>4</v>
      </c>
      <c r="AQ5" s="5">
        <v>4</v>
      </c>
      <c r="AR5" s="5">
        <v>4</v>
      </c>
      <c r="AS5" s="5">
        <v>4</v>
      </c>
      <c r="AT5" s="5"/>
      <c r="AU5" s="5"/>
      <c r="AV5" s="6"/>
    </row>
    <row r="6" spans="1:48" ht="25.5" customHeight="1" x14ac:dyDescent="0.2">
      <c r="A6" s="1">
        <v>45846.441650914348</v>
      </c>
      <c r="B6" s="2">
        <v>3</v>
      </c>
      <c r="C6" s="2">
        <v>3</v>
      </c>
      <c r="D6" s="2">
        <v>3</v>
      </c>
      <c r="E6" s="2">
        <v>3</v>
      </c>
      <c r="F6" s="2">
        <v>4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  <c r="R6" s="2">
        <v>4</v>
      </c>
      <c r="S6" s="2">
        <v>4</v>
      </c>
      <c r="T6" s="2">
        <v>4</v>
      </c>
      <c r="U6" s="2">
        <v>4</v>
      </c>
      <c r="V6" s="2">
        <v>4</v>
      </c>
      <c r="W6" s="2">
        <v>4</v>
      </c>
      <c r="X6" s="2">
        <v>4</v>
      </c>
      <c r="Y6" s="2">
        <v>4</v>
      </c>
      <c r="Z6" s="2">
        <v>4</v>
      </c>
      <c r="AA6" s="2">
        <v>4</v>
      </c>
      <c r="AB6" s="2">
        <v>4</v>
      </c>
      <c r="AC6" s="2">
        <v>4</v>
      </c>
      <c r="AD6" s="2">
        <v>4</v>
      </c>
      <c r="AE6" s="2">
        <v>4</v>
      </c>
      <c r="AF6" s="2">
        <v>4</v>
      </c>
      <c r="AG6" s="2">
        <v>4</v>
      </c>
      <c r="AH6" s="2">
        <v>4</v>
      </c>
      <c r="AI6" s="2">
        <v>3</v>
      </c>
      <c r="AJ6" s="2">
        <v>3</v>
      </c>
      <c r="AK6" s="2">
        <v>3</v>
      </c>
      <c r="AL6" s="2">
        <v>3</v>
      </c>
      <c r="AM6" s="2">
        <v>3</v>
      </c>
      <c r="AN6" s="2">
        <v>3</v>
      </c>
      <c r="AO6" s="2">
        <v>3</v>
      </c>
      <c r="AP6" s="2">
        <v>3</v>
      </c>
      <c r="AQ6" s="2">
        <v>3</v>
      </c>
      <c r="AR6" s="2">
        <v>3</v>
      </c>
      <c r="AS6" s="2">
        <v>3</v>
      </c>
      <c r="AT6" s="2"/>
      <c r="AU6" s="2"/>
      <c r="AV6" s="3"/>
    </row>
    <row r="7" spans="1:48" ht="25.5" customHeight="1" x14ac:dyDescent="0.2">
      <c r="A7" s="4">
        <v>45846.443292245371</v>
      </c>
      <c r="B7" s="5">
        <v>4</v>
      </c>
      <c r="C7" s="5">
        <v>4</v>
      </c>
      <c r="D7" s="5">
        <v>4</v>
      </c>
      <c r="E7" s="5">
        <v>4</v>
      </c>
      <c r="F7" s="2">
        <v>4</v>
      </c>
      <c r="G7" s="2">
        <v>4</v>
      </c>
      <c r="H7" s="2">
        <v>4</v>
      </c>
      <c r="I7" s="2">
        <v>4</v>
      </c>
      <c r="J7" s="2">
        <v>4</v>
      </c>
      <c r="K7" s="2">
        <v>4</v>
      </c>
      <c r="L7" s="2">
        <v>4</v>
      </c>
      <c r="M7" s="2">
        <v>4</v>
      </c>
      <c r="N7" s="2">
        <v>4</v>
      </c>
      <c r="O7" s="2">
        <v>4</v>
      </c>
      <c r="P7" s="2">
        <v>4</v>
      </c>
      <c r="Q7" s="2">
        <v>4</v>
      </c>
      <c r="R7" s="2">
        <v>4</v>
      </c>
      <c r="S7" s="2">
        <v>4</v>
      </c>
      <c r="T7" s="2">
        <v>4</v>
      </c>
      <c r="U7" s="2">
        <v>4</v>
      </c>
      <c r="V7" s="2">
        <v>4</v>
      </c>
      <c r="W7" s="2">
        <v>4</v>
      </c>
      <c r="X7" s="2">
        <v>4</v>
      </c>
      <c r="Y7" s="2">
        <v>4</v>
      </c>
      <c r="Z7" s="2">
        <v>4</v>
      </c>
      <c r="AA7" s="2">
        <v>4</v>
      </c>
      <c r="AB7" s="2">
        <v>4</v>
      </c>
      <c r="AC7" s="2">
        <v>4</v>
      </c>
      <c r="AD7" s="2">
        <v>4</v>
      </c>
      <c r="AE7" s="2">
        <v>4</v>
      </c>
      <c r="AF7" s="2">
        <v>4</v>
      </c>
      <c r="AG7" s="2">
        <v>4</v>
      </c>
      <c r="AH7" s="5">
        <v>4</v>
      </c>
      <c r="AI7" s="5">
        <v>4</v>
      </c>
      <c r="AJ7" s="5">
        <v>4</v>
      </c>
      <c r="AK7" s="5">
        <v>4</v>
      </c>
      <c r="AL7" s="5">
        <v>4</v>
      </c>
      <c r="AM7" s="5">
        <v>4</v>
      </c>
      <c r="AN7" s="5">
        <v>4</v>
      </c>
      <c r="AO7" s="5">
        <v>4</v>
      </c>
      <c r="AP7" s="5">
        <v>4</v>
      </c>
      <c r="AQ7" s="5">
        <v>4</v>
      </c>
      <c r="AR7" s="5">
        <v>4</v>
      </c>
      <c r="AS7" s="5">
        <v>4</v>
      </c>
      <c r="AT7" s="5"/>
      <c r="AU7" s="5"/>
      <c r="AV7" s="6"/>
    </row>
    <row r="8" spans="1:48" ht="25.5" customHeight="1" x14ac:dyDescent="0.2">
      <c r="A8" s="1">
        <v>45846.443639803241</v>
      </c>
      <c r="B8" s="2">
        <v>4</v>
      </c>
      <c r="C8" s="2">
        <v>3</v>
      </c>
      <c r="D8" s="2">
        <v>4</v>
      </c>
      <c r="E8" s="2">
        <v>3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  <c r="R8" s="2">
        <v>4</v>
      </c>
      <c r="S8" s="2">
        <v>4</v>
      </c>
      <c r="T8" s="2">
        <v>4</v>
      </c>
      <c r="U8" s="2">
        <v>4</v>
      </c>
      <c r="V8" s="2">
        <v>4</v>
      </c>
      <c r="W8" s="2">
        <v>4</v>
      </c>
      <c r="X8" s="2">
        <v>4</v>
      </c>
      <c r="Y8" s="2">
        <v>4</v>
      </c>
      <c r="Z8" s="2">
        <v>4</v>
      </c>
      <c r="AA8" s="2">
        <v>4</v>
      </c>
      <c r="AB8" s="2">
        <v>4</v>
      </c>
      <c r="AC8" s="2">
        <v>4</v>
      </c>
      <c r="AD8" s="2">
        <v>4</v>
      </c>
      <c r="AE8" s="2">
        <v>4</v>
      </c>
      <c r="AF8" s="2">
        <v>4</v>
      </c>
      <c r="AG8" s="2">
        <v>4</v>
      </c>
      <c r="AH8" s="2">
        <v>4</v>
      </c>
      <c r="AI8" s="2">
        <v>4</v>
      </c>
      <c r="AJ8" s="2">
        <v>4</v>
      </c>
      <c r="AK8" s="2">
        <v>4</v>
      </c>
      <c r="AL8" s="2">
        <v>4</v>
      </c>
      <c r="AM8" s="2">
        <v>2</v>
      </c>
      <c r="AN8" s="2">
        <v>4</v>
      </c>
      <c r="AO8" s="2">
        <v>4</v>
      </c>
      <c r="AP8" s="2">
        <v>4</v>
      </c>
      <c r="AQ8" s="2">
        <v>3</v>
      </c>
      <c r="AR8" s="2">
        <v>2</v>
      </c>
      <c r="AS8" s="2">
        <v>4</v>
      </c>
      <c r="AT8" s="2"/>
      <c r="AU8" s="2"/>
      <c r="AV8" s="3"/>
    </row>
    <row r="9" spans="1:48" ht="25.5" customHeight="1" x14ac:dyDescent="0.2">
      <c r="A9" s="4">
        <v>45846.446503136569</v>
      </c>
      <c r="B9" s="5">
        <v>3</v>
      </c>
      <c r="C9" s="5">
        <v>3</v>
      </c>
      <c r="D9" s="5">
        <v>3</v>
      </c>
      <c r="E9" s="5">
        <v>3</v>
      </c>
      <c r="F9" s="2">
        <v>4</v>
      </c>
      <c r="G9" s="2">
        <v>4</v>
      </c>
      <c r="H9" s="2">
        <v>4</v>
      </c>
      <c r="I9" s="2">
        <v>4</v>
      </c>
      <c r="J9" s="2">
        <v>4</v>
      </c>
      <c r="K9" s="2">
        <v>4</v>
      </c>
      <c r="L9" s="2">
        <v>4</v>
      </c>
      <c r="M9" s="2">
        <v>4</v>
      </c>
      <c r="N9" s="2">
        <v>4</v>
      </c>
      <c r="O9" s="2">
        <v>4</v>
      </c>
      <c r="P9" s="2">
        <v>4</v>
      </c>
      <c r="Q9" s="2">
        <v>4</v>
      </c>
      <c r="R9" s="2">
        <v>4</v>
      </c>
      <c r="S9" s="2">
        <v>4</v>
      </c>
      <c r="T9" s="2">
        <v>4</v>
      </c>
      <c r="U9" s="2">
        <v>4</v>
      </c>
      <c r="V9" s="2">
        <v>4</v>
      </c>
      <c r="W9" s="2">
        <v>4</v>
      </c>
      <c r="X9" s="2">
        <v>4</v>
      </c>
      <c r="Y9" s="2">
        <v>4</v>
      </c>
      <c r="Z9" s="2">
        <v>4</v>
      </c>
      <c r="AA9" s="2">
        <v>4</v>
      </c>
      <c r="AB9" s="2">
        <v>4</v>
      </c>
      <c r="AC9" s="2">
        <v>4</v>
      </c>
      <c r="AD9" s="2">
        <v>4</v>
      </c>
      <c r="AE9" s="2">
        <v>4</v>
      </c>
      <c r="AF9" s="2">
        <v>4</v>
      </c>
      <c r="AG9" s="2">
        <v>4</v>
      </c>
      <c r="AH9" s="5">
        <v>3</v>
      </c>
      <c r="AI9" s="5">
        <v>3</v>
      </c>
      <c r="AJ9" s="5">
        <v>3</v>
      </c>
      <c r="AK9" s="5">
        <v>3</v>
      </c>
      <c r="AL9" s="5">
        <v>3</v>
      </c>
      <c r="AM9" s="5">
        <v>3</v>
      </c>
      <c r="AN9" s="5">
        <v>3</v>
      </c>
      <c r="AO9" s="5">
        <v>3</v>
      </c>
      <c r="AP9" s="5">
        <v>3</v>
      </c>
      <c r="AQ9" s="5">
        <v>3</v>
      </c>
      <c r="AR9" s="5">
        <v>3</v>
      </c>
      <c r="AS9" s="5">
        <v>3</v>
      </c>
      <c r="AT9" s="5"/>
      <c r="AU9" s="5"/>
      <c r="AV9" s="6"/>
    </row>
    <row r="10" spans="1:48" ht="25.5" customHeight="1" x14ac:dyDescent="0.2">
      <c r="A10" s="1">
        <v>45846.4489015625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  <c r="H10" s="2">
        <v>4</v>
      </c>
      <c r="I10" s="2">
        <v>4</v>
      </c>
      <c r="J10" s="2">
        <v>4</v>
      </c>
      <c r="K10" s="2">
        <v>4</v>
      </c>
      <c r="L10" s="2">
        <v>4</v>
      </c>
      <c r="M10" s="2">
        <v>4</v>
      </c>
      <c r="N10" s="2">
        <v>4</v>
      </c>
      <c r="O10" s="2">
        <v>4</v>
      </c>
      <c r="P10" s="2">
        <v>4</v>
      </c>
      <c r="Q10" s="2">
        <v>4</v>
      </c>
      <c r="R10" s="2">
        <v>4</v>
      </c>
      <c r="S10" s="2">
        <v>4</v>
      </c>
      <c r="T10" s="2">
        <v>4</v>
      </c>
      <c r="U10" s="2">
        <v>4</v>
      </c>
      <c r="V10" s="2">
        <v>4</v>
      </c>
      <c r="W10" s="2">
        <v>4</v>
      </c>
      <c r="X10" s="2">
        <v>4</v>
      </c>
      <c r="Y10" s="2">
        <v>4</v>
      </c>
      <c r="Z10" s="2">
        <v>4</v>
      </c>
      <c r="AA10" s="2">
        <v>4</v>
      </c>
      <c r="AB10" s="2">
        <v>4</v>
      </c>
      <c r="AC10" s="2">
        <v>4</v>
      </c>
      <c r="AD10" s="2">
        <v>4</v>
      </c>
      <c r="AE10" s="2">
        <v>4</v>
      </c>
      <c r="AF10" s="2">
        <v>4</v>
      </c>
      <c r="AG10" s="2">
        <v>4</v>
      </c>
      <c r="AH10" s="2">
        <v>4</v>
      </c>
      <c r="AI10" s="2">
        <v>4</v>
      </c>
      <c r="AJ10" s="2">
        <v>4</v>
      </c>
      <c r="AK10" s="2">
        <v>3</v>
      </c>
      <c r="AL10" s="2">
        <v>4</v>
      </c>
      <c r="AM10" s="2">
        <v>4</v>
      </c>
      <c r="AN10" s="2">
        <v>4</v>
      </c>
      <c r="AO10" s="2">
        <v>4</v>
      </c>
      <c r="AP10" s="2">
        <v>4</v>
      </c>
      <c r="AQ10" s="2">
        <v>4</v>
      </c>
      <c r="AR10" s="2">
        <v>4</v>
      </c>
      <c r="AS10" s="2">
        <v>4</v>
      </c>
      <c r="AT10" s="2"/>
      <c r="AU10" s="2"/>
      <c r="AV10" s="3"/>
    </row>
    <row r="11" spans="1:48" ht="25.5" customHeight="1" x14ac:dyDescent="0.2">
      <c r="A11" s="4">
        <v>45846.449737303235</v>
      </c>
      <c r="B11" s="5">
        <v>4</v>
      </c>
      <c r="C11" s="5">
        <v>4</v>
      </c>
      <c r="D11" s="5">
        <v>4</v>
      </c>
      <c r="E11" s="5">
        <v>3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4</v>
      </c>
      <c r="N11" s="2">
        <v>4</v>
      </c>
      <c r="O11" s="2">
        <v>4</v>
      </c>
      <c r="P11" s="2">
        <v>4</v>
      </c>
      <c r="Q11" s="2">
        <v>4</v>
      </c>
      <c r="R11" s="2">
        <v>4</v>
      </c>
      <c r="S11" s="2">
        <v>4</v>
      </c>
      <c r="T11" s="2">
        <v>4</v>
      </c>
      <c r="U11" s="2">
        <v>4</v>
      </c>
      <c r="V11" s="2">
        <v>4</v>
      </c>
      <c r="W11" s="2">
        <v>4</v>
      </c>
      <c r="X11" s="2">
        <v>4</v>
      </c>
      <c r="Y11" s="2">
        <v>4</v>
      </c>
      <c r="Z11" s="2">
        <v>4</v>
      </c>
      <c r="AA11" s="2">
        <v>4</v>
      </c>
      <c r="AB11" s="2">
        <v>4</v>
      </c>
      <c r="AC11" s="2">
        <v>4</v>
      </c>
      <c r="AD11" s="2">
        <v>4</v>
      </c>
      <c r="AE11" s="2">
        <v>4</v>
      </c>
      <c r="AF11" s="2">
        <v>4</v>
      </c>
      <c r="AG11" s="2">
        <v>4</v>
      </c>
      <c r="AH11" s="5">
        <v>4</v>
      </c>
      <c r="AI11" s="5">
        <v>4</v>
      </c>
      <c r="AJ11" s="5">
        <v>4</v>
      </c>
      <c r="AK11" s="5">
        <v>4</v>
      </c>
      <c r="AL11" s="5">
        <v>4</v>
      </c>
      <c r="AM11" s="5">
        <v>4</v>
      </c>
      <c r="AN11" s="5">
        <v>4</v>
      </c>
      <c r="AO11" s="5">
        <v>4</v>
      </c>
      <c r="AP11" s="5">
        <v>4</v>
      </c>
      <c r="AQ11" s="5">
        <v>4</v>
      </c>
      <c r="AR11" s="5">
        <v>4</v>
      </c>
      <c r="AS11" s="5">
        <v>3</v>
      </c>
      <c r="AT11" s="5"/>
      <c r="AU11" s="5"/>
      <c r="AV11" s="6"/>
    </row>
    <row r="12" spans="1:48" ht="25.5" customHeight="1" x14ac:dyDescent="0.2">
      <c r="A12" s="1">
        <v>45846.45011179398</v>
      </c>
      <c r="B12" s="2">
        <v>3</v>
      </c>
      <c r="C12" s="2">
        <v>3</v>
      </c>
      <c r="D12" s="2">
        <v>4</v>
      </c>
      <c r="E12" s="2"/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4</v>
      </c>
      <c r="N12" s="2">
        <v>4</v>
      </c>
      <c r="O12" s="2">
        <v>4</v>
      </c>
      <c r="P12" s="2">
        <v>4</v>
      </c>
      <c r="Q12" s="2">
        <v>4</v>
      </c>
      <c r="R12" s="2">
        <v>4</v>
      </c>
      <c r="S12" s="2">
        <v>4</v>
      </c>
      <c r="T12" s="2">
        <v>4</v>
      </c>
      <c r="U12" s="2">
        <v>4</v>
      </c>
      <c r="V12" s="2">
        <v>4</v>
      </c>
      <c r="W12" s="2">
        <v>4</v>
      </c>
      <c r="X12" s="2">
        <v>4</v>
      </c>
      <c r="Y12" s="2">
        <v>4</v>
      </c>
      <c r="Z12" s="2">
        <v>4</v>
      </c>
      <c r="AA12" s="2">
        <v>4</v>
      </c>
      <c r="AB12" s="2">
        <v>4</v>
      </c>
      <c r="AC12" s="2">
        <v>4</v>
      </c>
      <c r="AD12" s="2">
        <v>4</v>
      </c>
      <c r="AE12" s="2">
        <v>4</v>
      </c>
      <c r="AF12" s="2">
        <v>4</v>
      </c>
      <c r="AG12" s="2">
        <v>4</v>
      </c>
      <c r="AH12" s="2">
        <v>2</v>
      </c>
      <c r="AI12" s="2">
        <v>2</v>
      </c>
      <c r="AJ12" s="2">
        <v>2</v>
      </c>
      <c r="AK12" s="2">
        <v>2</v>
      </c>
      <c r="AL12" s="2">
        <v>2</v>
      </c>
      <c r="AM12" s="2">
        <v>3</v>
      </c>
      <c r="AN12" s="2">
        <v>2</v>
      </c>
      <c r="AO12" s="2">
        <v>2</v>
      </c>
      <c r="AP12" s="2">
        <v>2</v>
      </c>
      <c r="AQ12" s="2">
        <v>3</v>
      </c>
      <c r="AR12" s="2">
        <v>2</v>
      </c>
      <c r="AS12" s="2">
        <v>3</v>
      </c>
      <c r="AT12" s="2"/>
      <c r="AU12" s="2"/>
      <c r="AV12" s="3"/>
    </row>
    <row r="13" spans="1:48" ht="25.5" customHeight="1" x14ac:dyDescent="0.2">
      <c r="A13" s="4">
        <v>45846.450153865742</v>
      </c>
      <c r="B13" s="5">
        <v>4</v>
      </c>
      <c r="C13" s="5">
        <v>4</v>
      </c>
      <c r="D13" s="5">
        <v>4</v>
      </c>
      <c r="E13" s="5">
        <v>4</v>
      </c>
      <c r="F13" s="2">
        <v>4</v>
      </c>
      <c r="G13" s="2">
        <v>4</v>
      </c>
      <c r="H13" s="2">
        <v>4</v>
      </c>
      <c r="I13" s="2">
        <v>4</v>
      </c>
      <c r="J13" s="2">
        <v>4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4</v>
      </c>
      <c r="AB13" s="2">
        <v>4</v>
      </c>
      <c r="AC13" s="2">
        <v>4</v>
      </c>
      <c r="AD13" s="2">
        <v>4</v>
      </c>
      <c r="AE13" s="2">
        <v>4</v>
      </c>
      <c r="AF13" s="2">
        <v>4</v>
      </c>
      <c r="AG13" s="2">
        <v>4</v>
      </c>
      <c r="AH13" s="5">
        <v>4</v>
      </c>
      <c r="AI13" s="5">
        <v>3</v>
      </c>
      <c r="AJ13" s="5">
        <v>4</v>
      </c>
      <c r="AK13" s="5">
        <v>4</v>
      </c>
      <c r="AL13" s="5">
        <v>4</v>
      </c>
      <c r="AM13" s="5">
        <v>4</v>
      </c>
      <c r="AN13" s="5">
        <v>4</v>
      </c>
      <c r="AO13" s="5">
        <v>4</v>
      </c>
      <c r="AP13" s="5">
        <v>4</v>
      </c>
      <c r="AQ13" s="5">
        <v>4</v>
      </c>
      <c r="AR13" s="5">
        <v>4</v>
      </c>
      <c r="AS13" s="5">
        <v>4</v>
      </c>
      <c r="AT13" s="5"/>
      <c r="AU13" s="5"/>
      <c r="AV13" s="6"/>
    </row>
    <row r="14" spans="1:48" ht="25.5" customHeight="1" x14ac:dyDescent="0.2">
      <c r="A14" s="1">
        <v>45846.457156597222</v>
      </c>
      <c r="B14" s="2">
        <v>3</v>
      </c>
      <c r="C14" s="2">
        <v>3</v>
      </c>
      <c r="D14" s="2">
        <v>3</v>
      </c>
      <c r="E14" s="2">
        <v>3</v>
      </c>
      <c r="F14" s="2">
        <v>4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2">
        <v>4</v>
      </c>
      <c r="R14" s="2">
        <v>4</v>
      </c>
      <c r="S14" s="2">
        <v>4</v>
      </c>
      <c r="T14" s="2">
        <v>4</v>
      </c>
      <c r="U14" s="2">
        <v>4</v>
      </c>
      <c r="V14" s="2">
        <v>4</v>
      </c>
      <c r="W14" s="2">
        <v>4</v>
      </c>
      <c r="X14" s="2">
        <v>4</v>
      </c>
      <c r="Y14" s="2">
        <v>4</v>
      </c>
      <c r="Z14" s="2">
        <v>4</v>
      </c>
      <c r="AA14" s="2">
        <v>4</v>
      </c>
      <c r="AB14" s="2">
        <v>4</v>
      </c>
      <c r="AC14" s="2">
        <v>4</v>
      </c>
      <c r="AD14" s="2">
        <v>4</v>
      </c>
      <c r="AE14" s="2">
        <v>4</v>
      </c>
      <c r="AF14" s="2">
        <v>4</v>
      </c>
      <c r="AG14" s="2">
        <v>4</v>
      </c>
      <c r="AH14" s="2">
        <v>4</v>
      </c>
      <c r="AI14" s="2">
        <v>4</v>
      </c>
      <c r="AJ14" s="2">
        <v>4</v>
      </c>
      <c r="AK14" s="2">
        <v>4</v>
      </c>
      <c r="AL14" s="2">
        <v>4</v>
      </c>
      <c r="AM14" s="2">
        <v>4</v>
      </c>
      <c r="AN14" s="2">
        <v>4</v>
      </c>
      <c r="AO14" s="2">
        <v>4</v>
      </c>
      <c r="AP14" s="2">
        <v>4</v>
      </c>
      <c r="AQ14" s="2">
        <v>3</v>
      </c>
      <c r="AR14" s="2">
        <v>3</v>
      </c>
      <c r="AS14" s="2">
        <v>3</v>
      </c>
      <c r="AT14" s="2"/>
      <c r="AU14" s="2"/>
      <c r="AV14" s="3"/>
    </row>
    <row r="15" spans="1:48" ht="25.5" customHeight="1" x14ac:dyDescent="0.2">
      <c r="A15" s="4">
        <v>45846.460249814816</v>
      </c>
      <c r="B15" s="5">
        <v>4</v>
      </c>
      <c r="C15" s="5">
        <v>3</v>
      </c>
      <c r="D15" s="5">
        <v>3</v>
      </c>
      <c r="E15" s="5">
        <v>3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4</v>
      </c>
      <c r="T15" s="2">
        <v>4</v>
      </c>
      <c r="U15" s="2">
        <v>4</v>
      </c>
      <c r="V15" s="2">
        <v>4</v>
      </c>
      <c r="W15" s="2">
        <v>4</v>
      </c>
      <c r="X15" s="2">
        <v>4</v>
      </c>
      <c r="Y15" s="2">
        <v>4</v>
      </c>
      <c r="Z15" s="2">
        <v>4</v>
      </c>
      <c r="AA15" s="2">
        <v>4</v>
      </c>
      <c r="AB15" s="2">
        <v>4</v>
      </c>
      <c r="AC15" s="2">
        <v>4</v>
      </c>
      <c r="AD15" s="2">
        <v>4</v>
      </c>
      <c r="AE15" s="2">
        <v>4</v>
      </c>
      <c r="AF15" s="2">
        <v>4</v>
      </c>
      <c r="AG15" s="2">
        <v>4</v>
      </c>
      <c r="AH15" s="5">
        <v>3</v>
      </c>
      <c r="AI15" s="5">
        <v>3</v>
      </c>
      <c r="AJ15" s="5">
        <v>3</v>
      </c>
      <c r="AK15" s="5">
        <v>3</v>
      </c>
      <c r="AL15" s="5">
        <v>4</v>
      </c>
      <c r="AM15" s="5">
        <v>3</v>
      </c>
      <c r="AN15" s="5">
        <v>4</v>
      </c>
      <c r="AO15" s="5">
        <v>3</v>
      </c>
      <c r="AP15" s="5">
        <v>4</v>
      </c>
      <c r="AQ15" s="5">
        <v>4</v>
      </c>
      <c r="AR15" s="5">
        <v>3</v>
      </c>
      <c r="AS15" s="5">
        <v>3</v>
      </c>
      <c r="AT15" s="5"/>
      <c r="AU15" s="5"/>
      <c r="AV15" s="6"/>
    </row>
    <row r="16" spans="1:48" ht="25.5" customHeight="1" x14ac:dyDescent="0.2">
      <c r="A16" s="1">
        <v>45846.461096874998</v>
      </c>
      <c r="B16" s="2">
        <v>3</v>
      </c>
      <c r="C16" s="2">
        <v>3</v>
      </c>
      <c r="D16" s="2">
        <v>3</v>
      </c>
      <c r="E16" s="2">
        <v>3</v>
      </c>
      <c r="F16" s="2">
        <v>4</v>
      </c>
      <c r="G16" s="2">
        <v>4</v>
      </c>
      <c r="H16" s="2">
        <v>4</v>
      </c>
      <c r="I16" s="2">
        <v>4</v>
      </c>
      <c r="J16" s="2">
        <v>4</v>
      </c>
      <c r="K16" s="2">
        <v>4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2">
        <v>4</v>
      </c>
      <c r="X16" s="2">
        <v>4</v>
      </c>
      <c r="Y16" s="2">
        <v>4</v>
      </c>
      <c r="Z16" s="2">
        <v>4</v>
      </c>
      <c r="AA16" s="2">
        <v>4</v>
      </c>
      <c r="AB16" s="2">
        <v>4</v>
      </c>
      <c r="AC16" s="2">
        <v>4</v>
      </c>
      <c r="AD16" s="2">
        <v>4</v>
      </c>
      <c r="AE16" s="2">
        <v>4</v>
      </c>
      <c r="AF16" s="2">
        <v>4</v>
      </c>
      <c r="AG16" s="2">
        <v>4</v>
      </c>
      <c r="AH16" s="2">
        <v>3</v>
      </c>
      <c r="AI16" s="2">
        <v>3</v>
      </c>
      <c r="AJ16" s="2">
        <v>3</v>
      </c>
      <c r="AK16" s="2">
        <v>3</v>
      </c>
      <c r="AL16" s="2">
        <v>3</v>
      </c>
      <c r="AM16" s="2">
        <v>3</v>
      </c>
      <c r="AN16" s="2">
        <v>3</v>
      </c>
      <c r="AO16" s="2">
        <v>3</v>
      </c>
      <c r="AP16" s="2">
        <v>3</v>
      </c>
      <c r="AQ16" s="2">
        <v>3</v>
      </c>
      <c r="AR16" s="2">
        <v>3</v>
      </c>
      <c r="AS16" s="2">
        <v>3</v>
      </c>
      <c r="AT16" s="2"/>
      <c r="AU16" s="2"/>
      <c r="AV16" s="3"/>
    </row>
    <row r="17" spans="1:48" ht="25.5" customHeight="1" x14ac:dyDescent="0.2">
      <c r="A17" s="4">
        <v>45846.463586967591</v>
      </c>
      <c r="B17" s="5">
        <v>4</v>
      </c>
      <c r="C17" s="5">
        <v>4</v>
      </c>
      <c r="D17" s="5">
        <v>4</v>
      </c>
      <c r="E17" s="5">
        <v>4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4</v>
      </c>
      <c r="X17" s="2">
        <v>4</v>
      </c>
      <c r="Y17" s="2">
        <v>4</v>
      </c>
      <c r="Z17" s="2">
        <v>4</v>
      </c>
      <c r="AA17" s="2">
        <v>4</v>
      </c>
      <c r="AB17" s="2">
        <v>4</v>
      </c>
      <c r="AC17" s="2">
        <v>4</v>
      </c>
      <c r="AD17" s="2">
        <v>4</v>
      </c>
      <c r="AE17" s="2">
        <v>4</v>
      </c>
      <c r="AF17" s="2">
        <v>4</v>
      </c>
      <c r="AG17" s="2">
        <v>4</v>
      </c>
      <c r="AH17" s="5">
        <v>4</v>
      </c>
      <c r="AI17" s="5">
        <v>4</v>
      </c>
      <c r="AJ17" s="5">
        <v>4</v>
      </c>
      <c r="AK17" s="5">
        <v>4</v>
      </c>
      <c r="AL17" s="5">
        <v>4</v>
      </c>
      <c r="AM17" s="5">
        <v>4</v>
      </c>
      <c r="AN17" s="5">
        <v>4</v>
      </c>
      <c r="AO17" s="5">
        <v>4</v>
      </c>
      <c r="AP17" s="5">
        <v>4</v>
      </c>
      <c r="AQ17" s="5">
        <v>4</v>
      </c>
      <c r="AR17" s="5">
        <v>4</v>
      </c>
      <c r="AS17" s="5">
        <v>4</v>
      </c>
      <c r="AT17" s="5"/>
      <c r="AU17" s="5"/>
      <c r="AV17" s="6"/>
    </row>
    <row r="18" spans="1:48" ht="25.5" customHeight="1" x14ac:dyDescent="0.2">
      <c r="A18" s="7">
        <v>45860.343497800925</v>
      </c>
      <c r="B18" s="8">
        <v>3</v>
      </c>
      <c r="C18" s="8">
        <v>3</v>
      </c>
      <c r="D18" s="8">
        <v>3</v>
      </c>
      <c r="E18" s="8">
        <v>3</v>
      </c>
      <c r="F18" s="10">
        <v>4</v>
      </c>
      <c r="G18" s="10">
        <v>4</v>
      </c>
      <c r="H18" s="10">
        <v>4</v>
      </c>
      <c r="I18" s="10">
        <v>4</v>
      </c>
      <c r="J18" s="10">
        <v>4</v>
      </c>
      <c r="K18" s="10">
        <v>4</v>
      </c>
      <c r="L18" s="10">
        <v>4</v>
      </c>
      <c r="M18" s="10">
        <v>4</v>
      </c>
      <c r="N18" s="10">
        <v>4</v>
      </c>
      <c r="O18" s="10">
        <v>4</v>
      </c>
      <c r="P18" s="10">
        <v>4</v>
      </c>
      <c r="Q18" s="10">
        <v>4</v>
      </c>
      <c r="R18" s="10">
        <v>4</v>
      </c>
      <c r="S18" s="10">
        <v>4</v>
      </c>
      <c r="T18" s="10">
        <v>4</v>
      </c>
      <c r="U18" s="10">
        <v>4</v>
      </c>
      <c r="V18" s="10">
        <v>4</v>
      </c>
      <c r="W18" s="10">
        <v>4</v>
      </c>
      <c r="X18" s="10">
        <v>4</v>
      </c>
      <c r="Y18" s="10">
        <v>4</v>
      </c>
      <c r="Z18" s="10">
        <v>4</v>
      </c>
      <c r="AA18" s="10">
        <v>4</v>
      </c>
      <c r="AB18" s="10">
        <v>4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8">
        <v>3</v>
      </c>
      <c r="AI18" s="8">
        <v>3</v>
      </c>
      <c r="AJ18" s="8">
        <v>3</v>
      </c>
      <c r="AK18" s="8">
        <v>4</v>
      </c>
      <c r="AL18" s="8">
        <v>3</v>
      </c>
      <c r="AM18" s="8">
        <v>3</v>
      </c>
      <c r="AN18" s="8">
        <v>3</v>
      </c>
      <c r="AO18" s="8">
        <v>3</v>
      </c>
      <c r="AP18" s="8">
        <v>3</v>
      </c>
      <c r="AQ18" s="8">
        <v>3</v>
      </c>
      <c r="AR18" s="8">
        <v>3</v>
      </c>
      <c r="AS18" s="8">
        <v>3</v>
      </c>
      <c r="AT18" s="8"/>
      <c r="AU18" s="8"/>
      <c r="AV18" s="9"/>
    </row>
    <row r="20" spans="1:48" ht="25.5" customHeight="1" x14ac:dyDescent="0.2">
      <c r="B20" s="16">
        <f xml:space="preserve"> AVERAGE(Form_Responses[การใช้งานส่วนต่อประสานผู้ใช้ สำหรับผู้ใช้งานทั่วไป])</f>
        <v>3.5294117647058822</v>
      </c>
      <c r="C20" s="16">
        <f xml:space="preserve"> AVERAGE(Form_Responses[การใช้งานส่วนต่อประสานผู้ใช้ สำหรับผู้ดูแล])</f>
        <v>3.4117647058823528</v>
      </c>
      <c r="D20" s="16">
        <f xml:space="preserve"> AVERAGE(Form_Responses[การใช้สี รูปร่าง ชิ้นส่วน และองค์ประกอบของเว็บ ในบริบทต่างๆ])</f>
        <v>3.5294117647058822</v>
      </c>
      <c r="E20" s="16">
        <f xml:space="preserve"> AVERAGE(Form_Responses[การจัดองค์ประกอบของเว็บไซต์])</f>
        <v>3.375</v>
      </c>
      <c r="F20" s="16">
        <f xml:space="preserve"> AVERAGE(Form_Responses[การออกแบบระบบครบสมบูรณ์ มีความชัดเจน และถูกต้องตามความต้องการ '[4']])</f>
        <v>4</v>
      </c>
      <c r="G20" s="16">
        <f xml:space="preserve"> AVERAGE(Form_Responses[การออกแบบระบบครบสมบูรณ์ มีความชัดเจน และถูกต้องตามความต้องการ '[3']])</f>
        <v>4</v>
      </c>
      <c r="H20" s="16">
        <f xml:space="preserve"> AVERAGE(Form_Responses[การออกแบบระบบครบสมบูรณ์ มีความชัดเจน และถูกต้องตามความต้องการ '[2']])</f>
        <v>4</v>
      </c>
      <c r="I20" s="16">
        <f xml:space="preserve"> AVERAGE(Form_Responses[การออกแบบระบบครบสมบูรณ์ มีความชัดเจน และถูกต้องตามความต้องการ '[1']])</f>
        <v>4</v>
      </c>
      <c r="J20" s="16">
        <f xml:space="preserve"> AVERAGE(Form_Responses[ระบบมีความยืดหยุ่น สามารถรองรับการ Maintenance และการ Scale ได้ในอนาคต '[4']])</f>
        <v>4</v>
      </c>
      <c r="K20" s="16">
        <f xml:space="preserve"> AVERAGE(Form_Responses[ระบบมีความยืดหยุ่น สามารถรองรับการ Maintenance และการ Scale ได้ในอนาคต '[3']])</f>
        <v>4</v>
      </c>
      <c r="L20" s="16">
        <f xml:space="preserve"> AVERAGE(Form_Responses[ระบบมีความยืดหยุ่น สามารถรองรับการ Maintenance และการ Scale ได้ในอนาคต '[2']])</f>
        <v>4</v>
      </c>
      <c r="M20" s="16">
        <f xml:space="preserve"> AVERAGE(Form_Responses[ระบบมีความยืดหยุ่น สามารถรองรับการ Maintenance และการ Scale ได้ในอนาคต '[1']])</f>
        <v>4</v>
      </c>
      <c r="N20" s="16">
        <f xml:space="preserve"> AVERAGE(Form_Responses[Diagram มีความถูกต้อง มีความละเอียด และเข้าใจง่าย '[4']])</f>
        <v>4</v>
      </c>
      <c r="O20" s="16">
        <f xml:space="preserve"> AVERAGE(Form_Responses[Diagram มีความถูกต้อง มีความละเอียด และเข้าใจง่าย '[3']])</f>
        <v>4</v>
      </c>
      <c r="P20" s="16">
        <f xml:space="preserve"> AVERAGE(Form_Responses[Diagram มีความถูกต้อง มีความละเอียด และเข้าใจง่าย '[2']])</f>
        <v>4</v>
      </c>
      <c r="Q20" s="16">
        <f xml:space="preserve"> AVERAGE(Form_Responses[Diagram มีความถูกต้อง มีความละเอียด และเข้าใจง่าย '[1']])</f>
        <v>4</v>
      </c>
      <c r="R20" s="16">
        <f xml:space="preserve"> AVERAGE(Form_Responses[การออกแบบระบบถูกต้องตามหลักการ ทั้งส่วน System Analyst &amp; Software Architecture สามารถใช้สื่อสารร่วมกับคนอื่นได้  '[4']])</f>
        <v>4</v>
      </c>
      <c r="S20" s="16">
        <f xml:space="preserve"> AVERAGE(Form_Responses[การออกแบบระบบถูกต้องตามหลักการ ทั้งส่วน System Analyst &amp; Software Architecture สามารถใช้สื่อสารร่วมกับคนอื่นได้  '[3']])</f>
        <v>4</v>
      </c>
      <c r="T20" s="16">
        <f xml:space="preserve"> AVERAGE(Form_Responses[การออกแบบระบบถูกต้องตามหลักการ ทั้งส่วน System Analyst &amp; Software Architecture สามารถใช้สื่อสารร่วมกับคนอื่นได้  '[2']])</f>
        <v>4</v>
      </c>
      <c r="U20" s="16">
        <f xml:space="preserve"> AVERAGE(Form_Responses[การออกแบบระบบถูกต้องตามหลักการ ทั้งส่วน System Analyst &amp; Software Architecture สามารถใช้สื่อสารร่วมกับคนอื่นได้  '[1']])</f>
        <v>4</v>
      </c>
      <c r="V20" s="16">
        <f xml:space="preserve"> AVERAGE(Form_Responses[ประสิทธิภาพการโหลดข้อมูลเว็บไซต์ '[4']])</f>
        <v>4</v>
      </c>
      <c r="W20" s="16">
        <f xml:space="preserve"> AVERAGE(Form_Responses[ประสิทธิภาพการโหลดข้อมูลเว็บไซต์ '[3']])</f>
        <v>4</v>
      </c>
      <c r="X20" s="16">
        <f xml:space="preserve"> AVERAGE(Form_Responses[ประสิทธิภาพการโหลดข้อมูลเว็บไซต์ '[2']])</f>
        <v>4</v>
      </c>
      <c r="Y20" s="16">
        <f xml:space="preserve"> AVERAGE(Form_Responses[ประสิทธิภาพการโหลดข้อมูลเว็บไซต์ '[1']])</f>
        <v>4</v>
      </c>
      <c r="Z20" s="16">
        <f xml:space="preserve"> AVERAGE(Form_Responses[การจัดการ การโหลดข้อมูลส่วน Backend Web API '[4']])</f>
        <v>4</v>
      </c>
      <c r="AA20" s="16">
        <f xml:space="preserve"> AVERAGE(Form_Responses[การจัดการ การโหลดข้อมูลส่วน Backend Web API '[3']])</f>
        <v>4</v>
      </c>
      <c r="AB20" s="16">
        <f xml:space="preserve"> AVERAGE(Form_Responses[การจัดการ การโหลดข้อมูลส่วน Backend Web API '[2']])</f>
        <v>4</v>
      </c>
      <c r="AC20" s="16">
        <f xml:space="preserve"> AVERAGE(Form_Responses[การจัดการ การโหลดข้อมูลส่วน Backend Web API '[1']])</f>
        <v>4</v>
      </c>
      <c r="AD20" s="16">
        <f xml:space="preserve"> AVERAGE(Form_Responses[การจัดการ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'[4']])</f>
        <v>4</v>
      </c>
      <c r="AE20" s="16">
        <f xml:space="preserve"> AVERAGE(Form_Responses[การจัดการ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'[3']])</f>
        <v>4</v>
      </c>
      <c r="AF20" s="16">
        <f xml:space="preserve"> AVERAGE(Form_Responses[การจัดการ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'[2']])</f>
        <v>4</v>
      </c>
      <c r="AG20" s="16">
        <f xml:space="preserve"> AVERAGE(Form_Responses[การจัดการ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'[1']])</f>
        <v>4</v>
      </c>
      <c r="AH20" s="16">
        <f xml:space="preserve"> AVERAGE(Form_Responses[โค้ดมี Algorithm ที่ถูกต้อง มีประสิทธิภาพที่3 เข้าใจได้ง่าย '[4']])</f>
        <v>3.4705882352941178</v>
      </c>
      <c r="AI20" s="16">
        <f xml:space="preserve"> AVERAGE(Form_Responses[โค้ดมี Algorithm ที่ถูกต้อง มีประสิทธิภาพที่3 เข้าใจได้ง่าย '[3']])</f>
        <v>3.3529411764705883</v>
      </c>
      <c r="AJ20" s="16">
        <f xml:space="preserve"> AVERAGE(Form_Responses[โค้ดมี Algorithm ที่ถูกต้อง มีประสิทธิภาพที่3 เข้าใจได้ง่าย '[2']])</f>
        <v>3.4117647058823528</v>
      </c>
      <c r="AK20" s="16">
        <f xml:space="preserve"> AVERAGE(Form_Responses[โค้ดมี Algorithm ที่ถูกต้อง มีประสิทธิภาพที่3 เข้าใจได้ง่าย '[1']])</f>
        <v>3.4117647058823528</v>
      </c>
      <c r="AL20" s="16">
        <f xml:space="preserve"> AVERAGE(Form_Responses[การนำเสนอข้อมูลไม่ซับซ้อนและเข้าใจง่าย])</f>
        <v>3.4705882352941178</v>
      </c>
      <c r="AM20" s="16">
        <f xml:space="preserve"> AVERAGE(Form_Responses[การนำเสนอข้อมูลมีความหลากหลาย])</f>
        <v>3.3529411764705883</v>
      </c>
      <c r="AN20" s="16">
        <f xml:space="preserve"> AVERAGE(Form_Responses[การค้นหาข้อมูล การกรองข้อมูล])</f>
        <v>3.4117647058823528</v>
      </c>
      <c r="AO20" s="16">
        <f xml:space="preserve"> AVERAGE(Form_Responses[การจัดการข้อมูลที่มีความ Sensitive])</f>
        <v>3.3529411764705883</v>
      </c>
      <c r="AP20" s="16">
        <f xml:space="preserve"> AVERAGE(Form_Responses[เว็บไซต์มีการป้องกันการโจมตีอย่างครอบคลุม])</f>
        <v>3.4117647058823528</v>
      </c>
      <c r="AQ20" s="16">
        <f xml:space="preserve"> AVERAGE(Form_Responses[เว็บไซต์มีความปลอดภัย มั่นคง น่าเชื่อถือ])</f>
        <v>3.3529411764705883</v>
      </c>
      <c r="AR20" s="16">
        <f xml:space="preserve"> AVERAGE(Form_Responses[เว็บไซต์มี log สำหรับดูการทำงานต่างๆ เพื่อดูการทำงานของระบบ สามารถติดตามดูการทำงานได้ เมื่อมีภัยอันตราย])</f>
        <v>3.1764705882352939</v>
      </c>
      <c r="AS20" s="16">
        <f xml:space="preserve"> AVERAGE(Form_Responses[เว็บไซต์มีการจัดการสิทธิการเข้าใช้งาน])</f>
        <v>3.2941176470588234</v>
      </c>
    </row>
    <row r="21" spans="1:48" ht="25.5" customHeight="1" x14ac:dyDescent="0.2">
      <c r="B21" s="16">
        <f xml:space="preserve"> _xlfn.STDEV.S(Form_Responses[การใช้งานส่วนต่อประสานผู้ใช้ สำหรับผู้ใช้งานทั่วไป])</f>
        <v>0.51449575542752735</v>
      </c>
      <c r="C21" s="16">
        <f xml:space="preserve"> _xlfn.STDEV.S(Form_Responses[การใช้งานส่วนต่อประสานผู้ใช้ สำหรับผู้ดูแล])</f>
        <v>0.50729965619589279</v>
      </c>
      <c r="D21" s="16">
        <f xml:space="preserve"> _xlfn.STDEV.S(Form_Responses[การใช้สี รูปร่าง ชิ้นส่วน และองค์ประกอบของเว็บ ในบริบทต่างๆ])</f>
        <v>0.51449575542752735</v>
      </c>
      <c r="E21" s="16">
        <f xml:space="preserve"> _xlfn.STDEV.S(Form_Responses[การจัดองค์ประกอบของเว็บไซต์])</f>
        <v>0.5</v>
      </c>
      <c r="F21" s="16">
        <f xml:space="preserve"> _xlfn.STDEV.S(Form_Responses[การออกแบบระบบครบสมบูรณ์ มีความชัดเจน และถูกต้องตามความต้องการ '[4']])</f>
        <v>0</v>
      </c>
      <c r="G21" s="16">
        <f xml:space="preserve"> _xlfn.STDEV.S(Form_Responses[การออกแบบระบบครบสมบูรณ์ มีความชัดเจน และถูกต้องตามความต้องการ '[3']])</f>
        <v>0</v>
      </c>
      <c r="H21" s="16">
        <f xml:space="preserve"> _xlfn.STDEV.S(Form_Responses[การออกแบบระบบครบสมบูรณ์ มีความชัดเจน และถูกต้องตามความต้องการ '[2']])</f>
        <v>0</v>
      </c>
      <c r="I21" s="16">
        <f xml:space="preserve"> _xlfn.STDEV.S(Form_Responses[การออกแบบระบบครบสมบูรณ์ มีความชัดเจน และถูกต้องตามความต้องการ '[1']])</f>
        <v>0</v>
      </c>
      <c r="J21" s="16">
        <f xml:space="preserve"> _xlfn.STDEV.S(Form_Responses[ระบบมีความยืดหยุ่น สามารถรองรับการ Maintenance และการ Scale ได้ในอนาคต '[4']])</f>
        <v>0</v>
      </c>
      <c r="K21" s="16">
        <f xml:space="preserve"> _xlfn.STDEV.S(Form_Responses[ระบบมีความยืดหยุ่น สามารถรองรับการ Maintenance และการ Scale ได้ในอนาคต '[3']])</f>
        <v>0</v>
      </c>
      <c r="L21" s="16">
        <f xml:space="preserve"> _xlfn.STDEV.S(Form_Responses[ระบบมีความยืดหยุ่น สามารถรองรับการ Maintenance และการ Scale ได้ในอนาคต '[2']])</f>
        <v>0</v>
      </c>
      <c r="M21" s="16">
        <f xml:space="preserve"> _xlfn.STDEV.S(Form_Responses[ระบบมีความยืดหยุ่น สามารถรองรับการ Maintenance และการ Scale ได้ในอนาคต '[1']])</f>
        <v>0</v>
      </c>
      <c r="N21" s="16">
        <f xml:space="preserve"> _xlfn.STDEV.S(Form_Responses[Diagram มีความถูกต้อง มีความละเอียด และเข้าใจง่าย '[4']])</f>
        <v>0</v>
      </c>
      <c r="O21" s="16">
        <f xml:space="preserve"> _xlfn.STDEV.S(Form_Responses[Diagram มีความถูกต้อง มีความละเอียด และเข้าใจง่าย '[3']])</f>
        <v>0</v>
      </c>
      <c r="P21" s="16">
        <f xml:space="preserve"> _xlfn.STDEV.S(Form_Responses[Diagram มีความถูกต้อง มีความละเอียด และเข้าใจง่าย '[2']])</f>
        <v>0</v>
      </c>
      <c r="Q21" s="16">
        <f xml:space="preserve"> _xlfn.STDEV.S(Form_Responses[Diagram มีความถูกต้อง มีความละเอียด และเข้าใจง่าย '[1']])</f>
        <v>0</v>
      </c>
      <c r="R21" s="16">
        <f xml:space="preserve"> _xlfn.STDEV.S(Form_Responses[การออกแบบระบบถูกต้องตามหลักการ ทั้งส่วน System Analyst &amp; Software Architecture สามารถใช้สื่อสารร่วมกับคนอื่นได้  '[4']])</f>
        <v>0</v>
      </c>
      <c r="S21" s="16">
        <f xml:space="preserve"> _xlfn.STDEV.S(Form_Responses[การออกแบบระบบถูกต้องตามหลักการ ทั้งส่วน System Analyst &amp; Software Architecture สามารถใช้สื่อสารร่วมกับคนอื่นได้  '[3']])</f>
        <v>0</v>
      </c>
      <c r="T21" s="16">
        <f xml:space="preserve"> _xlfn.STDEV.S(Form_Responses[การออกแบบระบบถูกต้องตามหลักการ ทั้งส่วน System Analyst &amp; Software Architecture สามารถใช้สื่อสารร่วมกับคนอื่นได้  '[2']])</f>
        <v>0</v>
      </c>
      <c r="U21" s="16">
        <f xml:space="preserve"> _xlfn.STDEV.S(Form_Responses[การออกแบบระบบถูกต้องตามหลักการ ทั้งส่วน System Analyst &amp; Software Architecture สามารถใช้สื่อสารร่วมกับคนอื่นได้  '[1']])</f>
        <v>0</v>
      </c>
      <c r="V21" s="16">
        <f xml:space="preserve"> _xlfn.STDEV.S(Form_Responses[ประสิทธิภาพการโหลดข้อมูลเว็บไซต์ '[4']])</f>
        <v>0</v>
      </c>
      <c r="W21" s="16">
        <f xml:space="preserve"> _xlfn.STDEV.S(Form_Responses[ประสิทธิภาพการโหลดข้อมูลเว็บไซต์ '[3']])</f>
        <v>0</v>
      </c>
      <c r="X21" s="16">
        <f xml:space="preserve"> _xlfn.STDEV.S(Form_Responses[ประสิทธิภาพการโหลดข้อมูลเว็บไซต์ '[2']])</f>
        <v>0</v>
      </c>
      <c r="Y21" s="16">
        <f xml:space="preserve"> _xlfn.STDEV.S(Form_Responses[ประสิทธิภาพการโหลดข้อมูลเว็บไซต์ '[1']])</f>
        <v>0</v>
      </c>
      <c r="Z21" s="16">
        <f xml:space="preserve"> _xlfn.STDEV.S(Form_Responses[การจัดการ การโหลดข้อมูลส่วน Backend Web API '[4']])</f>
        <v>0</v>
      </c>
      <c r="AA21" s="16">
        <f xml:space="preserve"> _xlfn.STDEV.S(Form_Responses[การจัดการ การโหลดข้อมูลส่วน Backend Web API '[3']])</f>
        <v>0</v>
      </c>
      <c r="AB21" s="16">
        <f xml:space="preserve"> _xlfn.STDEV.S(Form_Responses[การจัดการ การโหลดข้อมูลส่วน Backend Web API '[2']])</f>
        <v>0</v>
      </c>
      <c r="AC21" s="16">
        <f xml:space="preserve"> _xlfn.STDEV.S(Form_Responses[การจัดการ การโหลดข้อมูลส่วน Backend Web API '[1']])</f>
        <v>0</v>
      </c>
      <c r="AD21" s="16">
        <f xml:space="preserve"> _xlfn.STDEV.S(Form_Responses[การจัดการ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'[4']])</f>
        <v>0</v>
      </c>
      <c r="AE21" s="16">
        <f xml:space="preserve"> _xlfn.STDEV.S(Form_Responses[การจัดการ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'[3']])</f>
        <v>0</v>
      </c>
      <c r="AF21" s="16">
        <f xml:space="preserve"> _xlfn.STDEV.S(Form_Responses[การจัดการ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'[2']])</f>
        <v>0</v>
      </c>
      <c r="AG21" s="16">
        <f xml:space="preserve"> _xlfn.STDEV.S(Form_Responses[การจัดการ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'[1']])</f>
        <v>0</v>
      </c>
      <c r="AH21" s="16">
        <f xml:space="preserve"> _xlfn.STDEV.S(Form_Responses[โค้ดมี Algorithm ที่ถูกต้อง มีประสิทธิภาพที่3 เข้าใจได้ง่าย '[4']])</f>
        <v>0.62426427284679842</v>
      </c>
      <c r="AI21" s="16">
        <f xml:space="preserve"> _xlfn.STDEV.S(Form_Responses[โค้ดมี Algorithm ที่ถูกต้อง มีประสิทธิภาพที่3 เข้าใจได้ง่าย '[3']])</f>
        <v>0.60633906259083203</v>
      </c>
      <c r="AJ21" s="16">
        <f xml:space="preserve"> _xlfn.STDEV.S(Form_Responses[โค้ดมี Algorithm ที่ถูกต้อง มีประสิทธิภาพที่3 เข้าใจได้ง่าย '[2']])</f>
        <v>0.61834694240084265</v>
      </c>
      <c r="AK21" s="16">
        <f xml:space="preserve"> _xlfn.STDEV.S(Form_Responses[โค้ดมี Algorithm ที่ถูกต้อง มีประสิทธิภาพที่3 เข้าใจได้ง่าย '[1']])</f>
        <v>0.61834694240084265</v>
      </c>
      <c r="AL21" s="16">
        <f xml:space="preserve"> _xlfn.STDEV.S(Form_Responses[การนำเสนอข้อมูลไม่ซับซ้อนและเข้าใจง่าย])</f>
        <v>0.62426427284679842</v>
      </c>
      <c r="AM21" s="16">
        <f xml:space="preserve"> _xlfn.STDEV.S(Form_Responses[การนำเสนอข้อมูลมีความหลากหลาย])</f>
        <v>0.60633906259083203</v>
      </c>
      <c r="AN21" s="16">
        <f xml:space="preserve"> _xlfn.STDEV.S(Form_Responses[การค้นหาข้อมูล การกรองข้อมูล])</f>
        <v>0.71228711990072591</v>
      </c>
      <c r="AO21" s="16">
        <f xml:space="preserve"> _xlfn.STDEV.S(Form_Responses[การจัดการข้อมูลที่มีความ Sensitive])</f>
        <v>0.70188820963421872</v>
      </c>
      <c r="AP21" s="16">
        <f xml:space="preserve"> _xlfn.STDEV.S(Form_Responses[เว็บไซต์มีการป้องกันการโจมตีอย่างครอบคลุม])</f>
        <v>0.71228711990072591</v>
      </c>
      <c r="AQ21" s="16">
        <f xml:space="preserve"> _xlfn.STDEV.S(Form_Responses[เว็บไซต์มีความปลอดภัย มั่นคง น่าเชื่อถือ])</f>
        <v>0.60633906259083203</v>
      </c>
      <c r="AR21" s="16">
        <f xml:space="preserve"> _xlfn.STDEV.S(Form_Responses[เว็บไซต์มี log สำหรับดูการทำงานต่างๆ เพื่อดูการทำงานของระบบ สามารถติดตามดูการทำงานได้ เมื่อมีภัยอันตราย])</f>
        <v>0.7276068751089988</v>
      </c>
      <c r="AS21" s="16">
        <f xml:space="preserve"> _xlfn.STDEV.S(Form_Responses[เว็บไซต์มีการจัดการสิทธิการเข้าใช้งาน])</f>
        <v>0.58786753209725551</v>
      </c>
    </row>
    <row r="22" spans="1:48" ht="25.5" customHeight="1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8" ht="25.5" customHeight="1" x14ac:dyDescent="0.2">
      <c r="A23" s="18" t="s">
        <v>58</v>
      </c>
      <c r="B23" s="18" t="s">
        <v>56</v>
      </c>
      <c r="C23" s="18" t="s">
        <v>57</v>
      </c>
    </row>
    <row r="24" spans="1:48" ht="25.5" customHeight="1" x14ac:dyDescent="0.2">
      <c r="A24" s="14" t="s">
        <v>1</v>
      </c>
      <c r="B24" s="17">
        <f xml:space="preserve"> AVERAGE(Form_Responses[การใช้งานส่วนต่อประสานผู้ใช้ สำหรับผู้ใช้งานทั่วไป])</f>
        <v>3.5294117647058822</v>
      </c>
      <c r="C24" s="17">
        <f xml:space="preserve"> _xlfn.STDEV.S(Form_Responses[การใช้งานส่วนต่อประสานผู้ใช้ สำหรับผู้ใช้งานทั่วไป])</f>
        <v>0.51449575542752735</v>
      </c>
    </row>
    <row r="25" spans="1:48" ht="25.5" customHeight="1" x14ac:dyDescent="0.2">
      <c r="A25" s="14" t="s">
        <v>2</v>
      </c>
      <c r="B25" s="17">
        <f xml:space="preserve"> AVERAGE(Form_Responses[การใช้งานส่วนต่อประสานผู้ใช้ สำหรับผู้ดูแล])</f>
        <v>3.4117647058823528</v>
      </c>
      <c r="C25" s="17">
        <f xml:space="preserve"> _xlfn.STDEV.S(Form_Responses[การใช้งานส่วนต่อประสานผู้ใช้ สำหรับผู้ดูแล])</f>
        <v>0.50729965619589279</v>
      </c>
    </row>
    <row r="26" spans="1:48" ht="25.5" customHeight="1" x14ac:dyDescent="0.2">
      <c r="A26" s="14" t="s">
        <v>3</v>
      </c>
      <c r="B26" s="17">
        <f xml:space="preserve"> AVERAGE(Form_Responses[การใช้สี รูปร่าง ชิ้นส่วน และองค์ประกอบของเว็บ ในบริบทต่างๆ])</f>
        <v>3.5294117647058822</v>
      </c>
      <c r="C26" s="17">
        <f xml:space="preserve"> _xlfn.STDEV.S(Form_Responses[การใช้สี รูปร่าง ชิ้นส่วน และองค์ประกอบของเว็บ ในบริบทต่างๆ])</f>
        <v>0.51449575542752735</v>
      </c>
    </row>
    <row r="27" spans="1:48" ht="25.5" customHeight="1" x14ac:dyDescent="0.2">
      <c r="A27" s="14" t="s">
        <v>4</v>
      </c>
      <c r="B27" s="17">
        <f xml:space="preserve"> AVERAGE(Form_Responses[การจัดองค์ประกอบของเว็บไซต์])</f>
        <v>3.375</v>
      </c>
      <c r="C27" s="17">
        <f xml:space="preserve"> _xlfn.STDEV.S(Form_Responses[การจัดองค์ประกอบของเว็บไซต์])</f>
        <v>0.5</v>
      </c>
    </row>
    <row r="28" spans="1:48" ht="25.5" customHeight="1" x14ac:dyDescent="0.2">
      <c r="A28" s="14" t="s">
        <v>48</v>
      </c>
      <c r="B28" s="17">
        <f xml:space="preserve"> AVERAGE(Form_Responses[การออกแบบระบบครบสมบูรณ์ มีความชัดเจน และถูกต้องตามความต้องการ '[1']])</f>
        <v>4</v>
      </c>
      <c r="C28" s="17">
        <f xml:space="preserve"> _xlfn.STDEV.S(Form_Responses[การออกแบบระบบครบสมบูรณ์ มีความชัดเจน และถูกต้องตามความต้องการ '[1']])</f>
        <v>0</v>
      </c>
    </row>
    <row r="29" spans="1:48" ht="25.5" customHeight="1" x14ac:dyDescent="0.2">
      <c r="A29" s="14" t="s">
        <v>49</v>
      </c>
      <c r="B29" s="17">
        <f xml:space="preserve"> AVERAGE(Form_Responses[ระบบมีความยืดหยุ่น สามารถรองรับการ Maintenance และการ Scale ได้ในอนาคต '[1']])</f>
        <v>4</v>
      </c>
      <c r="C29" s="17">
        <f xml:space="preserve"> _xlfn.STDEV.S(Form_Responses[ระบบมีความยืดหยุ่น สามารถรองรับการ Maintenance และการ Scale ได้ในอนาคต '[1']])</f>
        <v>0</v>
      </c>
    </row>
    <row r="30" spans="1:48" ht="25.5" customHeight="1" x14ac:dyDescent="0.2">
      <c r="A30" s="14" t="s">
        <v>50</v>
      </c>
      <c r="B30" s="17">
        <f xml:space="preserve"> AVERAGE(Form_Responses[Diagram มีความถูกต้อง มีความละเอียด และเข้าใจง่าย '[4']])</f>
        <v>4</v>
      </c>
      <c r="C30" s="17">
        <f xml:space="preserve"> _xlfn.STDEV.S(Form_Responses[Diagram มีความถูกต้อง มีความละเอียด และเข้าใจง่าย '[4']])</f>
        <v>0</v>
      </c>
    </row>
    <row r="31" spans="1:48" ht="25.5" customHeight="1" x14ac:dyDescent="0.2">
      <c r="A31" s="14" t="s">
        <v>51</v>
      </c>
      <c r="B31" s="17">
        <f xml:space="preserve"> AVERAGE(Form_Responses[การออกแบบระบบถูกต้องตามหลักการ ทั้งส่วน System Analyst &amp; Software Architecture สามารถใช้สื่อสารร่วมกับคนอื่นได้  '[1']])</f>
        <v>4</v>
      </c>
      <c r="C31" s="17">
        <f xml:space="preserve"> _xlfn.STDEV.S(Form_Responses[การออกแบบระบบถูกต้องตามหลักการ ทั้งส่วน System Analyst &amp; Software Architecture สามารถใช้สื่อสารร่วมกับคนอื่นได้  '[1']])</f>
        <v>0</v>
      </c>
    </row>
    <row r="32" spans="1:48" ht="25.5" customHeight="1" x14ac:dyDescent="0.2">
      <c r="A32" s="14" t="s">
        <v>52</v>
      </c>
      <c r="B32" s="17">
        <f xml:space="preserve"> AVERAGE(Form_Responses[ประสิทธิภาพการโหลดข้อมูลเว็บไซต์ '[4']])</f>
        <v>4</v>
      </c>
      <c r="C32" s="17">
        <f xml:space="preserve"> _xlfn.STDEV.S(Form_Responses[ประสิทธิภาพการโหลดข้อมูลเว็บไซต์ '[4']])</f>
        <v>0</v>
      </c>
    </row>
    <row r="33" spans="1:3" ht="25.5" customHeight="1" x14ac:dyDescent="0.2">
      <c r="A33" s="14" t="s">
        <v>53</v>
      </c>
      <c r="B33" s="17">
        <f xml:space="preserve"> AVERAGE(Form_Responses[การจัดการ การโหลดข้อมูลส่วน Backend Web API '[4']])</f>
        <v>4</v>
      </c>
      <c r="C33" s="17">
        <f xml:space="preserve"> _xlfn.STDEV.S(Form_Responses[การจัดการ การโหลดข้อมูลส่วน Backend Web API '[4']])</f>
        <v>0</v>
      </c>
    </row>
    <row r="34" spans="1:3" ht="25.5" customHeight="1" x14ac:dyDescent="0.2">
      <c r="A34" s="14" t="s">
        <v>54</v>
      </c>
      <c r="B34" s="17">
        <f xml:space="preserve"> AVERAGE(Form_Responses[การจัดการ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'[4']])</f>
        <v>4</v>
      </c>
      <c r="C34" s="17">
        <f xml:space="preserve"> _xlfn.STDEV.S(Form_Responses[การจัดการ Search Engine Optimization (SEO)  กระบวนการที่จะทำให้เว็บไซต์ได้รับ Organic Traffic จำนวนมาก จากการติดอันดับบนหน้าการค้นหา '[4']])</f>
        <v>0</v>
      </c>
    </row>
    <row r="35" spans="1:3" ht="25.5" customHeight="1" x14ac:dyDescent="0.2">
      <c r="A35" s="14" t="s">
        <v>55</v>
      </c>
      <c r="B35" s="17">
        <f xml:space="preserve"> AVERAGE(Form_Responses[โค้ดมี Algorithm ที่ถูกต้อง มีประสิทธิภาพที่3 เข้าใจได้ง่าย '[4']])</f>
        <v>3.4705882352941178</v>
      </c>
      <c r="C35" s="17">
        <f xml:space="preserve"> _xlfn.STDEV.S(Form_Responses[โค้ดมี Algorithm ที่ถูกต้อง มีประสิทธิภาพที่3 เข้าใจได้ง่าย '[4']])</f>
        <v>0.62426427284679842</v>
      </c>
    </row>
    <row r="36" spans="1:3" ht="25.5" customHeight="1" x14ac:dyDescent="0.2">
      <c r="A36" s="14" t="s">
        <v>5</v>
      </c>
      <c r="B36" s="17">
        <f xml:space="preserve"> AVERAGE(Form_Responses[การนำเสนอข้อมูลไม่ซับซ้อนและเข้าใจง่าย])</f>
        <v>3.4705882352941178</v>
      </c>
      <c r="C36" s="17">
        <f xml:space="preserve"> _xlfn.STDEV.S(Form_Responses[การนำเสนอข้อมูลไม่ซับซ้อนและเข้าใจง่าย])</f>
        <v>0.62426427284679842</v>
      </c>
    </row>
    <row r="37" spans="1:3" ht="25.5" customHeight="1" x14ac:dyDescent="0.2">
      <c r="A37" s="14" t="s">
        <v>6</v>
      </c>
      <c r="B37" s="17">
        <f xml:space="preserve"> AVERAGE(Form_Responses[การนำเสนอข้อมูลมีความหลากหลาย])</f>
        <v>3.3529411764705883</v>
      </c>
      <c r="C37" s="17">
        <f xml:space="preserve"> _xlfn.STDEV.S(Form_Responses[การนำเสนอข้อมูลมีความหลากหลาย])</f>
        <v>0.60633906259083203</v>
      </c>
    </row>
    <row r="38" spans="1:3" ht="25.5" customHeight="1" x14ac:dyDescent="0.2">
      <c r="A38" s="14" t="s">
        <v>7</v>
      </c>
      <c r="B38" s="17">
        <f xml:space="preserve"> AVERAGE(Form_Responses[การค้นหาข้อมูล การกรองข้อมูล])</f>
        <v>3.4117647058823528</v>
      </c>
      <c r="C38" s="17">
        <f xml:space="preserve"> _xlfn.STDEV.S(Form_Responses[การค้นหาข้อมูล การกรองข้อมูล])</f>
        <v>0.71228711990072591</v>
      </c>
    </row>
    <row r="39" spans="1:3" ht="25.5" customHeight="1" x14ac:dyDescent="0.2">
      <c r="A39" s="14" t="s">
        <v>8</v>
      </c>
      <c r="B39" s="17">
        <f xml:space="preserve"> AVERAGE(Form_Responses[การจัดการข้อมูลที่มีความ Sensitive])</f>
        <v>3.3529411764705883</v>
      </c>
      <c r="C39" s="17">
        <f xml:space="preserve"> _xlfn.STDEV.S(Form_Responses[การจัดการข้อมูลที่มีความ Sensitive])</f>
        <v>0.70188820963421872</v>
      </c>
    </row>
    <row r="40" spans="1:3" ht="25.5" customHeight="1" x14ac:dyDescent="0.2">
      <c r="A40" s="14" t="s">
        <v>9</v>
      </c>
      <c r="B40" s="17">
        <f xml:space="preserve"> AVERAGE(Form_Responses[เว็บไซต์มีการป้องกันการโจมตีอย่างครอบคลุม])</f>
        <v>3.4117647058823528</v>
      </c>
      <c r="C40" s="17">
        <f xml:space="preserve"> _xlfn.STDEV.S(Form_Responses[เว็บไซต์มีการป้องกันการโจมตีอย่างครอบคลุม])</f>
        <v>0.71228711990072591</v>
      </c>
    </row>
    <row r="41" spans="1:3" ht="25.5" customHeight="1" x14ac:dyDescent="0.2">
      <c r="A41" s="14" t="s">
        <v>10</v>
      </c>
      <c r="B41" s="17">
        <f xml:space="preserve"> AVERAGE(Form_Responses[เว็บไซต์มีความปลอดภัย มั่นคง น่าเชื่อถือ])</f>
        <v>3.3529411764705883</v>
      </c>
      <c r="C41" s="17">
        <f xml:space="preserve"> _xlfn.STDEV.S(Form_Responses[เว็บไซต์มีความปลอดภัย มั่นคง น่าเชื่อถือ])</f>
        <v>0.60633906259083203</v>
      </c>
    </row>
    <row r="42" spans="1:3" ht="25.5" customHeight="1" x14ac:dyDescent="0.2">
      <c r="A42" s="14" t="s">
        <v>11</v>
      </c>
      <c r="B42" s="17">
        <f xml:space="preserve"> AVERAGE(Form_Responses[เว็บไซต์มี log สำหรับดูการทำงานต่างๆ เพื่อดูการทำงานของระบบ สามารถติดตามดูการทำงานได้ เมื่อมีภัยอันตราย])</f>
        <v>3.1764705882352939</v>
      </c>
      <c r="C42" s="17">
        <f xml:space="preserve"> _xlfn.STDEV.S(Form_Responses[เว็บไซต์มี log สำหรับดูการทำงานต่างๆ เพื่อดูการทำงานของระบบ สามารถติดตามดูการทำงานได้ เมื่อมีภัยอันตราย])</f>
        <v>0.7276068751089988</v>
      </c>
    </row>
    <row r="43" spans="1:3" ht="25.5" customHeight="1" x14ac:dyDescent="0.2">
      <c r="A43" s="14" t="s">
        <v>12</v>
      </c>
      <c r="B43" s="17">
        <f xml:space="preserve"> AVERAGE(Form_Responses[เว็บไซต์มีการจัดการสิทธิการเข้าใช้งาน])</f>
        <v>3.2941176470588234</v>
      </c>
      <c r="C43" s="17">
        <f xml:space="preserve"> _xlfn.STDEV.S(Form_Responses[เว็บไซต์มีการจัดการสิทธิการเข้าใช้งาน])</f>
        <v>0.58786753209725551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การตอบแบบฟอร์ม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Apirak Soimaree</dc:creator>
  <cp:lastModifiedBy>Apirak Soimaree</cp:lastModifiedBy>
  <dcterms:created xsi:type="dcterms:W3CDTF">2025-07-24T05:17:50Z</dcterms:created>
  <dcterms:modified xsi:type="dcterms:W3CDTF">2025-07-24T05:36:14Z</dcterms:modified>
</cp:coreProperties>
</file>