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3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1.xml" ContentType="application/vnd.openxmlformats-officedocument.drawing+xml"/>
  <Override PartName="/xl/comments8.xml" ContentType="application/vnd.openxmlformats-officedocument.spreadsheetml.comment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omments9.xml" ContentType="application/vnd.openxmlformats-officedocument.spreadsheetml.comment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omments10.xml" ContentType="application/vnd.openxmlformats-officedocument.spreadsheetml.comment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4.xml" ContentType="application/vnd.openxmlformats-officedocument.drawing+xml"/>
  <Override PartName="/xl/comments11.xml" ContentType="application/vnd.openxmlformats-officedocument.spreadsheetml.comment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5.xml" ContentType="application/vnd.openxmlformats-officedocument.drawing+xml"/>
  <Override PartName="/xl/comments12.xml" ContentType="application/vnd.openxmlformats-officedocument.spreadsheetml.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6.xml" ContentType="application/vnd.openxmlformats-officedocument.drawing+xml"/>
  <Override PartName="/xl/comments13.xml" ContentType="application/vnd.openxmlformats-officedocument.spreadsheetml.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7.xml" ContentType="application/vnd.openxmlformats-officedocument.drawing+xml"/>
  <Override PartName="/xl/comments14.xml" ContentType="application/vnd.openxmlformats-officedocument.spreadsheetml.comment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8.xml" ContentType="application/vnd.openxmlformats-officedocument.drawing+xml"/>
  <Override PartName="/xl/comments15.xml" ContentType="application/vnd.openxmlformats-officedocument.spreadsheetml.comment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#JOB\20_material\"/>
    </mc:Choice>
  </mc:AlternateContent>
  <bookViews>
    <workbookView xWindow="0" yWindow="0" windowWidth="19200" windowHeight="6645" tabRatio="966" activeTab="18"/>
  </bookViews>
  <sheets>
    <sheet name="UMT" sheetId="29" r:id="rId1"/>
    <sheet name="E,ν" sheetId="30" r:id="rId2"/>
    <sheet name="SS" sheetId="25" r:id="rId3"/>
    <sheet name="15-5PH_H900 " sheetId="20" r:id="rId4"/>
    <sheet name="15-5PH_H925" sheetId="21" r:id="rId5"/>
    <sheet name="15-5PH_H1025" sheetId="22" r:id="rId6"/>
    <sheet name="15-5PH_H1075" sheetId="26" r:id="rId7"/>
    <sheet name="15-5PH_H1100" sheetId="23" r:id="rId8"/>
    <sheet name="15-5PH_H1150" sheetId="24" r:id="rId9"/>
    <sheet name="17-4PH" sheetId="19" r:id="rId10"/>
    <sheet name="17-4PH_H900" sheetId="12" r:id="rId11"/>
    <sheet name="17-4PH_H925" sheetId="17" r:id="rId12"/>
    <sheet name="17-4PH_H1025" sheetId="13" r:id="rId13"/>
    <sheet name="17-4PH_H1075" sheetId="15" r:id="rId14"/>
    <sheet name="17-4PH_H1100" sheetId="18" r:id="rId15"/>
    <sheet name="17-4PH_H1150" sheetId="14" r:id="rId16"/>
    <sheet name="A2024_T351" sheetId="27" r:id="rId17"/>
    <sheet name="TOUGHMET3_TX00" sheetId="28" r:id="rId18"/>
    <sheet name="410_H700" sheetId="31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29" l="1"/>
  <c r="E6" i="31"/>
  <c r="E5" i="31"/>
  <c r="C21" i="31"/>
  <c r="R65" i="31" l="1"/>
  <c r="O65" i="31"/>
  <c r="E65" i="31"/>
  <c r="R64" i="31"/>
  <c r="O64" i="31"/>
  <c r="T65" i="31" s="1"/>
  <c r="E64" i="31"/>
  <c r="I64" i="31" s="1"/>
  <c r="O56" i="31" s="1"/>
  <c r="T57" i="31" s="1"/>
  <c r="R63" i="31"/>
  <c r="O63" i="31"/>
  <c r="T64" i="31" s="1"/>
  <c r="E63" i="31"/>
  <c r="I63" i="31" s="1"/>
  <c r="O55" i="31" s="1"/>
  <c r="T56" i="31" s="1"/>
  <c r="R62" i="31"/>
  <c r="O62" i="31"/>
  <c r="T63" i="31" s="1"/>
  <c r="E62" i="31"/>
  <c r="R61" i="31"/>
  <c r="O61" i="31"/>
  <c r="T62" i="31" s="1"/>
  <c r="E61" i="31"/>
  <c r="I61" i="31" s="1"/>
  <c r="R60" i="31"/>
  <c r="O60" i="31"/>
  <c r="T61" i="31" s="1"/>
  <c r="E60" i="31"/>
  <c r="I60" i="31" s="1"/>
  <c r="R52" i="31" s="1"/>
  <c r="R59" i="31"/>
  <c r="O59" i="31"/>
  <c r="T60" i="31" s="1"/>
  <c r="E59" i="31"/>
  <c r="I59" i="31" s="1"/>
  <c r="R58" i="31"/>
  <c r="O58" i="31"/>
  <c r="T59" i="31" s="1"/>
  <c r="E58" i="31"/>
  <c r="E57" i="31"/>
  <c r="I57" i="31" s="1"/>
  <c r="E56" i="31"/>
  <c r="I56" i="31" s="1"/>
  <c r="E55" i="31"/>
  <c r="E54" i="31"/>
  <c r="E53" i="31"/>
  <c r="H53" i="31" s="1"/>
  <c r="E52" i="31"/>
  <c r="H52" i="31" s="1"/>
  <c r="K52" i="31" s="1"/>
  <c r="E51" i="31"/>
  <c r="E50" i="31"/>
  <c r="I50" i="31" s="1"/>
  <c r="E49" i="31"/>
  <c r="E48" i="31"/>
  <c r="H48" i="31" s="1"/>
  <c r="E47" i="31"/>
  <c r="E46" i="31"/>
  <c r="H46" i="31" s="1"/>
  <c r="E45" i="31"/>
  <c r="H45" i="31" s="1"/>
  <c r="K45" i="31" s="1"/>
  <c r="E44" i="31"/>
  <c r="H44" i="31" s="1"/>
  <c r="E43" i="31"/>
  <c r="E42" i="31"/>
  <c r="E41" i="31"/>
  <c r="E40" i="31"/>
  <c r="I40" i="31" s="1"/>
  <c r="E39" i="31"/>
  <c r="E38" i="31"/>
  <c r="H38" i="31" s="1"/>
  <c r="E37" i="31"/>
  <c r="E36" i="31"/>
  <c r="H36" i="31" s="1"/>
  <c r="K36" i="31" s="1"/>
  <c r="E35" i="31"/>
  <c r="E34" i="31"/>
  <c r="E33" i="31"/>
  <c r="I33" i="31" s="1"/>
  <c r="L33" i="31" s="1"/>
  <c r="E32" i="31"/>
  <c r="E31" i="31"/>
  <c r="H31" i="31" s="1"/>
  <c r="E30" i="31"/>
  <c r="E29" i="31"/>
  <c r="H29" i="31" s="1"/>
  <c r="E28" i="31"/>
  <c r="H28" i="31" s="1"/>
  <c r="K28" i="31" s="1"/>
  <c r="E27" i="31"/>
  <c r="H27" i="31" s="1"/>
  <c r="E26" i="31"/>
  <c r="I26" i="31" s="1"/>
  <c r="E25" i="31"/>
  <c r="I25" i="31" s="1"/>
  <c r="E24" i="31"/>
  <c r="I24" i="31" s="1"/>
  <c r="E23" i="31"/>
  <c r="E22" i="31"/>
  <c r="E21" i="31"/>
  <c r="H21" i="31" s="1"/>
  <c r="K21" i="31" s="1"/>
  <c r="E20" i="31"/>
  <c r="I20" i="31" s="1"/>
  <c r="E19" i="31"/>
  <c r="I19" i="31" s="1"/>
  <c r="E18" i="31"/>
  <c r="I18" i="31" s="1"/>
  <c r="L18" i="31" s="1"/>
  <c r="E17" i="31"/>
  <c r="E16" i="31"/>
  <c r="H16" i="31" s="1"/>
  <c r="K16" i="31" s="1"/>
  <c r="C16" i="31"/>
  <c r="E15" i="31"/>
  <c r="H15" i="31" s="1"/>
  <c r="K15" i="31" s="1"/>
  <c r="C15" i="31"/>
  <c r="E14" i="31"/>
  <c r="H14" i="31" s="1"/>
  <c r="K14" i="31" s="1"/>
  <c r="E13" i="31"/>
  <c r="E12" i="31"/>
  <c r="I12" i="31" s="1"/>
  <c r="E11" i="31"/>
  <c r="H11" i="31" s="1"/>
  <c r="K11" i="31" s="1"/>
  <c r="C11" i="31"/>
  <c r="E10" i="31"/>
  <c r="C10" i="31"/>
  <c r="E9" i="31"/>
  <c r="H9" i="31" s="1"/>
  <c r="E8" i="31"/>
  <c r="E7" i="31"/>
  <c r="I7" i="31" s="1"/>
  <c r="I6" i="31"/>
  <c r="U5" i="31"/>
  <c r="G5" i="31"/>
  <c r="G48" i="29"/>
  <c r="R55" i="31" l="1"/>
  <c r="R42" i="31"/>
  <c r="R56" i="31"/>
  <c r="R11" i="31"/>
  <c r="O52" i="31"/>
  <c r="T53" i="31" s="1"/>
  <c r="R12" i="31"/>
  <c r="O53" i="31"/>
  <c r="T54" i="31" s="1"/>
  <c r="R53" i="31"/>
  <c r="O49" i="31"/>
  <c r="T50" i="31" s="1"/>
  <c r="G11" i="31"/>
  <c r="I16" i="31"/>
  <c r="L16" i="31" s="1"/>
  <c r="M16" i="31" s="1"/>
  <c r="I44" i="31"/>
  <c r="R36" i="31" s="1"/>
  <c r="H25" i="31"/>
  <c r="K25" i="31" s="1"/>
  <c r="H60" i="31"/>
  <c r="K60" i="31" s="1"/>
  <c r="I5" i="31"/>
  <c r="L5" i="31" s="1"/>
  <c r="G45" i="31"/>
  <c r="I52" i="31"/>
  <c r="I38" i="31"/>
  <c r="I11" i="31"/>
  <c r="L11" i="31" s="1"/>
  <c r="M11" i="31" s="1"/>
  <c r="G60" i="31"/>
  <c r="H18" i="31"/>
  <c r="K18" i="31" s="1"/>
  <c r="G38" i="31"/>
  <c r="I31" i="31"/>
  <c r="G39" i="31"/>
  <c r="H12" i="31"/>
  <c r="K12" i="31" s="1"/>
  <c r="I45" i="31"/>
  <c r="G32" i="31"/>
  <c r="G12" i="31"/>
  <c r="G19" i="31"/>
  <c r="H19" i="31"/>
  <c r="K19" i="31" s="1"/>
  <c r="O12" i="31"/>
  <c r="T13" i="31" s="1"/>
  <c r="G65" i="31"/>
  <c r="G13" i="31"/>
  <c r="G18" i="31"/>
  <c r="G25" i="31"/>
  <c r="L12" i="31"/>
  <c r="L59" i="31"/>
  <c r="H13" i="31"/>
  <c r="K13" i="31" s="1"/>
  <c r="H17" i="31"/>
  <c r="K17" i="31" s="1"/>
  <c r="G20" i="31"/>
  <c r="G59" i="31"/>
  <c r="H5" i="31"/>
  <c r="K5" i="31" s="1"/>
  <c r="I13" i="31"/>
  <c r="L13" i="31" s="1"/>
  <c r="I17" i="31"/>
  <c r="H20" i="31"/>
  <c r="L26" i="31"/>
  <c r="I53" i="31"/>
  <c r="L53" i="31" s="1"/>
  <c r="M53" i="31" s="1"/>
  <c r="H59" i="31"/>
  <c r="K59" i="31" s="1"/>
  <c r="H65" i="31"/>
  <c r="K65" i="31" s="1"/>
  <c r="I65" i="31"/>
  <c r="L57" i="31"/>
  <c r="I14" i="31"/>
  <c r="L14" i="31" s="1"/>
  <c r="M14" i="31" s="1"/>
  <c r="O42" i="31"/>
  <c r="T43" i="31" s="1"/>
  <c r="H50" i="31"/>
  <c r="K50" i="31" s="1"/>
  <c r="G6" i="31"/>
  <c r="G8" i="31"/>
  <c r="G30" i="31"/>
  <c r="G58" i="31"/>
  <c r="H8" i="31"/>
  <c r="K8" i="31" s="1"/>
  <c r="H58" i="31"/>
  <c r="K58" i="31" s="1"/>
  <c r="I8" i="31"/>
  <c r="L8" i="31" s="1"/>
  <c r="H24" i="31"/>
  <c r="I46" i="31"/>
  <c r="O32" i="31" s="1"/>
  <c r="T33" i="31" s="1"/>
  <c r="I58" i="31"/>
  <c r="O50" i="31" s="1"/>
  <c r="T51" i="31" s="1"/>
  <c r="H10" i="31"/>
  <c r="K10" i="31" s="1"/>
  <c r="G17" i="31"/>
  <c r="R10" i="31"/>
  <c r="L24" i="31"/>
  <c r="O10" i="31"/>
  <c r="K46" i="31"/>
  <c r="K27" i="31"/>
  <c r="L6" i="31"/>
  <c r="L7" i="31"/>
  <c r="K29" i="31"/>
  <c r="H33" i="31"/>
  <c r="G40" i="31"/>
  <c r="I54" i="31"/>
  <c r="R46" i="31" s="1"/>
  <c r="H54" i="31"/>
  <c r="I22" i="31"/>
  <c r="G22" i="31"/>
  <c r="H22" i="31"/>
  <c r="I30" i="31"/>
  <c r="I35" i="31"/>
  <c r="G35" i="31"/>
  <c r="G7" i="31"/>
  <c r="H35" i="31"/>
  <c r="H7" i="31"/>
  <c r="I10" i="31"/>
  <c r="G10" i="31"/>
  <c r="G24" i="31"/>
  <c r="L25" i="31"/>
  <c r="H40" i="31"/>
  <c r="G33" i="31"/>
  <c r="I32" i="31"/>
  <c r="H32" i="31"/>
  <c r="G37" i="31"/>
  <c r="H37" i="31"/>
  <c r="I37" i="31"/>
  <c r="I47" i="31"/>
  <c r="H47" i="31"/>
  <c r="G47" i="31"/>
  <c r="G51" i="31"/>
  <c r="H51" i="31"/>
  <c r="I51" i="31"/>
  <c r="R43" i="31" s="1"/>
  <c r="O46" i="31"/>
  <c r="L60" i="31"/>
  <c r="L19" i="31"/>
  <c r="H6" i="31"/>
  <c r="H39" i="31"/>
  <c r="I39" i="31"/>
  <c r="L63" i="31"/>
  <c r="I43" i="31"/>
  <c r="G43" i="31"/>
  <c r="K38" i="31"/>
  <c r="G52" i="31"/>
  <c r="L61" i="31"/>
  <c r="K48" i="31"/>
  <c r="I27" i="31"/>
  <c r="O19" i="31" s="1"/>
  <c r="G27" i="31"/>
  <c r="K53" i="31"/>
  <c r="I34" i="31"/>
  <c r="O26" i="31" s="1"/>
  <c r="G34" i="31"/>
  <c r="H34" i="31"/>
  <c r="G46" i="31"/>
  <c r="H30" i="31"/>
  <c r="H43" i="31"/>
  <c r="G54" i="31"/>
  <c r="L40" i="31"/>
  <c r="I49" i="31"/>
  <c r="H49" i="31"/>
  <c r="G49" i="31"/>
  <c r="I29" i="31"/>
  <c r="G29" i="31"/>
  <c r="I55" i="31"/>
  <c r="O47" i="31" s="1"/>
  <c r="G55" i="31"/>
  <c r="O11" i="31"/>
  <c r="H55" i="31"/>
  <c r="G9" i="31"/>
  <c r="G23" i="31"/>
  <c r="I9" i="31"/>
  <c r="H23" i="31"/>
  <c r="I41" i="31"/>
  <c r="G41" i="31"/>
  <c r="K9" i="31"/>
  <c r="I23" i="31"/>
  <c r="H41" i="31"/>
  <c r="R49" i="31"/>
  <c r="L20" i="31"/>
  <c r="K44" i="31"/>
  <c r="G61" i="31"/>
  <c r="K31" i="31"/>
  <c r="H61" i="31"/>
  <c r="I21" i="31"/>
  <c r="G21" i="31"/>
  <c r="I28" i="31"/>
  <c r="G28" i="31"/>
  <c r="G44" i="31"/>
  <c r="I48" i="31"/>
  <c r="G48" i="31"/>
  <c r="G26" i="31"/>
  <c r="G31" i="31"/>
  <c r="I42" i="31"/>
  <c r="G42" i="31"/>
  <c r="G53" i="31"/>
  <c r="L56" i="31"/>
  <c r="I15" i="31"/>
  <c r="G15" i="31"/>
  <c r="G16" i="31"/>
  <c r="I62" i="31"/>
  <c r="H62" i="31"/>
  <c r="G62" i="31"/>
  <c r="G14" i="31"/>
  <c r="H26" i="31"/>
  <c r="I36" i="31"/>
  <c r="G36" i="31"/>
  <c r="H42" i="31"/>
  <c r="L50" i="31"/>
  <c r="L64" i="31"/>
  <c r="G56" i="31"/>
  <c r="G63" i="31"/>
  <c r="H56" i="31"/>
  <c r="H63" i="31"/>
  <c r="G50" i="31"/>
  <c r="G57" i="31"/>
  <c r="G64" i="31"/>
  <c r="H64" i="31"/>
  <c r="H57" i="31"/>
  <c r="G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F33" i="29"/>
  <c r="G32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G8" i="29"/>
  <c r="G7" i="29"/>
  <c r="G6" i="29"/>
  <c r="G5" i="29"/>
  <c r="G4" i="29"/>
  <c r="G3" i="29"/>
  <c r="R50" i="31" l="1"/>
  <c r="O36" i="31"/>
  <c r="T37" i="31" s="1"/>
  <c r="O43" i="31"/>
  <c r="T44" i="31" s="1"/>
  <c r="R6" i="31"/>
  <c r="O45" i="31"/>
  <c r="T46" i="31" s="1"/>
  <c r="R47" i="31"/>
  <c r="R5" i="31"/>
  <c r="R38" i="31"/>
  <c r="R19" i="31"/>
  <c r="R26" i="31"/>
  <c r="O24" i="31"/>
  <c r="T25" i="31" s="1"/>
  <c r="O5" i="31"/>
  <c r="T6" i="31" s="1"/>
  <c r="S6" i="31" s="1"/>
  <c r="R54" i="31"/>
  <c r="O54" i="31"/>
  <c r="T55" i="31" s="1"/>
  <c r="R30" i="31"/>
  <c r="O6" i="31"/>
  <c r="T7" i="31" s="1"/>
  <c r="L65" i="31"/>
  <c r="M65" i="31" s="1"/>
  <c r="R57" i="31"/>
  <c r="O57" i="31"/>
  <c r="T58" i="31" s="1"/>
  <c r="R45" i="31"/>
  <c r="J45" i="31"/>
  <c r="J16" i="31"/>
  <c r="J5" i="31"/>
  <c r="M25" i="31"/>
  <c r="L44" i="31"/>
  <c r="M44" i="31" s="1"/>
  <c r="O30" i="31"/>
  <c r="T31" i="31" s="1"/>
  <c r="J44" i="31"/>
  <c r="M8" i="31"/>
  <c r="M60" i="31"/>
  <c r="M20" i="31"/>
  <c r="O38" i="31"/>
  <c r="T39" i="31" s="1"/>
  <c r="J61" i="31"/>
  <c r="M50" i="31"/>
  <c r="J25" i="31"/>
  <c r="J11" i="31"/>
  <c r="R24" i="31"/>
  <c r="L38" i="31"/>
  <c r="M38" i="31" s="1"/>
  <c r="M18" i="31"/>
  <c r="R32" i="31"/>
  <c r="R17" i="31"/>
  <c r="O17" i="31"/>
  <c r="T18" i="31" s="1"/>
  <c r="R51" i="31"/>
  <c r="J13" i="31"/>
  <c r="J60" i="31"/>
  <c r="J19" i="31"/>
  <c r="J31" i="31"/>
  <c r="J59" i="31"/>
  <c r="J14" i="31"/>
  <c r="L52" i="31"/>
  <c r="M52" i="31" s="1"/>
  <c r="J53" i="31"/>
  <c r="M19" i="31"/>
  <c r="O31" i="31"/>
  <c r="T32" i="31" s="1"/>
  <c r="R31" i="31"/>
  <c r="L45" i="31"/>
  <c r="M45" i="31" s="1"/>
  <c r="O51" i="31"/>
  <c r="T52" i="31" s="1"/>
  <c r="J50" i="31"/>
  <c r="M59" i="31"/>
  <c r="J8" i="31"/>
  <c r="R39" i="31"/>
  <c r="L31" i="31"/>
  <c r="M31" i="31" s="1"/>
  <c r="M12" i="31"/>
  <c r="O39" i="31"/>
  <c r="T40" i="31" s="1"/>
  <c r="J12" i="31"/>
  <c r="J20" i="31"/>
  <c r="J46" i="31"/>
  <c r="J17" i="31"/>
  <c r="L17" i="31"/>
  <c r="M17" i="31" s="1"/>
  <c r="J18" i="31"/>
  <c r="M13" i="31"/>
  <c r="M5" i="31"/>
  <c r="J58" i="31"/>
  <c r="O44" i="31"/>
  <c r="T45" i="31" s="1"/>
  <c r="R44" i="31"/>
  <c r="K20" i="31"/>
  <c r="L58" i="31"/>
  <c r="M58" i="31" s="1"/>
  <c r="K24" i="31"/>
  <c r="L46" i="31"/>
  <c r="M46" i="31" s="1"/>
  <c r="M24" i="31"/>
  <c r="J37" i="31"/>
  <c r="R23" i="31"/>
  <c r="O23" i="31"/>
  <c r="L37" i="31"/>
  <c r="M37" i="31" s="1"/>
  <c r="J48" i="31"/>
  <c r="R34" i="31"/>
  <c r="O34" i="31"/>
  <c r="L48" i="31"/>
  <c r="M48" i="31" s="1"/>
  <c r="K39" i="31"/>
  <c r="K37" i="31"/>
  <c r="K54" i="31"/>
  <c r="O22" i="31"/>
  <c r="R22" i="31"/>
  <c r="J36" i="31"/>
  <c r="L36" i="31"/>
  <c r="M36" i="31" s="1"/>
  <c r="K41" i="31"/>
  <c r="K43" i="31"/>
  <c r="M26" i="31"/>
  <c r="K26" i="31"/>
  <c r="L55" i="31"/>
  <c r="M55" i="31" s="1"/>
  <c r="J55" i="31"/>
  <c r="O41" i="31"/>
  <c r="R41" i="31"/>
  <c r="K30" i="31"/>
  <c r="M6" i="31"/>
  <c r="K6" i="31"/>
  <c r="K32" i="31"/>
  <c r="R18" i="31"/>
  <c r="J32" i="31"/>
  <c r="L32" i="31"/>
  <c r="M32" i="31" s="1"/>
  <c r="O18" i="31"/>
  <c r="K63" i="31"/>
  <c r="M63" i="31"/>
  <c r="K62" i="31"/>
  <c r="J56" i="31"/>
  <c r="R7" i="31"/>
  <c r="O7" i="31"/>
  <c r="L21" i="31"/>
  <c r="M21" i="31" s="1"/>
  <c r="J21" i="31"/>
  <c r="R14" i="31"/>
  <c r="O14" i="31"/>
  <c r="J28" i="31"/>
  <c r="L28" i="31"/>
  <c r="M28" i="31" s="1"/>
  <c r="R16" i="31"/>
  <c r="L30" i="31"/>
  <c r="M30" i="31" s="1"/>
  <c r="J30" i="31"/>
  <c r="O16" i="31"/>
  <c r="T12" i="31"/>
  <c r="O40" i="31"/>
  <c r="L54" i="31"/>
  <c r="M54" i="31" s="1"/>
  <c r="R40" i="31"/>
  <c r="J54" i="31"/>
  <c r="J38" i="31"/>
  <c r="L43" i="31"/>
  <c r="M43" i="31" s="1"/>
  <c r="J43" i="31"/>
  <c r="R29" i="31"/>
  <c r="O29" i="31"/>
  <c r="K42" i="31"/>
  <c r="M40" i="31"/>
  <c r="K40" i="31"/>
  <c r="J7" i="31"/>
  <c r="K49" i="31"/>
  <c r="L62" i="31"/>
  <c r="M62" i="31" s="1"/>
  <c r="J62" i="31"/>
  <c r="R48" i="31"/>
  <c r="O48" i="31"/>
  <c r="O21" i="31"/>
  <c r="R21" i="31"/>
  <c r="L35" i="31"/>
  <c r="M35" i="31" s="1"/>
  <c r="J35" i="31"/>
  <c r="K55" i="31"/>
  <c r="K57" i="31"/>
  <c r="M57" i="31"/>
  <c r="K64" i="31"/>
  <c r="J65" i="31"/>
  <c r="M64" i="31"/>
  <c r="J33" i="31"/>
  <c r="K34" i="31"/>
  <c r="L23" i="31"/>
  <c r="M23" i="31" s="1"/>
  <c r="O9" i="31"/>
  <c r="J23" i="31"/>
  <c r="R9" i="31"/>
  <c r="L27" i="31"/>
  <c r="M27" i="31" s="1"/>
  <c r="J27" i="31"/>
  <c r="O13" i="31"/>
  <c r="R13" i="31"/>
  <c r="T47" i="31"/>
  <c r="J57" i="31"/>
  <c r="K56" i="31"/>
  <c r="M56" i="31"/>
  <c r="L41" i="31"/>
  <c r="M41" i="31" s="1"/>
  <c r="R27" i="31"/>
  <c r="J41" i="31"/>
  <c r="O27" i="31"/>
  <c r="R15" i="31"/>
  <c r="L29" i="31"/>
  <c r="M29" i="31" s="1"/>
  <c r="J29" i="31"/>
  <c r="O15" i="31"/>
  <c r="J26" i="31"/>
  <c r="O37" i="31"/>
  <c r="R37" i="31"/>
  <c r="J51" i="31"/>
  <c r="L51" i="31"/>
  <c r="M51" i="31" s="1"/>
  <c r="J52" i="31"/>
  <c r="L10" i="31"/>
  <c r="M10" i="31" s="1"/>
  <c r="J10" i="31"/>
  <c r="M61" i="31"/>
  <c r="K61" i="31"/>
  <c r="K23" i="31"/>
  <c r="K51" i="31"/>
  <c r="K7" i="31"/>
  <c r="M7" i="31"/>
  <c r="O28" i="31"/>
  <c r="L42" i="31"/>
  <c r="M42" i="31" s="1"/>
  <c r="R28" i="31"/>
  <c r="J42" i="31"/>
  <c r="J63" i="31"/>
  <c r="K22" i="31"/>
  <c r="T20" i="31"/>
  <c r="T11" i="31"/>
  <c r="L9" i="31"/>
  <c r="M9" i="31" s="1"/>
  <c r="J9" i="31"/>
  <c r="J6" i="31"/>
  <c r="J24" i="31"/>
  <c r="L49" i="31"/>
  <c r="M49" i="31" s="1"/>
  <c r="R35" i="31"/>
  <c r="O35" i="31"/>
  <c r="J49" i="31"/>
  <c r="O20" i="31"/>
  <c r="L34" i="31"/>
  <c r="M34" i="31" s="1"/>
  <c r="J34" i="31"/>
  <c r="R20" i="31"/>
  <c r="K47" i="31"/>
  <c r="K35" i="31"/>
  <c r="J40" i="31"/>
  <c r="J64" i="31"/>
  <c r="O25" i="31"/>
  <c r="L39" i="31"/>
  <c r="M39" i="31" s="1"/>
  <c r="J39" i="31"/>
  <c r="R25" i="31"/>
  <c r="O33" i="31"/>
  <c r="L47" i="31"/>
  <c r="M47" i="31" s="1"/>
  <c r="J47" i="31"/>
  <c r="R33" i="31"/>
  <c r="R8" i="31"/>
  <c r="J22" i="31"/>
  <c r="L22" i="31"/>
  <c r="M22" i="31" s="1"/>
  <c r="O8" i="31"/>
  <c r="T27" i="31"/>
  <c r="J15" i="31"/>
  <c r="L15" i="31"/>
  <c r="M15" i="31" s="1"/>
  <c r="T48" i="31"/>
  <c r="M33" i="31"/>
  <c r="K33" i="31"/>
  <c r="R65" i="28"/>
  <c r="O65" i="28"/>
  <c r="E65" i="28"/>
  <c r="I65" i="28" s="1"/>
  <c r="R64" i="28"/>
  <c r="O64" i="28"/>
  <c r="T65" i="28" s="1"/>
  <c r="E64" i="28"/>
  <c r="H64" i="28" s="1"/>
  <c r="K64" i="28" s="1"/>
  <c r="R63" i="28"/>
  <c r="O63" i="28"/>
  <c r="E63" i="28"/>
  <c r="R62" i="28"/>
  <c r="O62" i="28"/>
  <c r="T63" i="28" s="1"/>
  <c r="E62" i="28"/>
  <c r="I62" i="28" s="1"/>
  <c r="R61" i="28"/>
  <c r="O61" i="28"/>
  <c r="T62" i="28" s="1"/>
  <c r="E61" i="28"/>
  <c r="I61" i="28" s="1"/>
  <c r="O37" i="28" s="1"/>
  <c r="T38" i="28" s="1"/>
  <c r="R60" i="28"/>
  <c r="O60" i="28"/>
  <c r="T61" i="28" s="1"/>
  <c r="E60" i="28"/>
  <c r="I60" i="28" s="1"/>
  <c r="O36" i="28" s="1"/>
  <c r="T37" i="28" s="1"/>
  <c r="R59" i="28"/>
  <c r="O59" i="28"/>
  <c r="E59" i="28"/>
  <c r="I59" i="28" s="1"/>
  <c r="R58" i="28"/>
  <c r="O58" i="28"/>
  <c r="T59" i="28" s="1"/>
  <c r="E58" i="28"/>
  <c r="I58" i="28" s="1"/>
  <c r="R57" i="28"/>
  <c r="O57" i="28"/>
  <c r="T58" i="28" s="1"/>
  <c r="E57" i="28"/>
  <c r="R56" i="28"/>
  <c r="O56" i="28"/>
  <c r="T57" i="28" s="1"/>
  <c r="E56" i="28"/>
  <c r="R55" i="28"/>
  <c r="O55" i="28"/>
  <c r="T56" i="28" s="1"/>
  <c r="E55" i="28"/>
  <c r="I55" i="28" s="1"/>
  <c r="R54" i="28"/>
  <c r="O54" i="28"/>
  <c r="T55" i="28" s="1"/>
  <c r="E54" i="28"/>
  <c r="R53" i="28"/>
  <c r="O53" i="28"/>
  <c r="T54" i="28" s="1"/>
  <c r="E53" i="28"/>
  <c r="I53" i="28" s="1"/>
  <c r="O29" i="28" s="1"/>
  <c r="T30" i="28" s="1"/>
  <c r="R52" i="28"/>
  <c r="O52" i="28"/>
  <c r="E52" i="28"/>
  <c r="R51" i="28"/>
  <c r="O51" i="28"/>
  <c r="T52" i="28" s="1"/>
  <c r="E51" i="28"/>
  <c r="I51" i="28" s="1"/>
  <c r="R27" i="28" s="1"/>
  <c r="R50" i="28"/>
  <c r="O50" i="28"/>
  <c r="T51" i="28" s="1"/>
  <c r="E50" i="28"/>
  <c r="G51" i="28" s="1"/>
  <c r="R49" i="28"/>
  <c r="O49" i="28"/>
  <c r="T50" i="28" s="1"/>
  <c r="E49" i="28"/>
  <c r="R48" i="28"/>
  <c r="O48" i="28"/>
  <c r="T49" i="28" s="1"/>
  <c r="E48" i="28"/>
  <c r="I48" i="28" s="1"/>
  <c r="R47" i="28"/>
  <c r="O47" i="28"/>
  <c r="T48" i="28" s="1"/>
  <c r="E47" i="28"/>
  <c r="I47" i="28" s="1"/>
  <c r="R46" i="28"/>
  <c r="O46" i="28"/>
  <c r="T47" i="28" s="1"/>
  <c r="E46" i="28"/>
  <c r="I46" i="28" s="1"/>
  <c r="O22" i="28" s="1"/>
  <c r="T23" i="28" s="1"/>
  <c r="R45" i="28"/>
  <c r="O45" i="28"/>
  <c r="T46" i="28" s="1"/>
  <c r="E45" i="28"/>
  <c r="R44" i="28"/>
  <c r="O44" i="28"/>
  <c r="T45" i="28" s="1"/>
  <c r="E44" i="28"/>
  <c r="I44" i="28" s="1"/>
  <c r="R43" i="28"/>
  <c r="O43" i="28"/>
  <c r="T44" i="28" s="1"/>
  <c r="E43" i="28"/>
  <c r="R42" i="28"/>
  <c r="O42" i="28"/>
  <c r="T43" i="28" s="1"/>
  <c r="E42" i="28"/>
  <c r="E41" i="28"/>
  <c r="I41" i="28" s="1"/>
  <c r="E40" i="28"/>
  <c r="E39" i="28"/>
  <c r="I39" i="28" s="1"/>
  <c r="L39" i="28" s="1"/>
  <c r="E38" i="28"/>
  <c r="E37" i="28"/>
  <c r="I37" i="28" s="1"/>
  <c r="E36" i="28"/>
  <c r="G37" i="28" s="1"/>
  <c r="E35" i="28"/>
  <c r="E34" i="28"/>
  <c r="I34" i="28" s="1"/>
  <c r="E33" i="28"/>
  <c r="E32" i="28"/>
  <c r="I32" i="28" s="1"/>
  <c r="R8" i="28" s="1"/>
  <c r="E31" i="28"/>
  <c r="G31" i="28" s="1"/>
  <c r="E30" i="28"/>
  <c r="I30" i="28" s="1"/>
  <c r="L30" i="28" s="1"/>
  <c r="E29" i="28"/>
  <c r="E28" i="28"/>
  <c r="E27" i="28"/>
  <c r="I27" i="28" s="1"/>
  <c r="E26" i="28"/>
  <c r="H26" i="28" s="1"/>
  <c r="E25" i="28"/>
  <c r="I25" i="28" s="1"/>
  <c r="L25" i="28" s="1"/>
  <c r="E24" i="28"/>
  <c r="E23" i="28"/>
  <c r="I23" i="28" s="1"/>
  <c r="L23" i="28" s="1"/>
  <c r="E22" i="28"/>
  <c r="E21" i="28"/>
  <c r="C21" i="28"/>
  <c r="E20" i="28"/>
  <c r="H20" i="28" s="1"/>
  <c r="E19" i="28"/>
  <c r="E18" i="28"/>
  <c r="H18" i="28" s="1"/>
  <c r="K18" i="28" s="1"/>
  <c r="E17" i="28"/>
  <c r="H17" i="28" s="1"/>
  <c r="E16" i="28"/>
  <c r="I16" i="28" s="1"/>
  <c r="L16" i="28" s="1"/>
  <c r="C16" i="28"/>
  <c r="E15" i="28"/>
  <c r="C15" i="28"/>
  <c r="E14" i="28"/>
  <c r="I14" i="28" s="1"/>
  <c r="L14" i="28" s="1"/>
  <c r="E13" i="28"/>
  <c r="I13" i="28" s="1"/>
  <c r="L13" i="28" s="1"/>
  <c r="E12" i="28"/>
  <c r="I12" i="28" s="1"/>
  <c r="E11" i="28"/>
  <c r="H11" i="28" s="1"/>
  <c r="K11" i="28" s="1"/>
  <c r="C11" i="28"/>
  <c r="E10" i="28"/>
  <c r="I10" i="28" s="1"/>
  <c r="C10" i="28"/>
  <c r="E9" i="28"/>
  <c r="H9" i="28" s="1"/>
  <c r="K9" i="28" s="1"/>
  <c r="E8" i="28"/>
  <c r="E7" i="28"/>
  <c r="H7" i="28" s="1"/>
  <c r="E6" i="28"/>
  <c r="I6" i="28" s="1"/>
  <c r="L6" i="28" s="1"/>
  <c r="U5" i="28"/>
  <c r="E5" i="28"/>
  <c r="H5" i="28" s="1"/>
  <c r="R65" i="27"/>
  <c r="O65" i="27"/>
  <c r="E65" i="27"/>
  <c r="I65" i="27" s="1"/>
  <c r="R64" i="27"/>
  <c r="O64" i="27"/>
  <c r="T65" i="27" s="1"/>
  <c r="E64" i="27"/>
  <c r="I64" i="27" s="1"/>
  <c r="R63" i="27"/>
  <c r="O63" i="27"/>
  <c r="E63" i="27"/>
  <c r="R62" i="27"/>
  <c r="O62" i="27"/>
  <c r="T63" i="27" s="1"/>
  <c r="E62" i="27"/>
  <c r="I62" i="27" s="1"/>
  <c r="R61" i="27"/>
  <c r="O61" i="27"/>
  <c r="T62" i="27" s="1"/>
  <c r="E61" i="27"/>
  <c r="H61" i="27" s="1"/>
  <c r="K61" i="27" s="1"/>
  <c r="R60" i="27"/>
  <c r="O60" i="27"/>
  <c r="T61" i="27" s="1"/>
  <c r="E60" i="27"/>
  <c r="R59" i="27"/>
  <c r="O59" i="27"/>
  <c r="T60" i="27" s="1"/>
  <c r="E59" i="27"/>
  <c r="I59" i="27" s="1"/>
  <c r="R58" i="27"/>
  <c r="O58" i="27"/>
  <c r="T59" i="27" s="1"/>
  <c r="E58" i="27"/>
  <c r="I58" i="27" s="1"/>
  <c r="R57" i="27"/>
  <c r="O57" i="27"/>
  <c r="T58" i="27" s="1"/>
  <c r="E57" i="27"/>
  <c r="I57" i="27" s="1"/>
  <c r="R56" i="27"/>
  <c r="O56" i="27"/>
  <c r="T57" i="27" s="1"/>
  <c r="E56" i="27"/>
  <c r="R55" i="27"/>
  <c r="O55" i="27"/>
  <c r="T56" i="27" s="1"/>
  <c r="E55" i="27"/>
  <c r="I55" i="27" s="1"/>
  <c r="R41" i="27" s="1"/>
  <c r="R54" i="27"/>
  <c r="O54" i="27"/>
  <c r="T55" i="27" s="1"/>
  <c r="E54" i="27"/>
  <c r="H54" i="27" s="1"/>
  <c r="K54" i="27" s="1"/>
  <c r="R53" i="27"/>
  <c r="O53" i="27"/>
  <c r="T54" i="27" s="1"/>
  <c r="E53" i="27"/>
  <c r="R52" i="27"/>
  <c r="O52" i="27"/>
  <c r="T53" i="27" s="1"/>
  <c r="E52" i="27"/>
  <c r="H52" i="27" s="1"/>
  <c r="K52" i="27" s="1"/>
  <c r="E51" i="27"/>
  <c r="E50" i="27"/>
  <c r="I50" i="27" s="1"/>
  <c r="E49" i="27"/>
  <c r="E48" i="27"/>
  <c r="H48" i="27" s="1"/>
  <c r="K48" i="27" s="1"/>
  <c r="E47" i="27"/>
  <c r="H47" i="27" s="1"/>
  <c r="K47" i="27" s="1"/>
  <c r="E46" i="27"/>
  <c r="E45" i="27"/>
  <c r="E44" i="27"/>
  <c r="H44" i="27" s="1"/>
  <c r="E43" i="27"/>
  <c r="E42" i="27"/>
  <c r="I42" i="27" s="1"/>
  <c r="R28" i="27" s="1"/>
  <c r="E41" i="27"/>
  <c r="H41" i="27" s="1"/>
  <c r="E40" i="27"/>
  <c r="H40" i="27" s="1"/>
  <c r="K40" i="27" s="1"/>
  <c r="E39" i="27"/>
  <c r="H39" i="27" s="1"/>
  <c r="E38" i="27"/>
  <c r="I38" i="27" s="1"/>
  <c r="E37" i="27"/>
  <c r="I37" i="27" s="1"/>
  <c r="E36" i="27"/>
  <c r="H36" i="27" s="1"/>
  <c r="E35" i="27"/>
  <c r="E34" i="27"/>
  <c r="I34" i="27" s="1"/>
  <c r="E33" i="27"/>
  <c r="H33" i="27" s="1"/>
  <c r="E32" i="27"/>
  <c r="E31" i="27"/>
  <c r="E30" i="27"/>
  <c r="I30" i="27" s="1"/>
  <c r="O16" i="27" s="1"/>
  <c r="T17" i="27" s="1"/>
  <c r="E29" i="27"/>
  <c r="I29" i="27" s="1"/>
  <c r="E28" i="27"/>
  <c r="I28" i="27" s="1"/>
  <c r="L28" i="27" s="1"/>
  <c r="E27" i="27"/>
  <c r="E26" i="27"/>
  <c r="H26" i="27" s="1"/>
  <c r="K26" i="27" s="1"/>
  <c r="E25" i="27"/>
  <c r="I25" i="27" s="1"/>
  <c r="E24" i="27"/>
  <c r="I24" i="27" s="1"/>
  <c r="R10" i="27" s="1"/>
  <c r="E23" i="27"/>
  <c r="I23" i="27" s="1"/>
  <c r="E22" i="27"/>
  <c r="E21" i="27"/>
  <c r="C21" i="27"/>
  <c r="E20" i="27"/>
  <c r="I20" i="27" s="1"/>
  <c r="E19" i="27"/>
  <c r="E18" i="27"/>
  <c r="E17" i="27"/>
  <c r="H17" i="27" s="1"/>
  <c r="E16" i="27"/>
  <c r="H16" i="27" s="1"/>
  <c r="C16" i="27"/>
  <c r="E15" i="27"/>
  <c r="H15" i="27" s="1"/>
  <c r="C15" i="27"/>
  <c r="E14" i="27"/>
  <c r="H14" i="27" s="1"/>
  <c r="K14" i="27" s="1"/>
  <c r="E13" i="27"/>
  <c r="I13" i="27" s="1"/>
  <c r="L13" i="27" s="1"/>
  <c r="E12" i="27"/>
  <c r="I12" i="27" s="1"/>
  <c r="E11" i="27"/>
  <c r="I11" i="27" s="1"/>
  <c r="C11" i="27"/>
  <c r="E10" i="27"/>
  <c r="I10" i="27" s="1"/>
  <c r="C10" i="27"/>
  <c r="E9" i="27"/>
  <c r="H9" i="27" s="1"/>
  <c r="E8" i="27"/>
  <c r="E7" i="27"/>
  <c r="E6" i="27"/>
  <c r="I6" i="27" s="1"/>
  <c r="U5" i="27"/>
  <c r="E5" i="27"/>
  <c r="N63" i="31" l="1"/>
  <c r="N25" i="31"/>
  <c r="Q25" i="31" s="1"/>
  <c r="N6" i="31"/>
  <c r="Q6" i="31" s="1"/>
  <c r="N26" i="31"/>
  <c r="Q26" i="31" s="1"/>
  <c r="N16" i="31"/>
  <c r="Q16" i="31" s="1"/>
  <c r="N17" i="31"/>
  <c r="Q17" i="31" s="1"/>
  <c r="N44" i="31"/>
  <c r="Q44" i="31" s="1"/>
  <c r="N38" i="31"/>
  <c r="Q38" i="31" s="1"/>
  <c r="N65" i="31"/>
  <c r="Q65" i="31" s="1"/>
  <c r="N15" i="31"/>
  <c r="Q15" i="31" s="1"/>
  <c r="N59" i="31"/>
  <c r="Q59" i="31" s="1"/>
  <c r="N48" i="31"/>
  <c r="Q48" i="31" s="1"/>
  <c r="N45" i="31"/>
  <c r="N21" i="31"/>
  <c r="Q21" i="31" s="1"/>
  <c r="N14" i="31"/>
  <c r="Q14" i="31" s="1"/>
  <c r="N47" i="31"/>
  <c r="Q47" i="31" s="1"/>
  <c r="N60" i="31"/>
  <c r="Q60" i="31" s="1"/>
  <c r="N19" i="31"/>
  <c r="Q19" i="31" s="1"/>
  <c r="N61" i="31"/>
  <c r="N29" i="31"/>
  <c r="Q29" i="31" s="1"/>
  <c r="N37" i="31"/>
  <c r="Q37" i="31" s="1"/>
  <c r="N55" i="31"/>
  <c r="Q55" i="31" s="1"/>
  <c r="N13" i="31"/>
  <c r="Q13" i="31" s="1"/>
  <c r="N5" i="31"/>
  <c r="P6" i="31" s="1"/>
  <c r="N33" i="31"/>
  <c r="Q33" i="31" s="1"/>
  <c r="N46" i="31"/>
  <c r="Q46" i="31" s="1"/>
  <c r="N9" i="31"/>
  <c r="Q9" i="31" s="1"/>
  <c r="N27" i="31"/>
  <c r="Q27" i="31" s="1"/>
  <c r="N28" i="31"/>
  <c r="Q28" i="31" s="1"/>
  <c r="N8" i="31"/>
  <c r="Q8" i="31" s="1"/>
  <c r="N51" i="31"/>
  <c r="Q51" i="31" s="1"/>
  <c r="N62" i="31"/>
  <c r="N43" i="31"/>
  <c r="Q43" i="31" s="1"/>
  <c r="N30" i="31"/>
  <c r="Q30" i="31" s="1"/>
  <c r="N31" i="31"/>
  <c r="N20" i="31"/>
  <c r="Q20" i="31" s="1"/>
  <c r="N23" i="31"/>
  <c r="Q23" i="31" s="1"/>
  <c r="N54" i="31"/>
  <c r="Q54" i="31" s="1"/>
  <c r="N18" i="31"/>
  <c r="Q18" i="31" s="1"/>
  <c r="N42" i="31"/>
  <c r="Q42" i="31" s="1"/>
  <c r="N52" i="31"/>
  <c r="Q52" i="31" s="1"/>
  <c r="S7" i="31"/>
  <c r="U7" i="31" s="1"/>
  <c r="N10" i="31"/>
  <c r="Q10" i="31" s="1"/>
  <c r="N22" i="31"/>
  <c r="Q22" i="31" s="1"/>
  <c r="N11" i="31"/>
  <c r="Q11" i="31" s="1"/>
  <c r="N41" i="31"/>
  <c r="Q41" i="31" s="1"/>
  <c r="N53" i="31"/>
  <c r="N12" i="31"/>
  <c r="Q12" i="31" s="1"/>
  <c r="N56" i="31"/>
  <c r="Q56" i="31" s="1"/>
  <c r="N35" i="31"/>
  <c r="Q35" i="31" s="1"/>
  <c r="N64" i="31"/>
  <c r="P64" i="31" s="1"/>
  <c r="N40" i="31"/>
  <c r="Q40" i="31" s="1"/>
  <c r="N34" i="31"/>
  <c r="Q34" i="31" s="1"/>
  <c r="N49" i="31"/>
  <c r="Q49" i="31" s="1"/>
  <c r="N36" i="31"/>
  <c r="Q36" i="31" s="1"/>
  <c r="N58" i="31"/>
  <c r="Q58" i="31" s="1"/>
  <c r="N50" i="31"/>
  <c r="Q50" i="31" s="1"/>
  <c r="N24" i="31"/>
  <c r="Q24" i="31" s="1"/>
  <c r="N7" i="31"/>
  <c r="Q7" i="31" s="1"/>
  <c r="N39" i="31"/>
  <c r="Q39" i="31" s="1"/>
  <c r="N57" i="31"/>
  <c r="Q57" i="31" s="1"/>
  <c r="N32" i="31"/>
  <c r="Q32" i="31" s="1"/>
  <c r="T19" i="31"/>
  <c r="T17" i="31"/>
  <c r="T8" i="31"/>
  <c r="T26" i="31"/>
  <c r="T10" i="31"/>
  <c r="T21" i="31"/>
  <c r="T38" i="31"/>
  <c r="U6" i="31"/>
  <c r="T30" i="31"/>
  <c r="T22" i="31"/>
  <c r="T9" i="31"/>
  <c r="T49" i="31"/>
  <c r="T23" i="31"/>
  <c r="T24" i="31"/>
  <c r="T42" i="31"/>
  <c r="T34" i="31"/>
  <c r="T16" i="31"/>
  <c r="T41" i="31"/>
  <c r="T29" i="31"/>
  <c r="T35" i="31"/>
  <c r="T36" i="31"/>
  <c r="Q63" i="31"/>
  <c r="T15" i="31"/>
  <c r="T28" i="31"/>
  <c r="T14" i="31"/>
  <c r="O15" i="28"/>
  <c r="T16" i="28" s="1"/>
  <c r="R15" i="28"/>
  <c r="G40" i="28"/>
  <c r="G56" i="28"/>
  <c r="H30" i="28"/>
  <c r="K30" i="28" s="1"/>
  <c r="L59" i="28"/>
  <c r="R35" i="28"/>
  <c r="O35" i="28"/>
  <c r="T36" i="28" s="1"/>
  <c r="H51" i="28"/>
  <c r="K51" i="28" s="1"/>
  <c r="G63" i="28"/>
  <c r="I20" i="28"/>
  <c r="L20" i="28" s="1"/>
  <c r="M20" i="28" s="1"/>
  <c r="I5" i="28"/>
  <c r="L5" i="28" s="1"/>
  <c r="M5" i="28" s="1"/>
  <c r="G15" i="28"/>
  <c r="H15" i="28"/>
  <c r="K15" i="28" s="1"/>
  <c r="G23" i="28"/>
  <c r="G24" i="28"/>
  <c r="G52" i="28"/>
  <c r="I18" i="28"/>
  <c r="L18" i="28" s="1"/>
  <c r="M18" i="28" s="1"/>
  <c r="L65" i="28"/>
  <c r="R41" i="28"/>
  <c r="O41" i="28"/>
  <c r="T42" i="28" s="1"/>
  <c r="O13" i="28"/>
  <c r="T14" i="28" s="1"/>
  <c r="R13" i="28"/>
  <c r="L37" i="28"/>
  <c r="R34" i="28"/>
  <c r="O34" i="28"/>
  <c r="T35" i="28" s="1"/>
  <c r="L58" i="28"/>
  <c r="R20" i="28"/>
  <c r="L44" i="28"/>
  <c r="O20" i="28"/>
  <c r="T21" i="28" s="1"/>
  <c r="H58" i="28"/>
  <c r="K58" i="28" s="1"/>
  <c r="I26" i="28"/>
  <c r="L26" i="28" s="1"/>
  <c r="M26" i="28" s="1"/>
  <c r="H37" i="28"/>
  <c r="I64" i="28"/>
  <c r="G14" i="28"/>
  <c r="G45" i="28"/>
  <c r="H6" i="28"/>
  <c r="K6" i="28" s="1"/>
  <c r="I11" i="28"/>
  <c r="L11" i="28" s="1"/>
  <c r="M11" i="28" s="1"/>
  <c r="H14" i="28"/>
  <c r="K14" i="28" s="1"/>
  <c r="O27" i="28"/>
  <c r="T28" i="28" s="1"/>
  <c r="L51" i="28"/>
  <c r="H61" i="28"/>
  <c r="K61" i="28" s="1"/>
  <c r="G6" i="28"/>
  <c r="O6" i="28"/>
  <c r="T7" i="28" s="1"/>
  <c r="I17" i="28"/>
  <c r="L17" i="28" s="1"/>
  <c r="M17" i="28" s="1"/>
  <c r="G28" i="28"/>
  <c r="G34" i="28"/>
  <c r="G38" i="28"/>
  <c r="H16" i="28"/>
  <c r="K16" i="28" s="1"/>
  <c r="H31" i="28"/>
  <c r="K31" i="28" s="1"/>
  <c r="I31" i="28"/>
  <c r="L31" i="28" s="1"/>
  <c r="G17" i="28"/>
  <c r="R6" i="28"/>
  <c r="H12" i="28"/>
  <c r="K12" i="28" s="1"/>
  <c r="H34" i="28"/>
  <c r="K34" i="28" s="1"/>
  <c r="G59" i="28"/>
  <c r="G65" i="28"/>
  <c r="G18" i="28"/>
  <c r="H23" i="28"/>
  <c r="K23" i="28" s="1"/>
  <c r="G30" i="28"/>
  <c r="G39" i="28"/>
  <c r="G44" i="28"/>
  <c r="H59" i="28"/>
  <c r="K59" i="28" s="1"/>
  <c r="H65" i="28"/>
  <c r="H39" i="28"/>
  <c r="M39" i="28" s="1"/>
  <c r="G5" i="28"/>
  <c r="I9" i="28"/>
  <c r="L9" i="28" s="1"/>
  <c r="M9" i="28" s="1"/>
  <c r="H13" i="28"/>
  <c r="K13" i="28" s="1"/>
  <c r="H44" i="28"/>
  <c r="K44" i="28" s="1"/>
  <c r="G54" i="28"/>
  <c r="G13" i="28"/>
  <c r="G58" i="28"/>
  <c r="L55" i="28"/>
  <c r="R31" i="28"/>
  <c r="O31" i="28"/>
  <c r="L34" i="28"/>
  <c r="O10" i="28"/>
  <c r="R10" i="28"/>
  <c r="L10" i="28"/>
  <c r="K7" i="28"/>
  <c r="K26" i="28"/>
  <c r="T60" i="28"/>
  <c r="L48" i="28"/>
  <c r="R24" i="28"/>
  <c r="O24" i="28"/>
  <c r="H19" i="28"/>
  <c r="G20" i="28"/>
  <c r="G19" i="28"/>
  <c r="I19" i="28"/>
  <c r="L62" i="28"/>
  <c r="R38" i="28"/>
  <c r="O38" i="28"/>
  <c r="I8" i="28"/>
  <c r="H8" i="28"/>
  <c r="G8" i="28"/>
  <c r="L12" i="28"/>
  <c r="R23" i="28"/>
  <c r="L47" i="28"/>
  <c r="O23" i="28"/>
  <c r="L27" i="28"/>
  <c r="G9" i="28"/>
  <c r="L41" i="28"/>
  <c r="R17" i="28"/>
  <c r="O17" i="28"/>
  <c r="R37" i="28"/>
  <c r="L61" i="28"/>
  <c r="G7" i="28"/>
  <c r="H32" i="28"/>
  <c r="I54" i="28"/>
  <c r="G60" i="28"/>
  <c r="I63" i="28"/>
  <c r="H63" i="28"/>
  <c r="H38" i="28"/>
  <c r="H49" i="28"/>
  <c r="I49" i="28"/>
  <c r="G53" i="28"/>
  <c r="L32" i="28"/>
  <c r="R36" i="28"/>
  <c r="I38" i="28"/>
  <c r="G41" i="28"/>
  <c r="H45" i="28"/>
  <c r="L46" i="28"/>
  <c r="G49" i="28"/>
  <c r="H53" i="28"/>
  <c r="I56" i="28"/>
  <c r="H56" i="28"/>
  <c r="L60" i="28"/>
  <c r="T64" i="28"/>
  <c r="I42" i="28"/>
  <c r="H42" i="28"/>
  <c r="I35" i="28"/>
  <c r="H35" i="28"/>
  <c r="G42" i="28"/>
  <c r="I7" i="28"/>
  <c r="G25" i="28"/>
  <c r="G35" i="28"/>
  <c r="I28" i="28"/>
  <c r="H28" i="28"/>
  <c r="O8" i="28"/>
  <c r="H41" i="28"/>
  <c r="I45" i="28"/>
  <c r="G32" i="28"/>
  <c r="G46" i="28"/>
  <c r="H54" i="28"/>
  <c r="H46" i="28"/>
  <c r="R29" i="28"/>
  <c r="K5" i="28"/>
  <c r="H52" i="28"/>
  <c r="L53" i="28"/>
  <c r="G62" i="28"/>
  <c r="G48" i="28"/>
  <c r="G16" i="28"/>
  <c r="I15" i="28"/>
  <c r="R22" i="28"/>
  <c r="I24" i="28"/>
  <c r="H27" i="28"/>
  <c r="H40" i="28"/>
  <c r="H48" i="28"/>
  <c r="I52" i="28"/>
  <c r="H62" i="28"/>
  <c r="H60" i="28"/>
  <c r="H25" i="28"/>
  <c r="I21" i="28"/>
  <c r="H21" i="28"/>
  <c r="G27" i="28"/>
  <c r="K17" i="28"/>
  <c r="G33" i="28"/>
  <c r="I40" i="28"/>
  <c r="G55" i="28"/>
  <c r="G21" i="28"/>
  <c r="G12" i="28"/>
  <c r="K20" i="28"/>
  <c r="H33" i="28"/>
  <c r="G47" i="28"/>
  <c r="H55" i="28"/>
  <c r="H24" i="28"/>
  <c r="H10" i="28"/>
  <c r="G10" i="28"/>
  <c r="G11" i="28"/>
  <c r="G26" i="28"/>
  <c r="I33" i="28"/>
  <c r="H47" i="28"/>
  <c r="T53" i="28"/>
  <c r="G61" i="28"/>
  <c r="G22" i="28"/>
  <c r="G29" i="28"/>
  <c r="G36" i="28"/>
  <c r="G43" i="28"/>
  <c r="G50" i="28"/>
  <c r="G57" i="28"/>
  <c r="G64" i="28"/>
  <c r="H22" i="28"/>
  <c r="H29" i="28"/>
  <c r="H36" i="28"/>
  <c r="H43" i="28"/>
  <c r="H50" i="28"/>
  <c r="H57" i="28"/>
  <c r="I22" i="28"/>
  <c r="I29" i="28"/>
  <c r="I36" i="28"/>
  <c r="I43" i="28"/>
  <c r="I50" i="28"/>
  <c r="I57" i="28"/>
  <c r="G46" i="27"/>
  <c r="G6" i="27"/>
  <c r="I48" i="27"/>
  <c r="R34" i="27" s="1"/>
  <c r="G63" i="27"/>
  <c r="G51" i="27"/>
  <c r="G31" i="27"/>
  <c r="H55" i="27"/>
  <c r="K55" i="27" s="1"/>
  <c r="G60" i="27"/>
  <c r="H42" i="27"/>
  <c r="K42" i="27" s="1"/>
  <c r="H63" i="27"/>
  <c r="K63" i="27" s="1"/>
  <c r="G43" i="27"/>
  <c r="G52" i="27"/>
  <c r="I52" i="27"/>
  <c r="L52" i="27" s="1"/>
  <c r="M52" i="27" s="1"/>
  <c r="G56" i="27"/>
  <c r="G55" i="27"/>
  <c r="I63" i="27"/>
  <c r="R49" i="27" s="1"/>
  <c r="G32" i="27"/>
  <c r="I47" i="27"/>
  <c r="I31" i="27"/>
  <c r="L31" i="27" s="1"/>
  <c r="H23" i="27"/>
  <c r="K23" i="27" s="1"/>
  <c r="I26" i="27"/>
  <c r="R12" i="27" s="1"/>
  <c r="G18" i="27"/>
  <c r="H65" i="27"/>
  <c r="K65" i="27" s="1"/>
  <c r="H18" i="27"/>
  <c r="K18" i="27" s="1"/>
  <c r="G27" i="27"/>
  <c r="I18" i="27"/>
  <c r="L18" i="27" s="1"/>
  <c r="G48" i="27"/>
  <c r="O48" i="27"/>
  <c r="T49" i="27" s="1"/>
  <c r="L62" i="27"/>
  <c r="R48" i="27"/>
  <c r="R15" i="27"/>
  <c r="L29" i="27"/>
  <c r="L34" i="27"/>
  <c r="R20" i="27"/>
  <c r="O20" i="27"/>
  <c r="T21" i="27" s="1"/>
  <c r="H32" i="27"/>
  <c r="K32" i="27" s="1"/>
  <c r="I61" i="27"/>
  <c r="O47" i="27" s="1"/>
  <c r="T48" i="27" s="1"/>
  <c r="G16" i="27"/>
  <c r="I27" i="27"/>
  <c r="H45" i="27"/>
  <c r="K45" i="27" s="1"/>
  <c r="G62" i="27"/>
  <c r="I54" i="27"/>
  <c r="O40" i="27" s="1"/>
  <c r="H62" i="27"/>
  <c r="K62" i="27" s="1"/>
  <c r="H13" i="27"/>
  <c r="K13" i="27" s="1"/>
  <c r="I16" i="27"/>
  <c r="L16" i="27" s="1"/>
  <c r="M16" i="27" s="1"/>
  <c r="G23" i="27"/>
  <c r="H30" i="27"/>
  <c r="K30" i="27" s="1"/>
  <c r="H34" i="27"/>
  <c r="K34" i="27" s="1"/>
  <c r="I41" i="27"/>
  <c r="H56" i="27"/>
  <c r="K56" i="27" s="1"/>
  <c r="H29" i="27"/>
  <c r="H58" i="27"/>
  <c r="K58" i="27" s="1"/>
  <c r="H27" i="27"/>
  <c r="K27" i="27" s="1"/>
  <c r="G45" i="27"/>
  <c r="G21" i="27"/>
  <c r="G30" i="27"/>
  <c r="I45" i="27"/>
  <c r="O31" i="27" s="1"/>
  <c r="T32" i="27" s="1"/>
  <c r="H6" i="27"/>
  <c r="K6" i="27" s="1"/>
  <c r="G17" i="27"/>
  <c r="I56" i="27"/>
  <c r="I15" i="27"/>
  <c r="L15" i="27" s="1"/>
  <c r="M15" i="27" s="1"/>
  <c r="G49" i="27"/>
  <c r="O41" i="27"/>
  <c r="T42" i="27" s="1"/>
  <c r="G65" i="27"/>
  <c r="I32" i="27"/>
  <c r="L32" i="27" s="1"/>
  <c r="L55" i="27"/>
  <c r="G14" i="27"/>
  <c r="G29" i="27"/>
  <c r="H31" i="27"/>
  <c r="K31" i="27" s="1"/>
  <c r="G35" i="27"/>
  <c r="G42" i="27"/>
  <c r="K9" i="27"/>
  <c r="K44" i="27"/>
  <c r="L10" i="27"/>
  <c r="O50" i="27"/>
  <c r="L64" i="27"/>
  <c r="R50" i="27"/>
  <c r="O36" i="27"/>
  <c r="L50" i="27"/>
  <c r="R36" i="27"/>
  <c r="L65" i="27"/>
  <c r="R51" i="27"/>
  <c r="O51" i="27"/>
  <c r="L38" i="27"/>
  <c r="O24" i="27"/>
  <c r="R24" i="27"/>
  <c r="K17" i="27"/>
  <c r="O45" i="27"/>
  <c r="L59" i="27"/>
  <c r="R45" i="27"/>
  <c r="K39" i="27"/>
  <c r="L6" i="27"/>
  <c r="L24" i="27"/>
  <c r="O10" i="27"/>
  <c r="O23" i="27"/>
  <c r="L37" i="27"/>
  <c r="R23" i="27"/>
  <c r="L58" i="27"/>
  <c r="R44" i="27"/>
  <c r="O44" i="27"/>
  <c r="G5" i="27"/>
  <c r="I5" i="27"/>
  <c r="H5" i="27"/>
  <c r="R9" i="27"/>
  <c r="L23" i="27"/>
  <c r="O9" i="27"/>
  <c r="L12" i="27"/>
  <c r="R43" i="27"/>
  <c r="L57" i="27"/>
  <c r="O43" i="27"/>
  <c r="L11" i="27"/>
  <c r="I19" i="27"/>
  <c r="H19" i="27"/>
  <c r="G19" i="27"/>
  <c r="I7" i="27"/>
  <c r="H7" i="27"/>
  <c r="G7" i="27"/>
  <c r="K15" i="27"/>
  <c r="R6" i="27"/>
  <c r="L20" i="27"/>
  <c r="O6" i="27"/>
  <c r="O11" i="27"/>
  <c r="L25" i="27"/>
  <c r="R11" i="27"/>
  <c r="K36" i="27"/>
  <c r="K16" i="27"/>
  <c r="H51" i="27"/>
  <c r="G59" i="27"/>
  <c r="I9" i="27"/>
  <c r="G10" i="27"/>
  <c r="O15" i="27"/>
  <c r="H21" i="27"/>
  <c r="G22" i="27"/>
  <c r="O28" i="27"/>
  <c r="K33" i="27"/>
  <c r="H35" i="27"/>
  <c r="G36" i="27"/>
  <c r="G37" i="27"/>
  <c r="G38" i="27"/>
  <c r="G39" i="27"/>
  <c r="G40" i="27"/>
  <c r="G41" i="27"/>
  <c r="H43" i="27"/>
  <c r="I44" i="27"/>
  <c r="G50" i="27"/>
  <c r="I51" i="27"/>
  <c r="H59" i="27"/>
  <c r="T64" i="27"/>
  <c r="H50" i="27"/>
  <c r="G9" i="27"/>
  <c r="H20" i="27"/>
  <c r="I33" i="27"/>
  <c r="H22" i="27"/>
  <c r="H37" i="27"/>
  <c r="I43" i="27"/>
  <c r="G58" i="27"/>
  <c r="I39" i="27"/>
  <c r="G57" i="27"/>
  <c r="G8" i="27"/>
  <c r="O14" i="27"/>
  <c r="I21" i="27"/>
  <c r="I40" i="27"/>
  <c r="G11" i="27"/>
  <c r="I36" i="27"/>
  <c r="H11" i="27"/>
  <c r="G12" i="27"/>
  <c r="H24" i="27"/>
  <c r="G25" i="27"/>
  <c r="H49" i="27"/>
  <c r="H57" i="27"/>
  <c r="I17" i="27"/>
  <c r="H8" i="27"/>
  <c r="I35" i="27"/>
  <c r="G24" i="27"/>
  <c r="H12" i="27"/>
  <c r="G13" i="27"/>
  <c r="R16" i="27"/>
  <c r="H25" i="27"/>
  <c r="G26" i="27"/>
  <c r="K41" i="27"/>
  <c r="I49" i="27"/>
  <c r="G64" i="27"/>
  <c r="G20" i="27"/>
  <c r="G33" i="27"/>
  <c r="G61" i="27"/>
  <c r="I60" i="27"/>
  <c r="H60" i="27"/>
  <c r="G34" i="27"/>
  <c r="L30" i="27"/>
  <c r="H10" i="27"/>
  <c r="H38" i="27"/>
  <c r="I22" i="27"/>
  <c r="L42" i="27"/>
  <c r="H64" i="27"/>
  <c r="G44" i="27"/>
  <c r="I8" i="27"/>
  <c r="R14" i="27"/>
  <c r="I14" i="27"/>
  <c r="G15" i="27"/>
  <c r="G28" i="27"/>
  <c r="H28" i="27"/>
  <c r="G47" i="27"/>
  <c r="I46" i="27"/>
  <c r="H46" i="27"/>
  <c r="G54" i="27"/>
  <c r="I53" i="27"/>
  <c r="H53" i="27"/>
  <c r="G53" i="27"/>
  <c r="P45" i="31" l="1"/>
  <c r="P65" i="31"/>
  <c r="Q5" i="31"/>
  <c r="P26" i="31"/>
  <c r="P55" i="31"/>
  <c r="P5" i="31"/>
  <c r="P17" i="31"/>
  <c r="Q64" i="31"/>
  <c r="P21" i="31"/>
  <c r="P16" i="31"/>
  <c r="P54" i="31"/>
  <c r="P61" i="31"/>
  <c r="P46" i="31"/>
  <c r="P42" i="31"/>
  <c r="P22" i="31"/>
  <c r="P60" i="31"/>
  <c r="P49" i="31"/>
  <c r="P34" i="31"/>
  <c r="P48" i="31"/>
  <c r="P20" i="31"/>
  <c r="P50" i="31"/>
  <c r="P9" i="31"/>
  <c r="P62" i="31"/>
  <c r="Q61" i="31"/>
  <c r="P18" i="31"/>
  <c r="P47" i="31"/>
  <c r="P41" i="31"/>
  <c r="P33" i="31"/>
  <c r="P29" i="31"/>
  <c r="P44" i="31"/>
  <c r="P24" i="31"/>
  <c r="P28" i="31"/>
  <c r="P57" i="31"/>
  <c r="Q62" i="31"/>
  <c r="P63" i="31"/>
  <c r="P40" i="31"/>
  <c r="P53" i="31"/>
  <c r="P52" i="31"/>
  <c r="P27" i="31"/>
  <c r="P15" i="31"/>
  <c r="P23" i="31"/>
  <c r="Q45" i="31"/>
  <c r="P19" i="31"/>
  <c r="P7" i="31"/>
  <c r="P30" i="31"/>
  <c r="P12" i="31"/>
  <c r="P35" i="31"/>
  <c r="P37" i="31"/>
  <c r="Q31" i="31"/>
  <c r="P31" i="31"/>
  <c r="P10" i="31"/>
  <c r="P14" i="31"/>
  <c r="Q53" i="31"/>
  <c r="P59" i="31"/>
  <c r="P51" i="31"/>
  <c r="P8" i="31"/>
  <c r="P13" i="31"/>
  <c r="P43" i="31"/>
  <c r="P58" i="31"/>
  <c r="P56" i="31"/>
  <c r="P25" i="31"/>
  <c r="P11" i="31"/>
  <c r="P32" i="31"/>
  <c r="P38" i="31"/>
  <c r="P36" i="31"/>
  <c r="P39" i="31"/>
  <c r="S8" i="31"/>
  <c r="S9" i="31" s="1"/>
  <c r="S10" i="31" s="1"/>
  <c r="S11" i="31" s="1"/>
  <c r="M58" i="28"/>
  <c r="M12" i="28"/>
  <c r="J11" i="28"/>
  <c r="M37" i="28"/>
  <c r="M30" i="28"/>
  <c r="J61" i="28"/>
  <c r="J9" i="28"/>
  <c r="M6" i="28"/>
  <c r="M51" i="28"/>
  <c r="M61" i="28"/>
  <c r="J5" i="28"/>
  <c r="M34" i="28"/>
  <c r="J17" i="28"/>
  <c r="J16" i="28"/>
  <c r="K39" i="28"/>
  <c r="J32" i="28"/>
  <c r="J47" i="28"/>
  <c r="J65" i="28"/>
  <c r="M59" i="28"/>
  <c r="J34" i="28"/>
  <c r="R7" i="28"/>
  <c r="J10" i="28"/>
  <c r="O7" i="28"/>
  <c r="T8" i="28" s="1"/>
  <c r="J6" i="28"/>
  <c r="J12" i="28"/>
  <c r="J59" i="28"/>
  <c r="J31" i="28"/>
  <c r="M31" i="28"/>
  <c r="J13" i="28"/>
  <c r="M44" i="28"/>
  <c r="M16" i="28"/>
  <c r="J64" i="28"/>
  <c r="K37" i="28"/>
  <c r="M23" i="28"/>
  <c r="M65" i="28"/>
  <c r="K65" i="28"/>
  <c r="J14" i="28"/>
  <c r="M14" i="28"/>
  <c r="M13" i="28"/>
  <c r="R40" i="28"/>
  <c r="O40" i="28"/>
  <c r="T41" i="28" s="1"/>
  <c r="L64" i="28"/>
  <c r="M64" i="28" s="1"/>
  <c r="J18" i="28"/>
  <c r="T24" i="28"/>
  <c r="K42" i="28"/>
  <c r="J21" i="28"/>
  <c r="L21" i="28"/>
  <c r="M21" i="28" s="1"/>
  <c r="L22" i="28"/>
  <c r="M22" i="28" s="1"/>
  <c r="J22" i="28"/>
  <c r="J23" i="28"/>
  <c r="K24" i="28"/>
  <c r="M48" i="28"/>
  <c r="K48" i="28"/>
  <c r="K35" i="28"/>
  <c r="M53" i="28"/>
  <c r="K53" i="28"/>
  <c r="T11" i="28"/>
  <c r="K50" i="28"/>
  <c r="M27" i="28"/>
  <c r="K27" i="28"/>
  <c r="L19" i="28"/>
  <c r="M19" i="28" s="1"/>
  <c r="J19" i="28"/>
  <c r="J20" i="28"/>
  <c r="J24" i="28"/>
  <c r="L24" i="28"/>
  <c r="M24" i="28" s="1"/>
  <c r="K52" i="28"/>
  <c r="K19" i="28"/>
  <c r="M25" i="28"/>
  <c r="K25" i="28"/>
  <c r="J15" i="28"/>
  <c r="L15" i="28"/>
  <c r="M15" i="28" s="1"/>
  <c r="L38" i="28"/>
  <c r="M38" i="28" s="1"/>
  <c r="O14" i="28"/>
  <c r="J38" i="28"/>
  <c r="R14" i="28"/>
  <c r="J39" i="28"/>
  <c r="T25" i="28"/>
  <c r="K57" i="28"/>
  <c r="R21" i="28"/>
  <c r="L45" i="28"/>
  <c r="M45" i="28" s="1"/>
  <c r="J45" i="28"/>
  <c r="O21" i="28"/>
  <c r="M47" i="28"/>
  <c r="K47" i="28"/>
  <c r="L33" i="28"/>
  <c r="M33" i="28" s="1"/>
  <c r="R9" i="28"/>
  <c r="O9" i="28"/>
  <c r="J33" i="28"/>
  <c r="K28" i="28"/>
  <c r="K21" i="28"/>
  <c r="J28" i="28"/>
  <c r="L28" i="28"/>
  <c r="M28" i="28" s="1"/>
  <c r="M55" i="28"/>
  <c r="K55" i="28"/>
  <c r="M60" i="28"/>
  <c r="K60" i="28"/>
  <c r="R30" i="28"/>
  <c r="L54" i="28"/>
  <c r="M54" i="28" s="1"/>
  <c r="O30" i="28"/>
  <c r="J54" i="28"/>
  <c r="J48" i="28"/>
  <c r="K45" i="28"/>
  <c r="T18" i="28"/>
  <c r="O33" i="28"/>
  <c r="J57" i="28"/>
  <c r="J58" i="28"/>
  <c r="L57" i="28"/>
  <c r="M57" i="28" s="1"/>
  <c r="R33" i="28"/>
  <c r="M62" i="28"/>
  <c r="K62" i="28"/>
  <c r="K8" i="28"/>
  <c r="K40" i="28"/>
  <c r="M41" i="28"/>
  <c r="K41" i="28"/>
  <c r="K43" i="28"/>
  <c r="T9" i="28"/>
  <c r="K36" i="28"/>
  <c r="M46" i="28"/>
  <c r="K46" i="28"/>
  <c r="K29" i="28"/>
  <c r="K54" i="28"/>
  <c r="J46" i="28"/>
  <c r="O26" i="28"/>
  <c r="J50" i="28"/>
  <c r="J51" i="28"/>
  <c r="R26" i="28"/>
  <c r="L50" i="28"/>
  <c r="M50" i="28" s="1"/>
  <c r="K10" i="28"/>
  <c r="M10" i="28"/>
  <c r="L40" i="28"/>
  <c r="M40" i="28" s="1"/>
  <c r="J40" i="28"/>
  <c r="R16" i="28"/>
  <c r="O16" i="28"/>
  <c r="J26" i="28"/>
  <c r="M32" i="28"/>
  <c r="K32" i="28"/>
  <c r="L8" i="28"/>
  <c r="M8" i="28" s="1"/>
  <c r="J8" i="28"/>
  <c r="T32" i="28"/>
  <c r="J49" i="28"/>
  <c r="O25" i="28"/>
  <c r="R25" i="28"/>
  <c r="L49" i="28"/>
  <c r="M49" i="28" s="1"/>
  <c r="K38" i="28"/>
  <c r="K63" i="28"/>
  <c r="J41" i="28"/>
  <c r="O19" i="28"/>
  <c r="R19" i="28"/>
  <c r="J43" i="28"/>
  <c r="J44" i="28"/>
  <c r="L43" i="28"/>
  <c r="M43" i="28" s="1"/>
  <c r="J25" i="28"/>
  <c r="T39" i="28"/>
  <c r="J55" i="28"/>
  <c r="J35" i="28"/>
  <c r="R11" i="28"/>
  <c r="O11" i="28"/>
  <c r="L35" i="28"/>
  <c r="M35" i="28" s="1"/>
  <c r="J63" i="28"/>
  <c r="O39" i="28"/>
  <c r="L63" i="28"/>
  <c r="M63" i="28" s="1"/>
  <c r="R39" i="28"/>
  <c r="J37" i="28"/>
  <c r="R12" i="28"/>
  <c r="O12" i="28"/>
  <c r="L36" i="28"/>
  <c r="M36" i="28" s="1"/>
  <c r="J36" i="28"/>
  <c r="L52" i="28"/>
  <c r="M52" i="28" s="1"/>
  <c r="J52" i="28"/>
  <c r="R28" i="28"/>
  <c r="O28" i="28"/>
  <c r="J7" i="28"/>
  <c r="L7" i="28"/>
  <c r="M7" i="28" s="1"/>
  <c r="K56" i="28"/>
  <c r="J27" i="28"/>
  <c r="J62" i="28"/>
  <c r="K49" i="28"/>
  <c r="R18" i="28"/>
  <c r="J42" i="28"/>
  <c r="O18" i="28"/>
  <c r="L42" i="28"/>
  <c r="M42" i="28" s="1"/>
  <c r="K22" i="28"/>
  <c r="J30" i="28"/>
  <c r="O5" i="28"/>
  <c r="L29" i="28"/>
  <c r="M29" i="28" s="1"/>
  <c r="J29" i="28"/>
  <c r="R5" i="28"/>
  <c r="K33" i="28"/>
  <c r="J53" i="28"/>
  <c r="J56" i="28"/>
  <c r="O32" i="28"/>
  <c r="L56" i="28"/>
  <c r="M56" i="28" s="1"/>
  <c r="R32" i="28"/>
  <c r="J60" i="28"/>
  <c r="M18" i="27"/>
  <c r="L61" i="27"/>
  <c r="M61" i="27" s="1"/>
  <c r="O34" i="27"/>
  <c r="T35" i="27" s="1"/>
  <c r="M30" i="27"/>
  <c r="M6" i="27"/>
  <c r="O12" i="27"/>
  <c r="T13" i="27" s="1"/>
  <c r="M23" i="27"/>
  <c r="L26" i="27"/>
  <c r="M26" i="27" s="1"/>
  <c r="J15" i="27"/>
  <c r="J24" i="27"/>
  <c r="L48" i="27"/>
  <c r="M48" i="27" s="1"/>
  <c r="M55" i="27"/>
  <c r="M65" i="27"/>
  <c r="J52" i="27"/>
  <c r="O49" i="27"/>
  <c r="T50" i="27" s="1"/>
  <c r="R18" i="27"/>
  <c r="R17" i="27"/>
  <c r="J37" i="27"/>
  <c r="R38" i="27"/>
  <c r="M58" i="27"/>
  <c r="J18" i="27"/>
  <c r="O18" i="27"/>
  <c r="T19" i="27" s="1"/>
  <c r="O38" i="27"/>
  <c r="T39" i="27" s="1"/>
  <c r="J23" i="27"/>
  <c r="J42" i="27"/>
  <c r="L63" i="27"/>
  <c r="M63" i="27" s="1"/>
  <c r="J45" i="27"/>
  <c r="R33" i="27"/>
  <c r="O33" i="27"/>
  <c r="T34" i="27" s="1"/>
  <c r="J48" i="27"/>
  <c r="J64" i="27"/>
  <c r="L47" i="27"/>
  <c r="M47" i="27" s="1"/>
  <c r="O17" i="27"/>
  <c r="T18" i="27" s="1"/>
  <c r="J56" i="27"/>
  <c r="M42" i="27"/>
  <c r="J32" i="27"/>
  <c r="J10" i="27"/>
  <c r="J50" i="27"/>
  <c r="J13" i="27"/>
  <c r="J55" i="27"/>
  <c r="R40" i="27"/>
  <c r="L54" i="27"/>
  <c r="M54" i="27" s="1"/>
  <c r="J63" i="27"/>
  <c r="J61" i="27"/>
  <c r="J11" i="27"/>
  <c r="J57" i="27"/>
  <c r="M34" i="27"/>
  <c r="J30" i="27"/>
  <c r="J62" i="27"/>
  <c r="M13" i="27"/>
  <c r="L45" i="27"/>
  <c r="M45" i="27" s="1"/>
  <c r="R31" i="27"/>
  <c r="M31" i="27"/>
  <c r="R27" i="27"/>
  <c r="O27" i="27"/>
  <c r="T28" i="27" s="1"/>
  <c r="L41" i="27"/>
  <c r="M41" i="27" s="1"/>
  <c r="R42" i="27"/>
  <c r="O42" i="27"/>
  <c r="T43" i="27" s="1"/>
  <c r="L56" i="27"/>
  <c r="M56" i="27" s="1"/>
  <c r="R47" i="27"/>
  <c r="J16" i="27"/>
  <c r="R13" i="27"/>
  <c r="O13" i="27"/>
  <c r="T14" i="27" s="1"/>
  <c r="L27" i="27"/>
  <c r="M27" i="27" s="1"/>
  <c r="J27" i="27"/>
  <c r="J38" i="27"/>
  <c r="J31" i="27"/>
  <c r="M32" i="27"/>
  <c r="M29" i="27"/>
  <c r="K29" i="27"/>
  <c r="M62" i="27"/>
  <c r="J39" i="27"/>
  <c r="R25" i="27"/>
  <c r="L39" i="27"/>
  <c r="M39" i="27" s="1"/>
  <c r="O25" i="27"/>
  <c r="R7" i="27"/>
  <c r="J21" i="27"/>
  <c r="L21" i="27"/>
  <c r="M21" i="27" s="1"/>
  <c r="O7" i="27"/>
  <c r="T44" i="27"/>
  <c r="T52" i="27"/>
  <c r="K64" i="27"/>
  <c r="M64" i="27"/>
  <c r="M57" i="27"/>
  <c r="K57" i="27"/>
  <c r="L43" i="27"/>
  <c r="M43" i="27" s="1"/>
  <c r="R29" i="27"/>
  <c r="O29" i="27"/>
  <c r="J43" i="27"/>
  <c r="K35" i="27"/>
  <c r="T10" i="27"/>
  <c r="J65" i="27"/>
  <c r="M28" i="27"/>
  <c r="K28" i="27"/>
  <c r="J29" i="27"/>
  <c r="M37" i="27"/>
  <c r="K37" i="27"/>
  <c r="K59" i="27"/>
  <c r="M59" i="27"/>
  <c r="K19" i="27"/>
  <c r="T15" i="27"/>
  <c r="T12" i="27"/>
  <c r="R5" i="27"/>
  <c r="J19" i="27"/>
  <c r="O5" i="27"/>
  <c r="L19" i="27"/>
  <c r="M19" i="27" s="1"/>
  <c r="J59" i="27"/>
  <c r="T51" i="27"/>
  <c r="K49" i="27"/>
  <c r="T24" i="27"/>
  <c r="M25" i="27"/>
  <c r="K25" i="27"/>
  <c r="K22" i="27"/>
  <c r="L51" i="27"/>
  <c r="M51" i="27" s="1"/>
  <c r="R37" i="27"/>
  <c r="O37" i="27"/>
  <c r="J51" i="27"/>
  <c r="T29" i="27"/>
  <c r="K51" i="27"/>
  <c r="J25" i="27"/>
  <c r="K5" i="27"/>
  <c r="K60" i="27"/>
  <c r="J20" i="27"/>
  <c r="L5" i="27"/>
  <c r="M5" i="27" s="1"/>
  <c r="J5" i="27"/>
  <c r="T11" i="27"/>
  <c r="T46" i="27"/>
  <c r="R8" i="27"/>
  <c r="L22" i="27"/>
  <c r="M22" i="27" s="1"/>
  <c r="O8" i="27"/>
  <c r="J22" i="27"/>
  <c r="K20" i="27"/>
  <c r="M20" i="27"/>
  <c r="K21" i="27"/>
  <c r="J60" i="27"/>
  <c r="O46" i="27"/>
  <c r="R46" i="27"/>
  <c r="L60" i="27"/>
  <c r="M60" i="27" s="1"/>
  <c r="R19" i="27"/>
  <c r="J34" i="27"/>
  <c r="J33" i="27"/>
  <c r="O19" i="27"/>
  <c r="L33" i="27"/>
  <c r="M33" i="27" s="1"/>
  <c r="K12" i="27"/>
  <c r="M12" i="27"/>
  <c r="L44" i="27"/>
  <c r="M44" i="27" s="1"/>
  <c r="J44" i="27"/>
  <c r="O30" i="27"/>
  <c r="R30" i="27"/>
  <c r="K53" i="27"/>
  <c r="K43" i="27"/>
  <c r="J6" i="27"/>
  <c r="R21" i="27"/>
  <c r="O21" i="27"/>
  <c r="L35" i="27"/>
  <c r="M35" i="27" s="1"/>
  <c r="J35" i="27"/>
  <c r="T16" i="27"/>
  <c r="T45" i="27"/>
  <c r="J46" i="27"/>
  <c r="J47" i="27"/>
  <c r="R32" i="27"/>
  <c r="O32" i="27"/>
  <c r="L46" i="27"/>
  <c r="M46" i="27" s="1"/>
  <c r="J41" i="27"/>
  <c r="L40" i="27"/>
  <c r="M40" i="27" s="1"/>
  <c r="J40" i="27"/>
  <c r="R26" i="27"/>
  <c r="O26" i="27"/>
  <c r="T41" i="27"/>
  <c r="T7" i="27"/>
  <c r="J53" i="27"/>
  <c r="R39" i="27"/>
  <c r="J54" i="27"/>
  <c r="L53" i="27"/>
  <c r="M53" i="27" s="1"/>
  <c r="O39" i="27"/>
  <c r="M38" i="27"/>
  <c r="K38" i="27"/>
  <c r="M11" i="27"/>
  <c r="K11" i="27"/>
  <c r="M10" i="27"/>
  <c r="K10" i="27"/>
  <c r="O22" i="27"/>
  <c r="L36" i="27"/>
  <c r="M36" i="27" s="1"/>
  <c r="J36" i="27"/>
  <c r="R22" i="27"/>
  <c r="J58" i="27"/>
  <c r="J28" i="27"/>
  <c r="K7" i="27"/>
  <c r="T25" i="27"/>
  <c r="J17" i="27"/>
  <c r="L17" i="27"/>
  <c r="M17" i="27" s="1"/>
  <c r="M50" i="27"/>
  <c r="K50" i="27"/>
  <c r="M24" i="27"/>
  <c r="K24" i="27"/>
  <c r="L14" i="27"/>
  <c r="M14" i="27" s="1"/>
  <c r="J14" i="27"/>
  <c r="L9" i="27"/>
  <c r="M9" i="27" s="1"/>
  <c r="J9" i="27"/>
  <c r="K46" i="27"/>
  <c r="L8" i="27"/>
  <c r="M8" i="27" s="1"/>
  <c r="J8" i="27"/>
  <c r="R35" i="27"/>
  <c r="L49" i="27"/>
  <c r="M49" i="27" s="1"/>
  <c r="O35" i="27"/>
  <c r="J49" i="27"/>
  <c r="K8" i="27"/>
  <c r="J26" i="27"/>
  <c r="L7" i="27"/>
  <c r="M7" i="27" s="1"/>
  <c r="J7" i="27"/>
  <c r="J12" i="27"/>
  <c r="T37" i="27"/>
  <c r="U9" i="31" l="1"/>
  <c r="U10" i="31"/>
  <c r="S12" i="31"/>
  <c r="U11" i="31"/>
  <c r="U8" i="31"/>
  <c r="N6" i="28"/>
  <c r="Q6" i="28" s="1"/>
  <c r="N39" i="28"/>
  <c r="Q39" i="28" s="1"/>
  <c r="N26" i="28"/>
  <c r="Q26" i="28" s="1"/>
  <c r="N12" i="28"/>
  <c r="Q12" i="28" s="1"/>
  <c r="N19" i="28"/>
  <c r="Q19" i="28" s="1"/>
  <c r="N17" i="28"/>
  <c r="Q17" i="28" s="1"/>
  <c r="N28" i="28"/>
  <c r="Q28" i="28" s="1"/>
  <c r="N32" i="28"/>
  <c r="Q32" i="28" s="1"/>
  <c r="N18" i="28"/>
  <c r="Q18" i="28" s="1"/>
  <c r="N21" i="28"/>
  <c r="Q21" i="28" s="1"/>
  <c r="N8" i="28"/>
  <c r="Q8" i="28" s="1"/>
  <c r="N30" i="28"/>
  <c r="Q30" i="28" s="1"/>
  <c r="N11" i="28"/>
  <c r="Q11" i="28" s="1"/>
  <c r="N31" i="28"/>
  <c r="Q31" i="28" s="1"/>
  <c r="T27" i="28"/>
  <c r="T34" i="28"/>
  <c r="N23" i="28"/>
  <c r="T20" i="28"/>
  <c r="T22" i="28"/>
  <c r="T12" i="28"/>
  <c r="N35" i="28"/>
  <c r="N25" i="28"/>
  <c r="Q25" i="28" s="1"/>
  <c r="N22" i="28"/>
  <c r="Q22" i="28" s="1"/>
  <c r="N29" i="28"/>
  <c r="Q29" i="28" s="1"/>
  <c r="T29" i="28"/>
  <c r="T33" i="28"/>
  <c r="T19" i="28"/>
  <c r="T17" i="28"/>
  <c r="N61" i="28"/>
  <c r="N54" i="28"/>
  <c r="N47" i="28"/>
  <c r="N46" i="28"/>
  <c r="N60" i="28"/>
  <c r="N53" i="28"/>
  <c r="N65" i="28"/>
  <c r="N64" i="28"/>
  <c r="N55" i="28"/>
  <c r="N62" i="28"/>
  <c r="N59" i="28"/>
  <c r="N48" i="28"/>
  <c r="N5" i="28"/>
  <c r="Q5" i="28" s="1"/>
  <c r="N42" i="28"/>
  <c r="N45" i="28"/>
  <c r="N49" i="28"/>
  <c r="N57" i="28"/>
  <c r="N43" i="28"/>
  <c r="N52" i="28"/>
  <c r="N56" i="28"/>
  <c r="N51" i="28"/>
  <c r="N58" i="28"/>
  <c r="N63" i="28"/>
  <c r="N50" i="28"/>
  <c r="N44" i="28"/>
  <c r="N13" i="28"/>
  <c r="Q13" i="28" s="1"/>
  <c r="N20" i="28"/>
  <c r="Q20" i="28" s="1"/>
  <c r="N15" i="28"/>
  <c r="Q15" i="28" s="1"/>
  <c r="N41" i="28"/>
  <c r="N40" i="28"/>
  <c r="Q40" i="28" s="1"/>
  <c r="N16" i="28"/>
  <c r="Q16" i="28" s="1"/>
  <c r="N27" i="28"/>
  <c r="Q27" i="28" s="1"/>
  <c r="N14" i="28"/>
  <c r="Q14" i="28" s="1"/>
  <c r="T13" i="28"/>
  <c r="T31" i="28"/>
  <c r="N9" i="28"/>
  <c r="Q9" i="28" s="1"/>
  <c r="T26" i="28"/>
  <c r="N38" i="28"/>
  <c r="N33" i="28"/>
  <c r="Q33" i="28" s="1"/>
  <c r="T10" i="28"/>
  <c r="N10" i="28"/>
  <c r="N37" i="28"/>
  <c r="N36" i="28"/>
  <c r="T15" i="28"/>
  <c r="T6" i="28"/>
  <c r="T40" i="28"/>
  <c r="N34" i="28"/>
  <c r="Q34" i="28" s="1"/>
  <c r="N24" i="28"/>
  <c r="N7" i="28"/>
  <c r="N16" i="27"/>
  <c r="Q16" i="27" s="1"/>
  <c r="N21" i="27"/>
  <c r="Q21" i="27" s="1"/>
  <c r="N20" i="27"/>
  <c r="Q20" i="27" s="1"/>
  <c r="N18" i="27"/>
  <c r="Q18" i="27" s="1"/>
  <c r="N24" i="27"/>
  <c r="Q24" i="27" s="1"/>
  <c r="N7" i="27"/>
  <c r="Q7" i="27" s="1"/>
  <c r="N11" i="27"/>
  <c r="N39" i="27"/>
  <c r="Q39" i="27" s="1"/>
  <c r="N30" i="27"/>
  <c r="Q30" i="27" s="1"/>
  <c r="N46" i="27"/>
  <c r="Q46" i="27" s="1"/>
  <c r="N51" i="27"/>
  <c r="Q51" i="27" s="1"/>
  <c r="N29" i="27"/>
  <c r="Q29" i="27" s="1"/>
  <c r="N25" i="27"/>
  <c r="Q25" i="27" s="1"/>
  <c r="N44" i="27"/>
  <c r="Q44" i="27" s="1"/>
  <c r="N31" i="27"/>
  <c r="Q31" i="27" s="1"/>
  <c r="N22" i="27"/>
  <c r="Q22" i="27" s="1"/>
  <c r="N19" i="27"/>
  <c r="Q19" i="27" s="1"/>
  <c r="N23" i="27"/>
  <c r="Q23" i="27" s="1"/>
  <c r="N10" i="27"/>
  <c r="Q10" i="27" s="1"/>
  <c r="N50" i="27"/>
  <c r="Q50" i="27" s="1"/>
  <c r="N43" i="27"/>
  <c r="Q43" i="27" s="1"/>
  <c r="N14" i="27"/>
  <c r="Q14" i="27" s="1"/>
  <c r="N36" i="27"/>
  <c r="Q36" i="27" s="1"/>
  <c r="N26" i="27"/>
  <c r="Q26" i="27" s="1"/>
  <c r="N37" i="27"/>
  <c r="Q37" i="27" s="1"/>
  <c r="N35" i="27"/>
  <c r="Q35" i="27" s="1"/>
  <c r="N17" i="27"/>
  <c r="Q17" i="27" s="1"/>
  <c r="N32" i="27"/>
  <c r="Q32" i="27" s="1"/>
  <c r="N8" i="27"/>
  <c r="Q8" i="27" s="1"/>
  <c r="T22" i="27"/>
  <c r="T6" i="27"/>
  <c r="T8" i="27"/>
  <c r="T20" i="27"/>
  <c r="T40" i="27"/>
  <c r="T33" i="27"/>
  <c r="T26" i="27"/>
  <c r="T36" i="27"/>
  <c r="T9" i="27"/>
  <c r="T23" i="27"/>
  <c r="T47" i="27"/>
  <c r="T31" i="27"/>
  <c r="N65" i="27"/>
  <c r="N58" i="27"/>
  <c r="N64" i="27"/>
  <c r="N57" i="27"/>
  <c r="N56" i="27"/>
  <c r="N59" i="27"/>
  <c r="N5" i="27"/>
  <c r="Q5" i="27" s="1"/>
  <c r="N60" i="27"/>
  <c r="N53" i="27"/>
  <c r="N54" i="27"/>
  <c r="N62" i="27"/>
  <c r="N61" i="27"/>
  <c r="N52" i="27"/>
  <c r="N63" i="27"/>
  <c r="N55" i="27"/>
  <c r="N13" i="27"/>
  <c r="N48" i="27"/>
  <c r="N15" i="27"/>
  <c r="N33" i="27"/>
  <c r="Q33" i="27" s="1"/>
  <c r="N12" i="27"/>
  <c r="N49" i="27"/>
  <c r="N34" i="27"/>
  <c r="N41" i="27"/>
  <c r="N27" i="27"/>
  <c r="Q27" i="27" s="1"/>
  <c r="N40" i="27"/>
  <c r="Q40" i="27" s="1"/>
  <c r="N42" i="27"/>
  <c r="N28" i="27"/>
  <c r="N45" i="27"/>
  <c r="N9" i="27"/>
  <c r="Q9" i="27" s="1"/>
  <c r="T27" i="27"/>
  <c r="N38" i="27"/>
  <c r="N6" i="27"/>
  <c r="Q6" i="27" s="1"/>
  <c r="T38" i="27"/>
  <c r="T30" i="27"/>
  <c r="N47" i="27"/>
  <c r="Q47" i="27" s="1"/>
  <c r="S13" i="31" l="1"/>
  <c r="U12" i="31"/>
  <c r="P39" i="28"/>
  <c r="P40" i="28"/>
  <c r="P13" i="28"/>
  <c r="P12" i="28"/>
  <c r="P21" i="28"/>
  <c r="P31" i="28"/>
  <c r="P33" i="28"/>
  <c r="P17" i="28"/>
  <c r="P8" i="28"/>
  <c r="P22" i="28"/>
  <c r="P20" i="28"/>
  <c r="P18" i="28"/>
  <c r="P6" i="28"/>
  <c r="P19" i="28"/>
  <c r="P32" i="28"/>
  <c r="P5" i="28"/>
  <c r="P30" i="28"/>
  <c r="P29" i="28"/>
  <c r="Q55" i="28"/>
  <c r="P55" i="28"/>
  <c r="Q51" i="28"/>
  <c r="P51" i="28"/>
  <c r="Q65" i="28"/>
  <c r="P65" i="28"/>
  <c r="Q24" i="28"/>
  <c r="P24" i="28"/>
  <c r="P50" i="28"/>
  <c r="Q50" i="28"/>
  <c r="Q63" i="28"/>
  <c r="P63" i="28"/>
  <c r="Q56" i="28"/>
  <c r="P56" i="28"/>
  <c r="Q53" i="28"/>
  <c r="P53" i="28"/>
  <c r="P28" i="28"/>
  <c r="P62" i="28"/>
  <c r="Q62" i="28"/>
  <c r="Q58" i="28"/>
  <c r="P58" i="28"/>
  <c r="S6" i="28"/>
  <c r="S7" i="28" s="1"/>
  <c r="S8" i="28" s="1"/>
  <c r="Q52" i="28"/>
  <c r="P52" i="28"/>
  <c r="Q60" i="28"/>
  <c r="P60" i="28"/>
  <c r="Q37" i="28"/>
  <c r="P37" i="28"/>
  <c r="Q59" i="28"/>
  <c r="P59" i="28"/>
  <c r="Q44" i="28"/>
  <c r="P44" i="28"/>
  <c r="Q10" i="28"/>
  <c r="P10" i="28"/>
  <c r="Q64" i="28"/>
  <c r="P64" i="28"/>
  <c r="Q61" i="28"/>
  <c r="P61" i="28"/>
  <c r="Q57" i="28"/>
  <c r="P57" i="28"/>
  <c r="P9" i="28"/>
  <c r="Q43" i="28"/>
  <c r="P43" i="28"/>
  <c r="Q46" i="28"/>
  <c r="P46" i="28"/>
  <c r="Q23" i="28"/>
  <c r="P23" i="28"/>
  <c r="Q47" i="28"/>
  <c r="P47" i="28"/>
  <c r="P15" i="28"/>
  <c r="Q49" i="28"/>
  <c r="P49" i="28"/>
  <c r="Q54" i="28"/>
  <c r="P54" i="28"/>
  <c r="Q41" i="28"/>
  <c r="P41" i="28"/>
  <c r="Q45" i="28"/>
  <c r="P45" i="28"/>
  <c r="P34" i="28"/>
  <c r="P14" i="28"/>
  <c r="Q38" i="28"/>
  <c r="P38" i="28"/>
  <c r="Q42" i="28"/>
  <c r="P42" i="28"/>
  <c r="P16" i="28"/>
  <c r="Q35" i="28"/>
  <c r="P35" i="28"/>
  <c r="P27" i="28"/>
  <c r="Q36" i="28"/>
  <c r="P36" i="28"/>
  <c r="Q7" i="28"/>
  <c r="P7" i="28"/>
  <c r="P25" i="28"/>
  <c r="P48" i="28"/>
  <c r="Q48" i="28"/>
  <c r="P11" i="28"/>
  <c r="P26" i="28"/>
  <c r="P50" i="27"/>
  <c r="P46" i="27"/>
  <c r="P37" i="27"/>
  <c r="P39" i="27"/>
  <c r="P8" i="27"/>
  <c r="P25" i="27"/>
  <c r="P10" i="27"/>
  <c r="P17" i="27"/>
  <c r="P14" i="27"/>
  <c r="P36" i="27"/>
  <c r="P30" i="27"/>
  <c r="P43" i="27"/>
  <c r="P51" i="27"/>
  <c r="P21" i="27"/>
  <c r="P32" i="27"/>
  <c r="P31" i="27"/>
  <c r="P20" i="27"/>
  <c r="P27" i="27"/>
  <c r="P26" i="27"/>
  <c r="P44" i="27"/>
  <c r="P19" i="27"/>
  <c r="Q11" i="27"/>
  <c r="P11" i="27"/>
  <c r="P24" i="27"/>
  <c r="P22" i="27"/>
  <c r="P18" i="27"/>
  <c r="P23" i="27"/>
  <c r="Q41" i="27"/>
  <c r="P41" i="27"/>
  <c r="Q34" i="27"/>
  <c r="P34" i="27"/>
  <c r="Q60" i="27"/>
  <c r="P60" i="27"/>
  <c r="Q49" i="27"/>
  <c r="P49" i="27"/>
  <c r="Q56" i="27"/>
  <c r="P56" i="27"/>
  <c r="Q53" i="27"/>
  <c r="P53" i="27"/>
  <c r="Q15" i="27"/>
  <c r="P15" i="27"/>
  <c r="Q57" i="27"/>
  <c r="P57" i="27"/>
  <c r="Q48" i="27"/>
  <c r="P48" i="27"/>
  <c r="Q64" i="27"/>
  <c r="P64" i="27"/>
  <c r="P47" i="27"/>
  <c r="P35" i="27"/>
  <c r="P7" i="27"/>
  <c r="Q12" i="27"/>
  <c r="P12" i="27"/>
  <c r="Q13" i="27"/>
  <c r="P13" i="27"/>
  <c r="Q58" i="27"/>
  <c r="P58" i="27"/>
  <c r="P5" i="27"/>
  <c r="Q55" i="27"/>
  <c r="P55" i="27"/>
  <c r="Q65" i="27"/>
  <c r="P65" i="27"/>
  <c r="S6" i="27"/>
  <c r="S7" i="27" s="1"/>
  <c r="Q59" i="27"/>
  <c r="P59" i="27"/>
  <c r="Q28" i="27"/>
  <c r="P28" i="27"/>
  <c r="Q63" i="27"/>
  <c r="P63" i="27"/>
  <c r="Q52" i="27"/>
  <c r="P52" i="27"/>
  <c r="P6" i="27"/>
  <c r="Q45" i="27"/>
  <c r="P45" i="27"/>
  <c r="Q38" i="27"/>
  <c r="P38" i="27"/>
  <c r="Q61" i="27"/>
  <c r="P61" i="27"/>
  <c r="P40" i="27"/>
  <c r="P9" i="27"/>
  <c r="P33" i="27"/>
  <c r="P16" i="27"/>
  <c r="Q42" i="27"/>
  <c r="P42" i="27"/>
  <c r="Q62" i="27"/>
  <c r="P62" i="27"/>
  <c r="P29" i="27"/>
  <c r="Q54" i="27"/>
  <c r="P54" i="27"/>
  <c r="R65" i="26"/>
  <c r="O65" i="26"/>
  <c r="E65" i="26"/>
  <c r="H65" i="26" s="1"/>
  <c r="K65" i="26" s="1"/>
  <c r="R64" i="26"/>
  <c r="O64" i="26"/>
  <c r="T65" i="26" s="1"/>
  <c r="E64" i="26"/>
  <c r="I64" i="26" s="1"/>
  <c r="L64" i="26" s="1"/>
  <c r="R63" i="26"/>
  <c r="O63" i="26"/>
  <c r="E63" i="26"/>
  <c r="I63" i="26" s="1"/>
  <c r="T62" i="26"/>
  <c r="R62" i="26"/>
  <c r="O62" i="26"/>
  <c r="T63" i="26" s="1"/>
  <c r="E62" i="26"/>
  <c r="G62" i="26" s="1"/>
  <c r="R61" i="26"/>
  <c r="O61" i="26"/>
  <c r="E61" i="26"/>
  <c r="R60" i="26"/>
  <c r="O60" i="26"/>
  <c r="T61" i="26" s="1"/>
  <c r="E60" i="26"/>
  <c r="R59" i="26"/>
  <c r="O59" i="26"/>
  <c r="T60" i="26" s="1"/>
  <c r="E59" i="26"/>
  <c r="R58" i="26"/>
  <c r="O58" i="26"/>
  <c r="E58" i="26"/>
  <c r="R57" i="26"/>
  <c r="O57" i="26"/>
  <c r="T58" i="26" s="1"/>
  <c r="E57" i="26"/>
  <c r="I57" i="26" s="1"/>
  <c r="L57" i="26" s="1"/>
  <c r="R56" i="26"/>
  <c r="O56" i="26"/>
  <c r="E56" i="26"/>
  <c r="I56" i="26" s="1"/>
  <c r="R55" i="26"/>
  <c r="O55" i="26"/>
  <c r="T56" i="26" s="1"/>
  <c r="E55" i="26"/>
  <c r="R54" i="26"/>
  <c r="O54" i="26"/>
  <c r="T55" i="26" s="1"/>
  <c r="E54" i="26"/>
  <c r="I54" i="26" s="1"/>
  <c r="R29" i="26" s="1"/>
  <c r="R53" i="26"/>
  <c r="O53" i="26"/>
  <c r="T54" i="26" s="1"/>
  <c r="E53" i="26"/>
  <c r="R52" i="26"/>
  <c r="O52" i="26"/>
  <c r="T53" i="26" s="1"/>
  <c r="E52" i="26"/>
  <c r="H52" i="26" s="1"/>
  <c r="R51" i="26"/>
  <c r="O51" i="26"/>
  <c r="E51" i="26"/>
  <c r="H51" i="26" s="1"/>
  <c r="K51" i="26" s="1"/>
  <c r="R50" i="26"/>
  <c r="O50" i="26"/>
  <c r="T51" i="26" s="1"/>
  <c r="E50" i="26"/>
  <c r="I50" i="26" s="1"/>
  <c r="L50" i="26" s="1"/>
  <c r="R49" i="26"/>
  <c r="O49" i="26"/>
  <c r="E49" i="26"/>
  <c r="I49" i="26" s="1"/>
  <c r="R48" i="26"/>
  <c r="O48" i="26"/>
  <c r="T49" i="26" s="1"/>
  <c r="E48" i="26"/>
  <c r="R47" i="26"/>
  <c r="O47" i="26"/>
  <c r="T48" i="26" s="1"/>
  <c r="E47" i="26"/>
  <c r="I47" i="26" s="1"/>
  <c r="R46" i="26"/>
  <c r="O46" i="26"/>
  <c r="T47" i="26" s="1"/>
  <c r="E46" i="26"/>
  <c r="R45" i="26"/>
  <c r="O45" i="26"/>
  <c r="T46" i="26" s="1"/>
  <c r="E45" i="26"/>
  <c r="I45" i="26" s="1"/>
  <c r="R44" i="26"/>
  <c r="O44" i="26"/>
  <c r="E44" i="26"/>
  <c r="R43" i="26"/>
  <c r="O43" i="26"/>
  <c r="T44" i="26" s="1"/>
  <c r="E43" i="26"/>
  <c r="I43" i="26" s="1"/>
  <c r="R42" i="26"/>
  <c r="O42" i="26"/>
  <c r="E42" i="26"/>
  <c r="I42" i="26" s="1"/>
  <c r="R41" i="26"/>
  <c r="O41" i="26"/>
  <c r="T42" i="26" s="1"/>
  <c r="E41" i="26"/>
  <c r="E40" i="26"/>
  <c r="E39" i="26"/>
  <c r="I39" i="26" s="1"/>
  <c r="R14" i="26" s="1"/>
  <c r="E38" i="26"/>
  <c r="I38" i="26" s="1"/>
  <c r="O13" i="26" s="1"/>
  <c r="E37" i="26"/>
  <c r="H37" i="26" s="1"/>
  <c r="K37" i="26" s="1"/>
  <c r="E36" i="26"/>
  <c r="I36" i="26" s="1"/>
  <c r="E35" i="26"/>
  <c r="I35" i="26" s="1"/>
  <c r="E34" i="26"/>
  <c r="E33" i="26"/>
  <c r="E32" i="26"/>
  <c r="I32" i="26" s="1"/>
  <c r="R7" i="26" s="1"/>
  <c r="E31" i="26"/>
  <c r="E30" i="26"/>
  <c r="I30" i="26" s="1"/>
  <c r="L30" i="26" s="1"/>
  <c r="E29" i="26"/>
  <c r="I29" i="26" s="1"/>
  <c r="L29" i="26" s="1"/>
  <c r="E28" i="26"/>
  <c r="I28" i="26" s="1"/>
  <c r="E27" i="26"/>
  <c r="E26" i="26"/>
  <c r="E25" i="26"/>
  <c r="I25" i="26" s="1"/>
  <c r="L25" i="26" s="1"/>
  <c r="E24" i="26"/>
  <c r="I24" i="26" s="1"/>
  <c r="L24" i="26" s="1"/>
  <c r="E23" i="26"/>
  <c r="I23" i="26" s="1"/>
  <c r="E22" i="26"/>
  <c r="I22" i="26" s="1"/>
  <c r="E21" i="26"/>
  <c r="I21" i="26" s="1"/>
  <c r="C21" i="26"/>
  <c r="E20" i="26"/>
  <c r="H20" i="26" s="1"/>
  <c r="E19" i="26"/>
  <c r="H19" i="26" s="1"/>
  <c r="E18" i="26"/>
  <c r="E17" i="26"/>
  <c r="I17" i="26" s="1"/>
  <c r="L17" i="26" s="1"/>
  <c r="E16" i="26"/>
  <c r="C16" i="26"/>
  <c r="E15" i="26"/>
  <c r="C15" i="26"/>
  <c r="E14" i="26"/>
  <c r="I14" i="26" s="1"/>
  <c r="L14" i="26" s="1"/>
  <c r="E13" i="26"/>
  <c r="H13" i="26" s="1"/>
  <c r="E12" i="26"/>
  <c r="I12" i="26" s="1"/>
  <c r="E11" i="26"/>
  <c r="I11" i="26" s="1"/>
  <c r="L11" i="26" s="1"/>
  <c r="C11" i="26"/>
  <c r="E10" i="26"/>
  <c r="I10" i="26" s="1"/>
  <c r="C10" i="26"/>
  <c r="E9" i="26"/>
  <c r="E8" i="26"/>
  <c r="I8" i="26" s="1"/>
  <c r="L8" i="26" s="1"/>
  <c r="E7" i="26"/>
  <c r="H7" i="26" s="1"/>
  <c r="E6" i="26"/>
  <c r="H6" i="26" s="1"/>
  <c r="U5" i="26"/>
  <c r="E5" i="26"/>
  <c r="I5" i="26" s="1"/>
  <c r="R65" i="24"/>
  <c r="O65" i="24"/>
  <c r="E65" i="24"/>
  <c r="H65" i="24" s="1"/>
  <c r="K65" i="24" s="1"/>
  <c r="R64" i="24"/>
  <c r="O64" i="24"/>
  <c r="T65" i="24" s="1"/>
  <c r="E64" i="24"/>
  <c r="I64" i="24" s="1"/>
  <c r="O44" i="24" s="1"/>
  <c r="R63" i="24"/>
  <c r="O63" i="24"/>
  <c r="T64" i="24" s="1"/>
  <c r="E63" i="24"/>
  <c r="R62" i="24"/>
  <c r="O62" i="24"/>
  <c r="T63" i="24" s="1"/>
  <c r="E62" i="24"/>
  <c r="R61" i="24"/>
  <c r="O61" i="24"/>
  <c r="T62" i="24" s="1"/>
  <c r="E61" i="24"/>
  <c r="I61" i="24" s="1"/>
  <c r="R60" i="24"/>
  <c r="O60" i="24"/>
  <c r="T61" i="24" s="1"/>
  <c r="E60" i="24"/>
  <c r="R59" i="24"/>
  <c r="O59" i="24"/>
  <c r="E59" i="24"/>
  <c r="I59" i="24" s="1"/>
  <c r="R58" i="24"/>
  <c r="O58" i="24"/>
  <c r="T59" i="24" s="1"/>
  <c r="E58" i="24"/>
  <c r="R57" i="24"/>
  <c r="O57" i="24"/>
  <c r="T58" i="24" s="1"/>
  <c r="E57" i="24"/>
  <c r="I57" i="24" s="1"/>
  <c r="O37" i="24" s="1"/>
  <c r="R56" i="24"/>
  <c r="O56" i="24"/>
  <c r="T57" i="24" s="1"/>
  <c r="E56" i="24"/>
  <c r="R55" i="24"/>
  <c r="O55" i="24"/>
  <c r="T56" i="24" s="1"/>
  <c r="E55" i="24"/>
  <c r="R54" i="24"/>
  <c r="O54" i="24"/>
  <c r="T55" i="24" s="1"/>
  <c r="E54" i="24"/>
  <c r="I54" i="24" s="1"/>
  <c r="R53" i="24"/>
  <c r="O53" i="24"/>
  <c r="T54" i="24" s="1"/>
  <c r="E53" i="24"/>
  <c r="R52" i="24"/>
  <c r="O52" i="24"/>
  <c r="T53" i="24" s="1"/>
  <c r="E52" i="24"/>
  <c r="H52" i="24" s="1"/>
  <c r="K52" i="24" s="1"/>
  <c r="R51" i="24"/>
  <c r="O51" i="24"/>
  <c r="E51" i="24"/>
  <c r="R50" i="24"/>
  <c r="O50" i="24"/>
  <c r="T51" i="24" s="1"/>
  <c r="E50" i="24"/>
  <c r="I50" i="24" s="1"/>
  <c r="R30" i="24" s="1"/>
  <c r="R49" i="24"/>
  <c r="O49" i="24"/>
  <c r="T50" i="24" s="1"/>
  <c r="E49" i="24"/>
  <c r="R48" i="24"/>
  <c r="O48" i="24"/>
  <c r="E48" i="24"/>
  <c r="I48" i="24" s="1"/>
  <c r="O28" i="24" s="1"/>
  <c r="R47" i="24"/>
  <c r="O47" i="24"/>
  <c r="T48" i="24" s="1"/>
  <c r="E47" i="24"/>
  <c r="R46" i="24"/>
  <c r="O46" i="24"/>
  <c r="T47" i="24" s="1"/>
  <c r="E46" i="24"/>
  <c r="E45" i="24"/>
  <c r="I45" i="24" s="1"/>
  <c r="E44" i="24"/>
  <c r="E43" i="24"/>
  <c r="I43" i="24" s="1"/>
  <c r="E42" i="24"/>
  <c r="E41" i="24"/>
  <c r="I41" i="24" s="1"/>
  <c r="O21" i="24" s="1"/>
  <c r="E40" i="24"/>
  <c r="I40" i="24" s="1"/>
  <c r="R20" i="24" s="1"/>
  <c r="E39" i="24"/>
  <c r="I39" i="24" s="1"/>
  <c r="E38" i="24"/>
  <c r="H38" i="24" s="1"/>
  <c r="E37" i="24"/>
  <c r="I37" i="24" s="1"/>
  <c r="O17" i="24" s="1"/>
  <c r="T18" i="24" s="1"/>
  <c r="E36" i="24"/>
  <c r="E35" i="24"/>
  <c r="I35" i="24" s="1"/>
  <c r="O15" i="24" s="1"/>
  <c r="E34" i="24"/>
  <c r="I34" i="24" s="1"/>
  <c r="E33" i="24"/>
  <c r="I33" i="24" s="1"/>
  <c r="E32" i="24"/>
  <c r="E31" i="24"/>
  <c r="I31" i="24" s="1"/>
  <c r="L31" i="24" s="1"/>
  <c r="E30" i="24"/>
  <c r="I30" i="24" s="1"/>
  <c r="E29" i="24"/>
  <c r="E28" i="24"/>
  <c r="E27" i="24"/>
  <c r="I27" i="24" s="1"/>
  <c r="R7" i="24" s="1"/>
  <c r="E26" i="24"/>
  <c r="I26" i="24" s="1"/>
  <c r="E25" i="24"/>
  <c r="H25" i="24" s="1"/>
  <c r="K25" i="24" s="1"/>
  <c r="E24" i="24"/>
  <c r="I24" i="24" s="1"/>
  <c r="E23" i="24"/>
  <c r="I23" i="24" s="1"/>
  <c r="L23" i="24" s="1"/>
  <c r="E22" i="24"/>
  <c r="E21" i="24"/>
  <c r="I21" i="24" s="1"/>
  <c r="C21" i="24"/>
  <c r="E20" i="24"/>
  <c r="I20" i="24" s="1"/>
  <c r="L20" i="24" s="1"/>
  <c r="E19" i="24"/>
  <c r="E18" i="24"/>
  <c r="I18" i="24" s="1"/>
  <c r="E17" i="24"/>
  <c r="I17" i="24" s="1"/>
  <c r="L17" i="24" s="1"/>
  <c r="E16" i="24"/>
  <c r="G17" i="24" s="1"/>
  <c r="C16" i="24"/>
  <c r="R15" i="24"/>
  <c r="E15" i="24"/>
  <c r="H15" i="24" s="1"/>
  <c r="C15" i="24"/>
  <c r="E14" i="24"/>
  <c r="E13" i="24"/>
  <c r="H13" i="24" s="1"/>
  <c r="E12" i="24"/>
  <c r="E11" i="24"/>
  <c r="I11" i="24" s="1"/>
  <c r="L11" i="24" s="1"/>
  <c r="C11" i="24"/>
  <c r="E10" i="24"/>
  <c r="C10" i="24"/>
  <c r="E9" i="24"/>
  <c r="E8" i="24"/>
  <c r="I8" i="24" s="1"/>
  <c r="E7" i="24"/>
  <c r="E6" i="24"/>
  <c r="I6" i="24" s="1"/>
  <c r="L6" i="24" s="1"/>
  <c r="U5" i="24"/>
  <c r="E5" i="24"/>
  <c r="R65" i="23"/>
  <c r="O65" i="23"/>
  <c r="E65" i="23"/>
  <c r="I65" i="23" s="1"/>
  <c r="R64" i="23"/>
  <c r="O64" i="23"/>
  <c r="T65" i="23" s="1"/>
  <c r="E64" i="23"/>
  <c r="I64" i="23" s="1"/>
  <c r="L64" i="23" s="1"/>
  <c r="R63" i="23"/>
  <c r="O63" i="23"/>
  <c r="T64" i="23" s="1"/>
  <c r="E63" i="23"/>
  <c r="I63" i="23" s="1"/>
  <c r="O41" i="23" s="1"/>
  <c r="T42" i="23" s="1"/>
  <c r="R62" i="23"/>
  <c r="O62" i="23"/>
  <c r="T63" i="23" s="1"/>
  <c r="E62" i="23"/>
  <c r="I62" i="23" s="1"/>
  <c r="R40" i="23" s="1"/>
  <c r="R61" i="23"/>
  <c r="O61" i="23"/>
  <c r="T62" i="23" s="1"/>
  <c r="E61" i="23"/>
  <c r="I61" i="23" s="1"/>
  <c r="R39" i="23" s="1"/>
  <c r="R60" i="23"/>
  <c r="O60" i="23"/>
  <c r="T61" i="23" s="1"/>
  <c r="E60" i="23"/>
  <c r="R59" i="23"/>
  <c r="O59" i="23"/>
  <c r="T60" i="23" s="1"/>
  <c r="E59" i="23"/>
  <c r="I59" i="23" s="1"/>
  <c r="R58" i="23"/>
  <c r="O58" i="23"/>
  <c r="T59" i="23" s="1"/>
  <c r="E58" i="23"/>
  <c r="R57" i="23"/>
  <c r="O57" i="23"/>
  <c r="T58" i="23" s="1"/>
  <c r="E57" i="23"/>
  <c r="I57" i="23" s="1"/>
  <c r="R56" i="23"/>
  <c r="O56" i="23"/>
  <c r="T57" i="23" s="1"/>
  <c r="E56" i="23"/>
  <c r="I56" i="23" s="1"/>
  <c r="O34" i="23" s="1"/>
  <c r="T35" i="23" s="1"/>
  <c r="R55" i="23"/>
  <c r="O55" i="23"/>
  <c r="T56" i="23" s="1"/>
  <c r="E55" i="23"/>
  <c r="I55" i="23" s="1"/>
  <c r="R33" i="23" s="1"/>
  <c r="R54" i="23"/>
  <c r="O54" i="23"/>
  <c r="T55" i="23" s="1"/>
  <c r="E54" i="23"/>
  <c r="R53" i="23"/>
  <c r="O53" i="23"/>
  <c r="T54" i="23" s="1"/>
  <c r="E53" i="23"/>
  <c r="R52" i="23"/>
  <c r="O52" i="23"/>
  <c r="T53" i="23" s="1"/>
  <c r="E52" i="23"/>
  <c r="I52" i="23" s="1"/>
  <c r="R51" i="23"/>
  <c r="O51" i="23"/>
  <c r="T52" i="23" s="1"/>
  <c r="E51" i="23"/>
  <c r="R50" i="23"/>
  <c r="O50" i="23"/>
  <c r="T51" i="23" s="1"/>
  <c r="E50" i="23"/>
  <c r="I50" i="23" s="1"/>
  <c r="R28" i="23" s="1"/>
  <c r="R49" i="23"/>
  <c r="O49" i="23"/>
  <c r="T50" i="23" s="1"/>
  <c r="E49" i="23"/>
  <c r="I49" i="23" s="1"/>
  <c r="O27" i="23" s="1"/>
  <c r="T28" i="23" s="1"/>
  <c r="R48" i="23"/>
  <c r="O48" i="23"/>
  <c r="T49" i="23" s="1"/>
  <c r="E48" i="23"/>
  <c r="I48" i="23" s="1"/>
  <c r="R26" i="23" s="1"/>
  <c r="R47" i="23"/>
  <c r="O47" i="23"/>
  <c r="T48" i="23" s="1"/>
  <c r="E47" i="23"/>
  <c r="R46" i="23"/>
  <c r="O46" i="23"/>
  <c r="T47" i="23" s="1"/>
  <c r="E46" i="23"/>
  <c r="R45" i="23"/>
  <c r="O45" i="23"/>
  <c r="T46" i="23" s="1"/>
  <c r="E45" i="23"/>
  <c r="I45" i="23" s="1"/>
  <c r="R44" i="23"/>
  <c r="O44" i="23"/>
  <c r="T45" i="23" s="1"/>
  <c r="E44" i="23"/>
  <c r="I44" i="23" s="1"/>
  <c r="E43" i="23"/>
  <c r="I43" i="23" s="1"/>
  <c r="R21" i="23" s="1"/>
  <c r="E42" i="23"/>
  <c r="I42" i="23" s="1"/>
  <c r="R20" i="23" s="1"/>
  <c r="E41" i="23"/>
  <c r="I41" i="23" s="1"/>
  <c r="R19" i="23" s="1"/>
  <c r="E40" i="23"/>
  <c r="I40" i="23" s="1"/>
  <c r="E39" i="23"/>
  <c r="E38" i="23"/>
  <c r="I38" i="23" s="1"/>
  <c r="E37" i="23"/>
  <c r="I37" i="23" s="1"/>
  <c r="O15" i="23" s="1"/>
  <c r="E36" i="23"/>
  <c r="I36" i="23" s="1"/>
  <c r="L36" i="23" s="1"/>
  <c r="E35" i="23"/>
  <c r="I35" i="23" s="1"/>
  <c r="R13" i="23" s="1"/>
  <c r="E34" i="23"/>
  <c r="I34" i="23" s="1"/>
  <c r="E33" i="23"/>
  <c r="I33" i="23" s="1"/>
  <c r="E32" i="23"/>
  <c r="E31" i="23"/>
  <c r="I31" i="23" s="1"/>
  <c r="E30" i="23"/>
  <c r="H30" i="23" s="1"/>
  <c r="E29" i="23"/>
  <c r="I29" i="23" s="1"/>
  <c r="O7" i="23" s="1"/>
  <c r="E28" i="23"/>
  <c r="I28" i="23" s="1"/>
  <c r="L28" i="23" s="1"/>
  <c r="E27" i="23"/>
  <c r="I27" i="23" s="1"/>
  <c r="E26" i="23"/>
  <c r="I26" i="23" s="1"/>
  <c r="E25" i="23"/>
  <c r="E24" i="23"/>
  <c r="H24" i="23" s="1"/>
  <c r="E23" i="23"/>
  <c r="I23" i="23" s="1"/>
  <c r="L23" i="23" s="1"/>
  <c r="E22" i="23"/>
  <c r="I22" i="23" s="1"/>
  <c r="E21" i="23"/>
  <c r="I21" i="23" s="1"/>
  <c r="C21" i="23"/>
  <c r="E20" i="23"/>
  <c r="I20" i="23" s="1"/>
  <c r="E19" i="23"/>
  <c r="E18" i="23"/>
  <c r="I18" i="23" s="1"/>
  <c r="E17" i="23"/>
  <c r="I17" i="23" s="1"/>
  <c r="L17" i="23" s="1"/>
  <c r="E16" i="23"/>
  <c r="I16" i="23" s="1"/>
  <c r="C16" i="23"/>
  <c r="E15" i="23"/>
  <c r="I15" i="23" s="1"/>
  <c r="C15" i="23"/>
  <c r="E14" i="23"/>
  <c r="I14" i="23" s="1"/>
  <c r="E13" i="23"/>
  <c r="E12" i="23"/>
  <c r="I12" i="23" s="1"/>
  <c r="E11" i="23"/>
  <c r="C11" i="23"/>
  <c r="E10" i="23"/>
  <c r="I10" i="23" s="1"/>
  <c r="L10" i="23" s="1"/>
  <c r="C10" i="23"/>
  <c r="E9" i="23"/>
  <c r="I9" i="23" s="1"/>
  <c r="E8" i="23"/>
  <c r="H8" i="23" s="1"/>
  <c r="E7" i="23"/>
  <c r="E6" i="23"/>
  <c r="I6" i="23" s="1"/>
  <c r="U5" i="23"/>
  <c r="E5" i="23"/>
  <c r="I5" i="23" s="1"/>
  <c r="R65" i="22"/>
  <c r="O65" i="22"/>
  <c r="E65" i="22"/>
  <c r="I65" i="22" s="1"/>
  <c r="R64" i="22"/>
  <c r="O64" i="22"/>
  <c r="T65" i="22" s="1"/>
  <c r="E64" i="22"/>
  <c r="I64" i="22" s="1"/>
  <c r="L64" i="22" s="1"/>
  <c r="R63" i="22"/>
  <c r="O63" i="22"/>
  <c r="T64" i="22" s="1"/>
  <c r="E63" i="22"/>
  <c r="I63" i="22" s="1"/>
  <c r="O41" i="22" s="1"/>
  <c r="T42" i="22" s="1"/>
  <c r="R62" i="22"/>
  <c r="O62" i="22"/>
  <c r="T63" i="22" s="1"/>
  <c r="E62" i="22"/>
  <c r="I62" i="22" s="1"/>
  <c r="R40" i="22" s="1"/>
  <c r="R61" i="22"/>
  <c r="O61" i="22"/>
  <c r="T62" i="22" s="1"/>
  <c r="E61" i="22"/>
  <c r="I61" i="22" s="1"/>
  <c r="R39" i="22" s="1"/>
  <c r="R60" i="22"/>
  <c r="O60" i="22"/>
  <c r="T61" i="22" s="1"/>
  <c r="E60" i="22"/>
  <c r="R59" i="22"/>
  <c r="O59" i="22"/>
  <c r="T60" i="22" s="1"/>
  <c r="E59" i="22"/>
  <c r="I59" i="22" s="1"/>
  <c r="R58" i="22"/>
  <c r="O58" i="22"/>
  <c r="T59" i="22" s="1"/>
  <c r="E58" i="22"/>
  <c r="I58" i="22" s="1"/>
  <c r="R57" i="22"/>
  <c r="O57" i="22"/>
  <c r="T58" i="22" s="1"/>
  <c r="E57" i="22"/>
  <c r="I57" i="22" s="1"/>
  <c r="L57" i="22" s="1"/>
  <c r="R56" i="22"/>
  <c r="O56" i="22"/>
  <c r="T57" i="22" s="1"/>
  <c r="E56" i="22"/>
  <c r="I56" i="22" s="1"/>
  <c r="O34" i="22" s="1"/>
  <c r="T35" i="22" s="1"/>
  <c r="R55" i="22"/>
  <c r="O55" i="22"/>
  <c r="T56" i="22" s="1"/>
  <c r="E55" i="22"/>
  <c r="I55" i="22" s="1"/>
  <c r="R54" i="22"/>
  <c r="O54" i="22"/>
  <c r="T55" i="22" s="1"/>
  <c r="E54" i="22"/>
  <c r="I54" i="22" s="1"/>
  <c r="R32" i="22" s="1"/>
  <c r="R53" i="22"/>
  <c r="O53" i="22"/>
  <c r="T54" i="22" s="1"/>
  <c r="E53" i="22"/>
  <c r="R52" i="22"/>
  <c r="O52" i="22"/>
  <c r="T53" i="22" s="1"/>
  <c r="E52" i="22"/>
  <c r="I52" i="22" s="1"/>
  <c r="R51" i="22"/>
  <c r="O51" i="22"/>
  <c r="T52" i="22" s="1"/>
  <c r="E51" i="22"/>
  <c r="H51" i="22" s="1"/>
  <c r="R50" i="22"/>
  <c r="O50" i="22"/>
  <c r="T51" i="22" s="1"/>
  <c r="E50" i="22"/>
  <c r="I50" i="22" s="1"/>
  <c r="L50" i="22" s="1"/>
  <c r="R49" i="22"/>
  <c r="O49" i="22"/>
  <c r="T50" i="22" s="1"/>
  <c r="E49" i="22"/>
  <c r="I49" i="22" s="1"/>
  <c r="O27" i="22" s="1"/>
  <c r="T28" i="22" s="1"/>
  <c r="R48" i="22"/>
  <c r="O48" i="22"/>
  <c r="T49" i="22" s="1"/>
  <c r="E48" i="22"/>
  <c r="I48" i="22" s="1"/>
  <c r="R26" i="22" s="1"/>
  <c r="R47" i="22"/>
  <c r="O47" i="22"/>
  <c r="T48" i="22" s="1"/>
  <c r="E47" i="22"/>
  <c r="I47" i="22" s="1"/>
  <c r="R25" i="22" s="1"/>
  <c r="R46" i="22"/>
  <c r="O46" i="22"/>
  <c r="T47" i="22" s="1"/>
  <c r="E46" i="22"/>
  <c r="R45" i="22"/>
  <c r="O45" i="22"/>
  <c r="T46" i="22" s="1"/>
  <c r="E45" i="22"/>
  <c r="I45" i="22" s="1"/>
  <c r="R44" i="22"/>
  <c r="O44" i="22"/>
  <c r="T45" i="22" s="1"/>
  <c r="E44" i="22"/>
  <c r="E43" i="22"/>
  <c r="I43" i="22" s="1"/>
  <c r="R21" i="22" s="1"/>
  <c r="E42" i="22"/>
  <c r="I42" i="22" s="1"/>
  <c r="O20" i="22" s="1"/>
  <c r="T21" i="22" s="1"/>
  <c r="E41" i="22"/>
  <c r="I41" i="22" s="1"/>
  <c r="E40" i="22"/>
  <c r="I40" i="22" s="1"/>
  <c r="E39" i="22"/>
  <c r="E38" i="22"/>
  <c r="I38" i="22" s="1"/>
  <c r="E37" i="22"/>
  <c r="E36" i="22"/>
  <c r="I36" i="22" s="1"/>
  <c r="O14" i="22" s="1"/>
  <c r="T15" i="22" s="1"/>
  <c r="E35" i="22"/>
  <c r="I35" i="22" s="1"/>
  <c r="R13" i="22" s="1"/>
  <c r="E34" i="22"/>
  <c r="I34" i="22" s="1"/>
  <c r="E33" i="22"/>
  <c r="I33" i="22" s="1"/>
  <c r="E32" i="22"/>
  <c r="E31" i="22"/>
  <c r="I31" i="22" s="1"/>
  <c r="O9" i="22" s="1"/>
  <c r="T10" i="22" s="1"/>
  <c r="E30" i="22"/>
  <c r="I30" i="22" s="1"/>
  <c r="L30" i="22" s="1"/>
  <c r="E29" i="22"/>
  <c r="I29" i="22" s="1"/>
  <c r="O7" i="22" s="1"/>
  <c r="T8" i="22" s="1"/>
  <c r="E28" i="22"/>
  <c r="I28" i="22" s="1"/>
  <c r="R6" i="22" s="1"/>
  <c r="E27" i="22"/>
  <c r="I27" i="22" s="1"/>
  <c r="E26" i="22"/>
  <c r="I26" i="22" s="1"/>
  <c r="E25" i="22"/>
  <c r="E24" i="22"/>
  <c r="I24" i="22" s="1"/>
  <c r="E23" i="22"/>
  <c r="I23" i="22" s="1"/>
  <c r="L23" i="22" s="1"/>
  <c r="E22" i="22"/>
  <c r="I22" i="22" s="1"/>
  <c r="L22" i="22" s="1"/>
  <c r="E21" i="22"/>
  <c r="I21" i="22" s="1"/>
  <c r="C21" i="22"/>
  <c r="E20" i="22"/>
  <c r="I20" i="22" s="1"/>
  <c r="E19" i="22"/>
  <c r="E18" i="22"/>
  <c r="I18" i="22" s="1"/>
  <c r="E17" i="22"/>
  <c r="I17" i="22" s="1"/>
  <c r="L17" i="22" s="1"/>
  <c r="E16" i="22"/>
  <c r="H16" i="22" s="1"/>
  <c r="C16" i="22"/>
  <c r="E15" i="22"/>
  <c r="C15" i="22"/>
  <c r="E14" i="22"/>
  <c r="I14" i="22" s="1"/>
  <c r="E13" i="22"/>
  <c r="I13" i="22" s="1"/>
  <c r="E12" i="22"/>
  <c r="I12" i="22" s="1"/>
  <c r="E11" i="22"/>
  <c r="C11" i="22"/>
  <c r="E10" i="22"/>
  <c r="H10" i="22" s="1"/>
  <c r="C10" i="22"/>
  <c r="E9" i="22"/>
  <c r="H9" i="22" s="1"/>
  <c r="K9" i="22" s="1"/>
  <c r="E8" i="22"/>
  <c r="E7" i="22"/>
  <c r="E6" i="22"/>
  <c r="I6" i="22" s="1"/>
  <c r="U5" i="22"/>
  <c r="R5" i="22"/>
  <c r="E5" i="22"/>
  <c r="I5" i="22" s="1"/>
  <c r="R65" i="21"/>
  <c r="O65" i="21"/>
  <c r="E65" i="21"/>
  <c r="R64" i="21"/>
  <c r="O64" i="21"/>
  <c r="E64" i="21"/>
  <c r="I64" i="21" s="1"/>
  <c r="R63" i="21"/>
  <c r="O63" i="21"/>
  <c r="T64" i="21" s="1"/>
  <c r="E63" i="21"/>
  <c r="R62" i="21"/>
  <c r="O62" i="21"/>
  <c r="E62" i="21"/>
  <c r="H62" i="21" s="1"/>
  <c r="R61" i="21"/>
  <c r="O61" i="21"/>
  <c r="T62" i="21" s="1"/>
  <c r="E61" i="21"/>
  <c r="R60" i="21"/>
  <c r="O60" i="21"/>
  <c r="T61" i="21" s="1"/>
  <c r="E60" i="21"/>
  <c r="R59" i="21"/>
  <c r="O59" i="21"/>
  <c r="T60" i="21" s="1"/>
  <c r="E59" i="21"/>
  <c r="I59" i="21" s="1"/>
  <c r="R58" i="21"/>
  <c r="O58" i="21"/>
  <c r="E58" i="21"/>
  <c r="I58" i="21" s="1"/>
  <c r="O37" i="21" s="1"/>
  <c r="R57" i="21"/>
  <c r="O57" i="21"/>
  <c r="E57" i="21"/>
  <c r="R56" i="21"/>
  <c r="O56" i="21"/>
  <c r="T57" i="21" s="1"/>
  <c r="E56" i="21"/>
  <c r="I56" i="21" s="1"/>
  <c r="R55" i="21"/>
  <c r="O55" i="21"/>
  <c r="T56" i="21" s="1"/>
  <c r="E55" i="21"/>
  <c r="H55" i="21" s="1"/>
  <c r="R54" i="21"/>
  <c r="O54" i="21"/>
  <c r="T55" i="21" s="1"/>
  <c r="E54" i="21"/>
  <c r="R53" i="21"/>
  <c r="O53" i="21"/>
  <c r="T54" i="21" s="1"/>
  <c r="E53" i="21"/>
  <c r="R52" i="21"/>
  <c r="O52" i="21"/>
  <c r="T53" i="21" s="1"/>
  <c r="E52" i="21"/>
  <c r="R51" i="21"/>
  <c r="O51" i="21"/>
  <c r="E51" i="21"/>
  <c r="I51" i="21" s="1"/>
  <c r="R50" i="21"/>
  <c r="O50" i="21"/>
  <c r="E50" i="21"/>
  <c r="R49" i="21"/>
  <c r="O49" i="21"/>
  <c r="T50" i="21" s="1"/>
  <c r="E49" i="21"/>
  <c r="R48" i="21"/>
  <c r="O48" i="21"/>
  <c r="T49" i="21" s="1"/>
  <c r="E48" i="21"/>
  <c r="H48" i="21" s="1"/>
  <c r="R47" i="21"/>
  <c r="O47" i="21"/>
  <c r="T48" i="21" s="1"/>
  <c r="E47" i="21"/>
  <c r="R46" i="21"/>
  <c r="O46" i="21"/>
  <c r="T47" i="21" s="1"/>
  <c r="E46" i="21"/>
  <c r="R45" i="21"/>
  <c r="O45" i="21"/>
  <c r="T46" i="21" s="1"/>
  <c r="E45" i="21"/>
  <c r="I45" i="21" s="1"/>
  <c r="E44" i="21"/>
  <c r="I44" i="21" s="1"/>
  <c r="E43" i="21"/>
  <c r="E42" i="21"/>
  <c r="H42" i="21" s="1"/>
  <c r="K42" i="21" s="1"/>
  <c r="E41" i="21"/>
  <c r="H41" i="21" s="1"/>
  <c r="E40" i="21"/>
  <c r="E39" i="21"/>
  <c r="I39" i="21" s="1"/>
  <c r="E38" i="21"/>
  <c r="I38" i="21" s="1"/>
  <c r="E37" i="21"/>
  <c r="E36" i="21"/>
  <c r="E35" i="21"/>
  <c r="I35" i="21" s="1"/>
  <c r="E34" i="21"/>
  <c r="H34" i="21" s="1"/>
  <c r="E33" i="21"/>
  <c r="E32" i="21"/>
  <c r="I32" i="21" s="1"/>
  <c r="E31" i="21"/>
  <c r="I31" i="21" s="1"/>
  <c r="O10" i="21" s="1"/>
  <c r="T11" i="21" s="1"/>
  <c r="E30" i="21"/>
  <c r="I30" i="21" s="1"/>
  <c r="L30" i="21" s="1"/>
  <c r="E29" i="21"/>
  <c r="E28" i="21"/>
  <c r="I28" i="21" s="1"/>
  <c r="E27" i="21"/>
  <c r="H27" i="21" s="1"/>
  <c r="E26" i="21"/>
  <c r="E25" i="21"/>
  <c r="E24" i="21"/>
  <c r="I24" i="21" s="1"/>
  <c r="L24" i="21" s="1"/>
  <c r="E23" i="21"/>
  <c r="E22" i="21"/>
  <c r="E21" i="21"/>
  <c r="I21" i="21" s="1"/>
  <c r="C21" i="21"/>
  <c r="E20" i="21"/>
  <c r="E19" i="21"/>
  <c r="E18" i="21"/>
  <c r="I18" i="21" s="1"/>
  <c r="E17" i="21"/>
  <c r="H17" i="21" s="1"/>
  <c r="E16" i="21"/>
  <c r="H16" i="21" s="1"/>
  <c r="C16" i="21"/>
  <c r="E15" i="21"/>
  <c r="I15" i="21" s="1"/>
  <c r="C15" i="21"/>
  <c r="E14" i="21"/>
  <c r="E13" i="21"/>
  <c r="E12" i="21"/>
  <c r="E11" i="21"/>
  <c r="I11" i="21" s="1"/>
  <c r="L11" i="21" s="1"/>
  <c r="C11" i="21"/>
  <c r="E10" i="21"/>
  <c r="C10" i="21"/>
  <c r="E9" i="21"/>
  <c r="I9" i="21" s="1"/>
  <c r="L9" i="21" s="1"/>
  <c r="E8" i="21"/>
  <c r="E7" i="21"/>
  <c r="I7" i="21" s="1"/>
  <c r="L7" i="21" s="1"/>
  <c r="E6" i="21"/>
  <c r="U5" i="21"/>
  <c r="E5" i="21"/>
  <c r="H5" i="21" s="1"/>
  <c r="K5" i="21" s="1"/>
  <c r="R65" i="20"/>
  <c r="O65" i="20"/>
  <c r="E65" i="20"/>
  <c r="I65" i="20" s="1"/>
  <c r="R44" i="20" s="1"/>
  <c r="R64" i="20"/>
  <c r="O64" i="20"/>
  <c r="T65" i="20" s="1"/>
  <c r="E64" i="20"/>
  <c r="I64" i="20" s="1"/>
  <c r="L64" i="20" s="1"/>
  <c r="R63" i="20"/>
  <c r="O63" i="20"/>
  <c r="T64" i="20" s="1"/>
  <c r="E63" i="20"/>
  <c r="R62" i="20"/>
  <c r="O62" i="20"/>
  <c r="T63" i="20" s="1"/>
  <c r="E62" i="20"/>
  <c r="I62" i="20" s="1"/>
  <c r="R61" i="20"/>
  <c r="O61" i="20"/>
  <c r="T62" i="20" s="1"/>
  <c r="E61" i="20"/>
  <c r="R60" i="20"/>
  <c r="O60" i="20"/>
  <c r="E60" i="20"/>
  <c r="R59" i="20"/>
  <c r="O59" i="20"/>
  <c r="T60" i="20" s="1"/>
  <c r="E59" i="20"/>
  <c r="I59" i="20" s="1"/>
  <c r="R58" i="20"/>
  <c r="O58" i="20"/>
  <c r="T59" i="20" s="1"/>
  <c r="E58" i="20"/>
  <c r="I58" i="20" s="1"/>
  <c r="R57" i="20"/>
  <c r="O57" i="20"/>
  <c r="T58" i="20" s="1"/>
  <c r="E57" i="20"/>
  <c r="R56" i="20"/>
  <c r="O56" i="20"/>
  <c r="T57" i="20" s="1"/>
  <c r="E56" i="20"/>
  <c r="I56" i="20" s="1"/>
  <c r="R55" i="20"/>
  <c r="O55" i="20"/>
  <c r="T56" i="20" s="1"/>
  <c r="E55" i="20"/>
  <c r="H55" i="20" s="1"/>
  <c r="R54" i="20"/>
  <c r="O54" i="20"/>
  <c r="T55" i="20" s="1"/>
  <c r="E54" i="20"/>
  <c r="R53" i="20"/>
  <c r="O53" i="20"/>
  <c r="E53" i="20"/>
  <c r="R52" i="20"/>
  <c r="O52" i="20"/>
  <c r="T53" i="20" s="1"/>
  <c r="E52" i="20"/>
  <c r="I52" i="20" s="1"/>
  <c r="R51" i="20"/>
  <c r="O51" i="20"/>
  <c r="T52" i="20" s="1"/>
  <c r="E51" i="20"/>
  <c r="H51" i="20" s="1"/>
  <c r="R50" i="20"/>
  <c r="O50" i="20"/>
  <c r="T51" i="20" s="1"/>
  <c r="E50" i="20"/>
  <c r="I50" i="20" s="1"/>
  <c r="R49" i="20"/>
  <c r="O49" i="20"/>
  <c r="E49" i="20"/>
  <c r="R48" i="20"/>
  <c r="O48" i="20"/>
  <c r="T49" i="20" s="1"/>
  <c r="E48" i="20"/>
  <c r="H48" i="20" s="1"/>
  <c r="R47" i="20"/>
  <c r="O47" i="20"/>
  <c r="T48" i="20" s="1"/>
  <c r="E47" i="20"/>
  <c r="R46" i="20"/>
  <c r="O46" i="20"/>
  <c r="E46" i="20"/>
  <c r="R45" i="20"/>
  <c r="O45" i="20"/>
  <c r="T46" i="20" s="1"/>
  <c r="E45" i="20"/>
  <c r="I45" i="20" s="1"/>
  <c r="E44" i="20"/>
  <c r="E43" i="20"/>
  <c r="I43" i="20" s="1"/>
  <c r="L43" i="20" s="1"/>
  <c r="E42" i="20"/>
  <c r="I42" i="20" s="1"/>
  <c r="O21" i="20" s="1"/>
  <c r="E41" i="20"/>
  <c r="I41" i="20" s="1"/>
  <c r="E40" i="20"/>
  <c r="E39" i="20"/>
  <c r="E38" i="20"/>
  <c r="E37" i="20"/>
  <c r="I37" i="20" s="1"/>
  <c r="E36" i="20"/>
  <c r="I36" i="20" s="1"/>
  <c r="E35" i="20"/>
  <c r="H35" i="20" s="1"/>
  <c r="E34" i="20"/>
  <c r="I34" i="20" s="1"/>
  <c r="E33" i="20"/>
  <c r="I33" i="20" s="1"/>
  <c r="R12" i="20" s="1"/>
  <c r="E32" i="20"/>
  <c r="E31" i="20"/>
  <c r="I31" i="20" s="1"/>
  <c r="E30" i="20"/>
  <c r="E29" i="20"/>
  <c r="I29" i="20" s="1"/>
  <c r="E28" i="20"/>
  <c r="E27" i="20"/>
  <c r="I27" i="20" s="1"/>
  <c r="E26" i="20"/>
  <c r="E25" i="20"/>
  <c r="E24" i="20"/>
  <c r="I24" i="20" s="1"/>
  <c r="E23" i="20"/>
  <c r="E22" i="20"/>
  <c r="I22" i="20" s="1"/>
  <c r="L22" i="20" s="1"/>
  <c r="E21" i="20"/>
  <c r="C21" i="20"/>
  <c r="E20" i="20"/>
  <c r="I20" i="20" s="1"/>
  <c r="L20" i="20" s="1"/>
  <c r="E19" i="20"/>
  <c r="E18" i="20"/>
  <c r="I18" i="20" s="1"/>
  <c r="E17" i="20"/>
  <c r="I17" i="20" s="1"/>
  <c r="E16" i="20"/>
  <c r="C16" i="20"/>
  <c r="E15" i="20"/>
  <c r="I15" i="20" s="1"/>
  <c r="L15" i="20" s="1"/>
  <c r="C15" i="20"/>
  <c r="E14" i="20"/>
  <c r="I14" i="20" s="1"/>
  <c r="L14" i="20" s="1"/>
  <c r="E13" i="20"/>
  <c r="E12" i="20"/>
  <c r="I12" i="20" s="1"/>
  <c r="E11" i="20"/>
  <c r="I11" i="20" s="1"/>
  <c r="C11" i="20"/>
  <c r="E10" i="20"/>
  <c r="H10" i="20" s="1"/>
  <c r="K10" i="20" s="1"/>
  <c r="C10" i="20"/>
  <c r="E9" i="20"/>
  <c r="H9" i="20" s="1"/>
  <c r="K9" i="20" s="1"/>
  <c r="E8" i="20"/>
  <c r="I8" i="20" s="1"/>
  <c r="L8" i="20" s="1"/>
  <c r="E7" i="20"/>
  <c r="E6" i="20"/>
  <c r="I6" i="20" s="1"/>
  <c r="U5" i="20"/>
  <c r="E5" i="20"/>
  <c r="I5" i="20" s="1"/>
  <c r="R65" i="17"/>
  <c r="R64" i="17"/>
  <c r="R63" i="17"/>
  <c r="R62" i="17"/>
  <c r="R61" i="17"/>
  <c r="R60" i="17"/>
  <c r="R59" i="17"/>
  <c r="R58" i="17"/>
  <c r="R57" i="17"/>
  <c r="R56" i="17"/>
  <c r="R55" i="17"/>
  <c r="R54" i="17"/>
  <c r="R53" i="17"/>
  <c r="R52" i="17"/>
  <c r="R51" i="17"/>
  <c r="R50" i="17"/>
  <c r="R49" i="17"/>
  <c r="R48" i="17"/>
  <c r="R47" i="17"/>
  <c r="R46" i="17"/>
  <c r="R45" i="17"/>
  <c r="R44" i="17"/>
  <c r="R43" i="17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65" i="18"/>
  <c r="R64" i="18"/>
  <c r="R63" i="18"/>
  <c r="R62" i="18"/>
  <c r="R61" i="18"/>
  <c r="R60" i="18"/>
  <c r="R59" i="18"/>
  <c r="R58" i="18"/>
  <c r="R57" i="18"/>
  <c r="R56" i="18"/>
  <c r="R55" i="18"/>
  <c r="R54" i="18"/>
  <c r="R53" i="18"/>
  <c r="R52" i="18"/>
  <c r="R51" i="18"/>
  <c r="R50" i="18"/>
  <c r="R49" i="18"/>
  <c r="R48" i="18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" i="14"/>
  <c r="R5" i="14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E10" i="12"/>
  <c r="H10" i="12" s="1"/>
  <c r="E11" i="12"/>
  <c r="E12" i="12"/>
  <c r="I12" i="12" s="1"/>
  <c r="L12" i="12" s="1"/>
  <c r="E13" i="12"/>
  <c r="H13" i="12" s="1"/>
  <c r="E14" i="12"/>
  <c r="E15" i="12"/>
  <c r="E16" i="12"/>
  <c r="E17" i="12"/>
  <c r="E18" i="12"/>
  <c r="H18" i="12" s="1"/>
  <c r="K18" i="12" s="1"/>
  <c r="E19" i="12"/>
  <c r="I19" i="12" s="1"/>
  <c r="H19" i="12"/>
  <c r="E20" i="12"/>
  <c r="E21" i="12"/>
  <c r="I21" i="12"/>
  <c r="L21" i="12" s="1"/>
  <c r="E22" i="12"/>
  <c r="G22" i="12" s="1"/>
  <c r="E23" i="12"/>
  <c r="H23" i="12" s="1"/>
  <c r="E24" i="12"/>
  <c r="E25" i="12"/>
  <c r="H25" i="12"/>
  <c r="E26" i="12"/>
  <c r="H26" i="12" s="1"/>
  <c r="E27" i="12"/>
  <c r="E28" i="12"/>
  <c r="E29" i="12"/>
  <c r="I29" i="12" s="1"/>
  <c r="L29" i="12" s="1"/>
  <c r="E30" i="12"/>
  <c r="I30" i="12" s="1"/>
  <c r="R9" i="12" s="1"/>
  <c r="G30" i="12"/>
  <c r="E31" i="12"/>
  <c r="H31" i="12" s="1"/>
  <c r="K31" i="12" s="1"/>
  <c r="E32" i="12"/>
  <c r="H32" i="12" s="1"/>
  <c r="K32" i="12" s="1"/>
  <c r="I32" i="12"/>
  <c r="L32" i="12" s="1"/>
  <c r="M32" i="12" s="1"/>
  <c r="E33" i="12"/>
  <c r="E34" i="12"/>
  <c r="E35" i="12"/>
  <c r="E36" i="12"/>
  <c r="E37" i="12"/>
  <c r="H37" i="12" s="1"/>
  <c r="K37" i="12" s="1"/>
  <c r="E38" i="12"/>
  <c r="E39" i="12"/>
  <c r="I39" i="12" s="1"/>
  <c r="L39" i="12" s="1"/>
  <c r="H39" i="12"/>
  <c r="K39" i="12" s="1"/>
  <c r="E40" i="12"/>
  <c r="H40" i="12"/>
  <c r="K40" i="12" s="1"/>
  <c r="E41" i="12"/>
  <c r="I41" i="12" s="1"/>
  <c r="R20" i="12" s="1"/>
  <c r="E42" i="12"/>
  <c r="I42" i="12" s="1"/>
  <c r="R21" i="12" s="1"/>
  <c r="L42" i="12"/>
  <c r="E43" i="12"/>
  <c r="H43" i="12" s="1"/>
  <c r="E44" i="12"/>
  <c r="H44" i="12" s="1"/>
  <c r="E45" i="12"/>
  <c r="H45" i="12" s="1"/>
  <c r="O45" i="12"/>
  <c r="T46" i="12" s="1"/>
  <c r="E46" i="12"/>
  <c r="O46" i="12"/>
  <c r="E47" i="12"/>
  <c r="I47" i="12" s="1"/>
  <c r="R26" i="12" s="1"/>
  <c r="H47" i="12"/>
  <c r="K47" i="12" s="1"/>
  <c r="O47" i="12"/>
  <c r="T48" i="12" s="1"/>
  <c r="E48" i="12"/>
  <c r="H48" i="12" s="1"/>
  <c r="K48" i="12" s="1"/>
  <c r="O48" i="12"/>
  <c r="E49" i="12"/>
  <c r="H49" i="12" s="1"/>
  <c r="O49" i="12"/>
  <c r="T50" i="12" s="1"/>
  <c r="E50" i="12"/>
  <c r="I50" i="12" s="1"/>
  <c r="L50" i="12" s="1"/>
  <c r="O50" i="12"/>
  <c r="T51" i="12" s="1"/>
  <c r="E51" i="12"/>
  <c r="I51" i="12" s="1"/>
  <c r="R30" i="12" s="1"/>
  <c r="O51" i="12"/>
  <c r="T52" i="12" s="1"/>
  <c r="E52" i="12"/>
  <c r="O52" i="12"/>
  <c r="T53" i="12" s="1"/>
  <c r="E53" i="12"/>
  <c r="O53" i="12"/>
  <c r="T54" i="12" s="1"/>
  <c r="E54" i="12"/>
  <c r="H54" i="12"/>
  <c r="I54" i="12"/>
  <c r="L54" i="12" s="1"/>
  <c r="O54" i="12"/>
  <c r="T55" i="12" s="1"/>
  <c r="E55" i="12"/>
  <c r="I55" i="12" s="1"/>
  <c r="O55" i="12"/>
  <c r="T56" i="12" s="1"/>
  <c r="E56" i="12"/>
  <c r="I56" i="12" s="1"/>
  <c r="L56" i="12" s="1"/>
  <c r="H56" i="12"/>
  <c r="O56" i="12"/>
  <c r="E57" i="12"/>
  <c r="I57" i="12" s="1"/>
  <c r="R36" i="12" s="1"/>
  <c r="O57" i="12"/>
  <c r="T58" i="12" s="1"/>
  <c r="E58" i="12"/>
  <c r="O58" i="12"/>
  <c r="T59" i="12" s="1"/>
  <c r="E59" i="12"/>
  <c r="O59" i="12"/>
  <c r="E60" i="12"/>
  <c r="H60" i="12" s="1"/>
  <c r="K60" i="12" s="1"/>
  <c r="O60" i="12"/>
  <c r="T61" i="12" s="1"/>
  <c r="E61" i="12"/>
  <c r="I61" i="12" s="1"/>
  <c r="R40" i="12" s="1"/>
  <c r="O61" i="12"/>
  <c r="E62" i="12"/>
  <c r="O62" i="12"/>
  <c r="T63" i="12" s="1"/>
  <c r="E63" i="12"/>
  <c r="O63" i="12"/>
  <c r="E64" i="12"/>
  <c r="I64" i="12" s="1"/>
  <c r="O43" i="12" s="1"/>
  <c r="T44" i="12" s="1"/>
  <c r="H64" i="12"/>
  <c r="K64" i="12" s="1"/>
  <c r="O64" i="12"/>
  <c r="T65" i="12" s="1"/>
  <c r="E65" i="12"/>
  <c r="I65" i="12" s="1"/>
  <c r="R44" i="12" s="1"/>
  <c r="O65" i="12"/>
  <c r="E8" i="12"/>
  <c r="H8" i="12" s="1"/>
  <c r="E9" i="12"/>
  <c r="S14" i="31" l="1"/>
  <c r="U13" i="31"/>
  <c r="U7" i="28"/>
  <c r="U6" i="28"/>
  <c r="S9" i="28"/>
  <c r="U8" i="28"/>
  <c r="S8" i="27"/>
  <c r="U7" i="27"/>
  <c r="U6" i="27"/>
  <c r="G17" i="26"/>
  <c r="G61" i="26"/>
  <c r="G27" i="26"/>
  <c r="G34" i="26"/>
  <c r="G16" i="26"/>
  <c r="G46" i="26"/>
  <c r="G32" i="26"/>
  <c r="H54" i="26"/>
  <c r="K54" i="26" s="1"/>
  <c r="H8" i="26"/>
  <c r="K8" i="26" s="1"/>
  <c r="G58" i="26"/>
  <c r="H30" i="26"/>
  <c r="K30" i="26" s="1"/>
  <c r="G8" i="26"/>
  <c r="G18" i="26"/>
  <c r="G38" i="26"/>
  <c r="G44" i="26"/>
  <c r="I18" i="26"/>
  <c r="L18" i="26" s="1"/>
  <c r="H38" i="26"/>
  <c r="K38" i="26" s="1"/>
  <c r="I44" i="26"/>
  <c r="R19" i="26" s="1"/>
  <c r="I52" i="26"/>
  <c r="R27" i="26" s="1"/>
  <c r="G59" i="26"/>
  <c r="H17" i="26"/>
  <c r="K17" i="26" s="1"/>
  <c r="H14" i="26"/>
  <c r="K14" i="26" s="1"/>
  <c r="G40" i="26"/>
  <c r="G53" i="26"/>
  <c r="H32" i="26"/>
  <c r="K32" i="26" s="1"/>
  <c r="G23" i="26"/>
  <c r="G33" i="26"/>
  <c r="G24" i="26"/>
  <c r="G5" i="26"/>
  <c r="H24" i="26"/>
  <c r="K24" i="26" s="1"/>
  <c r="H11" i="26"/>
  <c r="G60" i="26"/>
  <c r="G52" i="26"/>
  <c r="H58" i="26"/>
  <c r="K58" i="26" s="1"/>
  <c r="H18" i="26"/>
  <c r="L23" i="26"/>
  <c r="G30" i="26"/>
  <c r="H44" i="26"/>
  <c r="K44" i="26" s="1"/>
  <c r="I58" i="26"/>
  <c r="R33" i="26" s="1"/>
  <c r="H61" i="26"/>
  <c r="K61" i="26" s="1"/>
  <c r="G20" i="26"/>
  <c r="I6" i="26"/>
  <c r="L6" i="26" s="1"/>
  <c r="M6" i="26" s="1"/>
  <c r="I16" i="26"/>
  <c r="L16" i="26" s="1"/>
  <c r="I20" i="26"/>
  <c r="L20" i="26" s="1"/>
  <c r="M20" i="26" s="1"/>
  <c r="H25" i="26"/>
  <c r="M25" i="26" s="1"/>
  <c r="G31" i="26"/>
  <c r="G37" i="26"/>
  <c r="G45" i="26"/>
  <c r="G51" i="26"/>
  <c r="H59" i="26"/>
  <c r="K59" i="26" s="1"/>
  <c r="G65" i="26"/>
  <c r="H31" i="26"/>
  <c r="K31" i="26" s="1"/>
  <c r="H45" i="26"/>
  <c r="K45" i="26" s="1"/>
  <c r="I59" i="26"/>
  <c r="I61" i="26"/>
  <c r="O36" i="26" s="1"/>
  <c r="H16" i="26"/>
  <c r="K16" i="26" s="1"/>
  <c r="I31" i="26"/>
  <c r="O6" i="26" s="1"/>
  <c r="I37" i="26"/>
  <c r="R12" i="26" s="1"/>
  <c r="I51" i="26"/>
  <c r="R26" i="26" s="1"/>
  <c r="I65" i="26"/>
  <c r="R40" i="26" s="1"/>
  <c r="H47" i="26"/>
  <c r="R13" i="26"/>
  <c r="H23" i="26"/>
  <c r="K23" i="26" s="1"/>
  <c r="K6" i="26"/>
  <c r="L5" i="26"/>
  <c r="L12" i="26"/>
  <c r="T14" i="26"/>
  <c r="H40" i="26"/>
  <c r="R22" i="26"/>
  <c r="L47" i="26"/>
  <c r="O22" i="26"/>
  <c r="K7" i="26"/>
  <c r="H12" i="26"/>
  <c r="I33" i="26"/>
  <c r="L21" i="26"/>
  <c r="I34" i="26"/>
  <c r="H34" i="26"/>
  <c r="T57" i="26"/>
  <c r="K13" i="26"/>
  <c r="R11" i="26"/>
  <c r="O11" i="26"/>
  <c r="G6" i="26"/>
  <c r="G13" i="26"/>
  <c r="O20" i="26"/>
  <c r="O32" i="26"/>
  <c r="R32" i="26"/>
  <c r="I13" i="26"/>
  <c r="G25" i="26"/>
  <c r="I27" i="26"/>
  <c r="H27" i="26"/>
  <c r="L36" i="26"/>
  <c r="L45" i="26"/>
  <c r="G47" i="26"/>
  <c r="R24" i="26"/>
  <c r="O24" i="26"/>
  <c r="L49" i="26"/>
  <c r="I53" i="26"/>
  <c r="H53" i="26"/>
  <c r="K20" i="26"/>
  <c r="I40" i="26"/>
  <c r="T50" i="26"/>
  <c r="O17" i="26"/>
  <c r="R17" i="26"/>
  <c r="L42" i="26"/>
  <c r="L38" i="26"/>
  <c r="R38" i="26"/>
  <c r="O38" i="26"/>
  <c r="L63" i="26"/>
  <c r="L10" i="26"/>
  <c r="G12" i="26"/>
  <c r="H33" i="26"/>
  <c r="R10" i="26"/>
  <c r="O10" i="26"/>
  <c r="L35" i="26"/>
  <c r="T43" i="26"/>
  <c r="I46" i="26"/>
  <c r="H46" i="26"/>
  <c r="O25" i="26"/>
  <c r="R25" i="26"/>
  <c r="O14" i="26"/>
  <c r="L39" i="26"/>
  <c r="T64" i="26"/>
  <c r="L22" i="26"/>
  <c r="H5" i="26"/>
  <c r="J5" i="26" s="1"/>
  <c r="G7" i="26"/>
  <c r="G14" i="26"/>
  <c r="R20" i="26"/>
  <c r="G26" i="26"/>
  <c r="I7" i="26"/>
  <c r="G19" i="26"/>
  <c r="H26" i="26"/>
  <c r="L28" i="26"/>
  <c r="G39" i="26"/>
  <c r="I41" i="26"/>
  <c r="H41" i="26"/>
  <c r="R18" i="26"/>
  <c r="O18" i="26"/>
  <c r="T45" i="26"/>
  <c r="I48" i="26"/>
  <c r="H48" i="26"/>
  <c r="G48" i="26"/>
  <c r="K52" i="26"/>
  <c r="G54" i="26"/>
  <c r="R31" i="26"/>
  <c r="O31" i="26"/>
  <c r="L56" i="26"/>
  <c r="I60" i="26"/>
  <c r="H60" i="26"/>
  <c r="I55" i="26"/>
  <c r="H55" i="26"/>
  <c r="G55" i="26"/>
  <c r="I9" i="26"/>
  <c r="H9" i="26"/>
  <c r="G9" i="26"/>
  <c r="I19" i="26"/>
  <c r="I26" i="26"/>
  <c r="H39" i="26"/>
  <c r="G41" i="26"/>
  <c r="K19" i="26"/>
  <c r="R5" i="26"/>
  <c r="O5" i="26"/>
  <c r="O7" i="26"/>
  <c r="L32" i="26"/>
  <c r="L43" i="26"/>
  <c r="H62" i="26"/>
  <c r="I62" i="26"/>
  <c r="O39" i="26"/>
  <c r="R39" i="26"/>
  <c r="G11" i="26"/>
  <c r="T52" i="26"/>
  <c r="T59" i="26"/>
  <c r="O29" i="26"/>
  <c r="G15" i="26"/>
  <c r="G21" i="26"/>
  <c r="G28" i="26"/>
  <c r="G35" i="26"/>
  <c r="G42" i="26"/>
  <c r="G49" i="26"/>
  <c r="G56" i="26"/>
  <c r="G63" i="26"/>
  <c r="H15" i="26"/>
  <c r="H21" i="26"/>
  <c r="H28" i="26"/>
  <c r="H35" i="26"/>
  <c r="H42" i="26"/>
  <c r="H49" i="26"/>
  <c r="L54" i="26"/>
  <c r="H56" i="26"/>
  <c r="H63" i="26"/>
  <c r="G10" i="26"/>
  <c r="I15" i="26"/>
  <c r="G22" i="26"/>
  <c r="G29" i="26"/>
  <c r="G36" i="26"/>
  <c r="G43" i="26"/>
  <c r="G50" i="26"/>
  <c r="G57" i="26"/>
  <c r="G64" i="26"/>
  <c r="H10" i="26"/>
  <c r="H22" i="26"/>
  <c r="H29" i="26"/>
  <c r="H36" i="26"/>
  <c r="H43" i="26"/>
  <c r="H50" i="26"/>
  <c r="H57" i="26"/>
  <c r="H64" i="26"/>
  <c r="G48" i="20"/>
  <c r="R37" i="20"/>
  <c r="G58" i="24"/>
  <c r="I38" i="24"/>
  <c r="R18" i="24" s="1"/>
  <c r="H54" i="24"/>
  <c r="K54" i="24" s="1"/>
  <c r="I13" i="24"/>
  <c r="L13" i="24" s="1"/>
  <c r="M13" i="24" s="1"/>
  <c r="H35" i="24"/>
  <c r="K35" i="24" s="1"/>
  <c r="G38" i="24"/>
  <c r="I65" i="24"/>
  <c r="O45" i="24" s="1"/>
  <c r="T46" i="24" s="1"/>
  <c r="L30" i="24"/>
  <c r="R10" i="24"/>
  <c r="G31" i="24"/>
  <c r="H31" i="24"/>
  <c r="K31" i="24" s="1"/>
  <c r="G48" i="24"/>
  <c r="H41" i="24"/>
  <c r="K41" i="24" s="1"/>
  <c r="H17" i="24"/>
  <c r="K17" i="24" s="1"/>
  <c r="H48" i="24"/>
  <c r="K48" i="24" s="1"/>
  <c r="H59" i="24"/>
  <c r="K59" i="24" s="1"/>
  <c r="O39" i="24"/>
  <c r="T40" i="24" s="1"/>
  <c r="L59" i="24"/>
  <c r="R6" i="24"/>
  <c r="L26" i="24"/>
  <c r="O6" i="24"/>
  <c r="T7" i="24" s="1"/>
  <c r="O25" i="24"/>
  <c r="T26" i="24" s="1"/>
  <c r="L45" i="24"/>
  <c r="G27" i="24"/>
  <c r="G44" i="24"/>
  <c r="G24" i="24"/>
  <c r="H27" i="24"/>
  <c r="K27" i="24" s="1"/>
  <c r="I44" i="24"/>
  <c r="O24" i="24" s="1"/>
  <c r="T25" i="24" s="1"/>
  <c r="H47" i="24"/>
  <c r="K47" i="24" s="1"/>
  <c r="G52" i="24"/>
  <c r="H58" i="24"/>
  <c r="K58" i="24" s="1"/>
  <c r="H11" i="24"/>
  <c r="K11" i="24" s="1"/>
  <c r="H24" i="24"/>
  <c r="K24" i="24" s="1"/>
  <c r="I47" i="24"/>
  <c r="O27" i="24" s="1"/>
  <c r="T28" i="24" s="1"/>
  <c r="H6" i="24"/>
  <c r="K6" i="24" s="1"/>
  <c r="H16" i="24"/>
  <c r="K16" i="24" s="1"/>
  <c r="H33" i="24"/>
  <c r="I52" i="24"/>
  <c r="I16" i="24"/>
  <c r="L16" i="24" s="1"/>
  <c r="M16" i="24" s="1"/>
  <c r="G45" i="24"/>
  <c r="L50" i="24"/>
  <c r="G61" i="24"/>
  <c r="H20" i="24"/>
  <c r="M20" i="24" s="1"/>
  <c r="H45" i="24"/>
  <c r="K45" i="24" s="1"/>
  <c r="H61" i="24"/>
  <c r="K61" i="24" s="1"/>
  <c r="H40" i="24"/>
  <c r="K40" i="24" s="1"/>
  <c r="G7" i="24"/>
  <c r="G30" i="24"/>
  <c r="G35" i="24"/>
  <c r="G59" i="24"/>
  <c r="G65" i="24"/>
  <c r="G51" i="24"/>
  <c r="G26" i="24"/>
  <c r="O30" i="24"/>
  <c r="T31" i="24" s="1"/>
  <c r="G41" i="24"/>
  <c r="H51" i="24"/>
  <c r="K51" i="24" s="1"/>
  <c r="I58" i="24"/>
  <c r="R38" i="24" s="1"/>
  <c r="H26" i="24"/>
  <c r="K26" i="24" s="1"/>
  <c r="I51" i="24"/>
  <c r="L51" i="24" s="1"/>
  <c r="O13" i="24"/>
  <c r="R13" i="24"/>
  <c r="L33" i="24"/>
  <c r="K15" i="24"/>
  <c r="T38" i="24"/>
  <c r="L8" i="24"/>
  <c r="I28" i="24"/>
  <c r="H28" i="24"/>
  <c r="G8" i="24"/>
  <c r="G28" i="24"/>
  <c r="H8" i="24"/>
  <c r="K13" i="24"/>
  <c r="G19" i="24"/>
  <c r="I19" i="24"/>
  <c r="H19" i="24"/>
  <c r="G20" i="24"/>
  <c r="H46" i="24"/>
  <c r="G46" i="24"/>
  <c r="G47" i="24"/>
  <c r="T29" i="24"/>
  <c r="L34" i="24"/>
  <c r="O14" i="24"/>
  <c r="R14" i="24"/>
  <c r="I46" i="24"/>
  <c r="L24" i="24"/>
  <c r="L48" i="24"/>
  <c r="R28" i="24"/>
  <c r="G56" i="24"/>
  <c r="I55" i="24"/>
  <c r="H55" i="24"/>
  <c r="H9" i="24"/>
  <c r="G9" i="24"/>
  <c r="I14" i="24"/>
  <c r="G15" i="24"/>
  <c r="H14" i="24"/>
  <c r="H32" i="24"/>
  <c r="I32" i="24"/>
  <c r="G33" i="24"/>
  <c r="T45" i="24"/>
  <c r="H18" i="24"/>
  <c r="O19" i="24"/>
  <c r="R19" i="24"/>
  <c r="L39" i="24"/>
  <c r="G55" i="24"/>
  <c r="I9" i="24"/>
  <c r="G14" i="24"/>
  <c r="I22" i="24"/>
  <c r="H22" i="24"/>
  <c r="G22" i="24"/>
  <c r="G32" i="24"/>
  <c r="K38" i="24"/>
  <c r="T22" i="24"/>
  <c r="T60" i="24"/>
  <c r="I5" i="24"/>
  <c r="G6" i="24"/>
  <c r="H5" i="24"/>
  <c r="I10" i="24"/>
  <c r="H10" i="24"/>
  <c r="G10" i="24"/>
  <c r="G11" i="24"/>
  <c r="L18" i="24"/>
  <c r="I36" i="24"/>
  <c r="H36" i="24"/>
  <c r="G36" i="24"/>
  <c r="L41" i="24"/>
  <c r="R21" i="24"/>
  <c r="T52" i="24"/>
  <c r="L54" i="24"/>
  <c r="R34" i="24"/>
  <c r="O34" i="24"/>
  <c r="R37" i="24"/>
  <c r="L57" i="24"/>
  <c r="I62" i="24"/>
  <c r="H62" i="24"/>
  <c r="G62" i="24"/>
  <c r="G5" i="24"/>
  <c r="I12" i="24"/>
  <c r="G12" i="24"/>
  <c r="H12" i="24"/>
  <c r="G18" i="24"/>
  <c r="H39" i="24"/>
  <c r="G39" i="24"/>
  <c r="G40" i="24"/>
  <c r="O41" i="24"/>
  <c r="H53" i="24"/>
  <c r="G53" i="24"/>
  <c r="H49" i="24"/>
  <c r="I49" i="24"/>
  <c r="I53" i="24"/>
  <c r="H60" i="24"/>
  <c r="G60" i="24"/>
  <c r="G34" i="24"/>
  <c r="G37" i="24"/>
  <c r="G49" i="24"/>
  <c r="I60" i="24"/>
  <c r="G42" i="24"/>
  <c r="T49" i="24"/>
  <c r="T16" i="24"/>
  <c r="G23" i="24"/>
  <c r="O10" i="24"/>
  <c r="O11" i="24"/>
  <c r="G13" i="24"/>
  <c r="L35" i="24"/>
  <c r="G54" i="24"/>
  <c r="L27" i="24"/>
  <c r="O7" i="24"/>
  <c r="H7" i="24"/>
  <c r="L21" i="24"/>
  <c r="H34" i="24"/>
  <c r="R17" i="24"/>
  <c r="L37" i="24"/>
  <c r="I56" i="24"/>
  <c r="H56" i="24"/>
  <c r="R44" i="24"/>
  <c r="I7" i="24"/>
  <c r="G21" i="24"/>
  <c r="G25" i="24"/>
  <c r="L40" i="24"/>
  <c r="O20" i="24"/>
  <c r="H63" i="24"/>
  <c r="I63" i="24"/>
  <c r="R11" i="24"/>
  <c r="L61" i="24"/>
  <c r="R41" i="24"/>
  <c r="O23" i="24"/>
  <c r="L43" i="24"/>
  <c r="L64" i="24"/>
  <c r="G16" i="24"/>
  <c r="I15" i="24"/>
  <c r="H21" i="24"/>
  <c r="R23" i="24"/>
  <c r="I25" i="24"/>
  <c r="I29" i="24"/>
  <c r="H29" i="24"/>
  <c r="G29" i="24"/>
  <c r="I42" i="24"/>
  <c r="H42" i="24"/>
  <c r="G63" i="24"/>
  <c r="H23" i="24"/>
  <c r="R25" i="24"/>
  <c r="H30" i="24"/>
  <c r="H37" i="24"/>
  <c r="R39" i="24"/>
  <c r="H44" i="24"/>
  <c r="G43" i="24"/>
  <c r="G50" i="24"/>
  <c r="G57" i="24"/>
  <c r="G64" i="24"/>
  <c r="H43" i="24"/>
  <c r="H50" i="24"/>
  <c r="H57" i="24"/>
  <c r="H64" i="24"/>
  <c r="G55" i="23"/>
  <c r="O20" i="23"/>
  <c r="T21" i="23" s="1"/>
  <c r="G48" i="23"/>
  <c r="G11" i="23"/>
  <c r="H11" i="23"/>
  <c r="L29" i="23"/>
  <c r="I11" i="23"/>
  <c r="L11" i="23" s="1"/>
  <c r="G30" i="23"/>
  <c r="H59" i="23"/>
  <c r="K59" i="23" s="1"/>
  <c r="H23" i="23"/>
  <c r="K23" i="23" s="1"/>
  <c r="H37" i="23"/>
  <c r="K37" i="23" s="1"/>
  <c r="R7" i="23"/>
  <c r="I24" i="23"/>
  <c r="L16" i="23"/>
  <c r="H21" i="23"/>
  <c r="K21" i="23" s="1"/>
  <c r="O28" i="23"/>
  <c r="T29" i="23" s="1"/>
  <c r="H44" i="23"/>
  <c r="K44" i="23" s="1"/>
  <c r="G51" i="23"/>
  <c r="G58" i="23"/>
  <c r="O14" i="23"/>
  <c r="T15" i="23" s="1"/>
  <c r="G17" i="23"/>
  <c r="G23" i="23"/>
  <c r="G37" i="23"/>
  <c r="H51" i="23"/>
  <c r="H58" i="23"/>
  <c r="H56" i="23"/>
  <c r="K56" i="23" s="1"/>
  <c r="L50" i="23"/>
  <c r="R14" i="23"/>
  <c r="H17" i="23"/>
  <c r="I51" i="23"/>
  <c r="R29" i="23" s="1"/>
  <c r="I58" i="23"/>
  <c r="L58" i="23" s="1"/>
  <c r="G65" i="23"/>
  <c r="H65" i="23"/>
  <c r="K65" i="23" s="1"/>
  <c r="H35" i="23"/>
  <c r="K35" i="23" s="1"/>
  <c r="G16" i="23"/>
  <c r="G12" i="23"/>
  <c r="H16" i="23"/>
  <c r="K16" i="23" s="1"/>
  <c r="H63" i="23"/>
  <c r="K63" i="23" s="1"/>
  <c r="H12" i="23"/>
  <c r="K12" i="23" s="1"/>
  <c r="H42" i="23"/>
  <c r="K42" i="23" s="1"/>
  <c r="O21" i="23"/>
  <c r="T22" i="23" s="1"/>
  <c r="H28" i="23"/>
  <c r="K28" i="23" s="1"/>
  <c r="G44" i="23"/>
  <c r="H15" i="23"/>
  <c r="K15" i="23" s="1"/>
  <c r="G24" i="23"/>
  <c r="I30" i="23"/>
  <c r="L30" i="23" s="1"/>
  <c r="M30" i="23" s="1"/>
  <c r="H45" i="23"/>
  <c r="K45" i="23" s="1"/>
  <c r="G59" i="23"/>
  <c r="K30" i="23"/>
  <c r="L5" i="23"/>
  <c r="K8" i="23"/>
  <c r="K24" i="23"/>
  <c r="R5" i="23"/>
  <c r="L27" i="23"/>
  <c r="O5" i="23"/>
  <c r="R11" i="23"/>
  <c r="L33" i="23"/>
  <c r="O11" i="23"/>
  <c r="R35" i="23"/>
  <c r="O35" i="23"/>
  <c r="L22" i="23"/>
  <c r="G31" i="23"/>
  <c r="L37" i="23"/>
  <c r="R15" i="23"/>
  <c r="R18" i="23"/>
  <c r="L40" i="23"/>
  <c r="O18" i="23"/>
  <c r="R42" i="23"/>
  <c r="O42" i="23"/>
  <c r="O40" i="23"/>
  <c r="L62" i="23"/>
  <c r="L20" i="23"/>
  <c r="L31" i="23"/>
  <c r="R9" i="23"/>
  <c r="H46" i="23"/>
  <c r="I46" i="23"/>
  <c r="G46" i="23"/>
  <c r="R16" i="23"/>
  <c r="L38" i="23"/>
  <c r="O16" i="23"/>
  <c r="L44" i="23"/>
  <c r="R22" i="23"/>
  <c r="O22" i="23"/>
  <c r="R27" i="23"/>
  <c r="H53" i="23"/>
  <c r="I53" i="23"/>
  <c r="G53" i="23"/>
  <c r="L6" i="23"/>
  <c r="G6" i="23"/>
  <c r="H6" i="23"/>
  <c r="L9" i="23"/>
  <c r="G18" i="23"/>
  <c r="O13" i="23"/>
  <c r="G38" i="23"/>
  <c r="L49" i="23"/>
  <c r="R34" i="23"/>
  <c r="L14" i="23"/>
  <c r="H18" i="23"/>
  <c r="L26" i="23"/>
  <c r="H32" i="23"/>
  <c r="I32" i="23"/>
  <c r="G32" i="23"/>
  <c r="H38" i="23"/>
  <c r="R41" i="23"/>
  <c r="G5" i="23"/>
  <c r="R12" i="23"/>
  <c r="L34" i="23"/>
  <c r="O12" i="23"/>
  <c r="T8" i="23"/>
  <c r="L35" i="23"/>
  <c r="L56" i="23"/>
  <c r="R43" i="23"/>
  <c r="L65" i="23"/>
  <c r="O43" i="23"/>
  <c r="O33" i="23"/>
  <c r="L55" i="23"/>
  <c r="G13" i="23"/>
  <c r="I13" i="23"/>
  <c r="H13" i="23"/>
  <c r="T16" i="23"/>
  <c r="H31" i="23"/>
  <c r="H60" i="23"/>
  <c r="G60" i="23"/>
  <c r="I60" i="23"/>
  <c r="O9" i="23"/>
  <c r="R23" i="23"/>
  <c r="O23" i="23"/>
  <c r="L45" i="23"/>
  <c r="R30" i="23"/>
  <c r="O30" i="23"/>
  <c r="L52" i="23"/>
  <c r="O39" i="23"/>
  <c r="L61" i="23"/>
  <c r="L63" i="23"/>
  <c r="L15" i="23"/>
  <c r="H25" i="23"/>
  <c r="I25" i="23"/>
  <c r="G25" i="23"/>
  <c r="L41" i="23"/>
  <c r="O19" i="23"/>
  <c r="G7" i="23"/>
  <c r="I7" i="23"/>
  <c r="H7" i="23"/>
  <c r="L12" i="23"/>
  <c r="L21" i="23"/>
  <c r="H39" i="23"/>
  <c r="G39" i="23"/>
  <c r="I39" i="23"/>
  <c r="L42" i="23"/>
  <c r="G45" i="23"/>
  <c r="G52" i="23"/>
  <c r="O26" i="23"/>
  <c r="L48" i="23"/>
  <c r="H5" i="23"/>
  <c r="J5" i="23" s="1"/>
  <c r="R6" i="23"/>
  <c r="O6" i="23"/>
  <c r="L43" i="23"/>
  <c r="L57" i="23"/>
  <c r="L18" i="23"/>
  <c r="I19" i="23"/>
  <c r="G19" i="23"/>
  <c r="H19" i="23"/>
  <c r="H52" i="23"/>
  <c r="O37" i="23"/>
  <c r="R37" i="23"/>
  <c r="L59" i="23"/>
  <c r="G26" i="23"/>
  <c r="G40" i="23"/>
  <c r="G47" i="23"/>
  <c r="G54" i="23"/>
  <c r="G61" i="23"/>
  <c r="G33" i="23"/>
  <c r="G8" i="23"/>
  <c r="G14" i="23"/>
  <c r="G20" i="23"/>
  <c r="H26" i="23"/>
  <c r="H33" i="23"/>
  <c r="H40" i="23"/>
  <c r="H47" i="23"/>
  <c r="H54" i="23"/>
  <c r="H61" i="23"/>
  <c r="H14" i="23"/>
  <c r="J15" i="23" s="1"/>
  <c r="H20" i="23"/>
  <c r="G41" i="23"/>
  <c r="I47" i="23"/>
  <c r="I54" i="23"/>
  <c r="I8" i="23"/>
  <c r="G9" i="23"/>
  <c r="H27" i="23"/>
  <c r="H34" i="23"/>
  <c r="H41" i="23"/>
  <c r="H48" i="23"/>
  <c r="H55" i="23"/>
  <c r="H62" i="23"/>
  <c r="G34" i="23"/>
  <c r="H9" i="23"/>
  <c r="G15" i="23"/>
  <c r="G21" i="23"/>
  <c r="G28" i="23"/>
  <c r="G35" i="23"/>
  <c r="G42" i="23"/>
  <c r="G49" i="23"/>
  <c r="G56" i="23"/>
  <c r="G63" i="23"/>
  <c r="G27" i="23"/>
  <c r="H49" i="23"/>
  <c r="J49" i="23" s="1"/>
  <c r="G62" i="23"/>
  <c r="G10" i="23"/>
  <c r="G22" i="23"/>
  <c r="G29" i="23"/>
  <c r="G36" i="23"/>
  <c r="G43" i="23"/>
  <c r="G50" i="23"/>
  <c r="G57" i="23"/>
  <c r="G64" i="23"/>
  <c r="H10" i="23"/>
  <c r="H22" i="23"/>
  <c r="H29" i="23"/>
  <c r="H36" i="23"/>
  <c r="H43" i="23"/>
  <c r="H50" i="23"/>
  <c r="H57" i="23"/>
  <c r="H64" i="23"/>
  <c r="G38" i="22"/>
  <c r="G9" i="22"/>
  <c r="G16" i="22"/>
  <c r="R20" i="22"/>
  <c r="G12" i="22"/>
  <c r="R14" i="22"/>
  <c r="G11" i="22"/>
  <c r="I11" i="22"/>
  <c r="L11" i="22" s="1"/>
  <c r="H30" i="22"/>
  <c r="M30" i="22" s="1"/>
  <c r="I37" i="22"/>
  <c r="O15" i="22" s="1"/>
  <c r="T16" i="22" s="1"/>
  <c r="I51" i="22"/>
  <c r="O29" i="22" s="1"/>
  <c r="H58" i="22"/>
  <c r="K58" i="22" s="1"/>
  <c r="G8" i="22"/>
  <c r="G17" i="22"/>
  <c r="H61" i="22"/>
  <c r="L36" i="22"/>
  <c r="H65" i="22"/>
  <c r="K65" i="22" s="1"/>
  <c r="G51" i="22"/>
  <c r="G58" i="22"/>
  <c r="H52" i="22"/>
  <c r="K52" i="22" s="1"/>
  <c r="H26" i="22"/>
  <c r="G59" i="22"/>
  <c r="I10" i="22"/>
  <c r="L10" i="22" s="1"/>
  <c r="M10" i="22" s="1"/>
  <c r="L28" i="22"/>
  <c r="G44" i="22"/>
  <c r="H47" i="22"/>
  <c r="K47" i="22" s="1"/>
  <c r="G23" i="22"/>
  <c r="L29" i="22"/>
  <c r="G37" i="22"/>
  <c r="H44" i="22"/>
  <c r="K44" i="22" s="1"/>
  <c r="R7" i="22"/>
  <c r="H11" i="22"/>
  <c r="K11" i="22" s="1"/>
  <c r="I16" i="22"/>
  <c r="L16" i="22" s="1"/>
  <c r="M16" i="22" s="1"/>
  <c r="H23" i="22"/>
  <c r="M23" i="22" s="1"/>
  <c r="G30" i="22"/>
  <c r="H37" i="22"/>
  <c r="K37" i="22" s="1"/>
  <c r="I44" i="22"/>
  <c r="O22" i="22" s="1"/>
  <c r="H54" i="22"/>
  <c r="K54" i="22" s="1"/>
  <c r="H17" i="22"/>
  <c r="M17" i="22" s="1"/>
  <c r="G65" i="22"/>
  <c r="I9" i="22"/>
  <c r="L9" i="22" s="1"/>
  <c r="M9" i="22" s="1"/>
  <c r="H33" i="22"/>
  <c r="K33" i="22" s="1"/>
  <c r="H40" i="22"/>
  <c r="K40" i="22" s="1"/>
  <c r="H59" i="22"/>
  <c r="K59" i="22" s="1"/>
  <c r="L13" i="22"/>
  <c r="H18" i="22"/>
  <c r="L27" i="22"/>
  <c r="O5" i="22"/>
  <c r="G14" i="22"/>
  <c r="H13" i="22"/>
  <c r="G13" i="22"/>
  <c r="R11" i="22"/>
  <c r="L33" i="22"/>
  <c r="O11" i="22"/>
  <c r="R28" i="22"/>
  <c r="O28" i="22"/>
  <c r="L18" i="22"/>
  <c r="G18" i="22"/>
  <c r="R18" i="22"/>
  <c r="L40" i="22"/>
  <c r="O18" i="22"/>
  <c r="O26" i="22"/>
  <c r="L48" i="22"/>
  <c r="R42" i="22"/>
  <c r="O42" i="22"/>
  <c r="L24" i="22"/>
  <c r="L43" i="22"/>
  <c r="I46" i="22"/>
  <c r="H46" i="22"/>
  <c r="G46" i="22"/>
  <c r="H6" i="22"/>
  <c r="L31" i="22"/>
  <c r="R9" i="22"/>
  <c r="L14" i="22"/>
  <c r="G31" i="22"/>
  <c r="I60" i="22"/>
  <c r="G60" i="22"/>
  <c r="H60" i="22"/>
  <c r="O8" i="22"/>
  <c r="L12" i="22"/>
  <c r="K16" i="22"/>
  <c r="G20" i="22"/>
  <c r="I19" i="22"/>
  <c r="H19" i="22"/>
  <c r="G19" i="22"/>
  <c r="O6" i="22"/>
  <c r="H31" i="22"/>
  <c r="O16" i="22"/>
  <c r="R16" i="22"/>
  <c r="L38" i="22"/>
  <c r="L41" i="22"/>
  <c r="O19" i="22"/>
  <c r="K51" i="22"/>
  <c r="O40" i="22"/>
  <c r="L62" i="22"/>
  <c r="H24" i="22"/>
  <c r="L34" i="22"/>
  <c r="O12" i="22"/>
  <c r="I25" i="22"/>
  <c r="H25" i="22"/>
  <c r="G25" i="22"/>
  <c r="R27" i="22"/>
  <c r="I53" i="22"/>
  <c r="H53" i="22"/>
  <c r="G53" i="22"/>
  <c r="H12" i="22"/>
  <c r="R19" i="22"/>
  <c r="O13" i="22"/>
  <c r="H38" i="22"/>
  <c r="O25" i="22"/>
  <c r="L47" i="22"/>
  <c r="L49" i="22"/>
  <c r="R34" i="22"/>
  <c r="R36" i="22"/>
  <c r="O36" i="22"/>
  <c r="L58" i="22"/>
  <c r="O21" i="22"/>
  <c r="R8" i="22"/>
  <c r="K10" i="22"/>
  <c r="R12" i="22"/>
  <c r="I32" i="22"/>
  <c r="H32" i="22"/>
  <c r="G32" i="22"/>
  <c r="L35" i="22"/>
  <c r="O32" i="22"/>
  <c r="L54" i="22"/>
  <c r="L56" i="22"/>
  <c r="R41" i="22"/>
  <c r="R43" i="22"/>
  <c r="O43" i="22"/>
  <c r="L65" i="22"/>
  <c r="R35" i="22"/>
  <c r="O35" i="22"/>
  <c r="G24" i="22"/>
  <c r="L5" i="22"/>
  <c r="H7" i="22"/>
  <c r="G7" i="22"/>
  <c r="R23" i="22"/>
  <c r="L45" i="22"/>
  <c r="O23" i="22"/>
  <c r="O39" i="22"/>
  <c r="L61" i="22"/>
  <c r="L63" i="22"/>
  <c r="G6" i="22"/>
  <c r="L21" i="22"/>
  <c r="G5" i="22"/>
  <c r="I7" i="22"/>
  <c r="L20" i="22"/>
  <c r="L26" i="22"/>
  <c r="I39" i="22"/>
  <c r="H39" i="22"/>
  <c r="G39" i="22"/>
  <c r="L42" i="22"/>
  <c r="G45" i="22"/>
  <c r="R30" i="22"/>
  <c r="O30" i="22"/>
  <c r="L52" i="22"/>
  <c r="L6" i="22"/>
  <c r="O33" i="22"/>
  <c r="L55" i="22"/>
  <c r="R33" i="22"/>
  <c r="H5" i="22"/>
  <c r="J5" i="22" s="1"/>
  <c r="H45" i="22"/>
  <c r="G52" i="22"/>
  <c r="R37" i="22"/>
  <c r="O37" i="22"/>
  <c r="L59" i="22"/>
  <c r="G26" i="22"/>
  <c r="G33" i="22"/>
  <c r="G40" i="22"/>
  <c r="G47" i="22"/>
  <c r="G54" i="22"/>
  <c r="G61" i="22"/>
  <c r="H8" i="22"/>
  <c r="H14" i="22"/>
  <c r="H20" i="22"/>
  <c r="G27" i="22"/>
  <c r="G34" i="22"/>
  <c r="G41" i="22"/>
  <c r="G48" i="22"/>
  <c r="G55" i="22"/>
  <c r="G62" i="22"/>
  <c r="I8" i="22"/>
  <c r="H27" i="22"/>
  <c r="H34" i="22"/>
  <c r="H41" i="22"/>
  <c r="H48" i="22"/>
  <c r="H55" i="22"/>
  <c r="H62" i="22"/>
  <c r="G15" i="22"/>
  <c r="G21" i="22"/>
  <c r="G28" i="22"/>
  <c r="G35" i="22"/>
  <c r="G42" i="22"/>
  <c r="G49" i="22"/>
  <c r="G56" i="22"/>
  <c r="G63" i="22"/>
  <c r="H15" i="22"/>
  <c r="H21" i="22"/>
  <c r="H28" i="22"/>
  <c r="H35" i="22"/>
  <c r="H42" i="22"/>
  <c r="H49" i="22"/>
  <c r="H56" i="22"/>
  <c r="H63" i="22"/>
  <c r="G10" i="22"/>
  <c r="I15" i="22"/>
  <c r="G22" i="22"/>
  <c r="G29" i="22"/>
  <c r="G36" i="22"/>
  <c r="G43" i="22"/>
  <c r="G50" i="22"/>
  <c r="G57" i="22"/>
  <c r="G64" i="22"/>
  <c r="H22" i="22"/>
  <c r="H29" i="22"/>
  <c r="H36" i="22"/>
  <c r="H43" i="22"/>
  <c r="H50" i="22"/>
  <c r="H57" i="22"/>
  <c r="H64" i="22"/>
  <c r="G27" i="20"/>
  <c r="G45" i="20"/>
  <c r="G46" i="21"/>
  <c r="H38" i="21"/>
  <c r="K38" i="21" s="1"/>
  <c r="H31" i="21"/>
  <c r="K31" i="21" s="1"/>
  <c r="G60" i="21"/>
  <c r="H60" i="21"/>
  <c r="K60" i="21" s="1"/>
  <c r="I48" i="21"/>
  <c r="I60" i="21"/>
  <c r="G28" i="20"/>
  <c r="G35" i="21"/>
  <c r="I17" i="21"/>
  <c r="L17" i="21" s="1"/>
  <c r="M17" i="21" s="1"/>
  <c r="H39" i="21"/>
  <c r="H11" i="21"/>
  <c r="K11" i="21" s="1"/>
  <c r="G40" i="21"/>
  <c r="G38" i="20"/>
  <c r="I42" i="21"/>
  <c r="H62" i="20"/>
  <c r="K62" i="20" s="1"/>
  <c r="H35" i="21"/>
  <c r="K35" i="21" s="1"/>
  <c r="H45" i="21"/>
  <c r="K45" i="21" s="1"/>
  <c r="G23" i="21"/>
  <c r="I23" i="21"/>
  <c r="L23" i="21" s="1"/>
  <c r="I55" i="21"/>
  <c r="I63" i="21"/>
  <c r="L63" i="21" s="1"/>
  <c r="H63" i="21"/>
  <c r="K63" i="21" s="1"/>
  <c r="I27" i="21"/>
  <c r="O6" i="21" s="1"/>
  <c r="T7" i="21" s="1"/>
  <c r="I52" i="21"/>
  <c r="L52" i="21" s="1"/>
  <c r="H52" i="21"/>
  <c r="K52" i="21" s="1"/>
  <c r="G52" i="21"/>
  <c r="O23" i="21"/>
  <c r="T24" i="21" s="1"/>
  <c r="R23" i="21"/>
  <c r="L44" i="21"/>
  <c r="I19" i="21"/>
  <c r="L19" i="21" s="1"/>
  <c r="H19" i="21"/>
  <c r="K19" i="21" s="1"/>
  <c r="I49" i="21"/>
  <c r="H49" i="21"/>
  <c r="K49" i="21" s="1"/>
  <c r="G49" i="21"/>
  <c r="G63" i="21"/>
  <c r="G31" i="21"/>
  <c r="G39" i="21"/>
  <c r="G30" i="20"/>
  <c r="H30" i="20"/>
  <c r="K30" i="20" s="1"/>
  <c r="I51" i="20"/>
  <c r="O30" i="20" s="1"/>
  <c r="G5" i="21"/>
  <c r="G5" i="20"/>
  <c r="G21" i="20"/>
  <c r="I30" i="20"/>
  <c r="O9" i="20" s="1"/>
  <c r="I5" i="21"/>
  <c r="G28" i="21"/>
  <c r="G32" i="21"/>
  <c r="G63" i="20"/>
  <c r="H28" i="21"/>
  <c r="K28" i="21" s="1"/>
  <c r="H32" i="21"/>
  <c r="K32" i="21" s="1"/>
  <c r="G56" i="21"/>
  <c r="G59" i="21"/>
  <c r="G23" i="20"/>
  <c r="I48" i="20"/>
  <c r="H56" i="20"/>
  <c r="K56" i="20" s="1"/>
  <c r="G15" i="21"/>
  <c r="G24" i="21"/>
  <c r="G37" i="21"/>
  <c r="H56" i="21"/>
  <c r="K56" i="21" s="1"/>
  <c r="H59" i="21"/>
  <c r="K59" i="21" s="1"/>
  <c r="H15" i="21"/>
  <c r="K15" i="21" s="1"/>
  <c r="H24" i="21"/>
  <c r="K24" i="21" s="1"/>
  <c r="I37" i="21"/>
  <c r="O16" i="21" s="1"/>
  <c r="T17" i="21" s="1"/>
  <c r="I41" i="21"/>
  <c r="H15" i="20"/>
  <c r="M15" i="20" s="1"/>
  <c r="I23" i="20"/>
  <c r="L23" i="20" s="1"/>
  <c r="H45" i="20"/>
  <c r="G21" i="21"/>
  <c r="G65" i="21"/>
  <c r="H8" i="20"/>
  <c r="K8" i="20" s="1"/>
  <c r="H21" i="21"/>
  <c r="K21" i="21" s="1"/>
  <c r="I34" i="21"/>
  <c r="R13" i="21" s="1"/>
  <c r="G38" i="21"/>
  <c r="G45" i="21"/>
  <c r="I62" i="21"/>
  <c r="I65" i="21"/>
  <c r="O44" i="21" s="1"/>
  <c r="H23" i="20"/>
  <c r="G62" i="20"/>
  <c r="H7" i="21"/>
  <c r="K7" i="21" s="1"/>
  <c r="G42" i="21"/>
  <c r="H9" i="21"/>
  <c r="K9" i="21" s="1"/>
  <c r="G59" i="20"/>
  <c r="G49" i="20"/>
  <c r="G12" i="21"/>
  <c r="I12" i="21"/>
  <c r="H12" i="21"/>
  <c r="I57" i="21"/>
  <c r="O35" i="21" s="1"/>
  <c r="T36" i="21" s="1"/>
  <c r="H57" i="21"/>
  <c r="G57" i="21"/>
  <c r="I6" i="21"/>
  <c r="H6" i="21"/>
  <c r="I13" i="21"/>
  <c r="H13" i="21"/>
  <c r="H53" i="21"/>
  <c r="G53" i="21"/>
  <c r="K17" i="21"/>
  <c r="I8" i="21"/>
  <c r="H8" i="21"/>
  <c r="I50" i="21"/>
  <c r="H50" i="21"/>
  <c r="G50" i="21"/>
  <c r="G13" i="21"/>
  <c r="R10" i="21"/>
  <c r="L31" i="21"/>
  <c r="I26" i="21"/>
  <c r="H26" i="21"/>
  <c r="G26" i="21"/>
  <c r="I46" i="21"/>
  <c r="O24" i="21" s="1"/>
  <c r="T25" i="21" s="1"/>
  <c r="I53" i="21"/>
  <c r="I43" i="21"/>
  <c r="R21" i="21" s="1"/>
  <c r="H43" i="21"/>
  <c r="G43" i="21"/>
  <c r="L18" i="21"/>
  <c r="G8" i="21"/>
  <c r="G18" i="21"/>
  <c r="G9" i="21"/>
  <c r="I29" i="21"/>
  <c r="O7" i="21" s="1"/>
  <c r="T8" i="21" s="1"/>
  <c r="H29" i="21"/>
  <c r="G29" i="21"/>
  <c r="K16" i="21"/>
  <c r="G7" i="21"/>
  <c r="H46" i="21"/>
  <c r="G58" i="21"/>
  <c r="L51" i="21"/>
  <c r="R9" i="21"/>
  <c r="O9" i="21"/>
  <c r="L32" i="21"/>
  <c r="H54" i="21"/>
  <c r="I54" i="21"/>
  <c r="G54" i="21"/>
  <c r="I25" i="21"/>
  <c r="H25" i="21"/>
  <c r="G25" i="21"/>
  <c r="G6" i="21"/>
  <c r="H18" i="21"/>
  <c r="K27" i="21"/>
  <c r="I40" i="21"/>
  <c r="O18" i="21" s="1"/>
  <c r="T19" i="21" s="1"/>
  <c r="H40" i="21"/>
  <c r="H61" i="21"/>
  <c r="I61" i="21"/>
  <c r="G61" i="21"/>
  <c r="T58" i="21"/>
  <c r="L59" i="21"/>
  <c r="R17" i="21"/>
  <c r="O17" i="21"/>
  <c r="L38" i="21"/>
  <c r="T63" i="21"/>
  <c r="L64" i="21"/>
  <c r="K34" i="21"/>
  <c r="I20" i="21"/>
  <c r="G20" i="21"/>
  <c r="H20" i="21"/>
  <c r="T51" i="21"/>
  <c r="T65" i="21"/>
  <c r="L45" i="21"/>
  <c r="K48" i="21"/>
  <c r="L58" i="21"/>
  <c r="K55" i="21"/>
  <c r="T38" i="21"/>
  <c r="I14" i="21"/>
  <c r="G14" i="21"/>
  <c r="H14" i="21"/>
  <c r="G51" i="21"/>
  <c r="I33" i="21"/>
  <c r="R11" i="21" s="1"/>
  <c r="H33" i="21"/>
  <c r="I36" i="21"/>
  <c r="O14" i="21" s="1"/>
  <c r="H36" i="21"/>
  <c r="G36" i="21"/>
  <c r="L39" i="21"/>
  <c r="G44" i="21"/>
  <c r="I10" i="21"/>
  <c r="H10" i="21"/>
  <c r="G11" i="21"/>
  <c r="G33" i="21"/>
  <c r="R37" i="21"/>
  <c r="K41" i="21"/>
  <c r="I47" i="21"/>
  <c r="H47" i="21"/>
  <c r="G10" i="21"/>
  <c r="G19" i="21"/>
  <c r="I22" i="21"/>
  <c r="H22" i="21"/>
  <c r="G22" i="21"/>
  <c r="G30" i="21"/>
  <c r="G47" i="21"/>
  <c r="K62" i="21"/>
  <c r="L15" i="21"/>
  <c r="I16" i="21"/>
  <c r="G17" i="21"/>
  <c r="L21" i="21"/>
  <c r="H23" i="21"/>
  <c r="L28" i="21"/>
  <c r="H30" i="21"/>
  <c r="L35" i="21"/>
  <c r="H37" i="21"/>
  <c r="L42" i="21"/>
  <c r="M42" i="21" s="1"/>
  <c r="H44" i="21"/>
  <c r="H51" i="21"/>
  <c r="T52" i="21"/>
  <c r="L56" i="21"/>
  <c r="H58" i="21"/>
  <c r="T59" i="21"/>
  <c r="H65" i="21"/>
  <c r="G27" i="21"/>
  <c r="G34" i="21"/>
  <c r="G41" i="21"/>
  <c r="G48" i="21"/>
  <c r="G55" i="21"/>
  <c r="G62" i="21"/>
  <c r="G64" i="21"/>
  <c r="G16" i="21"/>
  <c r="H64" i="21"/>
  <c r="O20" i="20"/>
  <c r="T21" i="20" s="1"/>
  <c r="L41" i="20"/>
  <c r="R20" i="20"/>
  <c r="K55" i="20"/>
  <c r="K48" i="20"/>
  <c r="L34" i="20"/>
  <c r="R15" i="20"/>
  <c r="L36" i="20"/>
  <c r="G16" i="20"/>
  <c r="I16" i="20"/>
  <c r="L16" i="20" s="1"/>
  <c r="H16" i="20"/>
  <c r="K16" i="20" s="1"/>
  <c r="L27" i="20"/>
  <c r="L62" i="20"/>
  <c r="L29" i="20"/>
  <c r="R8" i="20"/>
  <c r="H41" i="20"/>
  <c r="H14" i="20"/>
  <c r="K14" i="20" s="1"/>
  <c r="I28" i="20"/>
  <c r="O6" i="20" s="1"/>
  <c r="T7" i="20" s="1"/>
  <c r="H34" i="20"/>
  <c r="H49" i="20"/>
  <c r="I55" i="20"/>
  <c r="I9" i="20"/>
  <c r="G25" i="20"/>
  <c r="I49" i="20"/>
  <c r="R28" i="20" s="1"/>
  <c r="H65" i="20"/>
  <c r="K65" i="20" s="1"/>
  <c r="H17" i="20"/>
  <c r="K17" i="20" s="1"/>
  <c r="H21" i="20"/>
  <c r="K21" i="20" s="1"/>
  <c r="G44" i="20"/>
  <c r="I21" i="20"/>
  <c r="G37" i="20"/>
  <c r="H44" i="20"/>
  <c r="H63" i="20"/>
  <c r="K63" i="20" s="1"/>
  <c r="G18" i="20"/>
  <c r="H27" i="20"/>
  <c r="H37" i="20"/>
  <c r="K37" i="20" s="1"/>
  <c r="I44" i="20"/>
  <c r="R23" i="20" s="1"/>
  <c r="G58" i="20"/>
  <c r="I63" i="20"/>
  <c r="R42" i="20" s="1"/>
  <c r="H18" i="20"/>
  <c r="G42" i="20"/>
  <c r="H58" i="20"/>
  <c r="K58" i="20" s="1"/>
  <c r="G15" i="20"/>
  <c r="H42" i="20"/>
  <c r="G56" i="20"/>
  <c r="H28" i="20"/>
  <c r="H20" i="20"/>
  <c r="K20" i="20" s="1"/>
  <c r="I38" i="20"/>
  <c r="L38" i="20" s="1"/>
  <c r="G65" i="20"/>
  <c r="G35" i="20"/>
  <c r="I35" i="20"/>
  <c r="R13" i="20" s="1"/>
  <c r="L42" i="20"/>
  <c r="G55" i="20"/>
  <c r="H31" i="20"/>
  <c r="G41" i="20"/>
  <c r="L56" i="20"/>
  <c r="L11" i="20"/>
  <c r="L50" i="20"/>
  <c r="L31" i="20"/>
  <c r="L24" i="20"/>
  <c r="L17" i="20"/>
  <c r="I10" i="20"/>
  <c r="L18" i="20"/>
  <c r="H38" i="20"/>
  <c r="G51" i="20"/>
  <c r="K51" i="20"/>
  <c r="L12" i="20"/>
  <c r="L45" i="20"/>
  <c r="G53" i="20"/>
  <c r="H53" i="20"/>
  <c r="I53" i="20"/>
  <c r="R31" i="20" s="1"/>
  <c r="H32" i="20"/>
  <c r="I32" i="20"/>
  <c r="R10" i="20" s="1"/>
  <c r="O37" i="20"/>
  <c r="L58" i="20"/>
  <c r="H6" i="20"/>
  <c r="O12" i="20"/>
  <c r="K35" i="20"/>
  <c r="H39" i="20"/>
  <c r="I39" i="20"/>
  <c r="G60" i="20"/>
  <c r="H60" i="20"/>
  <c r="I60" i="20"/>
  <c r="R38" i="20" s="1"/>
  <c r="L6" i="20"/>
  <c r="G6" i="20"/>
  <c r="H12" i="20"/>
  <c r="G32" i="20"/>
  <c r="H50" i="20"/>
  <c r="G50" i="20"/>
  <c r="G17" i="20"/>
  <c r="H22" i="20"/>
  <c r="G22" i="20"/>
  <c r="L37" i="20"/>
  <c r="G39" i="20"/>
  <c r="R30" i="20"/>
  <c r="L52" i="20"/>
  <c r="H57" i="20"/>
  <c r="G57" i="20"/>
  <c r="O44" i="20"/>
  <c r="L65" i="20"/>
  <c r="G11" i="20"/>
  <c r="G20" i="20"/>
  <c r="I19" i="20"/>
  <c r="H19" i="20"/>
  <c r="G19" i="20"/>
  <c r="G24" i="20"/>
  <c r="H29" i="20"/>
  <c r="G29" i="20"/>
  <c r="G52" i="20"/>
  <c r="I57" i="20"/>
  <c r="O35" i="20" s="1"/>
  <c r="T36" i="20" s="1"/>
  <c r="H24" i="20"/>
  <c r="H46" i="20"/>
  <c r="I46" i="20"/>
  <c r="O24" i="20" s="1"/>
  <c r="H52" i="20"/>
  <c r="G12" i="20"/>
  <c r="H11" i="20"/>
  <c r="L5" i="20"/>
  <c r="O15" i="20"/>
  <c r="G31" i="20"/>
  <c r="H36" i="20"/>
  <c r="G36" i="20"/>
  <c r="G46" i="20"/>
  <c r="L59" i="20"/>
  <c r="H64" i="20"/>
  <c r="G64" i="20"/>
  <c r="H25" i="20"/>
  <c r="I25" i="20"/>
  <c r="T50" i="20"/>
  <c r="R43" i="20"/>
  <c r="O43" i="20"/>
  <c r="G13" i="20"/>
  <c r="G14" i="20"/>
  <c r="I13" i="20"/>
  <c r="H13" i="20"/>
  <c r="H5" i="20"/>
  <c r="J5" i="20" s="1"/>
  <c r="G7" i="20"/>
  <c r="G8" i="20"/>
  <c r="I7" i="20"/>
  <c r="H7" i="20"/>
  <c r="O8" i="20"/>
  <c r="G10" i="20"/>
  <c r="T22" i="20"/>
  <c r="L33" i="20"/>
  <c r="H43" i="20"/>
  <c r="G43" i="20"/>
  <c r="H59" i="20"/>
  <c r="T47" i="20"/>
  <c r="G26" i="20"/>
  <c r="G33" i="20"/>
  <c r="G40" i="20"/>
  <c r="G47" i="20"/>
  <c r="G54" i="20"/>
  <c r="G61" i="20"/>
  <c r="T54" i="20"/>
  <c r="T61" i="20"/>
  <c r="R21" i="20"/>
  <c r="H26" i="20"/>
  <c r="H33" i="20"/>
  <c r="H40" i="20"/>
  <c r="H47" i="20"/>
  <c r="H54" i="20"/>
  <c r="H61" i="20"/>
  <c r="I26" i="20"/>
  <c r="G34" i="20"/>
  <c r="I40" i="20"/>
  <c r="I47" i="20"/>
  <c r="I54" i="20"/>
  <c r="I61" i="20"/>
  <c r="G9" i="20"/>
  <c r="H55" i="12"/>
  <c r="I31" i="12"/>
  <c r="R10" i="12" s="1"/>
  <c r="G27" i="12"/>
  <c r="R33" i="12"/>
  <c r="R11" i="12"/>
  <c r="G46" i="12"/>
  <c r="G56" i="12"/>
  <c r="H51" i="12"/>
  <c r="K51" i="12" s="1"/>
  <c r="R18" i="12"/>
  <c r="R8" i="12"/>
  <c r="G64" i="12"/>
  <c r="R43" i="12"/>
  <c r="G54" i="12"/>
  <c r="O40" i="12"/>
  <c r="T41" i="12" s="1"/>
  <c r="L55" i="12"/>
  <c r="M55" i="12" s="1"/>
  <c r="R34" i="12"/>
  <c r="R29" i="12"/>
  <c r="G48" i="12"/>
  <c r="G28" i="12"/>
  <c r="O44" i="12"/>
  <c r="T45" i="12" s="1"/>
  <c r="I18" i="12"/>
  <c r="L18" i="12" s="1"/>
  <c r="M18" i="12" s="1"/>
  <c r="G60" i="12"/>
  <c r="I27" i="12"/>
  <c r="R35" i="12"/>
  <c r="I46" i="12"/>
  <c r="H46" i="12"/>
  <c r="K46" i="12" s="1"/>
  <c r="L47" i="12"/>
  <c r="M47" i="12" s="1"/>
  <c r="I60" i="12"/>
  <c r="R39" i="12" s="1"/>
  <c r="T57" i="12"/>
  <c r="T64" i="12"/>
  <c r="G41" i="12"/>
  <c r="G45" i="12"/>
  <c r="H42" i="12"/>
  <c r="K42" i="12" s="1"/>
  <c r="L64" i="12"/>
  <c r="M64" i="12" s="1"/>
  <c r="H59" i="12"/>
  <c r="K59" i="12" s="1"/>
  <c r="I49" i="12"/>
  <c r="G37" i="12"/>
  <c r="G29" i="12"/>
  <c r="G20" i="12"/>
  <c r="L61" i="12"/>
  <c r="J19" i="12"/>
  <c r="L19" i="12"/>
  <c r="M19" i="12" s="1"/>
  <c r="M39" i="12"/>
  <c r="G31" i="12"/>
  <c r="T60" i="12"/>
  <c r="G51" i="12"/>
  <c r="H29" i="12"/>
  <c r="K29" i="12" s="1"/>
  <c r="H27" i="12"/>
  <c r="K27" i="12" s="1"/>
  <c r="I59" i="12"/>
  <c r="R38" i="12" s="1"/>
  <c r="G49" i="12"/>
  <c r="I26" i="12"/>
  <c r="H12" i="12"/>
  <c r="K12" i="12" s="1"/>
  <c r="T62" i="12"/>
  <c r="I45" i="12"/>
  <c r="G12" i="12"/>
  <c r="G38" i="12"/>
  <c r="G32" i="12"/>
  <c r="I28" i="12"/>
  <c r="I20" i="12"/>
  <c r="L20" i="12" s="1"/>
  <c r="G52" i="12"/>
  <c r="H50" i="12"/>
  <c r="K50" i="12" s="1"/>
  <c r="L30" i="12"/>
  <c r="H28" i="12"/>
  <c r="K28" i="12" s="1"/>
  <c r="H20" i="12"/>
  <c r="K20" i="12" s="1"/>
  <c r="G50" i="12"/>
  <c r="I48" i="12"/>
  <c r="I37" i="12"/>
  <c r="H30" i="12"/>
  <c r="K30" i="12" s="1"/>
  <c r="G58" i="12"/>
  <c r="K13" i="12"/>
  <c r="O34" i="12"/>
  <c r="I22" i="12"/>
  <c r="H22" i="12"/>
  <c r="G59" i="12"/>
  <c r="K54" i="12"/>
  <c r="M54" i="12"/>
  <c r="K25" i="12"/>
  <c r="K45" i="12"/>
  <c r="G25" i="12"/>
  <c r="I25" i="12"/>
  <c r="G26" i="12"/>
  <c r="H62" i="12"/>
  <c r="G62" i="12"/>
  <c r="I62" i="12"/>
  <c r="K23" i="12"/>
  <c r="G14" i="12"/>
  <c r="H14" i="12"/>
  <c r="I14" i="12"/>
  <c r="K44" i="12"/>
  <c r="I23" i="12"/>
  <c r="G23" i="12"/>
  <c r="I58" i="12"/>
  <c r="R37" i="12" s="1"/>
  <c r="H57" i="12"/>
  <c r="J57" i="12" s="1"/>
  <c r="T49" i="12"/>
  <c r="G44" i="12"/>
  <c r="I44" i="12"/>
  <c r="O23" i="12" s="1"/>
  <c r="G63" i="12"/>
  <c r="H63" i="12"/>
  <c r="I63" i="12"/>
  <c r="H58" i="12"/>
  <c r="G57" i="12"/>
  <c r="T47" i="12"/>
  <c r="H34" i="12"/>
  <c r="G34" i="12"/>
  <c r="G35" i="12"/>
  <c r="I34" i="12"/>
  <c r="R13" i="12" s="1"/>
  <c r="J55" i="12"/>
  <c r="O20" i="12"/>
  <c r="L65" i="12"/>
  <c r="O35" i="12"/>
  <c r="K55" i="12"/>
  <c r="G55" i="12"/>
  <c r="L31" i="12"/>
  <c r="M31" i="12" s="1"/>
  <c r="I15" i="12"/>
  <c r="G15" i="12"/>
  <c r="H15" i="12"/>
  <c r="O11" i="12"/>
  <c r="H38" i="12"/>
  <c r="I38" i="12"/>
  <c r="R17" i="12" s="1"/>
  <c r="K19" i="12"/>
  <c r="L49" i="12"/>
  <c r="M49" i="12" s="1"/>
  <c r="K43" i="12"/>
  <c r="G65" i="12"/>
  <c r="H65" i="12"/>
  <c r="J65" i="12" s="1"/>
  <c r="G61" i="12"/>
  <c r="H61" i="12"/>
  <c r="J56" i="12"/>
  <c r="K49" i="12"/>
  <c r="K56" i="12"/>
  <c r="M56" i="12"/>
  <c r="L57" i="12"/>
  <c r="G53" i="12"/>
  <c r="H53" i="12"/>
  <c r="I53" i="12"/>
  <c r="R32" i="12" s="1"/>
  <c r="L51" i="12"/>
  <c r="M51" i="12" s="1"/>
  <c r="G39" i="12"/>
  <c r="H33" i="12"/>
  <c r="G33" i="12"/>
  <c r="I33" i="12"/>
  <c r="R12" i="12" s="1"/>
  <c r="I16" i="12"/>
  <c r="G16" i="12"/>
  <c r="H16" i="12"/>
  <c r="G11" i="12"/>
  <c r="H11" i="12"/>
  <c r="I11" i="12"/>
  <c r="I52" i="12"/>
  <c r="R31" i="12" s="1"/>
  <c r="G43" i="12"/>
  <c r="I43" i="12"/>
  <c r="R22" i="12" s="1"/>
  <c r="H52" i="12"/>
  <c r="G40" i="12"/>
  <c r="I40" i="12"/>
  <c r="R19" i="12" s="1"/>
  <c r="G18" i="12"/>
  <c r="G19" i="12"/>
  <c r="G24" i="12"/>
  <c r="I24" i="12"/>
  <c r="H24" i="12"/>
  <c r="G13" i="12"/>
  <c r="I13" i="12"/>
  <c r="G47" i="12"/>
  <c r="G36" i="12"/>
  <c r="I36" i="12"/>
  <c r="R15" i="12" s="1"/>
  <c r="H36" i="12"/>
  <c r="J32" i="12"/>
  <c r="K26" i="12"/>
  <c r="G21" i="12"/>
  <c r="H21" i="12"/>
  <c r="G42" i="12"/>
  <c r="I35" i="12"/>
  <c r="R14" i="12" s="1"/>
  <c r="H35" i="12"/>
  <c r="G17" i="12"/>
  <c r="I17" i="12"/>
  <c r="H17" i="12"/>
  <c r="L41" i="12"/>
  <c r="H41" i="12"/>
  <c r="K10" i="12"/>
  <c r="G10" i="12"/>
  <c r="I10" i="12"/>
  <c r="I8" i="12"/>
  <c r="L8" i="12"/>
  <c r="M8" i="12" s="1"/>
  <c r="G9" i="12"/>
  <c r="H9" i="12"/>
  <c r="I9" i="12"/>
  <c r="K8" i="12"/>
  <c r="E5" i="14"/>
  <c r="S15" i="31" l="1"/>
  <c r="U14" i="31"/>
  <c r="S10" i="28"/>
  <c r="U9" i="28"/>
  <c r="S9" i="27"/>
  <c r="U8" i="27"/>
  <c r="M14" i="26"/>
  <c r="J8" i="26"/>
  <c r="O29" i="20"/>
  <c r="R29" i="20"/>
  <c r="O10" i="20"/>
  <c r="T11" i="20" s="1"/>
  <c r="O31" i="20"/>
  <c r="O13" i="20"/>
  <c r="T14" i="20" s="1"/>
  <c r="L51" i="20"/>
  <c r="M51" i="20" s="1"/>
  <c r="R24" i="20"/>
  <c r="R35" i="20"/>
  <c r="O22" i="20"/>
  <c r="T23" i="20" s="1"/>
  <c r="O41" i="20"/>
  <c r="T42" i="20" s="1"/>
  <c r="R22" i="20"/>
  <c r="R41" i="20"/>
  <c r="M62" i="20"/>
  <c r="L61" i="26"/>
  <c r="M61" i="26" s="1"/>
  <c r="L44" i="26"/>
  <c r="M44" i="26" s="1"/>
  <c r="M38" i="26"/>
  <c r="M54" i="26"/>
  <c r="L58" i="26"/>
  <c r="O40" i="26"/>
  <c r="T41" i="26" s="1"/>
  <c r="M8" i="26"/>
  <c r="J14" i="26"/>
  <c r="J37" i="26"/>
  <c r="N19" i="26"/>
  <c r="Q19" i="26" s="1"/>
  <c r="J25" i="26"/>
  <c r="M18" i="26"/>
  <c r="J30" i="26"/>
  <c r="L37" i="26"/>
  <c r="M37" i="26" s="1"/>
  <c r="J23" i="26"/>
  <c r="J49" i="26"/>
  <c r="M24" i="26"/>
  <c r="J39" i="26"/>
  <c r="M17" i="26"/>
  <c r="M47" i="26"/>
  <c r="M30" i="26"/>
  <c r="N56" i="26" s="1"/>
  <c r="Q56" i="26" s="1"/>
  <c r="J20" i="26"/>
  <c r="J45" i="26"/>
  <c r="M32" i="26"/>
  <c r="N41" i="26"/>
  <c r="Q41" i="26" s="1"/>
  <c r="O27" i="26"/>
  <c r="T28" i="26" s="1"/>
  <c r="J35" i="26"/>
  <c r="M45" i="26"/>
  <c r="J24" i="26"/>
  <c r="J29" i="26"/>
  <c r="R36" i="26"/>
  <c r="J18" i="26"/>
  <c r="J32" i="26"/>
  <c r="M16" i="26"/>
  <c r="O19" i="26"/>
  <c r="T20" i="26" s="1"/>
  <c r="K18" i="26"/>
  <c r="N57" i="26"/>
  <c r="Q57" i="26" s="1"/>
  <c r="J57" i="26"/>
  <c r="O33" i="26"/>
  <c r="T34" i="26" s="1"/>
  <c r="L52" i="26"/>
  <c r="M52" i="26" s="1"/>
  <c r="J17" i="26"/>
  <c r="J52" i="26"/>
  <c r="K47" i="26"/>
  <c r="J38" i="26"/>
  <c r="J61" i="26"/>
  <c r="R6" i="26"/>
  <c r="K25" i="26"/>
  <c r="M23" i="26"/>
  <c r="J11" i="26"/>
  <c r="M58" i="26"/>
  <c r="N33" i="26" s="1"/>
  <c r="Q33" i="26" s="1"/>
  <c r="L65" i="26"/>
  <c r="M65" i="26" s="1"/>
  <c r="J36" i="26"/>
  <c r="J31" i="26"/>
  <c r="O26" i="26"/>
  <c r="J28" i="26"/>
  <c r="M11" i="26"/>
  <c r="K11" i="26"/>
  <c r="J10" i="26"/>
  <c r="L51" i="26"/>
  <c r="M51" i="26" s="1"/>
  <c r="J50" i="26"/>
  <c r="J58" i="26"/>
  <c r="O12" i="26"/>
  <c r="T13" i="26" s="1"/>
  <c r="L59" i="26"/>
  <c r="M59" i="26" s="1"/>
  <c r="R34" i="26"/>
  <c r="O34" i="26"/>
  <c r="T35" i="26" s="1"/>
  <c r="J54" i="26"/>
  <c r="J59" i="26"/>
  <c r="J56" i="26"/>
  <c r="L31" i="26"/>
  <c r="M31" i="26" s="1"/>
  <c r="T8" i="26"/>
  <c r="K60" i="26"/>
  <c r="K46" i="26"/>
  <c r="K35" i="26"/>
  <c r="M35" i="26"/>
  <c r="K41" i="26"/>
  <c r="T37" i="26"/>
  <c r="K21" i="26"/>
  <c r="M21" i="26"/>
  <c r="K15" i="26"/>
  <c r="J21" i="26"/>
  <c r="K28" i="26"/>
  <c r="M28" i="26"/>
  <c r="K9" i="26"/>
  <c r="L41" i="26"/>
  <c r="M41" i="26" s="1"/>
  <c r="J41" i="26"/>
  <c r="R16" i="26"/>
  <c r="O16" i="26"/>
  <c r="T11" i="26"/>
  <c r="T30" i="26"/>
  <c r="T12" i="26"/>
  <c r="K33" i="26"/>
  <c r="T21" i="26"/>
  <c r="J6" i="26"/>
  <c r="K55" i="26"/>
  <c r="T7" i="26"/>
  <c r="L33" i="26"/>
  <c r="M33" i="26" s="1"/>
  <c r="O8" i="26"/>
  <c r="J33" i="26"/>
  <c r="R8" i="26"/>
  <c r="T33" i="26"/>
  <c r="M64" i="26"/>
  <c r="K64" i="26"/>
  <c r="J65" i="26"/>
  <c r="L55" i="26"/>
  <c r="M55" i="26" s="1"/>
  <c r="J55" i="26"/>
  <c r="R30" i="26"/>
  <c r="O30" i="26"/>
  <c r="K48" i="26"/>
  <c r="M12" i="26"/>
  <c r="K12" i="26"/>
  <c r="M57" i="26"/>
  <c r="K57" i="26"/>
  <c r="J15" i="26"/>
  <c r="L15" i="26"/>
  <c r="M15" i="26" s="1"/>
  <c r="J16" i="26"/>
  <c r="L48" i="26"/>
  <c r="M48" i="26" s="1"/>
  <c r="J48" i="26"/>
  <c r="R23" i="26"/>
  <c r="O23" i="26"/>
  <c r="K26" i="26"/>
  <c r="T26" i="26"/>
  <c r="J22" i="26"/>
  <c r="K27" i="26"/>
  <c r="J12" i="26"/>
  <c r="K43" i="26"/>
  <c r="M43" i="26"/>
  <c r="K63" i="26"/>
  <c r="M63" i="26"/>
  <c r="J64" i="26"/>
  <c r="T6" i="26"/>
  <c r="L60" i="26"/>
  <c r="M60" i="26" s="1"/>
  <c r="J60" i="26"/>
  <c r="R35" i="26"/>
  <c r="O35" i="26"/>
  <c r="L46" i="26"/>
  <c r="M46" i="26" s="1"/>
  <c r="J46" i="26"/>
  <c r="R21" i="26"/>
  <c r="O21" i="26"/>
  <c r="L53" i="26"/>
  <c r="M53" i="26" s="1"/>
  <c r="J53" i="26"/>
  <c r="R28" i="26"/>
  <c r="O28" i="26"/>
  <c r="T23" i="26"/>
  <c r="M50" i="26"/>
  <c r="J51" i="26"/>
  <c r="K50" i="26"/>
  <c r="L27" i="26"/>
  <c r="M27" i="26" s="1"/>
  <c r="J27" i="26"/>
  <c r="M36" i="26"/>
  <c r="K36" i="26"/>
  <c r="K56" i="26"/>
  <c r="M56" i="26"/>
  <c r="T40" i="26"/>
  <c r="M39" i="26"/>
  <c r="K39" i="26"/>
  <c r="J44" i="26"/>
  <c r="T39" i="26"/>
  <c r="M5" i="26"/>
  <c r="K5" i="26"/>
  <c r="K53" i="26"/>
  <c r="M29" i="26"/>
  <c r="K29" i="26"/>
  <c r="L62" i="26"/>
  <c r="M62" i="26" s="1"/>
  <c r="J62" i="26"/>
  <c r="R37" i="26"/>
  <c r="O37" i="26"/>
  <c r="L26" i="26"/>
  <c r="M26" i="26" s="1"/>
  <c r="J26" i="26"/>
  <c r="J43" i="26"/>
  <c r="L7" i="26"/>
  <c r="M7" i="26" s="1"/>
  <c r="J7" i="26"/>
  <c r="T15" i="26"/>
  <c r="J40" i="26"/>
  <c r="L40" i="26"/>
  <c r="M40" i="26" s="1"/>
  <c r="R15" i="26"/>
  <c r="O15" i="26"/>
  <c r="L13" i="26"/>
  <c r="M13" i="26" s="1"/>
  <c r="J13" i="26"/>
  <c r="L9" i="26"/>
  <c r="M9" i="26" s="1"/>
  <c r="J9" i="26"/>
  <c r="M22" i="26"/>
  <c r="K22" i="26"/>
  <c r="K49" i="26"/>
  <c r="M49" i="26"/>
  <c r="K62" i="26"/>
  <c r="L19" i="26"/>
  <c r="M19" i="26" s="1"/>
  <c r="J19" i="26"/>
  <c r="T19" i="26"/>
  <c r="J63" i="26"/>
  <c r="J42" i="26"/>
  <c r="K34" i="26"/>
  <c r="J47" i="26"/>
  <c r="M10" i="26"/>
  <c r="K10" i="26"/>
  <c r="K42" i="26"/>
  <c r="M42" i="26"/>
  <c r="T32" i="26"/>
  <c r="T18" i="26"/>
  <c r="T25" i="26"/>
  <c r="L34" i="26"/>
  <c r="M34" i="26" s="1"/>
  <c r="J34" i="26"/>
  <c r="R9" i="26"/>
  <c r="O9" i="26"/>
  <c r="K40" i="26"/>
  <c r="O16" i="20"/>
  <c r="T17" i="20" s="1"/>
  <c r="R16" i="20"/>
  <c r="O38" i="20"/>
  <c r="T39" i="20" s="1"/>
  <c r="R6" i="20"/>
  <c r="J28" i="20"/>
  <c r="M41" i="24"/>
  <c r="K20" i="24"/>
  <c r="J31" i="24"/>
  <c r="J64" i="24"/>
  <c r="J38" i="24"/>
  <c r="L44" i="24"/>
  <c r="M44" i="24" s="1"/>
  <c r="J34" i="24"/>
  <c r="R24" i="24"/>
  <c r="M54" i="24"/>
  <c r="L38" i="24"/>
  <c r="M38" i="24" s="1"/>
  <c r="M51" i="24"/>
  <c r="M59" i="24"/>
  <c r="O18" i="24"/>
  <c r="T19" i="24" s="1"/>
  <c r="L65" i="24"/>
  <c r="M65" i="24" s="1"/>
  <c r="J21" i="24"/>
  <c r="R45" i="24"/>
  <c r="M31" i="24"/>
  <c r="M35" i="24"/>
  <c r="M48" i="24"/>
  <c r="M11" i="24"/>
  <c r="M17" i="24"/>
  <c r="M24" i="24"/>
  <c r="J41" i="24"/>
  <c r="J40" i="24"/>
  <c r="J57" i="24"/>
  <c r="R31" i="24"/>
  <c r="J59" i="24"/>
  <c r="O38" i="24"/>
  <c r="T39" i="24" s="1"/>
  <c r="M61" i="24"/>
  <c r="J58" i="24"/>
  <c r="J61" i="24"/>
  <c r="O31" i="24"/>
  <c r="T32" i="24" s="1"/>
  <c r="J45" i="24"/>
  <c r="M33" i="24"/>
  <c r="L58" i="24"/>
  <c r="M58" i="24" s="1"/>
  <c r="M45" i="24"/>
  <c r="J48" i="24"/>
  <c r="K23" i="22"/>
  <c r="J56" i="22"/>
  <c r="J27" i="24"/>
  <c r="O32" i="24"/>
  <c r="T33" i="24" s="1"/>
  <c r="L52" i="24"/>
  <c r="M52" i="24" s="1"/>
  <c r="K33" i="24"/>
  <c r="R27" i="24"/>
  <c r="M6" i="24"/>
  <c r="R32" i="24"/>
  <c r="J52" i="24"/>
  <c r="L47" i="24"/>
  <c r="M47" i="24" s="1"/>
  <c r="M26" i="24"/>
  <c r="J44" i="24"/>
  <c r="M40" i="24"/>
  <c r="J35" i="24"/>
  <c r="J17" i="24"/>
  <c r="M27" i="24"/>
  <c r="J15" i="24"/>
  <c r="L15" i="24"/>
  <c r="M15" i="24" s="1"/>
  <c r="J16" i="24"/>
  <c r="J5" i="24"/>
  <c r="J6" i="24"/>
  <c r="L5" i="24"/>
  <c r="M5" i="24" s="1"/>
  <c r="K60" i="24"/>
  <c r="R12" i="24"/>
  <c r="J32" i="24"/>
  <c r="L32" i="24"/>
  <c r="M32" i="24" s="1"/>
  <c r="O12" i="24"/>
  <c r="K9" i="24"/>
  <c r="K42" i="24"/>
  <c r="J7" i="24"/>
  <c r="L7" i="24"/>
  <c r="M7" i="24" s="1"/>
  <c r="K36" i="24"/>
  <c r="K32" i="24"/>
  <c r="J42" i="24"/>
  <c r="L42" i="24"/>
  <c r="M42" i="24" s="1"/>
  <c r="O22" i="24"/>
  <c r="R22" i="24"/>
  <c r="K7" i="24"/>
  <c r="T12" i="24"/>
  <c r="O33" i="24"/>
  <c r="L53" i="24"/>
  <c r="M53" i="24" s="1"/>
  <c r="J53" i="24"/>
  <c r="R33" i="24"/>
  <c r="J54" i="24"/>
  <c r="T20" i="24"/>
  <c r="O26" i="24"/>
  <c r="L46" i="24"/>
  <c r="M46" i="24" s="1"/>
  <c r="J46" i="24"/>
  <c r="J47" i="24"/>
  <c r="R26" i="24"/>
  <c r="M50" i="24"/>
  <c r="K50" i="24"/>
  <c r="K29" i="24"/>
  <c r="K56" i="24"/>
  <c r="K12" i="24"/>
  <c r="K18" i="24"/>
  <c r="M18" i="24"/>
  <c r="M8" i="24"/>
  <c r="K8" i="24"/>
  <c r="M43" i="24"/>
  <c r="K43" i="24"/>
  <c r="M30" i="24"/>
  <c r="K30" i="24"/>
  <c r="J29" i="24"/>
  <c r="R9" i="24"/>
  <c r="O9" i="24"/>
  <c r="L29" i="24"/>
  <c r="M29" i="24" s="1"/>
  <c r="J56" i="24"/>
  <c r="L56" i="24"/>
  <c r="M56" i="24" s="1"/>
  <c r="O36" i="24"/>
  <c r="R36" i="24"/>
  <c r="K53" i="24"/>
  <c r="J51" i="24"/>
  <c r="J63" i="24"/>
  <c r="L63" i="24"/>
  <c r="M63" i="24" s="1"/>
  <c r="O43" i="24"/>
  <c r="R43" i="24"/>
  <c r="O40" i="24"/>
  <c r="L60" i="24"/>
  <c r="M60" i="24" s="1"/>
  <c r="J60" i="24"/>
  <c r="R40" i="24"/>
  <c r="L12" i="24"/>
  <c r="M12" i="24" s="1"/>
  <c r="J12" i="24"/>
  <c r="K22" i="24"/>
  <c r="J33" i="24"/>
  <c r="J30" i="24"/>
  <c r="L62" i="24"/>
  <c r="M62" i="24" s="1"/>
  <c r="J62" i="24"/>
  <c r="O42" i="24"/>
  <c r="R42" i="24"/>
  <c r="L14" i="24"/>
  <c r="M14" i="24" s="1"/>
  <c r="J14" i="24"/>
  <c r="J13" i="24"/>
  <c r="K55" i="24"/>
  <c r="K44" i="24"/>
  <c r="T24" i="24"/>
  <c r="T8" i="24"/>
  <c r="T11" i="24"/>
  <c r="K39" i="24"/>
  <c r="M39" i="24"/>
  <c r="J39" i="24"/>
  <c r="T35" i="24"/>
  <c r="L55" i="24"/>
  <c r="M55" i="24" s="1"/>
  <c r="J55" i="24"/>
  <c r="O35" i="24"/>
  <c r="R35" i="24"/>
  <c r="M64" i="24"/>
  <c r="K64" i="24"/>
  <c r="J65" i="24"/>
  <c r="J49" i="24"/>
  <c r="L49" i="24"/>
  <c r="M49" i="24" s="1"/>
  <c r="O29" i="24"/>
  <c r="R29" i="24"/>
  <c r="M57" i="24"/>
  <c r="K57" i="24"/>
  <c r="K37" i="24"/>
  <c r="M37" i="24"/>
  <c r="K49" i="24"/>
  <c r="J18" i="24"/>
  <c r="K14" i="24"/>
  <c r="T15" i="24"/>
  <c r="K19" i="24"/>
  <c r="L19" i="24"/>
  <c r="M19" i="24" s="1"/>
  <c r="J19" i="24"/>
  <c r="M23" i="24"/>
  <c r="K23" i="24"/>
  <c r="R5" i="24"/>
  <c r="J26" i="24"/>
  <c r="J25" i="24"/>
  <c r="O5" i="24"/>
  <c r="L25" i="24"/>
  <c r="M25" i="24" s="1"/>
  <c r="K63" i="24"/>
  <c r="J43" i="24"/>
  <c r="K10" i="24"/>
  <c r="J22" i="24"/>
  <c r="L22" i="24"/>
  <c r="M22" i="24" s="1"/>
  <c r="J23" i="24"/>
  <c r="K28" i="24"/>
  <c r="J36" i="24"/>
  <c r="J37" i="24"/>
  <c r="O16" i="24"/>
  <c r="L36" i="24"/>
  <c r="M36" i="24" s="1"/>
  <c r="R16" i="24"/>
  <c r="T21" i="24"/>
  <c r="J50" i="24"/>
  <c r="T42" i="24"/>
  <c r="J10" i="24"/>
  <c r="J11" i="24"/>
  <c r="L10" i="24"/>
  <c r="M10" i="24" s="1"/>
  <c r="J28" i="24"/>
  <c r="L28" i="24"/>
  <c r="M28" i="24" s="1"/>
  <c r="O8" i="24"/>
  <c r="R8" i="24"/>
  <c r="K21" i="24"/>
  <c r="M21" i="24"/>
  <c r="M34" i="24"/>
  <c r="K34" i="24"/>
  <c r="K62" i="24"/>
  <c r="K5" i="24"/>
  <c r="J20" i="24"/>
  <c r="L9" i="24"/>
  <c r="M9" i="24" s="1"/>
  <c r="J9" i="24"/>
  <c r="J24" i="24"/>
  <c r="K46" i="24"/>
  <c r="J8" i="24"/>
  <c r="T14" i="24"/>
  <c r="M65" i="23"/>
  <c r="O36" i="23"/>
  <c r="R36" i="23"/>
  <c r="M45" i="23"/>
  <c r="J45" i="23"/>
  <c r="J20" i="23"/>
  <c r="J17" i="23"/>
  <c r="J16" i="23"/>
  <c r="J24" i="23"/>
  <c r="M37" i="23"/>
  <c r="M59" i="23"/>
  <c r="M11" i="23"/>
  <c r="K11" i="23"/>
  <c r="M15" i="23"/>
  <c r="L51" i="23"/>
  <c r="M51" i="23" s="1"/>
  <c r="J9" i="23"/>
  <c r="M21" i="23"/>
  <c r="M44" i="23"/>
  <c r="M23" i="23"/>
  <c r="M17" i="23"/>
  <c r="J30" i="23"/>
  <c r="J34" i="23"/>
  <c r="O8" i="23"/>
  <c r="T9" i="23" s="1"/>
  <c r="K17" i="23"/>
  <c r="L24" i="23"/>
  <c r="M24" i="23" s="1"/>
  <c r="M58" i="23"/>
  <c r="J37" i="23"/>
  <c r="J42" i="23"/>
  <c r="J52" i="23"/>
  <c r="M42" i="23"/>
  <c r="J61" i="23"/>
  <c r="J59" i="23"/>
  <c r="J28" i="23"/>
  <c r="J43" i="23"/>
  <c r="J18" i="23"/>
  <c r="M56" i="23"/>
  <c r="R8" i="23"/>
  <c r="K58" i="23"/>
  <c r="J58" i="23"/>
  <c r="K51" i="23"/>
  <c r="J6" i="23"/>
  <c r="M63" i="23"/>
  <c r="M35" i="23"/>
  <c r="J62" i="23"/>
  <c r="J12" i="23"/>
  <c r="J35" i="23"/>
  <c r="O29" i="23"/>
  <c r="T30" i="23" s="1"/>
  <c r="J57" i="23"/>
  <c r="J56" i="23"/>
  <c r="M12" i="23"/>
  <c r="M28" i="23"/>
  <c r="M16" i="23"/>
  <c r="K32" i="23"/>
  <c r="L8" i="23"/>
  <c r="M8" i="23" s="1"/>
  <c r="J8" i="23"/>
  <c r="M33" i="23"/>
  <c r="K33" i="23"/>
  <c r="T44" i="23"/>
  <c r="T13" i="23"/>
  <c r="T17" i="23"/>
  <c r="T12" i="23"/>
  <c r="M64" i="23"/>
  <c r="K64" i="23"/>
  <c r="K9" i="23"/>
  <c r="M9" i="23"/>
  <c r="M26" i="23"/>
  <c r="K26" i="23"/>
  <c r="R17" i="23"/>
  <c r="L39" i="23"/>
  <c r="M39" i="23" s="1"/>
  <c r="O17" i="23"/>
  <c r="J39" i="23"/>
  <c r="T31" i="23"/>
  <c r="K60" i="23"/>
  <c r="M38" i="23"/>
  <c r="K38" i="23"/>
  <c r="T14" i="23"/>
  <c r="J33" i="23"/>
  <c r="M57" i="23"/>
  <c r="K57" i="23"/>
  <c r="O32" i="23"/>
  <c r="L54" i="23"/>
  <c r="M54" i="23" s="1"/>
  <c r="J54" i="23"/>
  <c r="R32" i="23"/>
  <c r="M31" i="23"/>
  <c r="K31" i="23"/>
  <c r="M50" i="23"/>
  <c r="K50" i="23"/>
  <c r="J50" i="23"/>
  <c r="O25" i="23"/>
  <c r="L47" i="23"/>
  <c r="M47" i="23" s="1"/>
  <c r="J47" i="23"/>
  <c r="R25" i="23"/>
  <c r="T38" i="23"/>
  <c r="T7" i="23"/>
  <c r="K39" i="23"/>
  <c r="L25" i="23"/>
  <c r="M25" i="23" s="1"/>
  <c r="J25" i="23"/>
  <c r="L32" i="23"/>
  <c r="M32" i="23" s="1"/>
  <c r="R10" i="23"/>
  <c r="J32" i="23"/>
  <c r="O10" i="23"/>
  <c r="K25" i="23"/>
  <c r="T6" i="23"/>
  <c r="K13" i="23"/>
  <c r="K22" i="23"/>
  <c r="M22" i="23"/>
  <c r="K7" i="23"/>
  <c r="T24" i="23"/>
  <c r="J13" i="23"/>
  <c r="L13" i="23"/>
  <c r="M13" i="23" s="1"/>
  <c r="J26" i="23"/>
  <c r="T43" i="23"/>
  <c r="M20" i="23"/>
  <c r="K20" i="23"/>
  <c r="M29" i="23"/>
  <c r="K29" i="23"/>
  <c r="M10" i="23"/>
  <c r="K10" i="23"/>
  <c r="J10" i="23"/>
  <c r="M48" i="23"/>
  <c r="K48" i="23"/>
  <c r="M61" i="23"/>
  <c r="K61" i="23"/>
  <c r="K19" i="23"/>
  <c r="J48" i="23"/>
  <c r="L7" i="23"/>
  <c r="M7" i="23" s="1"/>
  <c r="J7" i="23"/>
  <c r="J65" i="23"/>
  <c r="J63" i="23"/>
  <c r="M55" i="23"/>
  <c r="K55" i="23"/>
  <c r="J29" i="23"/>
  <c r="M18" i="23"/>
  <c r="K18" i="23"/>
  <c r="J51" i="23"/>
  <c r="J64" i="23"/>
  <c r="M43" i="23"/>
  <c r="K43" i="23"/>
  <c r="M36" i="23"/>
  <c r="J36" i="23"/>
  <c r="K36" i="23"/>
  <c r="M14" i="23"/>
  <c r="K14" i="23"/>
  <c r="T41" i="23"/>
  <c r="M41" i="23"/>
  <c r="K41" i="23"/>
  <c r="K54" i="23"/>
  <c r="L19" i="23"/>
  <c r="M19" i="23" s="1"/>
  <c r="J19" i="23"/>
  <c r="T27" i="23"/>
  <c r="J55" i="23"/>
  <c r="J23" i="23"/>
  <c r="T37" i="23"/>
  <c r="J14" i="23"/>
  <c r="T23" i="23"/>
  <c r="R24" i="23"/>
  <c r="O24" i="23"/>
  <c r="L46" i="23"/>
  <c r="M46" i="23" s="1"/>
  <c r="J46" i="23"/>
  <c r="J40" i="23"/>
  <c r="T36" i="23"/>
  <c r="J22" i="23"/>
  <c r="M52" i="23"/>
  <c r="K52" i="23"/>
  <c r="M34" i="23"/>
  <c r="K34" i="23"/>
  <c r="J41" i="23"/>
  <c r="J21" i="23"/>
  <c r="K46" i="23"/>
  <c r="T19" i="23"/>
  <c r="K49" i="23"/>
  <c r="M49" i="23"/>
  <c r="M27" i="23"/>
  <c r="N23" i="23" s="1"/>
  <c r="Q23" i="23" s="1"/>
  <c r="K27" i="23"/>
  <c r="K47" i="23"/>
  <c r="T20" i="23"/>
  <c r="T40" i="23"/>
  <c r="T10" i="23"/>
  <c r="T34" i="23"/>
  <c r="J44" i="23"/>
  <c r="R31" i="23"/>
  <c r="O31" i="23"/>
  <c r="L53" i="23"/>
  <c r="M53" i="23" s="1"/>
  <c r="J53" i="23"/>
  <c r="J31" i="23"/>
  <c r="M62" i="23"/>
  <c r="K62" i="23"/>
  <c r="J27" i="23"/>
  <c r="M5" i="23"/>
  <c r="K5" i="23"/>
  <c r="M6" i="23"/>
  <c r="K6" i="23"/>
  <c r="M40" i="23"/>
  <c r="K40" i="23"/>
  <c r="R38" i="23"/>
  <c r="O38" i="23"/>
  <c r="L60" i="23"/>
  <c r="M60" i="23" s="1"/>
  <c r="J60" i="23"/>
  <c r="J11" i="23"/>
  <c r="K53" i="23"/>
  <c r="J38" i="23"/>
  <c r="J39" i="21"/>
  <c r="R20" i="21"/>
  <c r="M38" i="21"/>
  <c r="R18" i="21"/>
  <c r="M9" i="21"/>
  <c r="R24" i="21"/>
  <c r="O43" i="21"/>
  <c r="T44" i="21" s="1"/>
  <c r="O21" i="21"/>
  <c r="T22" i="21" s="1"/>
  <c r="J18" i="21"/>
  <c r="R39" i="21"/>
  <c r="R30" i="21"/>
  <c r="O30" i="21"/>
  <c r="T31" i="21" s="1"/>
  <c r="R7" i="21"/>
  <c r="J24" i="22"/>
  <c r="R38" i="21"/>
  <c r="R14" i="21"/>
  <c r="R35" i="21"/>
  <c r="O11" i="21"/>
  <c r="T12" i="21" s="1"/>
  <c r="O38" i="21"/>
  <c r="T39" i="21" s="1"/>
  <c r="R43" i="21"/>
  <c r="L37" i="22"/>
  <c r="M37" i="22" s="1"/>
  <c r="M26" i="22"/>
  <c r="R15" i="22"/>
  <c r="J14" i="22"/>
  <c r="J12" i="22"/>
  <c r="M61" i="22"/>
  <c r="M54" i="22"/>
  <c r="J51" i="22"/>
  <c r="K26" i="22"/>
  <c r="K17" i="22"/>
  <c r="K30" i="22"/>
  <c r="J49" i="22"/>
  <c r="J55" i="22"/>
  <c r="J40" i="22"/>
  <c r="J16" i="22"/>
  <c r="M52" i="22"/>
  <c r="L51" i="22"/>
  <c r="M51" i="22" s="1"/>
  <c r="J20" i="22"/>
  <c r="J63" i="22"/>
  <c r="J48" i="22"/>
  <c r="J21" i="22"/>
  <c r="M58" i="22"/>
  <c r="J11" i="22"/>
  <c r="J18" i="22"/>
  <c r="M11" i="22"/>
  <c r="J26" i="22"/>
  <c r="J10" i="22"/>
  <c r="J34" i="22"/>
  <c r="M33" i="22"/>
  <c r="M40" i="22"/>
  <c r="J59" i="22"/>
  <c r="R29" i="22"/>
  <c r="L44" i="22"/>
  <c r="M44" i="22" s="1"/>
  <c r="J17" i="22"/>
  <c r="J35" i="22"/>
  <c r="M65" i="22"/>
  <c r="R22" i="22"/>
  <c r="J65" i="22"/>
  <c r="M47" i="22"/>
  <c r="J58" i="22"/>
  <c r="K61" i="22"/>
  <c r="J9" i="22"/>
  <c r="J52" i="22"/>
  <c r="J41" i="22"/>
  <c r="J42" i="22"/>
  <c r="M59" i="22"/>
  <c r="J22" i="22"/>
  <c r="K28" i="22"/>
  <c r="M28" i="22"/>
  <c r="M43" i="22"/>
  <c r="K43" i="22"/>
  <c r="K56" i="22"/>
  <c r="M56" i="22"/>
  <c r="M27" i="22"/>
  <c r="N8" i="22" s="1"/>
  <c r="Q8" i="22" s="1"/>
  <c r="K27" i="22"/>
  <c r="T24" i="22"/>
  <c r="T9" i="22"/>
  <c r="R24" i="22"/>
  <c r="J46" i="22"/>
  <c r="O24" i="22"/>
  <c r="L46" i="22"/>
  <c r="M46" i="22" s="1"/>
  <c r="K49" i="22"/>
  <c r="M49" i="22"/>
  <c r="M45" i="22"/>
  <c r="K45" i="22"/>
  <c r="M22" i="22"/>
  <c r="K22" i="22"/>
  <c r="K35" i="22"/>
  <c r="M35" i="22"/>
  <c r="T31" i="22"/>
  <c r="L32" i="22"/>
  <c r="M32" i="22" s="1"/>
  <c r="R10" i="22"/>
  <c r="J32" i="22"/>
  <c r="O10" i="22"/>
  <c r="J44" i="22"/>
  <c r="M31" i="22"/>
  <c r="K31" i="22"/>
  <c r="J43" i="22"/>
  <c r="M13" i="22"/>
  <c r="K13" i="22"/>
  <c r="T6" i="22"/>
  <c r="M62" i="22"/>
  <c r="K62" i="22"/>
  <c r="K7" i="22"/>
  <c r="T13" i="22"/>
  <c r="T23" i="22"/>
  <c r="K19" i="22"/>
  <c r="J31" i="22"/>
  <c r="J27" i="22"/>
  <c r="M36" i="22"/>
  <c r="K36" i="22"/>
  <c r="J36" i="22"/>
  <c r="M29" i="22"/>
  <c r="K29" i="22"/>
  <c r="L7" i="22"/>
  <c r="M7" i="22" s="1"/>
  <c r="J7" i="22"/>
  <c r="K15" i="22"/>
  <c r="M20" i="22"/>
  <c r="K20" i="22"/>
  <c r="T22" i="22"/>
  <c r="J47" i="22"/>
  <c r="L19" i="22"/>
  <c r="M19" i="22" s="1"/>
  <c r="J19" i="22"/>
  <c r="R38" i="22"/>
  <c r="O38" i="22"/>
  <c r="L60" i="22"/>
  <c r="M60" i="22" s="1"/>
  <c r="J60" i="22"/>
  <c r="T29" i="22"/>
  <c r="M5" i="22"/>
  <c r="K5" i="22"/>
  <c r="K53" i="22"/>
  <c r="J28" i="22"/>
  <c r="R31" i="22"/>
  <c r="O31" i="22"/>
  <c r="L53" i="22"/>
  <c r="M53" i="22" s="1"/>
  <c r="J53" i="22"/>
  <c r="K60" i="22"/>
  <c r="M55" i="22"/>
  <c r="K55" i="22"/>
  <c r="M14" i="22"/>
  <c r="K14" i="22"/>
  <c r="K39" i="22"/>
  <c r="J61" i="22"/>
  <c r="J54" i="22"/>
  <c r="J30" i="22"/>
  <c r="T43" i="22"/>
  <c r="K18" i="22"/>
  <c r="M18" i="22"/>
  <c r="T27" i="22"/>
  <c r="K8" i="22"/>
  <c r="T34" i="22"/>
  <c r="R17" i="22"/>
  <c r="L39" i="22"/>
  <c r="M39" i="22" s="1"/>
  <c r="O17" i="22"/>
  <c r="J39" i="22"/>
  <c r="T26" i="22"/>
  <c r="M24" i="22"/>
  <c r="K24" i="22"/>
  <c r="T20" i="22"/>
  <c r="J23" i="22"/>
  <c r="T12" i="22"/>
  <c r="J13" i="22"/>
  <c r="T17" i="22"/>
  <c r="T7" i="22"/>
  <c r="T19" i="22"/>
  <c r="M64" i="22"/>
  <c r="K64" i="22"/>
  <c r="J64" i="22"/>
  <c r="J15" i="22"/>
  <c r="L15" i="22"/>
  <c r="M15" i="22" s="1"/>
  <c r="M48" i="22"/>
  <c r="K48" i="22"/>
  <c r="T38" i="22"/>
  <c r="J6" i="22"/>
  <c r="J29" i="22"/>
  <c r="T40" i="22"/>
  <c r="T33" i="22"/>
  <c r="J62" i="22"/>
  <c r="M6" i="22"/>
  <c r="K6" i="22"/>
  <c r="J33" i="22"/>
  <c r="K21" i="22"/>
  <c r="M21" i="22"/>
  <c r="M57" i="22"/>
  <c r="K57" i="22"/>
  <c r="M38" i="22"/>
  <c r="K38" i="22"/>
  <c r="T30" i="22"/>
  <c r="J38" i="22"/>
  <c r="J37" i="22"/>
  <c r="J57" i="22"/>
  <c r="L8" i="22"/>
  <c r="M8" i="22" s="1"/>
  <c r="J8" i="22"/>
  <c r="T37" i="22"/>
  <c r="K42" i="22"/>
  <c r="M42" i="22"/>
  <c r="T44" i="22"/>
  <c r="K32" i="22"/>
  <c r="M12" i="22"/>
  <c r="K12" i="22"/>
  <c r="K25" i="22"/>
  <c r="J25" i="22"/>
  <c r="L25" i="22"/>
  <c r="M25" i="22" s="1"/>
  <c r="M41" i="22"/>
  <c r="K41" i="22"/>
  <c r="M50" i="22"/>
  <c r="J50" i="22"/>
  <c r="K50" i="22"/>
  <c r="K63" i="22"/>
  <c r="M63" i="22"/>
  <c r="M34" i="22"/>
  <c r="K34" i="22"/>
  <c r="J45" i="22"/>
  <c r="T36" i="22"/>
  <c r="T14" i="22"/>
  <c r="T41" i="22"/>
  <c r="K46" i="22"/>
  <c r="M31" i="21"/>
  <c r="M56" i="20"/>
  <c r="O17" i="20"/>
  <c r="T18" i="20" s="1"/>
  <c r="R17" i="20"/>
  <c r="J35" i="20"/>
  <c r="M16" i="20"/>
  <c r="O13" i="21"/>
  <c r="T14" i="21" s="1"/>
  <c r="J8" i="20"/>
  <c r="J60" i="21"/>
  <c r="L34" i="21"/>
  <c r="M34" i="21" s="1"/>
  <c r="M45" i="20"/>
  <c r="L60" i="21"/>
  <c r="M60" i="21" s="1"/>
  <c r="M18" i="20"/>
  <c r="O39" i="21"/>
  <c r="T40" i="21" s="1"/>
  <c r="J58" i="20"/>
  <c r="K15" i="20"/>
  <c r="J42" i="20"/>
  <c r="K39" i="21"/>
  <c r="J65" i="21"/>
  <c r="M52" i="21"/>
  <c r="J49" i="21"/>
  <c r="M63" i="21"/>
  <c r="M39" i="21"/>
  <c r="M11" i="21"/>
  <c r="M56" i="21"/>
  <c r="J21" i="21"/>
  <c r="J9" i="20"/>
  <c r="J52" i="21"/>
  <c r="L48" i="21"/>
  <c r="M48" i="21" s="1"/>
  <c r="R27" i="21"/>
  <c r="O27" i="21"/>
  <c r="T28" i="21" s="1"/>
  <c r="R9" i="20"/>
  <c r="J56" i="20"/>
  <c r="L30" i="20"/>
  <c r="M30" i="20" s="1"/>
  <c r="K45" i="20"/>
  <c r="M19" i="21"/>
  <c r="J11" i="21"/>
  <c r="M45" i="21"/>
  <c r="M24" i="21"/>
  <c r="M8" i="20"/>
  <c r="J33" i="20"/>
  <c r="M35" i="21"/>
  <c r="M7" i="21"/>
  <c r="M23" i="20"/>
  <c r="J35" i="21"/>
  <c r="J17" i="20"/>
  <c r="J18" i="20"/>
  <c r="M65" i="20"/>
  <c r="J51" i="21"/>
  <c r="L65" i="21"/>
  <c r="M65" i="21" s="1"/>
  <c r="R44" i="21"/>
  <c r="L44" i="20"/>
  <c r="M44" i="20" s="1"/>
  <c r="J28" i="21"/>
  <c r="R16" i="21"/>
  <c r="J14" i="20"/>
  <c r="J15" i="21"/>
  <c r="L5" i="21"/>
  <c r="M5" i="21" s="1"/>
  <c r="J5" i="21"/>
  <c r="J36" i="20"/>
  <c r="L49" i="21"/>
  <c r="J32" i="21"/>
  <c r="J63" i="21"/>
  <c r="R42" i="21"/>
  <c r="O42" i="21"/>
  <c r="T43" i="21" s="1"/>
  <c r="J34" i="20"/>
  <c r="J44" i="21"/>
  <c r="J23" i="20"/>
  <c r="J45" i="20"/>
  <c r="O20" i="21"/>
  <c r="T21" i="21" s="1"/>
  <c r="M32" i="21"/>
  <c r="R6" i="21"/>
  <c r="M21" i="21"/>
  <c r="M17" i="20"/>
  <c r="L41" i="21"/>
  <c r="M41" i="21" s="1"/>
  <c r="J42" i="21"/>
  <c r="K23" i="20"/>
  <c r="R31" i="21"/>
  <c r="J24" i="20"/>
  <c r="L62" i="21"/>
  <c r="M62" i="21" s="1"/>
  <c r="R41" i="21"/>
  <c r="O41" i="21"/>
  <c r="T42" i="21" s="1"/>
  <c r="L37" i="21"/>
  <c r="M37" i="21" s="1"/>
  <c r="R28" i="21"/>
  <c r="O28" i="21"/>
  <c r="T29" i="21" s="1"/>
  <c r="M15" i="21"/>
  <c r="M59" i="21"/>
  <c r="L27" i="21"/>
  <c r="M27" i="21" s="1"/>
  <c r="J20" i="20"/>
  <c r="O31" i="21"/>
  <c r="T32" i="21" s="1"/>
  <c r="J59" i="21"/>
  <c r="R27" i="20"/>
  <c r="L48" i="20"/>
  <c r="M48" i="20" s="1"/>
  <c r="O27" i="20"/>
  <c r="T28" i="20" s="1"/>
  <c r="L55" i="21"/>
  <c r="M55" i="21" s="1"/>
  <c r="O34" i="21"/>
  <c r="T35" i="21" s="1"/>
  <c r="R34" i="21"/>
  <c r="J38" i="20"/>
  <c r="J19" i="21"/>
  <c r="K18" i="20"/>
  <c r="M31" i="20"/>
  <c r="M28" i="21"/>
  <c r="M49" i="21"/>
  <c r="J38" i="21"/>
  <c r="J56" i="21"/>
  <c r="R15" i="21"/>
  <c r="J36" i="21"/>
  <c r="L36" i="21"/>
  <c r="M36" i="21" s="1"/>
  <c r="O15" i="21"/>
  <c r="K10" i="21"/>
  <c r="K33" i="21"/>
  <c r="K20" i="21"/>
  <c r="K6" i="21"/>
  <c r="O40" i="21"/>
  <c r="J61" i="21"/>
  <c r="L61" i="21"/>
  <c r="M61" i="21" s="1"/>
  <c r="R40" i="21"/>
  <c r="J62" i="21"/>
  <c r="L6" i="21"/>
  <c r="M6" i="21" s="1"/>
  <c r="J6" i="21"/>
  <c r="L20" i="21"/>
  <c r="M20" i="21" s="1"/>
  <c r="J20" i="21"/>
  <c r="K61" i="21"/>
  <c r="K47" i="21"/>
  <c r="K57" i="21"/>
  <c r="T45" i="21"/>
  <c r="K40" i="21"/>
  <c r="T10" i="21"/>
  <c r="R36" i="21"/>
  <c r="J57" i="21"/>
  <c r="L57" i="21"/>
  <c r="M57" i="21" s="1"/>
  <c r="O36" i="21"/>
  <c r="M23" i="21"/>
  <c r="K23" i="21"/>
  <c r="J24" i="21"/>
  <c r="M64" i="21"/>
  <c r="K64" i="21"/>
  <c r="M58" i="21"/>
  <c r="K58" i="21"/>
  <c r="J58" i="21"/>
  <c r="K25" i="21"/>
  <c r="L12" i="21"/>
  <c r="M12" i="21" s="1"/>
  <c r="J12" i="21"/>
  <c r="K36" i="21"/>
  <c r="K54" i="21"/>
  <c r="O32" i="21"/>
  <c r="L53" i="21"/>
  <c r="M53" i="21" s="1"/>
  <c r="J53" i="21"/>
  <c r="R32" i="21"/>
  <c r="K50" i="21"/>
  <c r="J13" i="21"/>
  <c r="L13" i="21"/>
  <c r="M13" i="21" s="1"/>
  <c r="L46" i="21"/>
  <c r="M46" i="21" s="1"/>
  <c r="J46" i="21"/>
  <c r="R25" i="21"/>
  <c r="O25" i="21"/>
  <c r="T18" i="21"/>
  <c r="O19" i="21"/>
  <c r="J40" i="21"/>
  <c r="L40" i="21"/>
  <c r="M40" i="21" s="1"/>
  <c r="R19" i="21"/>
  <c r="J41" i="21"/>
  <c r="K12" i="21"/>
  <c r="R12" i="21"/>
  <c r="J33" i="21"/>
  <c r="O12" i="21"/>
  <c r="L33" i="21"/>
  <c r="M33" i="21" s="1"/>
  <c r="J8" i="21"/>
  <c r="L8" i="21"/>
  <c r="M8" i="21" s="1"/>
  <c r="R22" i="21"/>
  <c r="J43" i="21"/>
  <c r="L43" i="21"/>
  <c r="M43" i="21" s="1"/>
  <c r="O22" i="21"/>
  <c r="K46" i="21"/>
  <c r="R5" i="21"/>
  <c r="J26" i="21"/>
  <c r="L26" i="21"/>
  <c r="M26" i="21" s="1"/>
  <c r="O5" i="21"/>
  <c r="O26" i="21"/>
  <c r="J47" i="21"/>
  <c r="L47" i="21"/>
  <c r="M47" i="21" s="1"/>
  <c r="J48" i="21"/>
  <c r="R26" i="21"/>
  <c r="J7" i="21"/>
  <c r="K43" i="21"/>
  <c r="J16" i="21"/>
  <c r="L16" i="21"/>
  <c r="M16" i="21" s="1"/>
  <c r="K14" i="21"/>
  <c r="J17" i="21"/>
  <c r="K29" i="21"/>
  <c r="J45" i="21"/>
  <c r="M44" i="21"/>
  <c r="K44" i="21"/>
  <c r="R29" i="21"/>
  <c r="J50" i="21"/>
  <c r="L50" i="21"/>
  <c r="M50" i="21" s="1"/>
  <c r="O29" i="21"/>
  <c r="K37" i="21"/>
  <c r="K51" i="21"/>
  <c r="M51" i="21"/>
  <c r="J9" i="21"/>
  <c r="J29" i="21"/>
  <c r="O8" i="21"/>
  <c r="L29" i="21"/>
  <c r="M29" i="21" s="1"/>
  <c r="J30" i="21"/>
  <c r="R8" i="21"/>
  <c r="K53" i="21"/>
  <c r="K8" i="21"/>
  <c r="J10" i="21"/>
  <c r="L10" i="21"/>
  <c r="M10" i="21" s="1"/>
  <c r="K65" i="21"/>
  <c r="K26" i="21"/>
  <c r="K30" i="21"/>
  <c r="M30" i="21"/>
  <c r="L25" i="21"/>
  <c r="M25" i="21" s="1"/>
  <c r="J25" i="21"/>
  <c r="J27" i="21"/>
  <c r="J31" i="21"/>
  <c r="T15" i="21"/>
  <c r="K22" i="21"/>
  <c r="J22" i="21"/>
  <c r="J23" i="21"/>
  <c r="L22" i="21"/>
  <c r="M22" i="21" s="1"/>
  <c r="L14" i="21"/>
  <c r="M14" i="21" s="1"/>
  <c r="J14" i="21"/>
  <c r="J34" i="21"/>
  <c r="J37" i="21"/>
  <c r="J64" i="21"/>
  <c r="M18" i="21"/>
  <c r="K18" i="21"/>
  <c r="O33" i="21"/>
  <c r="J54" i="21"/>
  <c r="L54" i="21"/>
  <c r="M54" i="21" s="1"/>
  <c r="J55" i="21"/>
  <c r="R33" i="21"/>
  <c r="K13" i="21"/>
  <c r="J21" i="20"/>
  <c r="L21" i="20"/>
  <c r="M21" i="20" s="1"/>
  <c r="J31" i="20"/>
  <c r="M14" i="20"/>
  <c r="O23" i="20"/>
  <c r="T24" i="20" s="1"/>
  <c r="L35" i="20"/>
  <c r="M35" i="20" s="1"/>
  <c r="R14" i="20"/>
  <c r="O14" i="20"/>
  <c r="T15" i="20" s="1"/>
  <c r="L63" i="20"/>
  <c r="M63" i="20" s="1"/>
  <c r="O42" i="20"/>
  <c r="T43" i="20" s="1"/>
  <c r="J49" i="20"/>
  <c r="L49" i="20"/>
  <c r="M49" i="20" s="1"/>
  <c r="O28" i="20"/>
  <c r="T29" i="20" s="1"/>
  <c r="M37" i="20"/>
  <c r="J15" i="20"/>
  <c r="M42" i="20"/>
  <c r="K42" i="20"/>
  <c r="R7" i="20"/>
  <c r="L28" i="20"/>
  <c r="M28" i="20" s="1"/>
  <c r="M41" i="20"/>
  <c r="K41" i="20"/>
  <c r="O7" i="20"/>
  <c r="T8" i="20" s="1"/>
  <c r="K44" i="20"/>
  <c r="K28" i="20"/>
  <c r="K31" i="20"/>
  <c r="J29" i="20"/>
  <c r="J63" i="20"/>
  <c r="L9" i="20"/>
  <c r="M9" i="20" s="1"/>
  <c r="R34" i="20"/>
  <c r="O34" i="20"/>
  <c r="T35" i="20" s="1"/>
  <c r="L55" i="20"/>
  <c r="M55" i="20" s="1"/>
  <c r="J50" i="20"/>
  <c r="M27" i="20"/>
  <c r="K27" i="20"/>
  <c r="K49" i="20"/>
  <c r="J16" i="20"/>
  <c r="M58" i="20"/>
  <c r="M34" i="20"/>
  <c r="K34" i="20"/>
  <c r="M20" i="20"/>
  <c r="J47" i="20"/>
  <c r="O26" i="20"/>
  <c r="R26" i="20"/>
  <c r="L47" i="20"/>
  <c r="J48" i="20"/>
  <c r="M59" i="20"/>
  <c r="K59" i="20"/>
  <c r="J37" i="20"/>
  <c r="K32" i="20"/>
  <c r="T31" i="20"/>
  <c r="O19" i="20"/>
  <c r="J40" i="20"/>
  <c r="R19" i="20"/>
  <c r="L40" i="20"/>
  <c r="M40" i="20" s="1"/>
  <c r="J41" i="20"/>
  <c r="M52" i="20"/>
  <c r="K52" i="20"/>
  <c r="M12" i="20"/>
  <c r="K12" i="20"/>
  <c r="O39" i="20"/>
  <c r="L60" i="20"/>
  <c r="M60" i="20" s="1"/>
  <c r="J60" i="20"/>
  <c r="R39" i="20"/>
  <c r="K53" i="20"/>
  <c r="T10" i="20"/>
  <c r="M43" i="20"/>
  <c r="K43" i="20"/>
  <c r="J43" i="20"/>
  <c r="O25" i="20"/>
  <c r="L46" i="20"/>
  <c r="M46" i="20" s="1"/>
  <c r="J46" i="20"/>
  <c r="R25" i="20"/>
  <c r="K29" i="20"/>
  <c r="M29" i="20"/>
  <c r="M47" i="20"/>
  <c r="K47" i="20"/>
  <c r="T16" i="20"/>
  <c r="T25" i="20"/>
  <c r="K40" i="20"/>
  <c r="J59" i="20"/>
  <c r="J22" i="20"/>
  <c r="K57" i="20"/>
  <c r="M5" i="20"/>
  <c r="K5" i="20"/>
  <c r="K61" i="20"/>
  <c r="K60" i="20"/>
  <c r="M6" i="20"/>
  <c r="K6" i="20"/>
  <c r="K13" i="20"/>
  <c r="K46" i="20"/>
  <c r="T45" i="20"/>
  <c r="J44" i="20"/>
  <c r="T38" i="20"/>
  <c r="M64" i="20"/>
  <c r="K64" i="20"/>
  <c r="L39" i="20"/>
  <c r="M39" i="20" s="1"/>
  <c r="J39" i="20"/>
  <c r="O18" i="20"/>
  <c r="R18" i="20"/>
  <c r="T30" i="20"/>
  <c r="M33" i="20"/>
  <c r="K33" i="20"/>
  <c r="K11" i="20"/>
  <c r="M11" i="20"/>
  <c r="J65" i="20"/>
  <c r="K39" i="20"/>
  <c r="M36" i="20"/>
  <c r="K36" i="20"/>
  <c r="T13" i="20"/>
  <c r="O32" i="20"/>
  <c r="L53" i="20"/>
  <c r="M53" i="20" s="1"/>
  <c r="J53" i="20"/>
  <c r="R32" i="20"/>
  <c r="J26" i="20"/>
  <c r="L26" i="20"/>
  <c r="M26" i="20" s="1"/>
  <c r="R5" i="20"/>
  <c r="J27" i="20"/>
  <c r="O5" i="20"/>
  <c r="L25" i="20"/>
  <c r="M25" i="20" s="1"/>
  <c r="J25" i="20"/>
  <c r="K25" i="20"/>
  <c r="L13" i="20"/>
  <c r="M13" i="20" s="1"/>
  <c r="J13" i="20"/>
  <c r="M24" i="20"/>
  <c r="K24" i="20"/>
  <c r="M22" i="20"/>
  <c r="K22" i="20"/>
  <c r="J52" i="20"/>
  <c r="M38" i="20"/>
  <c r="K38" i="20"/>
  <c r="T9" i="20"/>
  <c r="T44" i="20"/>
  <c r="K19" i="20"/>
  <c r="T32" i="20"/>
  <c r="J6" i="20"/>
  <c r="J12" i="20"/>
  <c r="J11" i="20"/>
  <c r="K54" i="20"/>
  <c r="J61" i="20"/>
  <c r="J62" i="20"/>
  <c r="R40" i="20"/>
  <c r="O40" i="20"/>
  <c r="L61" i="20"/>
  <c r="M61" i="20" s="1"/>
  <c r="K26" i="20"/>
  <c r="J64" i="20"/>
  <c r="K7" i="20"/>
  <c r="R36" i="20"/>
  <c r="O36" i="20"/>
  <c r="L57" i="20"/>
  <c r="M57" i="20" s="1"/>
  <c r="J57" i="20"/>
  <c r="L19" i="20"/>
  <c r="M19" i="20" s="1"/>
  <c r="J19" i="20"/>
  <c r="J54" i="20"/>
  <c r="L54" i="20"/>
  <c r="M54" i="20" s="1"/>
  <c r="J55" i="20"/>
  <c r="R33" i="20"/>
  <c r="O33" i="20"/>
  <c r="L7" i="20"/>
  <c r="M7" i="20" s="1"/>
  <c r="J7" i="20"/>
  <c r="M50" i="20"/>
  <c r="K50" i="20"/>
  <c r="J51" i="20"/>
  <c r="J30" i="20"/>
  <c r="L32" i="20"/>
  <c r="M32" i="20" s="1"/>
  <c r="O11" i="20"/>
  <c r="J32" i="20"/>
  <c r="R11" i="20"/>
  <c r="L10" i="20"/>
  <c r="M10" i="20" s="1"/>
  <c r="J10" i="20"/>
  <c r="J18" i="12"/>
  <c r="O39" i="12"/>
  <c r="J31" i="12"/>
  <c r="O31" i="12"/>
  <c r="T32" i="12" s="1"/>
  <c r="J47" i="12"/>
  <c r="M30" i="12"/>
  <c r="O19" i="12"/>
  <c r="T20" i="12" s="1"/>
  <c r="M29" i="12"/>
  <c r="J49" i="12"/>
  <c r="R27" i="12"/>
  <c r="L26" i="12"/>
  <c r="M26" i="12" s="1"/>
  <c r="N43" i="12" s="1"/>
  <c r="Q43" i="12" s="1"/>
  <c r="R5" i="12"/>
  <c r="M42" i="12"/>
  <c r="L46" i="12"/>
  <c r="M46" i="12" s="1"/>
  <c r="R25" i="12"/>
  <c r="R6" i="12"/>
  <c r="L27" i="12"/>
  <c r="M27" i="12" s="1"/>
  <c r="O30" i="12"/>
  <c r="T31" i="12" s="1"/>
  <c r="R28" i="12"/>
  <c r="O38" i="12"/>
  <c r="T39" i="12" s="1"/>
  <c r="J61" i="12"/>
  <c r="O28" i="12"/>
  <c r="T29" i="12" s="1"/>
  <c r="L60" i="12"/>
  <c r="M60" i="12" s="1"/>
  <c r="O42" i="12"/>
  <c r="T43" i="12" s="1"/>
  <c r="R42" i="12"/>
  <c r="L28" i="12"/>
  <c r="M28" i="12" s="1"/>
  <c r="R7" i="12"/>
  <c r="O41" i="12"/>
  <c r="T42" i="12" s="1"/>
  <c r="R41" i="12"/>
  <c r="O27" i="12"/>
  <c r="T28" i="12" s="1"/>
  <c r="O25" i="12"/>
  <c r="T26" i="12" s="1"/>
  <c r="R23" i="12"/>
  <c r="L37" i="12"/>
  <c r="M37" i="12" s="1"/>
  <c r="R16" i="12"/>
  <c r="L45" i="12"/>
  <c r="M45" i="12" s="1"/>
  <c r="R24" i="12"/>
  <c r="J42" i="12"/>
  <c r="O12" i="12"/>
  <c r="T13" i="12" s="1"/>
  <c r="J60" i="12"/>
  <c r="J30" i="12"/>
  <c r="J26" i="12"/>
  <c r="N62" i="12"/>
  <c r="Q62" i="12" s="1"/>
  <c r="M12" i="12"/>
  <c r="O10" i="12"/>
  <c r="T11" i="12" s="1"/>
  <c r="J28" i="12"/>
  <c r="L59" i="12"/>
  <c r="M59" i="12" s="1"/>
  <c r="O33" i="12"/>
  <c r="O26" i="12"/>
  <c r="T27" i="12" s="1"/>
  <c r="M20" i="12"/>
  <c r="J29" i="12"/>
  <c r="O24" i="12"/>
  <c r="T25" i="12" s="1"/>
  <c r="J48" i="12"/>
  <c r="J50" i="12"/>
  <c r="J20" i="12"/>
  <c r="M50" i="12"/>
  <c r="J46" i="12"/>
  <c r="O16" i="12"/>
  <c r="T17" i="12" s="1"/>
  <c r="J21" i="12"/>
  <c r="O17" i="12"/>
  <c r="T18" i="12" s="1"/>
  <c r="J51" i="12"/>
  <c r="L48" i="12"/>
  <c r="M48" i="12" s="1"/>
  <c r="O18" i="12"/>
  <c r="T19" i="12" s="1"/>
  <c r="J27" i="12"/>
  <c r="N10" i="12"/>
  <c r="Q10" i="12" s="1"/>
  <c r="L11" i="12"/>
  <c r="M11" i="12" s="1"/>
  <c r="J11" i="12"/>
  <c r="K62" i="12"/>
  <c r="K41" i="12"/>
  <c r="M41" i="12"/>
  <c r="K11" i="12"/>
  <c r="T36" i="12"/>
  <c r="K58" i="12"/>
  <c r="L14" i="12"/>
  <c r="M14" i="12" s="1"/>
  <c r="J14" i="12"/>
  <c r="J59" i="12"/>
  <c r="O15" i="12"/>
  <c r="K14" i="12"/>
  <c r="K22" i="12"/>
  <c r="J40" i="12"/>
  <c r="J41" i="12"/>
  <c r="L40" i="12"/>
  <c r="M40" i="12" s="1"/>
  <c r="K16" i="12"/>
  <c r="J33" i="12"/>
  <c r="L33" i="12"/>
  <c r="M33" i="12" s="1"/>
  <c r="K61" i="12"/>
  <c r="M61" i="12"/>
  <c r="K38" i="12"/>
  <c r="J15" i="12"/>
  <c r="L15" i="12"/>
  <c r="M15" i="12" s="1"/>
  <c r="O32" i="12"/>
  <c r="L58" i="12"/>
  <c r="M58" i="12" s="1"/>
  <c r="J58" i="12"/>
  <c r="K35" i="12"/>
  <c r="J13" i="12"/>
  <c r="L13" i="12"/>
  <c r="M13" i="12" s="1"/>
  <c r="T12" i="12"/>
  <c r="K63" i="12"/>
  <c r="O29" i="12"/>
  <c r="L35" i="12"/>
  <c r="M35" i="12" s="1"/>
  <c r="J35" i="12"/>
  <c r="J16" i="12"/>
  <c r="L16" i="12"/>
  <c r="M16" i="12" s="1"/>
  <c r="K33" i="12"/>
  <c r="M65" i="12"/>
  <c r="N44" i="12" s="1"/>
  <c r="Q44" i="12" s="1"/>
  <c r="K65" i="12"/>
  <c r="O14" i="12"/>
  <c r="T24" i="12"/>
  <c r="K15" i="12"/>
  <c r="J38" i="12"/>
  <c r="L38" i="12"/>
  <c r="M38" i="12" s="1"/>
  <c r="M57" i="12"/>
  <c r="K57" i="12"/>
  <c r="J25" i="12"/>
  <c r="L25" i="12"/>
  <c r="M25" i="12" s="1"/>
  <c r="J64" i="12"/>
  <c r="J63" i="12"/>
  <c r="L63" i="12"/>
  <c r="M63" i="12" s="1"/>
  <c r="O37" i="12"/>
  <c r="J22" i="12"/>
  <c r="L22" i="12"/>
  <c r="M22" i="12" s="1"/>
  <c r="K24" i="12"/>
  <c r="T21" i="12"/>
  <c r="L23" i="12"/>
  <c r="M23" i="12" s="1"/>
  <c r="J23" i="12"/>
  <c r="T35" i="12"/>
  <c r="L10" i="12"/>
  <c r="M10" i="12" s="1"/>
  <c r="J10" i="12"/>
  <c r="L24" i="12"/>
  <c r="M24" i="12" s="1"/>
  <c r="J24" i="12"/>
  <c r="T40" i="12"/>
  <c r="J34" i="12"/>
  <c r="L34" i="12"/>
  <c r="M34" i="12" s="1"/>
  <c r="M21" i="12"/>
  <c r="K21" i="12"/>
  <c r="J43" i="12"/>
  <c r="L43" i="12"/>
  <c r="M43" i="12" s="1"/>
  <c r="J53" i="12"/>
  <c r="L53" i="12"/>
  <c r="M53" i="12" s="1"/>
  <c r="J54" i="12"/>
  <c r="K53" i="12"/>
  <c r="J39" i="12"/>
  <c r="J44" i="12"/>
  <c r="L44" i="12"/>
  <c r="M44" i="12" s="1"/>
  <c r="J45" i="12"/>
  <c r="O21" i="12"/>
  <c r="O8" i="12"/>
  <c r="T9" i="12" s="1"/>
  <c r="J12" i="12"/>
  <c r="K36" i="12"/>
  <c r="K52" i="12"/>
  <c r="K34" i="12"/>
  <c r="O13" i="12"/>
  <c r="K17" i="12"/>
  <c r="J36" i="12"/>
  <c r="L36" i="12"/>
  <c r="M36" i="12" s="1"/>
  <c r="O36" i="12"/>
  <c r="J62" i="12"/>
  <c r="L62" i="12"/>
  <c r="M62" i="12" s="1"/>
  <c r="L17" i="12"/>
  <c r="M17" i="12" s="1"/>
  <c r="J17" i="12"/>
  <c r="J52" i="12"/>
  <c r="L52" i="12"/>
  <c r="M52" i="12" s="1"/>
  <c r="O22" i="12"/>
  <c r="J37" i="12"/>
  <c r="K9" i="12"/>
  <c r="O9" i="12"/>
  <c r="J9" i="12"/>
  <c r="L9" i="12"/>
  <c r="M9" i="12" s="1"/>
  <c r="O65" i="18"/>
  <c r="E65" i="18"/>
  <c r="I65" i="18" s="1"/>
  <c r="R47" i="18" s="1"/>
  <c r="O64" i="18"/>
  <c r="T65" i="18" s="1"/>
  <c r="E64" i="18"/>
  <c r="I64" i="18" s="1"/>
  <c r="R46" i="18" s="1"/>
  <c r="O63" i="18"/>
  <c r="T64" i="18" s="1"/>
  <c r="E63" i="18"/>
  <c r="O62" i="18"/>
  <c r="T63" i="18" s="1"/>
  <c r="E62" i="18"/>
  <c r="H62" i="18" s="1"/>
  <c r="O61" i="18"/>
  <c r="T62" i="18" s="1"/>
  <c r="E61" i="18"/>
  <c r="I61" i="18" s="1"/>
  <c r="R43" i="18" s="1"/>
  <c r="O60" i="18"/>
  <c r="T61" i="18" s="1"/>
  <c r="E60" i="18"/>
  <c r="I60" i="18" s="1"/>
  <c r="R42" i="18" s="1"/>
  <c r="O59" i="18"/>
  <c r="E59" i="18"/>
  <c r="I59" i="18" s="1"/>
  <c r="R41" i="18" s="1"/>
  <c r="O58" i="18"/>
  <c r="T59" i="18" s="1"/>
  <c r="E58" i="18"/>
  <c r="I58" i="18" s="1"/>
  <c r="R40" i="18" s="1"/>
  <c r="O57" i="18"/>
  <c r="T58" i="18" s="1"/>
  <c r="E57" i="18"/>
  <c r="I57" i="18" s="1"/>
  <c r="R39" i="18" s="1"/>
  <c r="O56" i="18"/>
  <c r="T57" i="18" s="1"/>
  <c r="E56" i="18"/>
  <c r="O55" i="18"/>
  <c r="T56" i="18" s="1"/>
  <c r="E55" i="18"/>
  <c r="I55" i="18" s="1"/>
  <c r="R37" i="18" s="1"/>
  <c r="O54" i="18"/>
  <c r="T55" i="18" s="1"/>
  <c r="E54" i="18"/>
  <c r="E53" i="18"/>
  <c r="I53" i="18" s="1"/>
  <c r="R35" i="18" s="1"/>
  <c r="E52" i="18"/>
  <c r="I52" i="18" s="1"/>
  <c r="R34" i="18" s="1"/>
  <c r="E51" i="18"/>
  <c r="I51" i="18" s="1"/>
  <c r="R33" i="18" s="1"/>
  <c r="E50" i="18"/>
  <c r="I50" i="18" s="1"/>
  <c r="R32" i="18" s="1"/>
  <c r="E49" i="18"/>
  <c r="E48" i="18"/>
  <c r="I48" i="18" s="1"/>
  <c r="R30" i="18" s="1"/>
  <c r="E47" i="18"/>
  <c r="E46" i="18"/>
  <c r="I46" i="18" s="1"/>
  <c r="R28" i="18" s="1"/>
  <c r="E45" i="18"/>
  <c r="I45" i="18" s="1"/>
  <c r="R27" i="18" s="1"/>
  <c r="E44" i="18"/>
  <c r="I44" i="18" s="1"/>
  <c r="R26" i="18" s="1"/>
  <c r="E43" i="18"/>
  <c r="E42" i="18"/>
  <c r="I42" i="18" s="1"/>
  <c r="R24" i="18" s="1"/>
  <c r="E41" i="18"/>
  <c r="E40" i="18"/>
  <c r="I40" i="18" s="1"/>
  <c r="R22" i="18" s="1"/>
  <c r="E39" i="18"/>
  <c r="I39" i="18" s="1"/>
  <c r="R21" i="18" s="1"/>
  <c r="E38" i="18"/>
  <c r="I38" i="18" s="1"/>
  <c r="R20" i="18" s="1"/>
  <c r="E37" i="18"/>
  <c r="I37" i="18" s="1"/>
  <c r="R19" i="18" s="1"/>
  <c r="E36" i="18"/>
  <c r="E35" i="18"/>
  <c r="I35" i="18" s="1"/>
  <c r="R17" i="18" s="1"/>
  <c r="E34" i="18"/>
  <c r="E33" i="18"/>
  <c r="H33" i="18" s="1"/>
  <c r="E32" i="18"/>
  <c r="I32" i="18" s="1"/>
  <c r="R14" i="18" s="1"/>
  <c r="E31" i="18"/>
  <c r="I31" i="18" s="1"/>
  <c r="R13" i="18" s="1"/>
  <c r="E30" i="18"/>
  <c r="I30" i="18" s="1"/>
  <c r="R12" i="18" s="1"/>
  <c r="E29" i="18"/>
  <c r="I29" i="18" s="1"/>
  <c r="R11" i="18" s="1"/>
  <c r="E28" i="18"/>
  <c r="I28" i="18" s="1"/>
  <c r="R10" i="18" s="1"/>
  <c r="E27" i="18"/>
  <c r="E26" i="18"/>
  <c r="E25" i="18"/>
  <c r="I25" i="18" s="1"/>
  <c r="E24" i="18"/>
  <c r="I24" i="18" s="1"/>
  <c r="R6" i="18" s="1"/>
  <c r="E23" i="18"/>
  <c r="I23" i="18" s="1"/>
  <c r="R5" i="18" s="1"/>
  <c r="E22" i="18"/>
  <c r="H22" i="18" s="1"/>
  <c r="E21" i="18"/>
  <c r="I21" i="18" s="1"/>
  <c r="C21" i="18"/>
  <c r="E20" i="18"/>
  <c r="E19" i="18"/>
  <c r="H19" i="18" s="1"/>
  <c r="E18" i="18"/>
  <c r="I18" i="18" s="1"/>
  <c r="E17" i="18"/>
  <c r="H17" i="18" s="1"/>
  <c r="E16" i="18"/>
  <c r="C16" i="18"/>
  <c r="E15" i="18"/>
  <c r="I15" i="18" s="1"/>
  <c r="L15" i="18" s="1"/>
  <c r="C15" i="18"/>
  <c r="E14" i="18"/>
  <c r="H14" i="18" s="1"/>
  <c r="E13" i="18"/>
  <c r="E12" i="18"/>
  <c r="E11" i="18"/>
  <c r="H11" i="18" s="1"/>
  <c r="K11" i="18" s="1"/>
  <c r="C11" i="18"/>
  <c r="E10" i="18"/>
  <c r="H10" i="18" s="1"/>
  <c r="C10" i="18"/>
  <c r="E9" i="18"/>
  <c r="I9" i="18" s="1"/>
  <c r="L9" i="18" s="1"/>
  <c r="E8" i="18"/>
  <c r="H8" i="18" s="1"/>
  <c r="K8" i="18" s="1"/>
  <c r="E7" i="18"/>
  <c r="E6" i="18"/>
  <c r="I6" i="18" s="1"/>
  <c r="L6" i="18" s="1"/>
  <c r="U5" i="18"/>
  <c r="E5" i="18"/>
  <c r="H5" i="18" s="1"/>
  <c r="O52" i="17"/>
  <c r="T53" i="17" s="1"/>
  <c r="O65" i="17"/>
  <c r="E65" i="17"/>
  <c r="O64" i="17"/>
  <c r="T65" i="17" s="1"/>
  <c r="E64" i="17"/>
  <c r="I64" i="17" s="1"/>
  <c r="R41" i="17" s="1"/>
  <c r="O63" i="17"/>
  <c r="T64" i="17" s="1"/>
  <c r="E63" i="17"/>
  <c r="O62" i="17"/>
  <c r="T63" i="17" s="1"/>
  <c r="E62" i="17"/>
  <c r="I62" i="17" s="1"/>
  <c r="R39" i="17" s="1"/>
  <c r="O61" i="17"/>
  <c r="T62" i="17" s="1"/>
  <c r="E61" i="17"/>
  <c r="I61" i="17" s="1"/>
  <c r="R38" i="17" s="1"/>
  <c r="O60" i="17"/>
  <c r="T61" i="17" s="1"/>
  <c r="E60" i="17"/>
  <c r="I60" i="17" s="1"/>
  <c r="O59" i="17"/>
  <c r="T60" i="17" s="1"/>
  <c r="E59" i="17"/>
  <c r="I59" i="17" s="1"/>
  <c r="R36" i="17" s="1"/>
  <c r="O58" i="17"/>
  <c r="T59" i="17" s="1"/>
  <c r="E58" i="17"/>
  <c r="O57" i="17"/>
  <c r="T58" i="17" s="1"/>
  <c r="E57" i="17"/>
  <c r="I57" i="17" s="1"/>
  <c r="R34" i="17" s="1"/>
  <c r="O56" i="17"/>
  <c r="T57" i="17" s="1"/>
  <c r="E56" i="17"/>
  <c r="O55" i="17"/>
  <c r="T56" i="17" s="1"/>
  <c r="E55" i="17"/>
  <c r="I55" i="17" s="1"/>
  <c r="R32" i="17" s="1"/>
  <c r="O54" i="17"/>
  <c r="T55" i="17" s="1"/>
  <c r="E54" i="17"/>
  <c r="E53" i="17"/>
  <c r="I53" i="17" s="1"/>
  <c r="E52" i="17"/>
  <c r="I52" i="17" s="1"/>
  <c r="R29" i="17" s="1"/>
  <c r="E51" i="17"/>
  <c r="E50" i="17"/>
  <c r="I50" i="17" s="1"/>
  <c r="E49" i="17"/>
  <c r="I49" i="17" s="1"/>
  <c r="R26" i="17" s="1"/>
  <c r="E48" i="17"/>
  <c r="H48" i="17" s="1"/>
  <c r="E47" i="17"/>
  <c r="E46" i="17"/>
  <c r="I46" i="17" s="1"/>
  <c r="E45" i="17"/>
  <c r="E44" i="17"/>
  <c r="H44" i="17" s="1"/>
  <c r="E43" i="17"/>
  <c r="I43" i="17" s="1"/>
  <c r="R20" i="17" s="1"/>
  <c r="E42" i="17"/>
  <c r="I42" i="17" s="1"/>
  <c r="E41" i="17"/>
  <c r="E40" i="17"/>
  <c r="I40" i="17" s="1"/>
  <c r="R17" i="17" s="1"/>
  <c r="E39" i="17"/>
  <c r="I39" i="17" s="1"/>
  <c r="R16" i="17" s="1"/>
  <c r="E38" i="17"/>
  <c r="E37" i="17"/>
  <c r="I37" i="17" s="1"/>
  <c r="R14" i="17" s="1"/>
  <c r="E36" i="17"/>
  <c r="E35" i="17"/>
  <c r="I35" i="17" s="1"/>
  <c r="R12" i="17" s="1"/>
  <c r="E34" i="17"/>
  <c r="E33" i="17"/>
  <c r="H33" i="17" s="1"/>
  <c r="E32" i="17"/>
  <c r="I32" i="17" s="1"/>
  <c r="E31" i="17"/>
  <c r="E30" i="17"/>
  <c r="H30" i="17" s="1"/>
  <c r="E29" i="17"/>
  <c r="E28" i="17"/>
  <c r="I28" i="17" s="1"/>
  <c r="R5" i="17" s="1"/>
  <c r="E27" i="17"/>
  <c r="I27" i="17" s="1"/>
  <c r="E26" i="17"/>
  <c r="H26" i="17" s="1"/>
  <c r="E25" i="17"/>
  <c r="I25" i="17" s="1"/>
  <c r="L25" i="17" s="1"/>
  <c r="E24" i="17"/>
  <c r="E23" i="17"/>
  <c r="E22" i="17"/>
  <c r="E21" i="17"/>
  <c r="I21" i="17" s="1"/>
  <c r="C21" i="17"/>
  <c r="E20" i="17"/>
  <c r="E19" i="17"/>
  <c r="I19" i="17" s="1"/>
  <c r="L19" i="17" s="1"/>
  <c r="E18" i="17"/>
  <c r="I18" i="17" s="1"/>
  <c r="E17" i="17"/>
  <c r="I17" i="17" s="1"/>
  <c r="E16" i="17"/>
  <c r="C16" i="17"/>
  <c r="E15" i="17"/>
  <c r="I15" i="17" s="1"/>
  <c r="L15" i="17" s="1"/>
  <c r="C15" i="17"/>
  <c r="E14" i="17"/>
  <c r="I14" i="17" s="1"/>
  <c r="E13" i="17"/>
  <c r="H13" i="17" s="1"/>
  <c r="E12" i="17"/>
  <c r="E11" i="17"/>
  <c r="C11" i="17"/>
  <c r="E10" i="17"/>
  <c r="H10" i="17" s="1"/>
  <c r="C10" i="17"/>
  <c r="E9" i="17"/>
  <c r="I9" i="17" s="1"/>
  <c r="L9" i="17" s="1"/>
  <c r="E8" i="17"/>
  <c r="E7" i="17"/>
  <c r="I7" i="17" s="1"/>
  <c r="E6" i="17"/>
  <c r="H6" i="17" s="1"/>
  <c r="U5" i="17"/>
  <c r="E5" i="17"/>
  <c r="H5" i="17" s="1"/>
  <c r="O65" i="15"/>
  <c r="E65" i="15"/>
  <c r="I65" i="15" s="1"/>
  <c r="R45" i="15" s="1"/>
  <c r="O64" i="15"/>
  <c r="T65" i="15" s="1"/>
  <c r="E64" i="15"/>
  <c r="I64" i="15" s="1"/>
  <c r="R44" i="15" s="1"/>
  <c r="O63" i="15"/>
  <c r="E63" i="15"/>
  <c r="O62" i="15"/>
  <c r="T63" i="15" s="1"/>
  <c r="O61" i="15"/>
  <c r="T62" i="15" s="1"/>
  <c r="E61" i="15"/>
  <c r="H61" i="15" s="1"/>
  <c r="O60" i="15"/>
  <c r="T61" i="15" s="1"/>
  <c r="E60" i="15"/>
  <c r="O59" i="15"/>
  <c r="T60" i="15" s="1"/>
  <c r="O58" i="15"/>
  <c r="T59" i="15" s="1"/>
  <c r="E58" i="15"/>
  <c r="I58" i="15" s="1"/>
  <c r="R38" i="15" s="1"/>
  <c r="O57" i="15"/>
  <c r="T58" i="15" s="1"/>
  <c r="E57" i="15"/>
  <c r="I57" i="15" s="1"/>
  <c r="R37" i="15" s="1"/>
  <c r="O56" i="15"/>
  <c r="E56" i="15"/>
  <c r="O55" i="15"/>
  <c r="T56" i="15" s="1"/>
  <c r="O54" i="15"/>
  <c r="T55" i="15" s="1"/>
  <c r="E54" i="15"/>
  <c r="E53" i="15"/>
  <c r="E49" i="15"/>
  <c r="E48" i="15"/>
  <c r="I48" i="15" s="1"/>
  <c r="R28" i="15" s="1"/>
  <c r="E47" i="15"/>
  <c r="H47" i="15" s="1"/>
  <c r="E46" i="15"/>
  <c r="E45" i="15"/>
  <c r="I45" i="15" s="1"/>
  <c r="R25" i="15" s="1"/>
  <c r="E44" i="15"/>
  <c r="I44" i="15" s="1"/>
  <c r="R24" i="15" s="1"/>
  <c r="E43" i="15"/>
  <c r="I43" i="15" s="1"/>
  <c r="R23" i="15" s="1"/>
  <c r="E42" i="15"/>
  <c r="E41" i="15"/>
  <c r="E39" i="15"/>
  <c r="E38" i="15"/>
  <c r="I38" i="15" s="1"/>
  <c r="R18" i="15" s="1"/>
  <c r="E37" i="15"/>
  <c r="I37" i="15" s="1"/>
  <c r="R17" i="15" s="1"/>
  <c r="E36" i="15"/>
  <c r="I36" i="15" s="1"/>
  <c r="R16" i="15" s="1"/>
  <c r="E35" i="15"/>
  <c r="E34" i="15"/>
  <c r="E33" i="15"/>
  <c r="I33" i="15" s="1"/>
  <c r="R13" i="15" s="1"/>
  <c r="E32" i="15"/>
  <c r="E31" i="15"/>
  <c r="I31" i="15" s="1"/>
  <c r="R11" i="15" s="1"/>
  <c r="E30" i="15"/>
  <c r="I30" i="15" s="1"/>
  <c r="R10" i="15" s="1"/>
  <c r="E29" i="15"/>
  <c r="E28" i="15"/>
  <c r="H28" i="15" s="1"/>
  <c r="K28" i="15" s="1"/>
  <c r="E27" i="15"/>
  <c r="E26" i="15"/>
  <c r="I26" i="15" s="1"/>
  <c r="R6" i="15" s="1"/>
  <c r="E25" i="15"/>
  <c r="E24" i="15"/>
  <c r="I24" i="15" s="1"/>
  <c r="L24" i="15" s="1"/>
  <c r="E23" i="15"/>
  <c r="E22" i="15"/>
  <c r="E21" i="15"/>
  <c r="I21" i="15" s="1"/>
  <c r="L21" i="15" s="1"/>
  <c r="C21" i="15"/>
  <c r="E20" i="15"/>
  <c r="E19" i="15"/>
  <c r="H19" i="15" s="1"/>
  <c r="E18" i="15"/>
  <c r="E17" i="15"/>
  <c r="I17" i="15" s="1"/>
  <c r="E16" i="15"/>
  <c r="I16" i="15" s="1"/>
  <c r="C16" i="15"/>
  <c r="E15" i="15"/>
  <c r="C15" i="15"/>
  <c r="E14" i="15"/>
  <c r="I14" i="15" s="1"/>
  <c r="E13" i="15"/>
  <c r="E12" i="15"/>
  <c r="E11" i="15"/>
  <c r="H11" i="15" s="1"/>
  <c r="K11" i="15" s="1"/>
  <c r="C11" i="15"/>
  <c r="E10" i="15"/>
  <c r="C10" i="15"/>
  <c r="E9" i="15"/>
  <c r="E8" i="15"/>
  <c r="H8" i="15" s="1"/>
  <c r="K8" i="15" s="1"/>
  <c r="E7" i="15"/>
  <c r="E6" i="15"/>
  <c r="I6" i="15" s="1"/>
  <c r="L6" i="15" s="1"/>
  <c r="U5" i="15"/>
  <c r="E5" i="15"/>
  <c r="E65" i="14"/>
  <c r="H65" i="14" s="1"/>
  <c r="O65" i="14"/>
  <c r="E58" i="13"/>
  <c r="I58" i="13" s="1"/>
  <c r="O58" i="13"/>
  <c r="T59" i="13" s="1"/>
  <c r="E59" i="13"/>
  <c r="O59" i="13"/>
  <c r="T60" i="13" s="1"/>
  <c r="E60" i="13"/>
  <c r="O60" i="13"/>
  <c r="E61" i="13"/>
  <c r="H61" i="13" s="1"/>
  <c r="K61" i="13" s="1"/>
  <c r="O61" i="13"/>
  <c r="E62" i="13"/>
  <c r="H62" i="13" s="1"/>
  <c r="K62" i="13" s="1"/>
  <c r="O62" i="13"/>
  <c r="O64" i="14"/>
  <c r="T65" i="14" s="1"/>
  <c r="E64" i="14"/>
  <c r="O63" i="14"/>
  <c r="T64" i="14" s="1"/>
  <c r="E63" i="14"/>
  <c r="H63" i="14" s="1"/>
  <c r="K63" i="14" s="1"/>
  <c r="O62" i="14"/>
  <c r="E62" i="14"/>
  <c r="O61" i="14"/>
  <c r="E61" i="14"/>
  <c r="I61" i="14" s="1"/>
  <c r="O60" i="14"/>
  <c r="T61" i="14" s="1"/>
  <c r="E60" i="14"/>
  <c r="H60" i="14" s="1"/>
  <c r="O59" i="14"/>
  <c r="T60" i="14" s="1"/>
  <c r="E59" i="14"/>
  <c r="O58" i="14"/>
  <c r="T59" i="14" s="1"/>
  <c r="E58" i="14"/>
  <c r="O57" i="14"/>
  <c r="E57" i="14"/>
  <c r="I57" i="14" s="1"/>
  <c r="O56" i="14"/>
  <c r="T57" i="14" s="1"/>
  <c r="E56" i="14"/>
  <c r="O55" i="14"/>
  <c r="E55" i="14"/>
  <c r="O54" i="14"/>
  <c r="T55" i="14" s="1"/>
  <c r="E54" i="14"/>
  <c r="I54" i="14" s="1"/>
  <c r="E53" i="14"/>
  <c r="H53" i="14" s="1"/>
  <c r="E52" i="14"/>
  <c r="E51" i="14"/>
  <c r="E50" i="14"/>
  <c r="I50" i="14" s="1"/>
  <c r="E49" i="14"/>
  <c r="I49" i="14" s="1"/>
  <c r="E48" i="14"/>
  <c r="E47" i="14"/>
  <c r="I47" i="14" s="1"/>
  <c r="E46" i="14"/>
  <c r="H46" i="14" s="1"/>
  <c r="E45" i="14"/>
  <c r="E44" i="14"/>
  <c r="E43" i="14"/>
  <c r="I43" i="14" s="1"/>
  <c r="E42" i="14"/>
  <c r="E41" i="14"/>
  <c r="H41" i="14" s="1"/>
  <c r="E40" i="14"/>
  <c r="O39" i="14"/>
  <c r="E39" i="14"/>
  <c r="H39" i="14" s="1"/>
  <c r="E38" i="14"/>
  <c r="I38" i="14" s="1"/>
  <c r="E37" i="14"/>
  <c r="E36" i="14"/>
  <c r="I36" i="14" s="1"/>
  <c r="E35" i="14"/>
  <c r="G36" i="14" s="1"/>
  <c r="E34" i="14"/>
  <c r="E33" i="14"/>
  <c r="E32" i="14"/>
  <c r="H32" i="14" s="1"/>
  <c r="E31" i="14"/>
  <c r="I31" i="14" s="1"/>
  <c r="E30" i="14"/>
  <c r="E29" i="14"/>
  <c r="I29" i="14" s="1"/>
  <c r="E28" i="14"/>
  <c r="E27" i="14"/>
  <c r="I27" i="14" s="1"/>
  <c r="E26" i="14"/>
  <c r="E25" i="14"/>
  <c r="H25" i="14" s="1"/>
  <c r="E24" i="14"/>
  <c r="I24" i="14" s="1"/>
  <c r="E23" i="14"/>
  <c r="E22" i="14"/>
  <c r="I22" i="14" s="1"/>
  <c r="E21" i="14"/>
  <c r="C21" i="14"/>
  <c r="E20" i="14"/>
  <c r="I20" i="14" s="1"/>
  <c r="E19" i="14"/>
  <c r="E18" i="14"/>
  <c r="E17" i="14"/>
  <c r="I17" i="14" s="1"/>
  <c r="L17" i="14" s="1"/>
  <c r="E16" i="14"/>
  <c r="I16" i="14" s="1"/>
  <c r="C16" i="14"/>
  <c r="E15" i="14"/>
  <c r="C15" i="14"/>
  <c r="E14" i="14"/>
  <c r="I14" i="14" s="1"/>
  <c r="L14" i="14" s="1"/>
  <c r="E13" i="14"/>
  <c r="I13" i="14" s="1"/>
  <c r="E12" i="14"/>
  <c r="I12" i="14" s="1"/>
  <c r="E11" i="14"/>
  <c r="C11" i="14"/>
  <c r="E10" i="14"/>
  <c r="C10" i="14"/>
  <c r="E9" i="14"/>
  <c r="I9" i="14" s="1"/>
  <c r="E8" i="14"/>
  <c r="E7" i="14"/>
  <c r="I7" i="14" s="1"/>
  <c r="L7" i="14" s="1"/>
  <c r="E6" i="14"/>
  <c r="U5" i="14"/>
  <c r="I5" i="14"/>
  <c r="O65" i="13"/>
  <c r="E65" i="13"/>
  <c r="I65" i="13" s="1"/>
  <c r="O64" i="13"/>
  <c r="T65" i="13" s="1"/>
  <c r="E64" i="13"/>
  <c r="I64" i="13" s="1"/>
  <c r="O63" i="13"/>
  <c r="T64" i="13" s="1"/>
  <c r="E63" i="13"/>
  <c r="O57" i="13"/>
  <c r="T63" i="13" s="1"/>
  <c r="E57" i="13"/>
  <c r="I57" i="13" s="1"/>
  <c r="O56" i="13"/>
  <c r="T57" i="13" s="1"/>
  <c r="E56" i="13"/>
  <c r="H56" i="13" s="1"/>
  <c r="K56" i="13" s="1"/>
  <c r="O55" i="13"/>
  <c r="T56" i="13" s="1"/>
  <c r="E55" i="13"/>
  <c r="O54" i="13"/>
  <c r="E54" i="13"/>
  <c r="I54" i="13" s="1"/>
  <c r="O53" i="13"/>
  <c r="T54" i="13" s="1"/>
  <c r="E53" i="13"/>
  <c r="I53" i="13" s="1"/>
  <c r="O52" i="13"/>
  <c r="T53" i="13" s="1"/>
  <c r="E52" i="13"/>
  <c r="I52" i="13" s="1"/>
  <c r="O51" i="13"/>
  <c r="T52" i="13" s="1"/>
  <c r="E51" i="13"/>
  <c r="O50" i="13"/>
  <c r="T51" i="13" s="1"/>
  <c r="E50" i="13"/>
  <c r="H50" i="13" s="1"/>
  <c r="O49" i="13"/>
  <c r="T50" i="13" s="1"/>
  <c r="E49" i="13"/>
  <c r="H49" i="13" s="1"/>
  <c r="O48" i="13"/>
  <c r="T49" i="13" s="1"/>
  <c r="E48" i="13"/>
  <c r="O47" i="13"/>
  <c r="E47" i="13"/>
  <c r="O46" i="13"/>
  <c r="T47" i="13" s="1"/>
  <c r="E46" i="13"/>
  <c r="I46" i="13" s="1"/>
  <c r="E45" i="13"/>
  <c r="E44" i="13"/>
  <c r="I44" i="13" s="1"/>
  <c r="E43" i="13"/>
  <c r="E42" i="13"/>
  <c r="E41" i="13"/>
  <c r="E40" i="13"/>
  <c r="E39" i="13"/>
  <c r="E38" i="13"/>
  <c r="E37" i="13"/>
  <c r="I37" i="13" s="1"/>
  <c r="E36" i="13"/>
  <c r="E35" i="13"/>
  <c r="H35" i="13" s="1"/>
  <c r="E34" i="13"/>
  <c r="E33" i="13"/>
  <c r="E32" i="13"/>
  <c r="E31" i="13"/>
  <c r="I31" i="13" s="1"/>
  <c r="E30" i="13"/>
  <c r="E29" i="13"/>
  <c r="H29" i="13" s="1"/>
  <c r="E28" i="13"/>
  <c r="E27" i="13"/>
  <c r="H27" i="13" s="1"/>
  <c r="E26" i="13"/>
  <c r="H26" i="13" s="1"/>
  <c r="E25" i="13"/>
  <c r="E24" i="13"/>
  <c r="I24" i="13" s="1"/>
  <c r="L24" i="13" s="1"/>
  <c r="E23" i="13"/>
  <c r="H23" i="13" s="1"/>
  <c r="E22" i="13"/>
  <c r="E21" i="13"/>
  <c r="H21" i="13" s="1"/>
  <c r="C21" i="13"/>
  <c r="E20" i="13"/>
  <c r="H20" i="13" s="1"/>
  <c r="K20" i="13" s="1"/>
  <c r="E19" i="13"/>
  <c r="I19" i="13" s="1"/>
  <c r="E18" i="13"/>
  <c r="I18" i="13" s="1"/>
  <c r="E17" i="13"/>
  <c r="E16" i="13"/>
  <c r="I16" i="13" s="1"/>
  <c r="L16" i="13" s="1"/>
  <c r="C16" i="13"/>
  <c r="E15" i="13"/>
  <c r="H15" i="13" s="1"/>
  <c r="C15" i="13"/>
  <c r="E14" i="13"/>
  <c r="E13" i="13"/>
  <c r="H13" i="13" s="1"/>
  <c r="K13" i="13" s="1"/>
  <c r="E12" i="13"/>
  <c r="H12" i="13" s="1"/>
  <c r="K12" i="13" s="1"/>
  <c r="E11" i="13"/>
  <c r="H11" i="13" s="1"/>
  <c r="K11" i="13" s="1"/>
  <c r="C11" i="13"/>
  <c r="E10" i="13"/>
  <c r="C10" i="13"/>
  <c r="E9" i="13"/>
  <c r="H9" i="13" s="1"/>
  <c r="E8" i="13"/>
  <c r="E7" i="13"/>
  <c r="H7" i="13" s="1"/>
  <c r="E6" i="13"/>
  <c r="H6" i="13" s="1"/>
  <c r="K6" i="13" s="1"/>
  <c r="U5" i="13"/>
  <c r="E5" i="13"/>
  <c r="H5" i="13" s="1"/>
  <c r="U5" i="12"/>
  <c r="C15" i="12"/>
  <c r="C16" i="12"/>
  <c r="C11" i="12"/>
  <c r="C10" i="12"/>
  <c r="C21" i="12"/>
  <c r="E6" i="12"/>
  <c r="E7" i="12"/>
  <c r="G8" i="12" s="1"/>
  <c r="E5" i="12"/>
  <c r="H5" i="12" s="1"/>
  <c r="K5" i="12" s="1"/>
  <c r="S16" i="31" l="1"/>
  <c r="U15" i="31"/>
  <c r="S11" i="28"/>
  <c r="U10" i="28"/>
  <c r="S10" i="27"/>
  <c r="U9" i="27"/>
  <c r="N13" i="26"/>
  <c r="Q13" i="26" s="1"/>
  <c r="N35" i="26"/>
  <c r="Q35" i="26" s="1"/>
  <c r="N9" i="26"/>
  <c r="N25" i="26"/>
  <c r="Q25" i="26" s="1"/>
  <c r="N23" i="26"/>
  <c r="Q23" i="26" s="1"/>
  <c r="N29" i="26"/>
  <c r="Q29" i="26" s="1"/>
  <c r="N40" i="26"/>
  <c r="Q40" i="26" s="1"/>
  <c r="N49" i="26"/>
  <c r="Q49" i="26" s="1"/>
  <c r="N54" i="26"/>
  <c r="Q54" i="26" s="1"/>
  <c r="N15" i="26"/>
  <c r="Q15" i="26" s="1"/>
  <c r="N30" i="26"/>
  <c r="P30" i="26" s="1"/>
  <c r="N34" i="26"/>
  <c r="Q34" i="26" s="1"/>
  <c r="N7" i="26"/>
  <c r="Q7" i="26" s="1"/>
  <c r="N62" i="26"/>
  <c r="Q62" i="26" s="1"/>
  <c r="N26" i="26"/>
  <c r="Q26" i="26" s="1"/>
  <c r="N39" i="26"/>
  <c r="Q39" i="26" s="1"/>
  <c r="N10" i="26"/>
  <c r="Q10" i="26" s="1"/>
  <c r="N24" i="26"/>
  <c r="Q24" i="26" s="1"/>
  <c r="N38" i="26"/>
  <c r="Q38" i="26" s="1"/>
  <c r="N17" i="26"/>
  <c r="Q17" i="26" s="1"/>
  <c r="N20" i="26"/>
  <c r="Q20" i="26" s="1"/>
  <c r="N37" i="26"/>
  <c r="Q37" i="26" s="1"/>
  <c r="N11" i="26"/>
  <c r="Q11" i="26" s="1"/>
  <c r="N21" i="26"/>
  <c r="Q21" i="26" s="1"/>
  <c r="N12" i="26"/>
  <c r="Q12" i="26" s="1"/>
  <c r="N14" i="26"/>
  <c r="Q14" i="26" s="1"/>
  <c r="N18" i="26"/>
  <c r="Q18" i="26" s="1"/>
  <c r="N22" i="26"/>
  <c r="Q22" i="26" s="1"/>
  <c r="N28" i="26"/>
  <c r="Q28" i="26" s="1"/>
  <c r="N32" i="26"/>
  <c r="Q32" i="26" s="1"/>
  <c r="N16" i="26"/>
  <c r="Q16" i="26" s="1"/>
  <c r="N55" i="26"/>
  <c r="P56" i="26" s="1"/>
  <c r="N31" i="26"/>
  <c r="Q31" i="26" s="1"/>
  <c r="N8" i="26"/>
  <c r="Q8" i="26" s="1"/>
  <c r="N6" i="26"/>
  <c r="Q6" i="26" s="1"/>
  <c r="N27" i="26"/>
  <c r="Q27" i="26" s="1"/>
  <c r="P57" i="26"/>
  <c r="N46" i="26"/>
  <c r="N45" i="26"/>
  <c r="N60" i="26"/>
  <c r="N53" i="26"/>
  <c r="N51" i="26"/>
  <c r="N5" i="26"/>
  <c r="N44" i="26"/>
  <c r="N64" i="26"/>
  <c r="N50" i="26"/>
  <c r="Q50" i="26" s="1"/>
  <c r="N43" i="26"/>
  <c r="N63" i="26"/>
  <c r="N42" i="26"/>
  <c r="N48" i="26"/>
  <c r="N65" i="26"/>
  <c r="N52" i="26"/>
  <c r="N58" i="26"/>
  <c r="Q58" i="26" s="1"/>
  <c r="N59" i="26"/>
  <c r="N61" i="26"/>
  <c r="N47" i="26"/>
  <c r="N36" i="26"/>
  <c r="Q36" i="26" s="1"/>
  <c r="T27" i="26"/>
  <c r="Q9" i="26"/>
  <c r="T24" i="26"/>
  <c r="T10" i="26"/>
  <c r="T22" i="26"/>
  <c r="T29" i="26"/>
  <c r="T16" i="26"/>
  <c r="T38" i="26"/>
  <c r="T17" i="26"/>
  <c r="T31" i="26"/>
  <c r="T9" i="26"/>
  <c r="T36" i="26"/>
  <c r="S6" i="26"/>
  <c r="S7" i="26" s="1"/>
  <c r="S8" i="26" s="1"/>
  <c r="N11" i="24"/>
  <c r="Q11" i="24" s="1"/>
  <c r="N40" i="24"/>
  <c r="Q40" i="24" s="1"/>
  <c r="N16" i="24"/>
  <c r="Q16" i="24" s="1"/>
  <c r="N43" i="24"/>
  <c r="Q43" i="24" s="1"/>
  <c r="N29" i="24"/>
  <c r="Q29" i="24" s="1"/>
  <c r="N8" i="24"/>
  <c r="Q8" i="24" s="1"/>
  <c r="N12" i="24"/>
  <c r="Q12" i="24" s="1"/>
  <c r="N37" i="22"/>
  <c r="Q37" i="22" s="1"/>
  <c r="N22" i="22"/>
  <c r="Q22" i="22" s="1"/>
  <c r="N36" i="24"/>
  <c r="Q36" i="24" s="1"/>
  <c r="T17" i="24"/>
  <c r="N10" i="24"/>
  <c r="T6" i="24"/>
  <c r="N22" i="24"/>
  <c r="Q22" i="24" s="1"/>
  <c r="N26" i="24"/>
  <c r="Q26" i="24" s="1"/>
  <c r="T9" i="24"/>
  <c r="T44" i="24"/>
  <c r="N9" i="24"/>
  <c r="Q9" i="24" s="1"/>
  <c r="T34" i="24"/>
  <c r="N42" i="24"/>
  <c r="Q42" i="24" s="1"/>
  <c r="T30" i="24"/>
  <c r="N61" i="24"/>
  <c r="N54" i="24"/>
  <c r="N47" i="24"/>
  <c r="N60" i="24"/>
  <c r="N53" i="24"/>
  <c r="N46" i="24"/>
  <c r="N64" i="24"/>
  <c r="N57" i="24"/>
  <c r="N50" i="24"/>
  <c r="N62" i="24"/>
  <c r="N55" i="24"/>
  <c r="N48" i="24"/>
  <c r="N5" i="24"/>
  <c r="Q5" i="24" s="1"/>
  <c r="N49" i="24"/>
  <c r="N59" i="24"/>
  <c r="N52" i="24"/>
  <c r="N56" i="24"/>
  <c r="N65" i="24"/>
  <c r="N63" i="24"/>
  <c r="N58" i="24"/>
  <c r="N51" i="24"/>
  <c r="N39" i="24"/>
  <c r="N6" i="24"/>
  <c r="Q6" i="24" s="1"/>
  <c r="N25" i="24"/>
  <c r="N32" i="24"/>
  <c r="N35" i="24"/>
  <c r="Q35" i="24" s="1"/>
  <c r="N23" i="24"/>
  <c r="Q23" i="24" s="1"/>
  <c r="N19" i="24"/>
  <c r="N33" i="24"/>
  <c r="Q33" i="24" s="1"/>
  <c r="N34" i="24"/>
  <c r="Q34" i="24" s="1"/>
  <c r="N14" i="24"/>
  <c r="N31" i="24"/>
  <c r="N45" i="24"/>
  <c r="T23" i="24"/>
  <c r="T13" i="24"/>
  <c r="N17" i="24"/>
  <c r="Q17" i="24" s="1"/>
  <c r="T43" i="24"/>
  <c r="T37" i="24"/>
  <c r="T27" i="24"/>
  <c r="N44" i="24"/>
  <c r="Q44" i="24" s="1"/>
  <c r="N7" i="24"/>
  <c r="P8" i="24" s="1"/>
  <c r="N37" i="24"/>
  <c r="Q37" i="24" s="1"/>
  <c r="N41" i="24"/>
  <c r="T41" i="24"/>
  <c r="N18" i="24"/>
  <c r="N21" i="24"/>
  <c r="N28" i="24"/>
  <c r="P29" i="24" s="1"/>
  <c r="N13" i="24"/>
  <c r="T36" i="24"/>
  <c r="N38" i="24"/>
  <c r="N20" i="24"/>
  <c r="T10" i="24"/>
  <c r="N15" i="24"/>
  <c r="N30" i="24"/>
  <c r="Q30" i="24" s="1"/>
  <c r="N24" i="24"/>
  <c r="N27" i="24"/>
  <c r="Q27" i="24" s="1"/>
  <c r="N29" i="23"/>
  <c r="Q29" i="23" s="1"/>
  <c r="N36" i="23"/>
  <c r="Q36" i="23" s="1"/>
  <c r="N18" i="23"/>
  <c r="Q18" i="23" s="1"/>
  <c r="N12" i="23"/>
  <c r="Q12" i="23" s="1"/>
  <c r="N21" i="23"/>
  <c r="Q21" i="23" s="1"/>
  <c r="N32" i="23"/>
  <c r="Q32" i="23" s="1"/>
  <c r="N14" i="23"/>
  <c r="Q14" i="23" s="1"/>
  <c r="N17" i="23"/>
  <c r="Q17" i="23" s="1"/>
  <c r="N41" i="23"/>
  <c r="Q41" i="23" s="1"/>
  <c r="N8" i="23"/>
  <c r="Q8" i="23" s="1"/>
  <c r="N7" i="23"/>
  <c r="Q7" i="23" s="1"/>
  <c r="N38" i="23"/>
  <c r="Q38" i="23" s="1"/>
  <c r="N31" i="23"/>
  <c r="Q31" i="23" s="1"/>
  <c r="N9" i="23"/>
  <c r="N11" i="23"/>
  <c r="Q11" i="23" s="1"/>
  <c r="N22" i="23"/>
  <c r="Q22" i="23" s="1"/>
  <c r="N34" i="23"/>
  <c r="Q34" i="23" s="1"/>
  <c r="N40" i="23"/>
  <c r="Q40" i="23" s="1"/>
  <c r="N25" i="23"/>
  <c r="Q25" i="23" s="1"/>
  <c r="N39" i="23"/>
  <c r="Q39" i="23" s="1"/>
  <c r="N13" i="23"/>
  <c r="N15" i="23"/>
  <c r="Q15" i="23" s="1"/>
  <c r="N42" i="23"/>
  <c r="N26" i="23"/>
  <c r="Q26" i="23" s="1"/>
  <c r="N16" i="23"/>
  <c r="N28" i="23"/>
  <c r="P29" i="23" s="1"/>
  <c r="N24" i="23"/>
  <c r="Q24" i="23" s="1"/>
  <c r="N19" i="23"/>
  <c r="N10" i="23"/>
  <c r="Q10" i="23" s="1"/>
  <c r="T25" i="23"/>
  <c r="T39" i="23"/>
  <c r="T18" i="23"/>
  <c r="S6" i="23"/>
  <c r="S7" i="23" s="1"/>
  <c r="S8" i="23" s="1"/>
  <c r="T32" i="23"/>
  <c r="N61" i="23"/>
  <c r="N54" i="23"/>
  <c r="N47" i="23"/>
  <c r="N64" i="23"/>
  <c r="N60" i="23"/>
  <c r="N53" i="23"/>
  <c r="N46" i="23"/>
  <c r="N50" i="23"/>
  <c r="N5" i="23"/>
  <c r="N59" i="23"/>
  <c r="N52" i="23"/>
  <c r="N45" i="23"/>
  <c r="N57" i="23"/>
  <c r="N65" i="23"/>
  <c r="N58" i="23"/>
  <c r="N51" i="23"/>
  <c r="N44" i="23"/>
  <c r="N63" i="23"/>
  <c r="N56" i="23"/>
  <c r="N49" i="23"/>
  <c r="N55" i="23"/>
  <c r="N62" i="23"/>
  <c r="N48" i="23"/>
  <c r="N6" i="23"/>
  <c r="N30" i="23"/>
  <c r="N33" i="23"/>
  <c r="T33" i="23"/>
  <c r="N37" i="23"/>
  <c r="N27" i="23"/>
  <c r="T11" i="23"/>
  <c r="T26" i="23"/>
  <c r="N35" i="23"/>
  <c r="N20" i="23"/>
  <c r="N43" i="23"/>
  <c r="N25" i="22"/>
  <c r="Q25" i="22" s="1"/>
  <c r="N24" i="22"/>
  <c r="Q24" i="22" s="1"/>
  <c r="N43" i="22"/>
  <c r="Q43" i="22" s="1"/>
  <c r="N34" i="21"/>
  <c r="Q34" i="21" s="1"/>
  <c r="N32" i="22"/>
  <c r="Q32" i="22" s="1"/>
  <c r="N10" i="22"/>
  <c r="Q10" i="22" s="1"/>
  <c r="N16" i="22"/>
  <c r="Q16" i="22" s="1"/>
  <c r="N11" i="22"/>
  <c r="Q11" i="22" s="1"/>
  <c r="N30" i="22"/>
  <c r="Q30" i="22" s="1"/>
  <c r="N12" i="22"/>
  <c r="Q12" i="22" s="1"/>
  <c r="N40" i="22"/>
  <c r="Q40" i="22" s="1"/>
  <c r="N13" i="22"/>
  <c r="N39" i="22"/>
  <c r="Q39" i="22" s="1"/>
  <c r="N15" i="22"/>
  <c r="Q15" i="22" s="1"/>
  <c r="N41" i="22"/>
  <c r="Q41" i="22" s="1"/>
  <c r="N17" i="22"/>
  <c r="Q17" i="22" s="1"/>
  <c r="N38" i="22"/>
  <c r="Q38" i="22" s="1"/>
  <c r="N33" i="22"/>
  <c r="Q33" i="22" s="1"/>
  <c r="N7" i="22"/>
  <c r="P8" i="22" s="1"/>
  <c r="N26" i="22"/>
  <c r="N35" i="22"/>
  <c r="Q35" i="22" s="1"/>
  <c r="N20" i="22"/>
  <c r="N18" i="22"/>
  <c r="Q18" i="22" s="1"/>
  <c r="N34" i="22"/>
  <c r="Q34" i="22" s="1"/>
  <c r="N28" i="22"/>
  <c r="N14" i="22"/>
  <c r="N23" i="22"/>
  <c r="Q23" i="22" s="1"/>
  <c r="N29" i="22"/>
  <c r="Q29" i="22" s="1"/>
  <c r="N31" i="22"/>
  <c r="N27" i="22"/>
  <c r="Q27" i="22" s="1"/>
  <c r="N21" i="22"/>
  <c r="N19" i="22"/>
  <c r="N9" i="22"/>
  <c r="Q9" i="22" s="1"/>
  <c r="N6" i="22"/>
  <c r="Q6" i="22" s="1"/>
  <c r="N42" i="22"/>
  <c r="Q42" i="22" s="1"/>
  <c r="T11" i="22"/>
  <c r="T25" i="22"/>
  <c r="T39" i="22"/>
  <c r="S6" i="22"/>
  <c r="S7" i="22" s="1"/>
  <c r="S8" i="22" s="1"/>
  <c r="S9" i="22" s="1"/>
  <c r="S10" i="22" s="1"/>
  <c r="U10" i="22" s="1"/>
  <c r="T18" i="22"/>
  <c r="T32" i="22"/>
  <c r="N61" i="22"/>
  <c r="N54" i="22"/>
  <c r="N47" i="22"/>
  <c r="N60" i="22"/>
  <c r="N53" i="22"/>
  <c r="N46" i="22"/>
  <c r="N44" i="22"/>
  <c r="N5" i="22"/>
  <c r="N65" i="22"/>
  <c r="N51" i="22"/>
  <c r="N59" i="22"/>
  <c r="N52" i="22"/>
  <c r="N45" i="22"/>
  <c r="N58" i="22"/>
  <c r="N64" i="22"/>
  <c r="N57" i="22"/>
  <c r="N50" i="22"/>
  <c r="N63" i="22"/>
  <c r="N56" i="22"/>
  <c r="N49" i="22"/>
  <c r="N55" i="22"/>
  <c r="N48" i="22"/>
  <c r="N62" i="22"/>
  <c r="N36" i="22"/>
  <c r="N7" i="21"/>
  <c r="Q7" i="21" s="1"/>
  <c r="N29" i="21"/>
  <c r="Q29" i="21" s="1"/>
  <c r="N8" i="21"/>
  <c r="Q8" i="21" s="1"/>
  <c r="N33" i="21"/>
  <c r="Q33" i="21" s="1"/>
  <c r="N22" i="21"/>
  <c r="Q22" i="21" s="1"/>
  <c r="N26" i="21"/>
  <c r="Q26" i="21" s="1"/>
  <c r="N36" i="21"/>
  <c r="Q36" i="21" s="1"/>
  <c r="N23" i="21"/>
  <c r="Q23" i="21" s="1"/>
  <c r="T23" i="21"/>
  <c r="N30" i="21"/>
  <c r="N6" i="21"/>
  <c r="Q6" i="21" s="1"/>
  <c r="N24" i="21"/>
  <c r="T37" i="21"/>
  <c r="T41" i="21"/>
  <c r="N9" i="21"/>
  <c r="N14" i="21"/>
  <c r="T13" i="21"/>
  <c r="T26" i="21"/>
  <c r="T9" i="21"/>
  <c r="N37" i="21"/>
  <c r="Q37" i="21" s="1"/>
  <c r="N42" i="21"/>
  <c r="N61" i="21"/>
  <c r="N54" i="21"/>
  <c r="N47" i="21"/>
  <c r="N59" i="21"/>
  <c r="N52" i="21"/>
  <c r="N45" i="21"/>
  <c r="N65" i="21"/>
  <c r="N58" i="21"/>
  <c r="N51" i="21"/>
  <c r="N63" i="21"/>
  <c r="N62" i="21"/>
  <c r="N55" i="21"/>
  <c r="N48" i="21"/>
  <c r="N60" i="21"/>
  <c r="N5" i="21"/>
  <c r="Q5" i="21" s="1"/>
  <c r="N64" i="21"/>
  <c r="N56" i="21"/>
  <c r="N49" i="21"/>
  <c r="N46" i="21"/>
  <c r="N57" i="21"/>
  <c r="N53" i="21"/>
  <c r="N50" i="21"/>
  <c r="N18" i="21"/>
  <c r="N35" i="21"/>
  <c r="N25" i="21"/>
  <c r="Q25" i="21" s="1"/>
  <c r="N21" i="21"/>
  <c r="N43" i="21"/>
  <c r="N39" i="21"/>
  <c r="T34" i="21"/>
  <c r="N15" i="21"/>
  <c r="Q15" i="21" s="1"/>
  <c r="N40" i="21"/>
  <c r="Q40" i="21" s="1"/>
  <c r="N31" i="21"/>
  <c r="N44" i="21"/>
  <c r="N41" i="21"/>
  <c r="Q41" i="21" s="1"/>
  <c r="N12" i="21"/>
  <c r="Q12" i="21" s="1"/>
  <c r="N27" i="21"/>
  <c r="Q27" i="21" s="1"/>
  <c r="N16" i="21"/>
  <c r="Q16" i="21" s="1"/>
  <c r="T27" i="21"/>
  <c r="N13" i="21"/>
  <c r="T6" i="21"/>
  <c r="N28" i="21"/>
  <c r="T20" i="21"/>
  <c r="N17" i="21"/>
  <c r="N19" i="21"/>
  <c r="Q19" i="21" s="1"/>
  <c r="N32" i="21"/>
  <c r="Q32" i="21" s="1"/>
  <c r="T30" i="21"/>
  <c r="N10" i="21"/>
  <c r="T33" i="21"/>
  <c r="N20" i="21"/>
  <c r="N38" i="21"/>
  <c r="T16" i="21"/>
  <c r="N11" i="21"/>
  <c r="N19" i="20"/>
  <c r="Q19" i="20" s="1"/>
  <c r="N61" i="20"/>
  <c r="N54" i="20"/>
  <c r="N47" i="20"/>
  <c r="N5" i="20"/>
  <c r="Q5" i="20" s="1"/>
  <c r="N59" i="20"/>
  <c r="N52" i="20"/>
  <c r="N45" i="20"/>
  <c r="N65" i="20"/>
  <c r="N58" i="20"/>
  <c r="N51" i="20"/>
  <c r="N64" i="20"/>
  <c r="N57" i="20"/>
  <c r="N50" i="20"/>
  <c r="N62" i="20"/>
  <c r="N34" i="20"/>
  <c r="Q34" i="20" s="1"/>
  <c r="N46" i="20"/>
  <c r="N55" i="20"/>
  <c r="N63" i="20"/>
  <c r="N60" i="20"/>
  <c r="N20" i="20"/>
  <c r="Q20" i="20" s="1"/>
  <c r="N56" i="20"/>
  <c r="N48" i="20"/>
  <c r="N21" i="20"/>
  <c r="N53" i="20"/>
  <c r="N49" i="20"/>
  <c r="N41" i="20"/>
  <c r="Q41" i="20" s="1"/>
  <c r="N13" i="20"/>
  <c r="N35" i="20"/>
  <c r="N6" i="20"/>
  <c r="Q6" i="20" s="1"/>
  <c r="N7" i="20"/>
  <c r="N42" i="20"/>
  <c r="N27" i="20"/>
  <c r="Q27" i="20" s="1"/>
  <c r="N28" i="20"/>
  <c r="N14" i="20"/>
  <c r="N16" i="20"/>
  <c r="N44" i="20"/>
  <c r="N37" i="20"/>
  <c r="Q37" i="20" s="1"/>
  <c r="N23" i="20"/>
  <c r="N24" i="20"/>
  <c r="N30" i="20"/>
  <c r="N10" i="20"/>
  <c r="N9" i="20"/>
  <c r="N32" i="20"/>
  <c r="Q32" i="20" s="1"/>
  <c r="N18" i="20"/>
  <c r="Q18" i="20" s="1"/>
  <c r="N11" i="20"/>
  <c r="Q11" i="20" s="1"/>
  <c r="N39" i="20"/>
  <c r="Q39" i="20" s="1"/>
  <c r="N40" i="20"/>
  <c r="Q40" i="20" s="1"/>
  <c r="N22" i="20"/>
  <c r="N31" i="20"/>
  <c r="N38" i="20"/>
  <c r="N15" i="20"/>
  <c r="N29" i="20"/>
  <c r="T37" i="20"/>
  <c r="N26" i="20"/>
  <c r="Q26" i="20" s="1"/>
  <c r="N33" i="20"/>
  <c r="Q33" i="20" s="1"/>
  <c r="N17" i="20"/>
  <c r="T6" i="20"/>
  <c r="N25" i="20"/>
  <c r="Q25" i="20" s="1"/>
  <c r="T19" i="20"/>
  <c r="N8" i="20"/>
  <c r="N12" i="20"/>
  <c r="Q12" i="20" s="1"/>
  <c r="T12" i="20"/>
  <c r="N36" i="20"/>
  <c r="Q36" i="20" s="1"/>
  <c r="T27" i="20"/>
  <c r="T34" i="20"/>
  <c r="T40" i="20"/>
  <c r="T20" i="20"/>
  <c r="N43" i="20"/>
  <c r="T33" i="20"/>
  <c r="T26" i="20"/>
  <c r="T41" i="20"/>
  <c r="N33" i="12"/>
  <c r="Q33" i="12" s="1"/>
  <c r="N30" i="12"/>
  <c r="Q30" i="12" s="1"/>
  <c r="N35" i="12"/>
  <c r="Q35" i="12" s="1"/>
  <c r="N48" i="12"/>
  <c r="Q48" i="12" s="1"/>
  <c r="N31" i="12"/>
  <c r="Q31" i="12" s="1"/>
  <c r="N20" i="12"/>
  <c r="Q20" i="12" s="1"/>
  <c r="N53" i="12"/>
  <c r="Q53" i="12" s="1"/>
  <c r="N46" i="12"/>
  <c r="Q46" i="12" s="1"/>
  <c r="N58" i="12"/>
  <c r="Q58" i="12" s="1"/>
  <c r="N22" i="12"/>
  <c r="Q22" i="12" s="1"/>
  <c r="N45" i="12"/>
  <c r="Q45" i="12" s="1"/>
  <c r="N57" i="12"/>
  <c r="Q57" i="12" s="1"/>
  <c r="N59" i="12"/>
  <c r="Q59" i="12" s="1"/>
  <c r="N13" i="12"/>
  <c r="Q13" i="12" s="1"/>
  <c r="N56" i="12"/>
  <c r="Q56" i="12" s="1"/>
  <c r="N51" i="12"/>
  <c r="Q51" i="12" s="1"/>
  <c r="N29" i="12"/>
  <c r="Q29" i="12" s="1"/>
  <c r="N60" i="12"/>
  <c r="Q60" i="12" s="1"/>
  <c r="N50" i="12"/>
  <c r="Q50" i="12" s="1"/>
  <c r="N28" i="12"/>
  <c r="Q28" i="12" s="1"/>
  <c r="N16" i="12"/>
  <c r="Q16" i="12" s="1"/>
  <c r="N26" i="12"/>
  <c r="Q26" i="12" s="1"/>
  <c r="N47" i="12"/>
  <c r="Q47" i="12" s="1"/>
  <c r="N63" i="12"/>
  <c r="Q63" i="12" s="1"/>
  <c r="N61" i="12"/>
  <c r="Q61" i="12" s="1"/>
  <c r="N49" i="12"/>
  <c r="Q49" i="12" s="1"/>
  <c r="N27" i="12"/>
  <c r="Q27" i="12" s="1"/>
  <c r="N55" i="12"/>
  <c r="Q55" i="12" s="1"/>
  <c r="N11" i="12"/>
  <c r="Q11" i="12" s="1"/>
  <c r="N34" i="12"/>
  <c r="Q34" i="12" s="1"/>
  <c r="N64" i="12"/>
  <c r="Q64" i="12" s="1"/>
  <c r="N21" i="12"/>
  <c r="Q21" i="12" s="1"/>
  <c r="N52" i="12"/>
  <c r="Q52" i="12" s="1"/>
  <c r="N36" i="12"/>
  <c r="Q36" i="12" s="1"/>
  <c r="N41" i="12"/>
  <c r="Q41" i="12" s="1"/>
  <c r="N15" i="12"/>
  <c r="Q15" i="12" s="1"/>
  <c r="N14" i="12"/>
  <c r="Q14" i="12" s="1"/>
  <c r="N38" i="12"/>
  <c r="Q38" i="12" s="1"/>
  <c r="N25" i="12"/>
  <c r="Q25" i="12" s="1"/>
  <c r="N23" i="12"/>
  <c r="Q23" i="12" s="1"/>
  <c r="N37" i="12"/>
  <c r="Q37" i="12" s="1"/>
  <c r="N39" i="12"/>
  <c r="Q39" i="12" s="1"/>
  <c r="N32" i="12"/>
  <c r="Q32" i="12" s="1"/>
  <c r="N65" i="12"/>
  <c r="Q65" i="12" s="1"/>
  <c r="N42" i="12"/>
  <c r="Q42" i="12" s="1"/>
  <c r="N17" i="12"/>
  <c r="Q17" i="12" s="1"/>
  <c r="N40" i="12"/>
  <c r="Q40" i="12" s="1"/>
  <c r="N54" i="12"/>
  <c r="Q54" i="12" s="1"/>
  <c r="L25" i="18"/>
  <c r="R7" i="18"/>
  <c r="O5" i="17"/>
  <c r="T6" i="17" s="1"/>
  <c r="S6" i="17" s="1"/>
  <c r="R27" i="17"/>
  <c r="L60" i="17"/>
  <c r="R37" i="17"/>
  <c r="R30" i="17"/>
  <c r="L42" i="17"/>
  <c r="R19" i="17"/>
  <c r="R9" i="17"/>
  <c r="L46" i="17"/>
  <c r="R23" i="17"/>
  <c r="T34" i="12"/>
  <c r="N19" i="12"/>
  <c r="Q19" i="12" s="1"/>
  <c r="N12" i="12"/>
  <c r="Q12" i="12" s="1"/>
  <c r="P44" i="12"/>
  <c r="N24" i="12"/>
  <c r="Q24" i="12" s="1"/>
  <c r="P63" i="12"/>
  <c r="P62" i="12"/>
  <c r="P59" i="12"/>
  <c r="N18" i="12"/>
  <c r="Q18" i="12" s="1"/>
  <c r="T22" i="12"/>
  <c r="T23" i="12"/>
  <c r="T16" i="12"/>
  <c r="P16" i="12"/>
  <c r="T10" i="12"/>
  <c r="T15" i="12"/>
  <c r="T30" i="12"/>
  <c r="T14" i="12"/>
  <c r="T38" i="12"/>
  <c r="T37" i="12"/>
  <c r="T33" i="12"/>
  <c r="N9" i="12"/>
  <c r="Q9" i="12" s="1"/>
  <c r="N8" i="12"/>
  <c r="Q8" i="12" s="1"/>
  <c r="G7" i="12"/>
  <c r="G6" i="12"/>
  <c r="L45" i="15"/>
  <c r="O16" i="15"/>
  <c r="T17" i="15" s="1"/>
  <c r="L64" i="15"/>
  <c r="G13" i="17"/>
  <c r="I30" i="17"/>
  <c r="G63" i="17"/>
  <c r="G21" i="17"/>
  <c r="I62" i="13"/>
  <c r="L62" i="13" s="1"/>
  <c r="M62" i="13" s="1"/>
  <c r="G59" i="13"/>
  <c r="G60" i="13"/>
  <c r="G61" i="13"/>
  <c r="I59" i="13"/>
  <c r="H59" i="13"/>
  <c r="K59" i="13" s="1"/>
  <c r="L52" i="13"/>
  <c r="L58" i="13"/>
  <c r="L52" i="18"/>
  <c r="L53" i="18"/>
  <c r="O10" i="18"/>
  <c r="T11" i="18" s="1"/>
  <c r="L46" i="18"/>
  <c r="O35" i="18"/>
  <c r="T36" i="18" s="1"/>
  <c r="O42" i="18"/>
  <c r="T43" i="18" s="1"/>
  <c r="L60" i="18"/>
  <c r="L59" i="18"/>
  <c r="I61" i="13"/>
  <c r="G58" i="13"/>
  <c r="L36" i="14"/>
  <c r="L27" i="14"/>
  <c r="L61" i="14"/>
  <c r="I65" i="14"/>
  <c r="G49" i="18"/>
  <c r="G7" i="18"/>
  <c r="G17" i="18"/>
  <c r="L32" i="18"/>
  <c r="G43" i="18"/>
  <c r="I22" i="18"/>
  <c r="L22" i="18" s="1"/>
  <c r="M22" i="18" s="1"/>
  <c r="G26" i="18"/>
  <c r="G5" i="17"/>
  <c r="O7" i="18"/>
  <c r="T8" i="18" s="1"/>
  <c r="L29" i="18"/>
  <c r="G22" i="17"/>
  <c r="H26" i="18"/>
  <c r="I26" i="18"/>
  <c r="R8" i="18" s="1"/>
  <c r="I13" i="17"/>
  <c r="L13" i="17" s="1"/>
  <c r="M13" i="17" s="1"/>
  <c r="I17" i="18"/>
  <c r="L17" i="18" s="1"/>
  <c r="M17" i="18" s="1"/>
  <c r="I5" i="17"/>
  <c r="J5" i="17" s="1"/>
  <c r="G19" i="18"/>
  <c r="I19" i="18"/>
  <c r="G5" i="12"/>
  <c r="O17" i="17"/>
  <c r="T18" i="17" s="1"/>
  <c r="I11" i="18"/>
  <c r="H52" i="18"/>
  <c r="L39" i="17"/>
  <c r="I12" i="18"/>
  <c r="L12" i="18" s="1"/>
  <c r="H12" i="18"/>
  <c r="K12" i="18" s="1"/>
  <c r="H42" i="18"/>
  <c r="K42" i="18" s="1"/>
  <c r="G12" i="18"/>
  <c r="L42" i="18"/>
  <c r="G23" i="17"/>
  <c r="G42" i="17"/>
  <c r="I33" i="17"/>
  <c r="O10" i="17" s="1"/>
  <c r="T11" i="17" s="1"/>
  <c r="G36" i="18"/>
  <c r="H59" i="18"/>
  <c r="K59" i="18" s="1"/>
  <c r="O27" i="13"/>
  <c r="T28" i="13" s="1"/>
  <c r="G35" i="17"/>
  <c r="G14" i="18"/>
  <c r="G47" i="17"/>
  <c r="G57" i="17"/>
  <c r="I14" i="18"/>
  <c r="L14" i="18" s="1"/>
  <c r="M14" i="18" s="1"/>
  <c r="H29" i="18"/>
  <c r="G62" i="13"/>
  <c r="I10" i="17"/>
  <c r="L10" i="17" s="1"/>
  <c r="M10" i="17" s="1"/>
  <c r="L18" i="18"/>
  <c r="H13" i="18"/>
  <c r="K13" i="18" s="1"/>
  <c r="G16" i="18"/>
  <c r="G37" i="18"/>
  <c r="I13" i="18"/>
  <c r="H16" i="18"/>
  <c r="K16" i="18" s="1"/>
  <c r="H21" i="18"/>
  <c r="H28" i="18"/>
  <c r="K28" i="18" s="1"/>
  <c r="H37" i="18"/>
  <c r="K37" i="18" s="1"/>
  <c r="G6" i="18"/>
  <c r="H9" i="18"/>
  <c r="K9" i="18" s="1"/>
  <c r="H35" i="18"/>
  <c r="K35" i="18" s="1"/>
  <c r="H36" i="18"/>
  <c r="K36" i="18" s="1"/>
  <c r="I36" i="18"/>
  <c r="R18" i="18" s="1"/>
  <c r="G5" i="18"/>
  <c r="G18" i="18"/>
  <c r="I33" i="18"/>
  <c r="R15" i="18" s="1"/>
  <c r="G47" i="18"/>
  <c r="I5" i="18"/>
  <c r="H18" i="18"/>
  <c r="K18" i="18" s="1"/>
  <c r="H43" i="18"/>
  <c r="K43" i="18" s="1"/>
  <c r="G54" i="18"/>
  <c r="G61" i="18"/>
  <c r="I8" i="18"/>
  <c r="L8" i="18" s="1"/>
  <c r="M8" i="18" s="1"/>
  <c r="I43" i="18"/>
  <c r="R25" i="18" s="1"/>
  <c r="I47" i="18"/>
  <c r="R29" i="18" s="1"/>
  <c r="H54" i="18"/>
  <c r="G13" i="18"/>
  <c r="I54" i="18"/>
  <c r="R36" i="18" s="1"/>
  <c r="I16" i="18"/>
  <c r="H6" i="18"/>
  <c r="M6" i="18" s="1"/>
  <c r="G22" i="18"/>
  <c r="G29" i="18"/>
  <c r="I62" i="18"/>
  <c r="R44" i="18" s="1"/>
  <c r="O53" i="18"/>
  <c r="H47" i="18"/>
  <c r="K47" i="18" s="1"/>
  <c r="H61" i="18"/>
  <c r="G9" i="18"/>
  <c r="G56" i="18"/>
  <c r="H12" i="17"/>
  <c r="K12" i="17" s="1"/>
  <c r="H61" i="17"/>
  <c r="K61" i="17" s="1"/>
  <c r="G6" i="17"/>
  <c r="I12" i="17"/>
  <c r="L12" i="17" s="1"/>
  <c r="O38" i="17"/>
  <c r="T39" i="17" s="1"/>
  <c r="G50" i="17"/>
  <c r="G29" i="17"/>
  <c r="I6" i="17"/>
  <c r="H23" i="17"/>
  <c r="K23" i="17" s="1"/>
  <c r="H29" i="17"/>
  <c r="K29" i="17" s="1"/>
  <c r="H55" i="17"/>
  <c r="G19" i="17"/>
  <c r="H21" i="17"/>
  <c r="K21" i="17" s="1"/>
  <c r="I23" i="17"/>
  <c r="L23" i="17" s="1"/>
  <c r="I26" i="17"/>
  <c r="L26" i="17" s="1"/>
  <c r="M26" i="17" s="1"/>
  <c r="I29" i="17"/>
  <c r="G36" i="17"/>
  <c r="O45" i="17"/>
  <c r="T46" i="17" s="1"/>
  <c r="G51" i="17"/>
  <c r="G17" i="17"/>
  <c r="H19" i="17"/>
  <c r="K19" i="17" s="1"/>
  <c r="H36" i="17"/>
  <c r="K36" i="17" s="1"/>
  <c r="H17" i="17"/>
  <c r="K17" i="17" s="1"/>
  <c r="H47" i="17"/>
  <c r="K47" i="17" s="1"/>
  <c r="G20" i="17"/>
  <c r="H22" i="17"/>
  <c r="K22" i="17" s="1"/>
  <c r="L43" i="17"/>
  <c r="I47" i="17"/>
  <c r="R24" i="17" s="1"/>
  <c r="G54" i="17"/>
  <c r="H63" i="17"/>
  <c r="K63" i="17" s="1"/>
  <c r="H20" i="17"/>
  <c r="I22" i="17"/>
  <c r="H54" i="17"/>
  <c r="K54" i="17" s="1"/>
  <c r="I63" i="17"/>
  <c r="R40" i="17" s="1"/>
  <c r="I20" i="17"/>
  <c r="L20" i="17" s="1"/>
  <c r="H28" i="17"/>
  <c r="K28" i="17" s="1"/>
  <c r="I54" i="17"/>
  <c r="R31" i="17" s="1"/>
  <c r="H9" i="17"/>
  <c r="K9" i="17" s="1"/>
  <c r="H35" i="17"/>
  <c r="K35" i="17" s="1"/>
  <c r="H57" i="17"/>
  <c r="K57" i="17" s="1"/>
  <c r="G61" i="17"/>
  <c r="G26" i="17"/>
  <c r="H42" i="17"/>
  <c r="H50" i="17"/>
  <c r="K50" i="17" s="1"/>
  <c r="G55" i="17"/>
  <c r="I36" i="17"/>
  <c r="R13" i="17" s="1"/>
  <c r="G43" i="17"/>
  <c r="G28" i="17"/>
  <c r="H43" i="17"/>
  <c r="K33" i="18"/>
  <c r="L40" i="18"/>
  <c r="L48" i="18"/>
  <c r="L55" i="18"/>
  <c r="K62" i="18"/>
  <c r="O47" i="18"/>
  <c r="L50" i="18"/>
  <c r="K22" i="18"/>
  <c r="G44" i="18"/>
  <c r="O52" i="18"/>
  <c r="G55" i="18"/>
  <c r="L57" i="18"/>
  <c r="K19" i="18"/>
  <c r="O24" i="18"/>
  <c r="H44" i="18"/>
  <c r="G48" i="18"/>
  <c r="H55" i="18"/>
  <c r="L31" i="18"/>
  <c r="L39" i="18"/>
  <c r="I41" i="18"/>
  <c r="R23" i="18" s="1"/>
  <c r="H41" i="18"/>
  <c r="G41" i="18"/>
  <c r="H48" i="18"/>
  <c r="L61" i="18"/>
  <c r="O39" i="18"/>
  <c r="H63" i="18"/>
  <c r="I63" i="18"/>
  <c r="L65" i="18"/>
  <c r="O43" i="18"/>
  <c r="L24" i="18"/>
  <c r="I34" i="18"/>
  <c r="R16" i="18" s="1"/>
  <c r="H34" i="18"/>
  <c r="G34" i="18"/>
  <c r="O37" i="18"/>
  <c r="L21" i="18"/>
  <c r="G63" i="18"/>
  <c r="O49" i="18"/>
  <c r="K14" i="18"/>
  <c r="K17" i="18"/>
  <c r="L23" i="18"/>
  <c r="L51" i="18"/>
  <c r="I20" i="18"/>
  <c r="H20" i="18"/>
  <c r="G23" i="18"/>
  <c r="G33" i="18"/>
  <c r="L38" i="18"/>
  <c r="T60" i="18"/>
  <c r="K5" i="18"/>
  <c r="O17" i="18"/>
  <c r="G20" i="18"/>
  <c r="H23" i="18"/>
  <c r="L28" i="18"/>
  <c r="O51" i="18"/>
  <c r="L30" i="18"/>
  <c r="L58" i="18"/>
  <c r="G11" i="18"/>
  <c r="I10" i="18"/>
  <c r="G30" i="18"/>
  <c r="G40" i="18"/>
  <c r="L45" i="18"/>
  <c r="L44" i="18"/>
  <c r="O22" i="18"/>
  <c r="G8" i="18"/>
  <c r="I7" i="18"/>
  <c r="H7" i="18"/>
  <c r="O13" i="18"/>
  <c r="I49" i="18"/>
  <c r="R31" i="18" s="1"/>
  <c r="H49" i="18"/>
  <c r="H56" i="18"/>
  <c r="I56" i="18"/>
  <c r="R38" i="18" s="1"/>
  <c r="G10" i="18"/>
  <c r="O28" i="18"/>
  <c r="H30" i="18"/>
  <c r="L35" i="18"/>
  <c r="H40" i="18"/>
  <c r="O30" i="18"/>
  <c r="G62" i="18"/>
  <c r="L64" i="18"/>
  <c r="K10" i="18"/>
  <c r="I27" i="18"/>
  <c r="R9" i="18" s="1"/>
  <c r="H27" i="18"/>
  <c r="G27" i="18"/>
  <c r="L37" i="18"/>
  <c r="O20" i="18"/>
  <c r="O50" i="18"/>
  <c r="G50" i="18"/>
  <c r="G57" i="18"/>
  <c r="G64" i="18"/>
  <c r="H50" i="18"/>
  <c r="H57" i="18"/>
  <c r="H64" i="18"/>
  <c r="G24" i="18"/>
  <c r="G31" i="18"/>
  <c r="G38" i="18"/>
  <c r="G45" i="18"/>
  <c r="G51" i="18"/>
  <c r="G58" i="18"/>
  <c r="G65" i="18"/>
  <c r="H24" i="18"/>
  <c r="H31" i="18"/>
  <c r="H38" i="18"/>
  <c r="H45" i="18"/>
  <c r="H51" i="18"/>
  <c r="H58" i="18"/>
  <c r="H65" i="18"/>
  <c r="J65" i="18" s="1"/>
  <c r="G21" i="18"/>
  <c r="G28" i="18"/>
  <c r="G35" i="18"/>
  <c r="G42" i="18"/>
  <c r="G52" i="18"/>
  <c r="G59" i="18"/>
  <c r="G15" i="18"/>
  <c r="G25" i="18"/>
  <c r="G32" i="18"/>
  <c r="G39" i="18"/>
  <c r="G46" i="18"/>
  <c r="G53" i="18"/>
  <c r="G60" i="18"/>
  <c r="H15" i="18"/>
  <c r="H25" i="18"/>
  <c r="H32" i="18"/>
  <c r="H39" i="18"/>
  <c r="H46" i="18"/>
  <c r="H53" i="18"/>
  <c r="H60" i="18"/>
  <c r="L37" i="17"/>
  <c r="K48" i="17"/>
  <c r="K44" i="17"/>
  <c r="O27" i="17"/>
  <c r="L49" i="17"/>
  <c r="K10" i="17"/>
  <c r="K33" i="17"/>
  <c r="L62" i="17"/>
  <c r="K30" i="17"/>
  <c r="O47" i="17"/>
  <c r="L7" i="17"/>
  <c r="L40" i="17"/>
  <c r="H41" i="17"/>
  <c r="O37" i="17"/>
  <c r="G62" i="17"/>
  <c r="L14" i="17"/>
  <c r="L53" i="17"/>
  <c r="G56" i="17"/>
  <c r="L59" i="17"/>
  <c r="H62" i="17"/>
  <c r="G7" i="17"/>
  <c r="G14" i="17"/>
  <c r="L28" i="17"/>
  <c r="H34" i="17"/>
  <c r="H40" i="17"/>
  <c r="G49" i="17"/>
  <c r="H56" i="17"/>
  <c r="I65" i="17"/>
  <c r="R42" i="17" s="1"/>
  <c r="H65" i="17"/>
  <c r="G65" i="17"/>
  <c r="H16" i="17"/>
  <c r="L50" i="17"/>
  <c r="G34" i="17"/>
  <c r="G40" i="17"/>
  <c r="I41" i="17"/>
  <c r="R18" i="17" s="1"/>
  <c r="H7" i="17"/>
  <c r="H14" i="17"/>
  <c r="G27" i="17"/>
  <c r="G33" i="17"/>
  <c r="I34" i="17"/>
  <c r="R11" i="17" s="1"/>
  <c r="I45" i="17"/>
  <c r="R22" i="17" s="1"/>
  <c r="H45" i="17"/>
  <c r="H49" i="17"/>
  <c r="O30" i="17"/>
  <c r="I56" i="17"/>
  <c r="R33" i="17" s="1"/>
  <c r="G9" i="17"/>
  <c r="I8" i="17"/>
  <c r="H8" i="17"/>
  <c r="G8" i="17"/>
  <c r="G16" i="17"/>
  <c r="G41" i="17"/>
  <c r="L35" i="17"/>
  <c r="I16" i="17"/>
  <c r="L21" i="17"/>
  <c r="H27" i="17"/>
  <c r="G45" i="17"/>
  <c r="L52" i="17"/>
  <c r="L27" i="17"/>
  <c r="G48" i="17"/>
  <c r="I31" i="17"/>
  <c r="R8" i="17" s="1"/>
  <c r="H31" i="17"/>
  <c r="G64" i="17"/>
  <c r="K5" i="17"/>
  <c r="K6" i="17"/>
  <c r="G12" i="17"/>
  <c r="H11" i="17"/>
  <c r="I11" i="17"/>
  <c r="G11" i="17"/>
  <c r="K13" i="17"/>
  <c r="G31" i="17"/>
  <c r="L32" i="17"/>
  <c r="G37" i="17"/>
  <c r="I44" i="17"/>
  <c r="R21" i="17" s="1"/>
  <c r="I48" i="17"/>
  <c r="R25" i="17" s="1"/>
  <c r="L61" i="17"/>
  <c r="H64" i="17"/>
  <c r="I38" i="17"/>
  <c r="R15" i="17" s="1"/>
  <c r="H38" i="17"/>
  <c r="G44" i="17"/>
  <c r="L64" i="17"/>
  <c r="O46" i="17"/>
  <c r="G52" i="17"/>
  <c r="I51" i="17"/>
  <c r="R28" i="17" s="1"/>
  <c r="H51" i="17"/>
  <c r="I24" i="17"/>
  <c r="H24" i="17"/>
  <c r="K26" i="17"/>
  <c r="H37" i="17"/>
  <c r="O39" i="17"/>
  <c r="L55" i="17"/>
  <c r="G38" i="17"/>
  <c r="G59" i="17"/>
  <c r="I58" i="17"/>
  <c r="R35" i="17" s="1"/>
  <c r="H58" i="17"/>
  <c r="G58" i="17"/>
  <c r="G10" i="17"/>
  <c r="L17" i="17"/>
  <c r="L18" i="17"/>
  <c r="G24" i="17"/>
  <c r="G30" i="17"/>
  <c r="O20" i="17"/>
  <c r="O51" i="17"/>
  <c r="L57" i="17"/>
  <c r="O44" i="17"/>
  <c r="G18" i="17"/>
  <c r="H52" i="17"/>
  <c r="H59" i="17"/>
  <c r="G15" i="17"/>
  <c r="H18" i="17"/>
  <c r="G25" i="17"/>
  <c r="G32" i="17"/>
  <c r="G39" i="17"/>
  <c r="G46" i="17"/>
  <c r="G53" i="17"/>
  <c r="G60" i="17"/>
  <c r="H15" i="17"/>
  <c r="H25" i="17"/>
  <c r="H32" i="17"/>
  <c r="H39" i="17"/>
  <c r="H46" i="17"/>
  <c r="H53" i="17"/>
  <c r="H60" i="17"/>
  <c r="G54" i="15"/>
  <c r="G22" i="15"/>
  <c r="G19" i="15"/>
  <c r="I19" i="15"/>
  <c r="L19" i="15" s="1"/>
  <c r="M19" i="15" s="1"/>
  <c r="G32" i="15"/>
  <c r="G20" i="15"/>
  <c r="G6" i="15"/>
  <c r="H6" i="15"/>
  <c r="K6" i="15" s="1"/>
  <c r="G18" i="15"/>
  <c r="G29" i="15"/>
  <c r="G15" i="15"/>
  <c r="H21" i="15"/>
  <c r="K21" i="15" s="1"/>
  <c r="G7" i="15"/>
  <c r="I18" i="15"/>
  <c r="L18" i="15" s="1"/>
  <c r="H43" i="15"/>
  <c r="K43" i="15" s="1"/>
  <c r="G16" i="15"/>
  <c r="G28" i="15"/>
  <c r="I61" i="15"/>
  <c r="R41" i="15" s="1"/>
  <c r="G47" i="15"/>
  <c r="G25" i="15"/>
  <c r="H18" i="15"/>
  <c r="G35" i="15"/>
  <c r="H35" i="15"/>
  <c r="K35" i="15" s="1"/>
  <c r="H44" i="15"/>
  <c r="I54" i="15"/>
  <c r="R34" i="15" s="1"/>
  <c r="H22" i="15"/>
  <c r="K22" i="15" s="1"/>
  <c r="H29" i="15"/>
  <c r="K29" i="15" s="1"/>
  <c r="I35" i="15"/>
  <c r="R15" i="15" s="1"/>
  <c r="G42" i="15"/>
  <c r="I22" i="15"/>
  <c r="L22" i="15" s="1"/>
  <c r="I29" i="15"/>
  <c r="R9" i="15" s="1"/>
  <c r="H42" i="15"/>
  <c r="K42" i="15" s="1"/>
  <c r="I11" i="15"/>
  <c r="L11" i="15" s="1"/>
  <c r="M11" i="15" s="1"/>
  <c r="I42" i="15"/>
  <c r="R22" i="15" s="1"/>
  <c r="E50" i="15"/>
  <c r="E55" i="15"/>
  <c r="G56" i="15" s="1"/>
  <c r="G33" i="15"/>
  <c r="E51" i="15"/>
  <c r="I51" i="15" s="1"/>
  <c r="R31" i="15" s="1"/>
  <c r="E59" i="15"/>
  <c r="G60" i="15" s="1"/>
  <c r="G48" i="15"/>
  <c r="H54" i="15"/>
  <c r="K54" i="15" s="1"/>
  <c r="G36" i="15"/>
  <c r="I8" i="15"/>
  <c r="L8" i="15" s="1"/>
  <c r="M8" i="15" s="1"/>
  <c r="H36" i="15"/>
  <c r="K36" i="15" s="1"/>
  <c r="G17" i="15"/>
  <c r="G21" i="15"/>
  <c r="O23" i="15"/>
  <c r="T24" i="15" s="1"/>
  <c r="H33" i="15"/>
  <c r="E40" i="15"/>
  <c r="G41" i="15" s="1"/>
  <c r="E52" i="15"/>
  <c r="G53" i="15" s="1"/>
  <c r="E62" i="15"/>
  <c r="G43" i="15"/>
  <c r="G14" i="15"/>
  <c r="G30" i="15"/>
  <c r="I28" i="15"/>
  <c r="R8" i="15" s="1"/>
  <c r="I47" i="15"/>
  <c r="R27" i="15" s="1"/>
  <c r="G39" i="15"/>
  <c r="T64" i="15"/>
  <c r="L57" i="15"/>
  <c r="O47" i="15"/>
  <c r="G11" i="15"/>
  <c r="I10" i="15"/>
  <c r="K47" i="15"/>
  <c r="L33" i="15"/>
  <c r="L48" i="15"/>
  <c r="L26" i="15"/>
  <c r="G10" i="15"/>
  <c r="H10" i="15"/>
  <c r="I23" i="15"/>
  <c r="G23" i="15"/>
  <c r="H23" i="15"/>
  <c r="H9" i="15"/>
  <c r="G9" i="15"/>
  <c r="I9" i="15"/>
  <c r="L14" i="15"/>
  <c r="L31" i="15"/>
  <c r="L65" i="15"/>
  <c r="I49" i="15"/>
  <c r="R29" i="15" s="1"/>
  <c r="H49" i="15"/>
  <c r="G49" i="15"/>
  <c r="O11" i="15"/>
  <c r="L16" i="15"/>
  <c r="L36" i="15"/>
  <c r="I39" i="15"/>
  <c r="R19" i="15" s="1"/>
  <c r="H39" i="15"/>
  <c r="O51" i="15"/>
  <c r="H5" i="15"/>
  <c r="G5" i="15"/>
  <c r="I46" i="15"/>
  <c r="R26" i="15" s="1"/>
  <c r="H46" i="15"/>
  <c r="O50" i="15"/>
  <c r="I5" i="15"/>
  <c r="G13" i="15"/>
  <c r="L30" i="15"/>
  <c r="L38" i="15"/>
  <c r="G46" i="15"/>
  <c r="I56" i="15"/>
  <c r="R36" i="15" s="1"/>
  <c r="H56" i="15"/>
  <c r="I13" i="15"/>
  <c r="G26" i="15"/>
  <c r="H30" i="15"/>
  <c r="I53" i="15"/>
  <c r="R33" i="15" s="1"/>
  <c r="H53" i="15"/>
  <c r="G61" i="15"/>
  <c r="K19" i="15"/>
  <c r="H26" i="15"/>
  <c r="L37" i="15"/>
  <c r="L58" i="15"/>
  <c r="I27" i="15"/>
  <c r="R7" i="15" s="1"/>
  <c r="H27" i="15"/>
  <c r="G27" i="15"/>
  <c r="H13" i="15"/>
  <c r="I34" i="15"/>
  <c r="R14" i="15" s="1"/>
  <c r="H34" i="15"/>
  <c r="G34" i="15"/>
  <c r="L43" i="15"/>
  <c r="H12" i="15"/>
  <c r="G12" i="15"/>
  <c r="I12" i="15"/>
  <c r="L17" i="15"/>
  <c r="I25" i="15"/>
  <c r="R5" i="15" s="1"/>
  <c r="H25" i="15"/>
  <c r="G37" i="15"/>
  <c r="I41" i="15"/>
  <c r="R21" i="15" s="1"/>
  <c r="H41" i="15"/>
  <c r="H48" i="15"/>
  <c r="T57" i="15"/>
  <c r="G8" i="15"/>
  <c r="I7" i="15"/>
  <c r="H7" i="15"/>
  <c r="H37" i="15"/>
  <c r="L44" i="15"/>
  <c r="I60" i="15"/>
  <c r="R40" i="15" s="1"/>
  <c r="H60" i="15"/>
  <c r="K61" i="15"/>
  <c r="I63" i="15"/>
  <c r="R43" i="15" s="1"/>
  <c r="H63" i="15"/>
  <c r="I15" i="15"/>
  <c r="H15" i="15"/>
  <c r="H16" i="15"/>
  <c r="I20" i="15"/>
  <c r="H20" i="15"/>
  <c r="I32" i="15"/>
  <c r="R12" i="15" s="1"/>
  <c r="H32" i="15"/>
  <c r="G44" i="15"/>
  <c r="G57" i="15"/>
  <c r="G64" i="15"/>
  <c r="H57" i="15"/>
  <c r="H64" i="15"/>
  <c r="H14" i="15"/>
  <c r="H17" i="15"/>
  <c r="G24" i="15"/>
  <c r="G31" i="15"/>
  <c r="G38" i="15"/>
  <c r="G45" i="15"/>
  <c r="G58" i="15"/>
  <c r="G65" i="15"/>
  <c r="H24" i="15"/>
  <c r="H31" i="15"/>
  <c r="H38" i="15"/>
  <c r="H45" i="15"/>
  <c r="H58" i="15"/>
  <c r="H65" i="15"/>
  <c r="O52" i="14"/>
  <c r="T53" i="14" s="1"/>
  <c r="O46" i="14"/>
  <c r="T47" i="14" s="1"/>
  <c r="G65" i="14"/>
  <c r="O47" i="14"/>
  <c r="T48" i="14" s="1"/>
  <c r="O48" i="14"/>
  <c r="T49" i="14" s="1"/>
  <c r="K65" i="14"/>
  <c r="O53" i="14"/>
  <c r="T54" i="14" s="1"/>
  <c r="O45" i="14"/>
  <c r="T46" i="14" s="1"/>
  <c r="O41" i="13"/>
  <c r="T42" i="13" s="1"/>
  <c r="T62" i="13"/>
  <c r="O45" i="13"/>
  <c r="T46" i="13" s="1"/>
  <c r="I60" i="13"/>
  <c r="O35" i="13"/>
  <c r="T36" i="13" s="1"/>
  <c r="T61" i="13"/>
  <c r="H60" i="13"/>
  <c r="H58" i="13"/>
  <c r="T58" i="13"/>
  <c r="I63" i="14"/>
  <c r="I41" i="14"/>
  <c r="I60" i="14"/>
  <c r="G24" i="14"/>
  <c r="G54" i="14"/>
  <c r="H24" i="14"/>
  <c r="K24" i="14" s="1"/>
  <c r="G28" i="14"/>
  <c r="H54" i="14"/>
  <c r="K54" i="14" s="1"/>
  <c r="G58" i="14"/>
  <c r="G5" i="14"/>
  <c r="G13" i="14"/>
  <c r="G37" i="14"/>
  <c r="L54" i="14"/>
  <c r="H13" i="14"/>
  <c r="K13" i="14" s="1"/>
  <c r="G51" i="14"/>
  <c r="G44" i="14"/>
  <c r="L49" i="14"/>
  <c r="O19" i="14"/>
  <c r="T20" i="14" s="1"/>
  <c r="G35" i="14"/>
  <c r="I58" i="14"/>
  <c r="H61" i="14"/>
  <c r="K61" i="14" s="1"/>
  <c r="H37" i="14"/>
  <c r="K37" i="14" s="1"/>
  <c r="H16" i="14"/>
  <c r="K16" i="14" s="1"/>
  <c r="I37" i="14"/>
  <c r="I46" i="14"/>
  <c r="G23" i="14"/>
  <c r="I25" i="14"/>
  <c r="L25" i="14" s="1"/>
  <c r="G29" i="14"/>
  <c r="H49" i="14"/>
  <c r="K49" i="14" s="1"/>
  <c r="G61" i="14"/>
  <c r="H7" i="14"/>
  <c r="K7" i="14" s="1"/>
  <c r="H12" i="14"/>
  <c r="K12" i="14" s="1"/>
  <c r="H20" i="14"/>
  <c r="K20" i="14" s="1"/>
  <c r="H23" i="14"/>
  <c r="K23" i="14" s="1"/>
  <c r="H29" i="14"/>
  <c r="K29" i="14" s="1"/>
  <c r="I32" i="14"/>
  <c r="G47" i="14"/>
  <c r="G56" i="14"/>
  <c r="H9" i="14"/>
  <c r="K9" i="14" s="1"/>
  <c r="H58" i="14"/>
  <c r="K58" i="14" s="1"/>
  <c r="G17" i="14"/>
  <c r="I23" i="14"/>
  <c r="L23" i="14" s="1"/>
  <c r="G38" i="14"/>
  <c r="H43" i="14"/>
  <c r="K43" i="14" s="1"/>
  <c r="H47" i="14"/>
  <c r="K47" i="14" s="1"/>
  <c r="G50" i="14"/>
  <c r="I53" i="14"/>
  <c r="H56" i="14"/>
  <c r="K56" i="14" s="1"/>
  <c r="H44" i="14"/>
  <c r="K44" i="14" s="1"/>
  <c r="G22" i="14"/>
  <c r="H17" i="14"/>
  <c r="M17" i="14" s="1"/>
  <c r="H36" i="14"/>
  <c r="H38" i="14"/>
  <c r="K38" i="14" s="1"/>
  <c r="H50" i="14"/>
  <c r="I56" i="14"/>
  <c r="G10" i="14"/>
  <c r="G16" i="14"/>
  <c r="G30" i="14"/>
  <c r="H5" i="14"/>
  <c r="K5" i="14" s="1"/>
  <c r="H10" i="14"/>
  <c r="K10" i="14" s="1"/>
  <c r="I15" i="14"/>
  <c r="L15" i="14" s="1"/>
  <c r="H30" i="14"/>
  <c r="K30" i="14" s="1"/>
  <c r="I39" i="14"/>
  <c r="I44" i="14"/>
  <c r="H22" i="14"/>
  <c r="K22" i="14" s="1"/>
  <c r="I10" i="14"/>
  <c r="L10" i="14" s="1"/>
  <c r="I30" i="14"/>
  <c r="T40" i="14"/>
  <c r="I48" i="14"/>
  <c r="H48" i="14"/>
  <c r="G48" i="14"/>
  <c r="G9" i="14"/>
  <c r="I8" i="14"/>
  <c r="H8" i="14"/>
  <c r="G8" i="14"/>
  <c r="I64" i="14"/>
  <c r="H64" i="14"/>
  <c r="G64" i="14"/>
  <c r="I19" i="14"/>
  <c r="H19" i="14"/>
  <c r="G19" i="14"/>
  <c r="G20" i="14"/>
  <c r="I40" i="14"/>
  <c r="H40" i="14"/>
  <c r="G40" i="14"/>
  <c r="G41" i="14"/>
  <c r="L31" i="14"/>
  <c r="L29" i="14"/>
  <c r="I34" i="14"/>
  <c r="H34" i="14"/>
  <c r="G34" i="14"/>
  <c r="L57" i="14"/>
  <c r="O27" i="14"/>
  <c r="T63" i="14"/>
  <c r="H45" i="14"/>
  <c r="I45" i="14"/>
  <c r="G45" i="14"/>
  <c r="I52" i="14"/>
  <c r="H52" i="14"/>
  <c r="G52" i="14"/>
  <c r="O35" i="14"/>
  <c r="L13" i="14"/>
  <c r="L24" i="14"/>
  <c r="K41" i="14"/>
  <c r="K60" i="14"/>
  <c r="T58" i="14"/>
  <c r="I6" i="14"/>
  <c r="H6" i="14"/>
  <c r="T62" i="14"/>
  <c r="G6" i="14"/>
  <c r="I33" i="14"/>
  <c r="H33" i="14"/>
  <c r="G33" i="14"/>
  <c r="K39" i="14"/>
  <c r="I59" i="14"/>
  <c r="H59" i="14"/>
  <c r="G63" i="14"/>
  <c r="G14" i="14"/>
  <c r="I21" i="14"/>
  <c r="H21" i="14"/>
  <c r="G27" i="14"/>
  <c r="H51" i="14"/>
  <c r="G59" i="14"/>
  <c r="H14" i="14"/>
  <c r="L16" i="14"/>
  <c r="G21" i="14"/>
  <c r="L22" i="14"/>
  <c r="H27" i="14"/>
  <c r="L47" i="14"/>
  <c r="I51" i="14"/>
  <c r="L9" i="14"/>
  <c r="I28" i="14"/>
  <c r="H28" i="14"/>
  <c r="G7" i="14"/>
  <c r="I55" i="14"/>
  <c r="H55" i="14"/>
  <c r="G55" i="14"/>
  <c r="L5" i="14"/>
  <c r="I26" i="14"/>
  <c r="H26" i="14"/>
  <c r="G26" i="14"/>
  <c r="K32" i="14"/>
  <c r="K46" i="14"/>
  <c r="O24" i="14"/>
  <c r="I62" i="14"/>
  <c r="H62" i="14"/>
  <c r="G62" i="14"/>
  <c r="L38" i="14"/>
  <c r="G12" i="14"/>
  <c r="I11" i="14"/>
  <c r="G31" i="14"/>
  <c r="G11" i="14"/>
  <c r="I18" i="14"/>
  <c r="H18" i="14"/>
  <c r="G18" i="14"/>
  <c r="H31" i="14"/>
  <c r="I42" i="14"/>
  <c r="H42" i="14"/>
  <c r="G43" i="14"/>
  <c r="K53" i="14"/>
  <c r="G57" i="14"/>
  <c r="H11" i="14"/>
  <c r="L20" i="14"/>
  <c r="G42" i="14"/>
  <c r="H57" i="14"/>
  <c r="L50" i="14"/>
  <c r="L12" i="14"/>
  <c r="M25" i="14"/>
  <c r="K25" i="14"/>
  <c r="G49" i="14"/>
  <c r="T56" i="14"/>
  <c r="I35" i="14"/>
  <c r="H35" i="14"/>
  <c r="L43" i="14"/>
  <c r="G15" i="14"/>
  <c r="G25" i="14"/>
  <c r="G32" i="14"/>
  <c r="G39" i="14"/>
  <c r="G46" i="14"/>
  <c r="G53" i="14"/>
  <c r="G60" i="14"/>
  <c r="H15" i="14"/>
  <c r="G34" i="13"/>
  <c r="I6" i="13"/>
  <c r="L6" i="13" s="1"/>
  <c r="M6" i="13" s="1"/>
  <c r="H64" i="13"/>
  <c r="K64" i="13" s="1"/>
  <c r="I13" i="13"/>
  <c r="L13" i="13" s="1"/>
  <c r="M13" i="13" s="1"/>
  <c r="H18" i="13"/>
  <c r="K18" i="13" s="1"/>
  <c r="G20" i="13"/>
  <c r="I20" i="13"/>
  <c r="L20" i="13" s="1"/>
  <c r="M20" i="13" s="1"/>
  <c r="G14" i="13"/>
  <c r="G5" i="13"/>
  <c r="H14" i="13"/>
  <c r="K14" i="13" s="1"/>
  <c r="I5" i="13"/>
  <c r="L5" i="13" s="1"/>
  <c r="M5" i="13" s="1"/>
  <c r="I12" i="13"/>
  <c r="G31" i="13"/>
  <c r="H34" i="13"/>
  <c r="K34" i="13" s="1"/>
  <c r="H37" i="13"/>
  <c r="I50" i="13"/>
  <c r="H53" i="13"/>
  <c r="I56" i="13"/>
  <c r="H54" i="13"/>
  <c r="I23" i="13"/>
  <c r="L23" i="13" s="1"/>
  <c r="M23" i="13" s="1"/>
  <c r="G8" i="13"/>
  <c r="G13" i="13"/>
  <c r="H31" i="13"/>
  <c r="K31" i="13" s="1"/>
  <c r="I34" i="13"/>
  <c r="L53" i="13"/>
  <c r="I49" i="13"/>
  <c r="I14" i="13"/>
  <c r="L14" i="13" s="1"/>
  <c r="G19" i="13"/>
  <c r="H19" i="13"/>
  <c r="K19" i="13" s="1"/>
  <c r="H44" i="13"/>
  <c r="K44" i="13" s="1"/>
  <c r="G50" i="13"/>
  <c r="G10" i="13"/>
  <c r="G17" i="13"/>
  <c r="L31" i="13"/>
  <c r="H65" i="13"/>
  <c r="G6" i="13"/>
  <c r="G18" i="13"/>
  <c r="G16" i="13"/>
  <c r="G9" i="13"/>
  <c r="H16" i="13"/>
  <c r="K16" i="13" s="1"/>
  <c r="I9" i="13"/>
  <c r="L9" i="13" s="1"/>
  <c r="M9" i="13" s="1"/>
  <c r="H46" i="13"/>
  <c r="G12" i="13"/>
  <c r="L46" i="13"/>
  <c r="I27" i="13"/>
  <c r="L27" i="13" s="1"/>
  <c r="M27" i="13" s="1"/>
  <c r="I11" i="13"/>
  <c r="L11" i="13" s="1"/>
  <c r="M11" i="13" s="1"/>
  <c r="T48" i="13"/>
  <c r="I36" i="13"/>
  <c r="G36" i="13"/>
  <c r="H36" i="13"/>
  <c r="I42" i="13"/>
  <c r="H42" i="13"/>
  <c r="G42" i="13"/>
  <c r="I48" i="13"/>
  <c r="G48" i="13"/>
  <c r="K50" i="13"/>
  <c r="O28" i="13"/>
  <c r="L54" i="13"/>
  <c r="K7" i="13"/>
  <c r="L44" i="13"/>
  <c r="H48" i="13"/>
  <c r="G7" i="13"/>
  <c r="H10" i="13"/>
  <c r="L64" i="13"/>
  <c r="I7" i="13"/>
  <c r="I10" i="13"/>
  <c r="K21" i="13"/>
  <c r="K23" i="13"/>
  <c r="K27" i="13"/>
  <c r="K29" i="13"/>
  <c r="T55" i="13"/>
  <c r="O38" i="13"/>
  <c r="I38" i="13"/>
  <c r="H38" i="13"/>
  <c r="G38" i="13"/>
  <c r="I25" i="13"/>
  <c r="G25" i="13"/>
  <c r="H25" i="13"/>
  <c r="I15" i="13"/>
  <c r="G15" i="13"/>
  <c r="I33" i="13"/>
  <c r="G33" i="13"/>
  <c r="H33" i="13"/>
  <c r="H57" i="13"/>
  <c r="G57" i="13"/>
  <c r="L57" i="13"/>
  <c r="K15" i="13"/>
  <c r="I51" i="13"/>
  <c r="H51" i="13"/>
  <c r="I41" i="13"/>
  <c r="G41" i="13"/>
  <c r="H41" i="13"/>
  <c r="G51" i="13"/>
  <c r="O34" i="13"/>
  <c r="I22" i="13"/>
  <c r="G22" i="13"/>
  <c r="H22" i="13"/>
  <c r="G30" i="13"/>
  <c r="I30" i="13"/>
  <c r="H30" i="13"/>
  <c r="I47" i="13"/>
  <c r="G47" i="13"/>
  <c r="I39" i="13"/>
  <c r="G39" i="13"/>
  <c r="I45" i="13"/>
  <c r="H45" i="13"/>
  <c r="K49" i="13"/>
  <c r="H39" i="13"/>
  <c r="G45" i="13"/>
  <c r="O42" i="13"/>
  <c r="K9" i="13"/>
  <c r="I17" i="13"/>
  <c r="H17" i="13"/>
  <c r="L37" i="13"/>
  <c r="K5" i="13"/>
  <c r="H8" i="13"/>
  <c r="I8" i="13"/>
  <c r="G11" i="13"/>
  <c r="K26" i="13"/>
  <c r="I28" i="13"/>
  <c r="G28" i="13"/>
  <c r="H28" i="13"/>
  <c r="H47" i="13"/>
  <c r="I63" i="13"/>
  <c r="H63" i="13"/>
  <c r="G63" i="13"/>
  <c r="L65" i="13"/>
  <c r="I21" i="13"/>
  <c r="G21" i="13"/>
  <c r="I29" i="13"/>
  <c r="G29" i="13"/>
  <c r="G37" i="13"/>
  <c r="G44" i="13"/>
  <c r="L18" i="13"/>
  <c r="I43" i="13"/>
  <c r="G43" i="13"/>
  <c r="G27" i="13"/>
  <c r="I35" i="13"/>
  <c r="G35" i="13"/>
  <c r="H43" i="13"/>
  <c r="G56" i="13"/>
  <c r="L19" i="13"/>
  <c r="I26" i="13"/>
  <c r="G26" i="13"/>
  <c r="K35" i="13"/>
  <c r="G24" i="13"/>
  <c r="I32" i="13"/>
  <c r="G32" i="13"/>
  <c r="I40" i="13"/>
  <c r="G40" i="13"/>
  <c r="I55" i="13"/>
  <c r="G55" i="13"/>
  <c r="G23" i="13"/>
  <c r="H24" i="13"/>
  <c r="H32" i="13"/>
  <c r="H40" i="13"/>
  <c r="G49" i="13"/>
  <c r="H55" i="13"/>
  <c r="G52" i="13"/>
  <c r="G64" i="13"/>
  <c r="H52" i="13"/>
  <c r="G46" i="13"/>
  <c r="G53" i="13"/>
  <c r="G65" i="13"/>
  <c r="G54" i="13"/>
  <c r="I7" i="12"/>
  <c r="H6" i="12"/>
  <c r="K6" i="12" s="1"/>
  <c r="H7" i="12"/>
  <c r="I6" i="12"/>
  <c r="I5" i="12"/>
  <c r="S17" i="31" l="1"/>
  <c r="U16" i="31"/>
  <c r="S12" i="28"/>
  <c r="U11" i="28"/>
  <c r="S11" i="27"/>
  <c r="U10" i="27"/>
  <c r="P10" i="26"/>
  <c r="P49" i="26"/>
  <c r="P13" i="26"/>
  <c r="P14" i="26"/>
  <c r="P22" i="26"/>
  <c r="Q30" i="26"/>
  <c r="P34" i="26"/>
  <c r="P12" i="26"/>
  <c r="P15" i="26"/>
  <c r="P26" i="26"/>
  <c r="P31" i="26"/>
  <c r="P39" i="26"/>
  <c r="P41" i="26"/>
  <c r="P37" i="26"/>
  <c r="P40" i="26"/>
  <c r="P11" i="26"/>
  <c r="P19" i="26"/>
  <c r="P25" i="26"/>
  <c r="P21" i="26"/>
  <c r="P35" i="26"/>
  <c r="P38" i="26"/>
  <c r="P20" i="26"/>
  <c r="P17" i="26"/>
  <c r="P29" i="26"/>
  <c r="P24" i="26"/>
  <c r="P32" i="26"/>
  <c r="P7" i="26"/>
  <c r="P28" i="26"/>
  <c r="P27" i="26"/>
  <c r="Q55" i="26"/>
  <c r="P55" i="26"/>
  <c r="P9" i="26"/>
  <c r="P8" i="26"/>
  <c r="P23" i="26"/>
  <c r="P33" i="26"/>
  <c r="P16" i="26"/>
  <c r="P18" i="26"/>
  <c r="Q64" i="26"/>
  <c r="P64" i="26"/>
  <c r="P50" i="26"/>
  <c r="Q5" i="26"/>
  <c r="P5" i="26"/>
  <c r="Q47" i="26"/>
  <c r="P47" i="26"/>
  <c r="Q51" i="26"/>
  <c r="P51" i="26"/>
  <c r="Q44" i="26"/>
  <c r="P44" i="26"/>
  <c r="P61" i="26"/>
  <c r="Q61" i="26"/>
  <c r="Q53" i="26"/>
  <c r="P53" i="26"/>
  <c r="Q60" i="26"/>
  <c r="P60" i="26"/>
  <c r="Q45" i="26"/>
  <c r="P45" i="26"/>
  <c r="P6" i="26"/>
  <c r="P46" i="26"/>
  <c r="Q46" i="26"/>
  <c r="P62" i="26"/>
  <c r="P58" i="26"/>
  <c r="Q63" i="26"/>
  <c r="P63" i="26"/>
  <c r="Q59" i="26"/>
  <c r="P59" i="26"/>
  <c r="Q52" i="26"/>
  <c r="P52" i="26"/>
  <c r="Q65" i="26"/>
  <c r="P65" i="26"/>
  <c r="P36" i="26"/>
  <c r="Q48" i="26"/>
  <c r="P48" i="26"/>
  <c r="Q42" i="26"/>
  <c r="P42" i="26"/>
  <c r="Q43" i="26"/>
  <c r="P43" i="26"/>
  <c r="P54" i="26"/>
  <c r="S9" i="26"/>
  <c r="S10" i="26" s="1"/>
  <c r="S11" i="26" s="1"/>
  <c r="S12" i="26" s="1"/>
  <c r="S13" i="26" s="1"/>
  <c r="S14" i="26" s="1"/>
  <c r="S15" i="26" s="1"/>
  <c r="S16" i="26" s="1"/>
  <c r="S17" i="26" s="1"/>
  <c r="S18" i="26" s="1"/>
  <c r="S19" i="26" s="1"/>
  <c r="S20" i="26" s="1"/>
  <c r="U7" i="26"/>
  <c r="U6" i="26"/>
  <c r="U8" i="26"/>
  <c r="P11" i="24"/>
  <c r="P16" i="24"/>
  <c r="P40" i="24"/>
  <c r="P12" i="24"/>
  <c r="P5" i="24"/>
  <c r="P25" i="22"/>
  <c r="P23" i="24"/>
  <c r="P6" i="24"/>
  <c r="P9" i="24"/>
  <c r="P30" i="24"/>
  <c r="Q56" i="24"/>
  <c r="P56" i="24"/>
  <c r="Q41" i="24"/>
  <c r="P41" i="24"/>
  <c r="P42" i="24"/>
  <c r="Q63" i="24"/>
  <c r="P63" i="24"/>
  <c r="Q53" i="24"/>
  <c r="P53" i="24"/>
  <c r="Q20" i="24"/>
  <c r="P20" i="24"/>
  <c r="Q65" i="24"/>
  <c r="P65" i="24"/>
  <c r="P47" i="24"/>
  <c r="Q47" i="24"/>
  <c r="Q52" i="24"/>
  <c r="P52" i="24"/>
  <c r="P35" i="24"/>
  <c r="S6" i="24"/>
  <c r="S7" i="24" s="1"/>
  <c r="S8" i="24" s="1"/>
  <c r="Q50" i="24"/>
  <c r="P50" i="24"/>
  <c r="Q38" i="24"/>
  <c r="P38" i="24"/>
  <c r="P54" i="24"/>
  <c r="Q54" i="24"/>
  <c r="Q59" i="24"/>
  <c r="P59" i="24"/>
  <c r="P27" i="24"/>
  <c r="Q55" i="24"/>
  <c r="P55" i="24"/>
  <c r="Q10" i="24"/>
  <c r="P10" i="24"/>
  <c r="Q24" i="24"/>
  <c r="P24" i="24"/>
  <c r="Q28" i="24"/>
  <c r="P28" i="24"/>
  <c r="P22" i="24"/>
  <c r="Q25" i="24"/>
  <c r="P25" i="24"/>
  <c r="Q62" i="24"/>
  <c r="P62" i="24"/>
  <c r="P17" i="24"/>
  <c r="Q21" i="24"/>
  <c r="P21" i="24"/>
  <c r="P26" i="24"/>
  <c r="P33" i="24"/>
  <c r="Q18" i="24"/>
  <c r="P18" i="24"/>
  <c r="P37" i="24"/>
  <c r="Q45" i="24"/>
  <c r="P45" i="24"/>
  <c r="Q39" i="24"/>
  <c r="P39" i="24"/>
  <c r="Q57" i="24"/>
  <c r="P57" i="24"/>
  <c r="Q15" i="24"/>
  <c r="P15" i="24"/>
  <c r="P36" i="24"/>
  <c r="Q31" i="24"/>
  <c r="P31" i="24"/>
  <c r="Q51" i="24"/>
  <c r="P51" i="24"/>
  <c r="Q64" i="24"/>
  <c r="P64" i="24"/>
  <c r="P44" i="24"/>
  <c r="P34" i="24"/>
  <c r="Q60" i="24"/>
  <c r="P60" i="24"/>
  <c r="Q7" i="24"/>
  <c r="P7" i="24"/>
  <c r="Q19" i="24"/>
  <c r="P19" i="24"/>
  <c r="P61" i="24"/>
  <c r="Q61" i="24"/>
  <c r="Q49" i="24"/>
  <c r="P49" i="24"/>
  <c r="Q13" i="24"/>
  <c r="P13" i="24"/>
  <c r="Q48" i="24"/>
  <c r="P48" i="24"/>
  <c r="Q32" i="24"/>
  <c r="P32" i="24"/>
  <c r="Q14" i="24"/>
  <c r="P14" i="24"/>
  <c r="Q58" i="24"/>
  <c r="P58" i="24"/>
  <c r="Q46" i="24"/>
  <c r="P46" i="24"/>
  <c r="P43" i="24"/>
  <c r="P18" i="23"/>
  <c r="P23" i="23"/>
  <c r="P22" i="23"/>
  <c r="P10" i="23"/>
  <c r="P38" i="23"/>
  <c r="P7" i="23"/>
  <c r="P8" i="23"/>
  <c r="P31" i="23"/>
  <c r="P40" i="23"/>
  <c r="P34" i="23"/>
  <c r="P32" i="23"/>
  <c r="P12" i="23"/>
  <c r="Q16" i="23"/>
  <c r="P16" i="23"/>
  <c r="Q42" i="23"/>
  <c r="P42" i="23"/>
  <c r="P24" i="23"/>
  <c r="P25" i="23"/>
  <c r="P17" i="23"/>
  <c r="P39" i="23"/>
  <c r="Q28" i="23"/>
  <c r="P26" i="23"/>
  <c r="Q13" i="23"/>
  <c r="P13" i="23"/>
  <c r="P14" i="23"/>
  <c r="P15" i="23"/>
  <c r="P11" i="23"/>
  <c r="P28" i="23"/>
  <c r="P41" i="23"/>
  <c r="Q19" i="23"/>
  <c r="P19" i="23"/>
  <c r="Q9" i="23"/>
  <c r="P9" i="23"/>
  <c r="Q62" i="23"/>
  <c r="P62" i="23"/>
  <c r="Q50" i="23"/>
  <c r="P50" i="23"/>
  <c r="Q55" i="23"/>
  <c r="P55" i="23"/>
  <c r="Q49" i="23"/>
  <c r="P49" i="23"/>
  <c r="Q53" i="23"/>
  <c r="P53" i="23"/>
  <c r="Q43" i="23"/>
  <c r="P43" i="23"/>
  <c r="Q27" i="23"/>
  <c r="P27" i="23"/>
  <c r="Q56" i="23"/>
  <c r="P56" i="23"/>
  <c r="Q60" i="23"/>
  <c r="P60" i="23"/>
  <c r="Q46" i="23"/>
  <c r="P46" i="23"/>
  <c r="Q20" i="23"/>
  <c r="P20" i="23"/>
  <c r="Q37" i="23"/>
  <c r="P37" i="23"/>
  <c r="Q63" i="23"/>
  <c r="P63" i="23"/>
  <c r="Q64" i="23"/>
  <c r="P64" i="23"/>
  <c r="Q35" i="23"/>
  <c r="P35" i="23"/>
  <c r="Q44" i="23"/>
  <c r="P44" i="23"/>
  <c r="Q47" i="23"/>
  <c r="P47" i="23"/>
  <c r="Q58" i="23"/>
  <c r="P58" i="23"/>
  <c r="P61" i="23"/>
  <c r="Q61" i="23"/>
  <c r="Q65" i="23"/>
  <c r="P65" i="23"/>
  <c r="Q57" i="23"/>
  <c r="P57" i="23"/>
  <c r="U7" i="23"/>
  <c r="Q51" i="23"/>
  <c r="P51" i="23"/>
  <c r="Q33" i="23"/>
  <c r="P33" i="23"/>
  <c r="Q45" i="23"/>
  <c r="P45" i="23"/>
  <c r="S9" i="23"/>
  <c r="U8" i="23"/>
  <c r="P36" i="23"/>
  <c r="P21" i="23"/>
  <c r="Q54" i="23"/>
  <c r="P54" i="23"/>
  <c r="Q30" i="23"/>
  <c r="P30" i="23"/>
  <c r="Q52" i="23"/>
  <c r="P52" i="23"/>
  <c r="U6" i="23"/>
  <c r="Q6" i="23"/>
  <c r="P6" i="23"/>
  <c r="Q59" i="23"/>
  <c r="P59" i="23"/>
  <c r="Q48" i="23"/>
  <c r="P48" i="23"/>
  <c r="Q5" i="23"/>
  <c r="P5" i="23"/>
  <c r="P31" i="22"/>
  <c r="P11" i="22"/>
  <c r="P34" i="21"/>
  <c r="P23" i="21"/>
  <c r="P8" i="21"/>
  <c r="P16" i="22"/>
  <c r="P41" i="22"/>
  <c r="U6" i="22"/>
  <c r="P42" i="22"/>
  <c r="P21" i="22"/>
  <c r="P38" i="22"/>
  <c r="P12" i="22"/>
  <c r="P43" i="22"/>
  <c r="P35" i="22"/>
  <c r="P40" i="22"/>
  <c r="P9" i="22"/>
  <c r="P33" i="22"/>
  <c r="P27" i="22"/>
  <c r="P10" i="22"/>
  <c r="P6" i="22"/>
  <c r="P17" i="22"/>
  <c r="Q13" i="22"/>
  <c r="P13" i="22"/>
  <c r="P39" i="22"/>
  <c r="Q14" i="22"/>
  <c r="P14" i="22"/>
  <c r="P23" i="22"/>
  <c r="P29" i="22"/>
  <c r="Q28" i="22"/>
  <c r="P28" i="22"/>
  <c r="P32" i="22"/>
  <c r="Q31" i="22"/>
  <c r="U8" i="22"/>
  <c r="U7" i="22"/>
  <c r="Q20" i="22"/>
  <c r="P20" i="22"/>
  <c r="P24" i="22"/>
  <c r="Q19" i="22"/>
  <c r="P19" i="22"/>
  <c r="Q26" i="22"/>
  <c r="P26" i="22"/>
  <c r="P34" i="22"/>
  <c r="U9" i="22"/>
  <c r="P18" i="22"/>
  <c r="Q21" i="22"/>
  <c r="P22" i="22"/>
  <c r="Q7" i="22"/>
  <c r="P7" i="22"/>
  <c r="P15" i="22"/>
  <c r="P30" i="22"/>
  <c r="Q57" i="22"/>
  <c r="P57" i="22"/>
  <c r="P54" i="22"/>
  <c r="Q54" i="22"/>
  <c r="Q64" i="22"/>
  <c r="P64" i="22"/>
  <c r="P61" i="22"/>
  <c r="Q61" i="22"/>
  <c r="Q58" i="22"/>
  <c r="P58" i="22"/>
  <c r="Q45" i="22"/>
  <c r="P45" i="22"/>
  <c r="Q52" i="22"/>
  <c r="P52" i="22"/>
  <c r="Q59" i="22"/>
  <c r="P59" i="22"/>
  <c r="Q36" i="22"/>
  <c r="P37" i="22"/>
  <c r="P36" i="22"/>
  <c r="Q51" i="22"/>
  <c r="P51" i="22"/>
  <c r="Q62" i="22"/>
  <c r="P62" i="22"/>
  <c r="Q65" i="22"/>
  <c r="P65" i="22"/>
  <c r="Q48" i="22"/>
  <c r="P48" i="22"/>
  <c r="Q5" i="22"/>
  <c r="P5" i="22"/>
  <c r="Q55" i="22"/>
  <c r="P55" i="22"/>
  <c r="Q44" i="22"/>
  <c r="P44" i="22"/>
  <c r="Q49" i="22"/>
  <c r="P49" i="22"/>
  <c r="Q46" i="22"/>
  <c r="P46" i="22"/>
  <c r="Q56" i="22"/>
  <c r="P56" i="22"/>
  <c r="Q53" i="22"/>
  <c r="P53" i="22"/>
  <c r="Q63" i="22"/>
  <c r="P63" i="22"/>
  <c r="Q60" i="22"/>
  <c r="P60" i="22"/>
  <c r="Q50" i="22"/>
  <c r="P50" i="22"/>
  <c r="Q47" i="22"/>
  <c r="P47" i="22"/>
  <c r="S11" i="22"/>
  <c r="S12" i="22" s="1"/>
  <c r="P40" i="20"/>
  <c r="P5" i="20"/>
  <c r="P6" i="20"/>
  <c r="P36" i="21"/>
  <c r="P32" i="21"/>
  <c r="P19" i="21"/>
  <c r="P19" i="20"/>
  <c r="P6" i="21"/>
  <c r="P5" i="21"/>
  <c r="P32" i="20"/>
  <c r="Q28" i="21"/>
  <c r="P28" i="21"/>
  <c r="Q20" i="21"/>
  <c r="P20" i="21"/>
  <c r="S6" i="21"/>
  <c r="S7" i="21" s="1"/>
  <c r="S8" i="21" s="1"/>
  <c r="P29" i="21"/>
  <c r="P7" i="21"/>
  <c r="Q13" i="21"/>
  <c r="P13" i="21"/>
  <c r="Q17" i="21"/>
  <c r="P17" i="21"/>
  <c r="Q60" i="21"/>
  <c r="P60" i="21"/>
  <c r="Q42" i="21"/>
  <c r="P42" i="21"/>
  <c r="P37" i="21"/>
  <c r="Q38" i="21"/>
  <c r="P38" i="21"/>
  <c r="Q24" i="21"/>
  <c r="P24" i="21"/>
  <c r="Q45" i="21"/>
  <c r="P45" i="21"/>
  <c r="Q43" i="21"/>
  <c r="P43" i="21"/>
  <c r="Q48" i="21"/>
  <c r="P48" i="21"/>
  <c r="Q21" i="21"/>
  <c r="P21" i="21"/>
  <c r="P55" i="21"/>
  <c r="Q55" i="21"/>
  <c r="Q44" i="21"/>
  <c r="P44" i="21"/>
  <c r="Q31" i="21"/>
  <c r="P31" i="21"/>
  <c r="Q50" i="21"/>
  <c r="P50" i="21"/>
  <c r="Q58" i="21"/>
  <c r="P58" i="21"/>
  <c r="P25" i="21"/>
  <c r="Q10" i="21"/>
  <c r="P10" i="21"/>
  <c r="Q53" i="21"/>
  <c r="P53" i="21"/>
  <c r="Q65" i="21"/>
  <c r="P65" i="21"/>
  <c r="Q30" i="21"/>
  <c r="P30" i="21"/>
  <c r="Q62" i="21"/>
  <c r="P62" i="21"/>
  <c r="Q18" i="21"/>
  <c r="P18" i="21"/>
  <c r="Q57" i="21"/>
  <c r="P57" i="21"/>
  <c r="Q14" i="21"/>
  <c r="P14" i="21"/>
  <c r="Q49" i="21"/>
  <c r="P49" i="21"/>
  <c r="Q59" i="21"/>
  <c r="P59" i="21"/>
  <c r="Q9" i="21"/>
  <c r="P9" i="21"/>
  <c r="Q51" i="21"/>
  <c r="P51" i="21"/>
  <c r="P12" i="21"/>
  <c r="Q11" i="21"/>
  <c r="P11" i="21"/>
  <c r="P33" i="21"/>
  <c r="Q56" i="21"/>
  <c r="P56" i="21"/>
  <c r="Q47" i="21"/>
  <c r="P47" i="21"/>
  <c r="P41" i="21"/>
  <c r="P22" i="21"/>
  <c r="Q63" i="21"/>
  <c r="P63" i="21"/>
  <c r="Q52" i="21"/>
  <c r="P52" i="21"/>
  <c r="P16" i="21"/>
  <c r="P27" i="21"/>
  <c r="Q64" i="21"/>
  <c r="P64" i="21"/>
  <c r="Q54" i="21"/>
  <c r="P54" i="21"/>
  <c r="P40" i="21"/>
  <c r="Q35" i="21"/>
  <c r="P35" i="21"/>
  <c r="Q46" i="21"/>
  <c r="P46" i="21"/>
  <c r="P15" i="21"/>
  <c r="P26" i="21"/>
  <c r="Q39" i="21"/>
  <c r="P39" i="21"/>
  <c r="Q61" i="21"/>
  <c r="P61" i="21"/>
  <c r="P27" i="20"/>
  <c r="P26" i="20"/>
  <c r="P41" i="20"/>
  <c r="P20" i="20"/>
  <c r="Q9" i="20"/>
  <c r="P9" i="20"/>
  <c r="Q38" i="20"/>
  <c r="P38" i="20"/>
  <c r="Q10" i="20"/>
  <c r="P10" i="20"/>
  <c r="Q13" i="20"/>
  <c r="P13" i="20"/>
  <c r="Q50" i="20"/>
  <c r="P50" i="20"/>
  <c r="Q30" i="20"/>
  <c r="P30" i="20"/>
  <c r="Q57" i="20"/>
  <c r="P57" i="20"/>
  <c r="Q35" i="20"/>
  <c r="P35" i="20"/>
  <c r="Q64" i="20"/>
  <c r="P64" i="20"/>
  <c r="Q31" i="20"/>
  <c r="P31" i="20"/>
  <c r="Q23" i="20"/>
  <c r="P23" i="20"/>
  <c r="Q53" i="20"/>
  <c r="P53" i="20"/>
  <c r="Q51" i="20"/>
  <c r="P51" i="20"/>
  <c r="S6" i="20"/>
  <c r="S7" i="20" s="1"/>
  <c r="S8" i="20" s="1"/>
  <c r="Q21" i="20"/>
  <c r="P21" i="20"/>
  <c r="Q58" i="20"/>
  <c r="P58" i="20"/>
  <c r="Q48" i="20"/>
  <c r="P48" i="20"/>
  <c r="Q22" i="20"/>
  <c r="P22" i="20"/>
  <c r="Q16" i="20"/>
  <c r="P16" i="20"/>
  <c r="Q56" i="20"/>
  <c r="P56" i="20"/>
  <c r="Q45" i="20"/>
  <c r="P45" i="20"/>
  <c r="Q62" i="20"/>
  <c r="P62" i="20"/>
  <c r="Q49" i="20"/>
  <c r="P49" i="20"/>
  <c r="Q65" i="20"/>
  <c r="P65" i="20"/>
  <c r="Q14" i="20"/>
  <c r="P14" i="20"/>
  <c r="Q52" i="20"/>
  <c r="P52" i="20"/>
  <c r="Q43" i="20"/>
  <c r="P43" i="20"/>
  <c r="Q44" i="20"/>
  <c r="P44" i="20"/>
  <c r="P25" i="20"/>
  <c r="P39" i="20"/>
  <c r="P11" i="20"/>
  <c r="Q28" i="20"/>
  <c r="P28" i="20"/>
  <c r="Q60" i="20"/>
  <c r="P60" i="20"/>
  <c r="Q59" i="20"/>
  <c r="P59" i="20"/>
  <c r="Q15" i="20"/>
  <c r="P15" i="20"/>
  <c r="P36" i="20"/>
  <c r="Q63" i="20"/>
  <c r="P63" i="20"/>
  <c r="Q17" i="20"/>
  <c r="P17" i="20"/>
  <c r="P34" i="20"/>
  <c r="Q8" i="20"/>
  <c r="P8" i="20"/>
  <c r="Q42" i="20"/>
  <c r="P42" i="20"/>
  <c r="Q55" i="20"/>
  <c r="P55" i="20"/>
  <c r="Q47" i="20"/>
  <c r="P47" i="20"/>
  <c r="Q24" i="20"/>
  <c r="P24" i="20"/>
  <c r="P33" i="20"/>
  <c r="Q29" i="20"/>
  <c r="P29" i="20"/>
  <c r="Q7" i="20"/>
  <c r="P7" i="20"/>
  <c r="Q46" i="20"/>
  <c r="P46" i="20"/>
  <c r="Q54" i="20"/>
  <c r="P54" i="20"/>
  <c r="P37" i="20"/>
  <c r="P18" i="20"/>
  <c r="P12" i="20"/>
  <c r="Q61" i="20"/>
  <c r="P61" i="20"/>
  <c r="M35" i="18"/>
  <c r="O23" i="18"/>
  <c r="T24" i="18" s="1"/>
  <c r="L43" i="18"/>
  <c r="M43" i="18" s="1"/>
  <c r="O44" i="18"/>
  <c r="T45" i="18" s="1"/>
  <c r="P15" i="12"/>
  <c r="P45" i="12"/>
  <c r="P23" i="12"/>
  <c r="P48" i="12"/>
  <c r="P31" i="12"/>
  <c r="P46" i="12"/>
  <c r="P58" i="12"/>
  <c r="P52" i="12"/>
  <c r="P51" i="12"/>
  <c r="P50" i="12"/>
  <c r="P47" i="12"/>
  <c r="P14" i="12"/>
  <c r="P53" i="12"/>
  <c r="P36" i="12"/>
  <c r="P37" i="12"/>
  <c r="P29" i="12"/>
  <c r="P61" i="12"/>
  <c r="P49" i="12"/>
  <c r="P57" i="12"/>
  <c r="P30" i="12"/>
  <c r="P54" i="12"/>
  <c r="P64" i="12"/>
  <c r="P42" i="12"/>
  <c r="P60" i="12"/>
  <c r="P26" i="12"/>
  <c r="P55" i="12"/>
  <c r="P27" i="12"/>
  <c r="P21" i="12"/>
  <c r="P56" i="12"/>
  <c r="P28" i="12"/>
  <c r="P11" i="12"/>
  <c r="P65" i="12"/>
  <c r="P35" i="12"/>
  <c r="P22" i="12"/>
  <c r="P38" i="12"/>
  <c r="P34" i="12"/>
  <c r="P39" i="12"/>
  <c r="P33" i="12"/>
  <c r="P40" i="12"/>
  <c r="P17" i="12"/>
  <c r="P32" i="12"/>
  <c r="P41" i="12"/>
  <c r="P43" i="12"/>
  <c r="U6" i="17"/>
  <c r="O24" i="17"/>
  <c r="T25" i="17" s="1"/>
  <c r="M29" i="18"/>
  <c r="O16" i="18"/>
  <c r="T17" i="18" s="1"/>
  <c r="O38" i="18"/>
  <c r="T39" i="18" s="1"/>
  <c r="O29" i="18"/>
  <c r="T30" i="18" s="1"/>
  <c r="O15" i="18"/>
  <c r="T16" i="18" s="1"/>
  <c r="O8" i="18"/>
  <c r="T9" i="18" s="1"/>
  <c r="O9" i="18"/>
  <c r="T10" i="18" s="1"/>
  <c r="O36" i="18"/>
  <c r="T37" i="18" s="1"/>
  <c r="O18" i="18"/>
  <c r="T19" i="18" s="1"/>
  <c r="R45" i="18"/>
  <c r="O45" i="18"/>
  <c r="T46" i="18" s="1"/>
  <c r="O31" i="18"/>
  <c r="T32" i="18" s="1"/>
  <c r="O15" i="15"/>
  <c r="T16" i="15" s="1"/>
  <c r="J58" i="15"/>
  <c r="O21" i="15"/>
  <c r="T22" i="15" s="1"/>
  <c r="O22" i="15"/>
  <c r="T23" i="15" s="1"/>
  <c r="O43" i="15"/>
  <c r="T44" i="15" s="1"/>
  <c r="M6" i="15"/>
  <c r="O9" i="15"/>
  <c r="T10" i="15" s="1"/>
  <c r="O26" i="15"/>
  <c r="T27" i="15" s="1"/>
  <c r="O8" i="15"/>
  <c r="T9" i="15" s="1"/>
  <c r="O36" i="15"/>
  <c r="T37" i="15" s="1"/>
  <c r="O14" i="15"/>
  <c r="T15" i="15" s="1"/>
  <c r="O35" i="17"/>
  <c r="T36" i="17" s="1"/>
  <c r="O40" i="17"/>
  <c r="T41" i="17" s="1"/>
  <c r="O13" i="17"/>
  <c r="T14" i="17" s="1"/>
  <c r="O21" i="17"/>
  <c r="T22" i="17" s="1"/>
  <c r="O31" i="17"/>
  <c r="T32" i="17" s="1"/>
  <c r="O11" i="17"/>
  <c r="T12" i="17" s="1"/>
  <c r="R10" i="17"/>
  <c r="L30" i="17"/>
  <c r="M30" i="17" s="1"/>
  <c r="R7" i="17"/>
  <c r="O42" i="17"/>
  <c r="T43" i="17" s="1"/>
  <c r="O7" i="17"/>
  <c r="T8" i="17" s="1"/>
  <c r="R6" i="17"/>
  <c r="O6" i="17"/>
  <c r="T7" i="17" s="1"/>
  <c r="O15" i="17"/>
  <c r="T16" i="17" s="1"/>
  <c r="O18" i="17"/>
  <c r="T19" i="17" s="1"/>
  <c r="O33" i="17"/>
  <c r="T34" i="17" s="1"/>
  <c r="O28" i="17"/>
  <c r="T29" i="17" s="1"/>
  <c r="P18" i="12"/>
  <c r="P24" i="12"/>
  <c r="P19" i="12"/>
  <c r="P12" i="12"/>
  <c r="P25" i="12"/>
  <c r="P20" i="12"/>
  <c r="P13" i="12"/>
  <c r="P10" i="12"/>
  <c r="P9" i="12"/>
  <c r="J8" i="12"/>
  <c r="O5" i="12"/>
  <c r="T6" i="12" s="1"/>
  <c r="S6" i="12" s="1"/>
  <c r="J65" i="15"/>
  <c r="M43" i="15"/>
  <c r="L28" i="15"/>
  <c r="M28" i="15" s="1"/>
  <c r="O13" i="15"/>
  <c r="T14" i="15" s="1"/>
  <c r="L61" i="15"/>
  <c r="M61" i="15" s="1"/>
  <c r="L63" i="17"/>
  <c r="M63" i="17" s="1"/>
  <c r="M50" i="17"/>
  <c r="O8" i="17"/>
  <c r="T9" i="17" s="1"/>
  <c r="O41" i="17"/>
  <c r="T42" i="17" s="1"/>
  <c r="M21" i="17"/>
  <c r="J28" i="17"/>
  <c r="J47" i="17"/>
  <c r="O53" i="17"/>
  <c r="T54" i="17" s="1"/>
  <c r="J26" i="17"/>
  <c r="M17" i="17"/>
  <c r="M20" i="17"/>
  <c r="J33" i="17"/>
  <c r="M12" i="17"/>
  <c r="J59" i="17"/>
  <c r="L33" i="17"/>
  <c r="M33" i="17" s="1"/>
  <c r="J62" i="13"/>
  <c r="O26" i="13"/>
  <c r="T27" i="13" s="1"/>
  <c r="J54" i="13"/>
  <c r="O31" i="13"/>
  <c r="T32" i="13" s="1"/>
  <c r="O11" i="13"/>
  <c r="T12" i="13" s="1"/>
  <c r="L61" i="13"/>
  <c r="M61" i="13" s="1"/>
  <c r="O5" i="13"/>
  <c r="T6" i="13" s="1"/>
  <c r="S6" i="13" s="1"/>
  <c r="L59" i="13"/>
  <c r="M59" i="13" s="1"/>
  <c r="O20" i="13"/>
  <c r="T21" i="13" s="1"/>
  <c r="O23" i="13"/>
  <c r="T24" i="13" s="1"/>
  <c r="L60" i="13"/>
  <c r="M60" i="13" s="1"/>
  <c r="J44" i="15"/>
  <c r="M33" i="15"/>
  <c r="L26" i="18"/>
  <c r="M26" i="18" s="1"/>
  <c r="O6" i="18"/>
  <c r="T7" i="18" s="1"/>
  <c r="O33" i="18"/>
  <c r="T34" i="18" s="1"/>
  <c r="J44" i="18"/>
  <c r="L47" i="18"/>
  <c r="M47" i="18" s="1"/>
  <c r="O26" i="18"/>
  <c r="T27" i="18" s="1"/>
  <c r="O8" i="14"/>
  <c r="T9" i="14" s="1"/>
  <c r="L65" i="14"/>
  <c r="M65" i="14" s="1"/>
  <c r="O13" i="14"/>
  <c r="T14" i="14" s="1"/>
  <c r="O43" i="14"/>
  <c r="T44" i="14" s="1"/>
  <c r="L30" i="14"/>
  <c r="M30" i="14" s="1"/>
  <c r="L37" i="14"/>
  <c r="M37" i="14" s="1"/>
  <c r="O17" i="14"/>
  <c r="T18" i="14" s="1"/>
  <c r="L32" i="14"/>
  <c r="M32" i="14" s="1"/>
  <c r="J15" i="18"/>
  <c r="J6" i="18"/>
  <c r="J64" i="18"/>
  <c r="J36" i="18"/>
  <c r="J33" i="18"/>
  <c r="J26" i="18"/>
  <c r="J62" i="18"/>
  <c r="M42" i="18"/>
  <c r="K29" i="18"/>
  <c r="J14" i="18"/>
  <c r="K6" i="18"/>
  <c r="O40" i="18"/>
  <c r="T41" i="18" s="1"/>
  <c r="K26" i="18"/>
  <c r="J38" i="18"/>
  <c r="M37" i="18"/>
  <c r="J46" i="18"/>
  <c r="K52" i="18"/>
  <c r="M52" i="18"/>
  <c r="L19" i="18"/>
  <c r="M19" i="18" s="1"/>
  <c r="J19" i="18"/>
  <c r="J21" i="18"/>
  <c r="L11" i="18"/>
  <c r="M11" i="18" s="1"/>
  <c r="J12" i="18"/>
  <c r="O46" i="15"/>
  <c r="T47" i="15" s="1"/>
  <c r="L6" i="17"/>
  <c r="M6" i="17" s="1"/>
  <c r="J6" i="17"/>
  <c r="L60" i="14"/>
  <c r="M60" i="14" s="1"/>
  <c r="O38" i="14"/>
  <c r="T39" i="14" s="1"/>
  <c r="O6" i="12"/>
  <c r="T7" i="12" s="1"/>
  <c r="O7" i="12"/>
  <c r="K21" i="18"/>
  <c r="J22" i="18"/>
  <c r="K42" i="17"/>
  <c r="M42" i="17"/>
  <c r="J17" i="18"/>
  <c r="L16" i="18"/>
  <c r="M16" i="18" s="1"/>
  <c r="O11" i="18"/>
  <c r="T12" i="18" s="1"/>
  <c r="L33" i="18"/>
  <c r="M33" i="18" s="1"/>
  <c r="O18" i="13"/>
  <c r="T19" i="13" s="1"/>
  <c r="I62" i="15"/>
  <c r="G62" i="15"/>
  <c r="G63" i="15"/>
  <c r="J7" i="12"/>
  <c r="O40" i="13"/>
  <c r="T41" i="13" s="1"/>
  <c r="J11" i="18"/>
  <c r="M21" i="18"/>
  <c r="O20" i="14"/>
  <c r="T21" i="14" s="1"/>
  <c r="J50" i="14"/>
  <c r="O6" i="14"/>
  <c r="T7" i="14" s="1"/>
  <c r="J6" i="12"/>
  <c r="O41" i="14"/>
  <c r="T42" i="14" s="1"/>
  <c r="O6" i="15"/>
  <c r="T7" i="15" s="1"/>
  <c r="M18" i="15"/>
  <c r="M61" i="18"/>
  <c r="M12" i="18"/>
  <c r="M22" i="15"/>
  <c r="L5" i="17"/>
  <c r="M5" i="17" s="1"/>
  <c r="M28" i="18"/>
  <c r="J9" i="18"/>
  <c r="M55" i="17"/>
  <c r="O11" i="14"/>
  <c r="T12" i="14" s="1"/>
  <c r="J25" i="17"/>
  <c r="J9" i="17"/>
  <c r="J65" i="13"/>
  <c r="M59" i="18"/>
  <c r="L5" i="12"/>
  <c r="M5" i="12" s="1"/>
  <c r="J5" i="12"/>
  <c r="O31" i="14"/>
  <c r="T32" i="14" s="1"/>
  <c r="L47" i="17"/>
  <c r="M47" i="17" s="1"/>
  <c r="J58" i="18"/>
  <c r="O21" i="18"/>
  <c r="T22" i="18" s="1"/>
  <c r="L62" i="18"/>
  <c r="M62" i="18" s="1"/>
  <c r="J42" i="18"/>
  <c r="K54" i="18"/>
  <c r="O25" i="18"/>
  <c r="J39" i="18"/>
  <c r="J8" i="18"/>
  <c r="J55" i="18"/>
  <c r="L36" i="18"/>
  <c r="M36" i="18" s="1"/>
  <c r="L54" i="18"/>
  <c r="M54" i="18" s="1"/>
  <c r="J16" i="18"/>
  <c r="O32" i="18"/>
  <c r="T33" i="18" s="1"/>
  <c r="J37" i="18"/>
  <c r="J29" i="18"/>
  <c r="J13" i="18"/>
  <c r="J35" i="18"/>
  <c r="O14" i="18"/>
  <c r="T15" i="18" s="1"/>
  <c r="L13" i="18"/>
  <c r="M13" i="18" s="1"/>
  <c r="O46" i="18"/>
  <c r="T47" i="18" s="1"/>
  <c r="J43" i="18"/>
  <c r="M9" i="18"/>
  <c r="K61" i="18"/>
  <c r="M18" i="18"/>
  <c r="J5" i="18"/>
  <c r="L5" i="18"/>
  <c r="M5" i="18" s="1"/>
  <c r="J18" i="18"/>
  <c r="J20" i="17"/>
  <c r="J43" i="17"/>
  <c r="K43" i="17"/>
  <c r="M43" i="17"/>
  <c r="O48" i="17"/>
  <c r="T49" i="17" s="1"/>
  <c r="K20" i="17"/>
  <c r="J30" i="17"/>
  <c r="J46" i="17"/>
  <c r="O25" i="17"/>
  <c r="T26" i="17" s="1"/>
  <c r="O14" i="17"/>
  <c r="T15" i="17" s="1"/>
  <c r="O32" i="17"/>
  <c r="T33" i="17" s="1"/>
  <c r="L54" i="17"/>
  <c r="M54" i="17" s="1"/>
  <c r="J60" i="17"/>
  <c r="J12" i="17"/>
  <c r="J36" i="17"/>
  <c r="L36" i="17"/>
  <c r="M36" i="17" s="1"/>
  <c r="J13" i="17"/>
  <c r="J18" i="17"/>
  <c r="M57" i="17"/>
  <c r="L29" i="17"/>
  <c r="M29" i="17" s="1"/>
  <c r="J10" i="17"/>
  <c r="J29" i="17"/>
  <c r="J52" i="17"/>
  <c r="K55" i="17"/>
  <c r="J27" i="17"/>
  <c r="M23" i="17"/>
  <c r="M9" i="17"/>
  <c r="J55" i="17"/>
  <c r="M61" i="17"/>
  <c r="M35" i="17"/>
  <c r="M28" i="17"/>
  <c r="J23" i="17"/>
  <c r="J21" i="17"/>
  <c r="J22" i="17"/>
  <c r="L22" i="17"/>
  <c r="M22" i="17" s="1"/>
  <c r="M19" i="17"/>
  <c r="T51" i="18"/>
  <c r="M30" i="18"/>
  <c r="K30" i="18"/>
  <c r="K60" i="18"/>
  <c r="M60" i="18"/>
  <c r="T23" i="18"/>
  <c r="O41" i="18"/>
  <c r="L63" i="18"/>
  <c r="M63" i="18" s="1"/>
  <c r="J63" i="18"/>
  <c r="M46" i="18"/>
  <c r="K46" i="18"/>
  <c r="J47" i="18"/>
  <c r="M58" i="18"/>
  <c r="K58" i="18"/>
  <c r="K63" i="18"/>
  <c r="M65" i="18"/>
  <c r="K65" i="18"/>
  <c r="M39" i="18"/>
  <c r="K39" i="18"/>
  <c r="M51" i="18"/>
  <c r="K51" i="18"/>
  <c r="M64" i="18"/>
  <c r="K64" i="18"/>
  <c r="K27" i="18"/>
  <c r="O34" i="18"/>
  <c r="L56" i="18"/>
  <c r="M56" i="18" s="1"/>
  <c r="J56" i="18"/>
  <c r="T40" i="18"/>
  <c r="T29" i="18"/>
  <c r="M53" i="18"/>
  <c r="K53" i="18"/>
  <c r="J53" i="18"/>
  <c r="M23" i="18"/>
  <c r="K23" i="18"/>
  <c r="M32" i="18"/>
  <c r="K32" i="18"/>
  <c r="J32" i="18"/>
  <c r="M45" i="18"/>
  <c r="K45" i="18"/>
  <c r="M57" i="18"/>
  <c r="K57" i="18"/>
  <c r="L27" i="18"/>
  <c r="M27" i="18" s="1"/>
  <c r="J27" i="18"/>
  <c r="O5" i="18"/>
  <c r="J54" i="18"/>
  <c r="K56" i="18"/>
  <c r="T18" i="18"/>
  <c r="J51" i="18"/>
  <c r="T38" i="18"/>
  <c r="T53" i="18"/>
  <c r="K25" i="18"/>
  <c r="M25" i="18"/>
  <c r="M38" i="18"/>
  <c r="K38" i="18"/>
  <c r="M50" i="18"/>
  <c r="K50" i="18"/>
  <c r="T31" i="18"/>
  <c r="K49" i="18"/>
  <c r="J25" i="18"/>
  <c r="J30" i="18"/>
  <c r="J59" i="18"/>
  <c r="M15" i="18"/>
  <c r="K15" i="18"/>
  <c r="M31" i="18"/>
  <c r="K31" i="18"/>
  <c r="J52" i="18"/>
  <c r="O27" i="18"/>
  <c r="L49" i="18"/>
  <c r="M49" i="18" s="1"/>
  <c r="J49" i="18"/>
  <c r="M48" i="18"/>
  <c r="K48" i="18"/>
  <c r="J48" i="18"/>
  <c r="O48" i="18"/>
  <c r="T25" i="18"/>
  <c r="M24" i="18"/>
  <c r="K24" i="18"/>
  <c r="T21" i="18"/>
  <c r="T14" i="18"/>
  <c r="J60" i="18"/>
  <c r="L10" i="18"/>
  <c r="M10" i="18" s="1"/>
  <c r="J10" i="18"/>
  <c r="T50" i="18"/>
  <c r="J50" i="18"/>
  <c r="T48" i="18"/>
  <c r="J31" i="18"/>
  <c r="J28" i="18"/>
  <c r="K34" i="18"/>
  <c r="L41" i="18"/>
  <c r="M41" i="18" s="1"/>
  <c r="J41" i="18"/>
  <c r="O19" i="18"/>
  <c r="M55" i="18"/>
  <c r="K55" i="18"/>
  <c r="M40" i="18"/>
  <c r="K40" i="18"/>
  <c r="K7" i="18"/>
  <c r="K20" i="18"/>
  <c r="J23" i="18"/>
  <c r="L34" i="18"/>
  <c r="M34" i="18" s="1"/>
  <c r="J34" i="18"/>
  <c r="O12" i="18"/>
  <c r="T54" i="18"/>
  <c r="K41" i="18"/>
  <c r="L7" i="18"/>
  <c r="M7" i="18" s="1"/>
  <c r="J7" i="18"/>
  <c r="J45" i="18"/>
  <c r="T52" i="18"/>
  <c r="L20" i="18"/>
  <c r="M20" i="18" s="1"/>
  <c r="J20" i="18"/>
  <c r="J61" i="18"/>
  <c r="J24" i="18"/>
  <c r="T44" i="18"/>
  <c r="M44" i="18"/>
  <c r="K44" i="18"/>
  <c r="J57" i="18"/>
  <c r="J40" i="18"/>
  <c r="K16" i="17"/>
  <c r="T28" i="17"/>
  <c r="K51" i="17"/>
  <c r="M7" i="17"/>
  <c r="K7" i="17"/>
  <c r="K53" i="17"/>
  <c r="M53" i="17"/>
  <c r="M64" i="17"/>
  <c r="K64" i="17"/>
  <c r="K41" i="17"/>
  <c r="K39" i="17"/>
  <c r="M39" i="17"/>
  <c r="T21" i="17"/>
  <c r="T47" i="17"/>
  <c r="T31" i="17"/>
  <c r="M62" i="17"/>
  <c r="K62" i="17"/>
  <c r="M32" i="17"/>
  <c r="K32" i="17"/>
  <c r="J42" i="17"/>
  <c r="L58" i="17"/>
  <c r="M58" i="17" s="1"/>
  <c r="J58" i="17"/>
  <c r="O36" i="17"/>
  <c r="T40" i="17"/>
  <c r="K8" i="17"/>
  <c r="M14" i="17"/>
  <c r="K14" i="17"/>
  <c r="K65" i="17"/>
  <c r="K60" i="17"/>
  <c r="M60" i="17"/>
  <c r="M18" i="17"/>
  <c r="K18" i="17"/>
  <c r="J54" i="17"/>
  <c r="L51" i="17"/>
  <c r="M51" i="17" s="1"/>
  <c r="J51" i="17"/>
  <c r="O29" i="17"/>
  <c r="M46" i="17"/>
  <c r="K46" i="17"/>
  <c r="T52" i="17"/>
  <c r="K31" i="17"/>
  <c r="L16" i="17"/>
  <c r="M16" i="17" s="1"/>
  <c r="J16" i="17"/>
  <c r="O34" i="17"/>
  <c r="L56" i="17"/>
  <c r="M56" i="17" s="1"/>
  <c r="J56" i="17"/>
  <c r="K56" i="17"/>
  <c r="K58" i="17"/>
  <c r="L31" i="17"/>
  <c r="M31" i="17" s="1"/>
  <c r="J31" i="17"/>
  <c r="O9" i="17"/>
  <c r="J40" i="17"/>
  <c r="M25" i="17"/>
  <c r="K25" i="17"/>
  <c r="L8" i="17"/>
  <c r="M8" i="17" s="1"/>
  <c r="J8" i="17"/>
  <c r="M49" i="17"/>
  <c r="K49" i="17"/>
  <c r="L41" i="17"/>
  <c r="M41" i="17" s="1"/>
  <c r="J41" i="17"/>
  <c r="O19" i="17"/>
  <c r="M40" i="17"/>
  <c r="K40" i="17"/>
  <c r="M15" i="17"/>
  <c r="K15" i="17"/>
  <c r="J64" i="17"/>
  <c r="K59" i="17"/>
  <c r="M59" i="17"/>
  <c r="O26" i="17"/>
  <c r="L48" i="17"/>
  <c r="M48" i="17" s="1"/>
  <c r="J48" i="17"/>
  <c r="J61" i="17"/>
  <c r="L45" i="17"/>
  <c r="M45" i="17" s="1"/>
  <c r="O23" i="17"/>
  <c r="J45" i="17"/>
  <c r="J62" i="17"/>
  <c r="M37" i="17"/>
  <c r="K37" i="17"/>
  <c r="K34" i="17"/>
  <c r="J17" i="17"/>
  <c r="J32" i="17"/>
  <c r="L44" i="17"/>
  <c r="M44" i="17" s="1"/>
  <c r="J44" i="17"/>
  <c r="O22" i="17"/>
  <c r="L11" i="17"/>
  <c r="M11" i="17" s="1"/>
  <c r="J11" i="17"/>
  <c r="O49" i="17"/>
  <c r="J15" i="17"/>
  <c r="J35" i="17"/>
  <c r="J7" i="17"/>
  <c r="T38" i="17"/>
  <c r="K45" i="17"/>
  <c r="K24" i="17"/>
  <c r="K52" i="17"/>
  <c r="M52" i="17"/>
  <c r="L24" i="17"/>
  <c r="M24" i="17" s="1"/>
  <c r="J24" i="17"/>
  <c r="K11" i="17"/>
  <c r="L34" i="17"/>
  <c r="M34" i="17" s="1"/>
  <c r="J34" i="17"/>
  <c r="O12" i="17"/>
  <c r="L65" i="17"/>
  <c r="M65" i="17" s="1"/>
  <c r="J65" i="17"/>
  <c r="O43" i="17"/>
  <c r="K38" i="17"/>
  <c r="J37" i="17"/>
  <c r="O50" i="17"/>
  <c r="L38" i="17"/>
  <c r="M38" i="17" s="1"/>
  <c r="J38" i="17"/>
  <c r="O16" i="17"/>
  <c r="J39" i="17"/>
  <c r="J50" i="17"/>
  <c r="J14" i="17"/>
  <c r="J63" i="17"/>
  <c r="J49" i="17"/>
  <c r="T45" i="17"/>
  <c r="J19" i="17"/>
  <c r="J53" i="17"/>
  <c r="J57" i="17"/>
  <c r="M27" i="17"/>
  <c r="K27" i="17"/>
  <c r="T48" i="17"/>
  <c r="J33" i="15"/>
  <c r="L54" i="15"/>
  <c r="M54" i="15" s="1"/>
  <c r="J48" i="15"/>
  <c r="H51" i="15"/>
  <c r="J37" i="15"/>
  <c r="J54" i="15"/>
  <c r="K18" i="15"/>
  <c r="J19" i="15"/>
  <c r="G51" i="15"/>
  <c r="K44" i="15"/>
  <c r="J18" i="15"/>
  <c r="K33" i="15"/>
  <c r="O29" i="15"/>
  <c r="T30" i="15" s="1"/>
  <c r="J21" i="15"/>
  <c r="L51" i="15"/>
  <c r="J29" i="15"/>
  <c r="J6" i="15"/>
  <c r="M44" i="15"/>
  <c r="M21" i="15"/>
  <c r="J14" i="15"/>
  <c r="G50" i="15"/>
  <c r="J36" i="15"/>
  <c r="H50" i="15"/>
  <c r="K50" i="15" s="1"/>
  <c r="G52" i="15"/>
  <c r="I52" i="15"/>
  <c r="R32" i="15" s="1"/>
  <c r="H52" i="15"/>
  <c r="G59" i="15"/>
  <c r="I59" i="15"/>
  <c r="R39" i="15" s="1"/>
  <c r="H59" i="15"/>
  <c r="L42" i="15"/>
  <c r="M42" i="15" s="1"/>
  <c r="O25" i="15"/>
  <c r="T26" i="15" s="1"/>
  <c r="J8" i="15"/>
  <c r="I50" i="15"/>
  <c r="R30" i="15" s="1"/>
  <c r="J22" i="15"/>
  <c r="J28" i="15"/>
  <c r="L35" i="15"/>
  <c r="M35" i="15" s="1"/>
  <c r="J43" i="15"/>
  <c r="I40" i="15"/>
  <c r="R20" i="15" s="1"/>
  <c r="H40" i="15"/>
  <c r="K40" i="15" s="1"/>
  <c r="L47" i="15"/>
  <c r="M47" i="15" s="1"/>
  <c r="O7" i="15"/>
  <c r="T8" i="15" s="1"/>
  <c r="L29" i="15"/>
  <c r="M29" i="15" s="1"/>
  <c r="J61" i="15"/>
  <c r="J30" i="15"/>
  <c r="M36" i="15"/>
  <c r="G40" i="15"/>
  <c r="H62" i="15"/>
  <c r="O49" i="15"/>
  <c r="T50" i="15" s="1"/>
  <c r="O44" i="15"/>
  <c r="T45" i="15" s="1"/>
  <c r="H55" i="15"/>
  <c r="K55" i="15" s="1"/>
  <c r="I55" i="15"/>
  <c r="G55" i="15"/>
  <c r="L15" i="15"/>
  <c r="M15" i="15" s="1"/>
  <c r="J15" i="15"/>
  <c r="K41" i="15"/>
  <c r="J17" i="15"/>
  <c r="L10" i="15"/>
  <c r="M10" i="15" s="1"/>
  <c r="J10" i="15"/>
  <c r="J11" i="15"/>
  <c r="M38" i="15"/>
  <c r="J38" i="15"/>
  <c r="K38" i="15"/>
  <c r="O41" i="15"/>
  <c r="L63" i="15"/>
  <c r="M63" i="15" s="1"/>
  <c r="K25" i="15"/>
  <c r="K56" i="15"/>
  <c r="K39" i="15"/>
  <c r="K9" i="15"/>
  <c r="M24" i="15"/>
  <c r="K24" i="15"/>
  <c r="K64" i="15"/>
  <c r="M64" i="15"/>
  <c r="J25" i="15"/>
  <c r="L25" i="15"/>
  <c r="M25" i="15" s="1"/>
  <c r="O34" i="15"/>
  <c r="L56" i="15"/>
  <c r="M56" i="15" s="1"/>
  <c r="O17" i="15"/>
  <c r="L39" i="15"/>
  <c r="M39" i="15" s="1"/>
  <c r="J39" i="15"/>
  <c r="J16" i="15"/>
  <c r="K10" i="15"/>
  <c r="J26" i="15"/>
  <c r="K32" i="15"/>
  <c r="K60" i="15"/>
  <c r="K13" i="15"/>
  <c r="K53" i="15"/>
  <c r="K46" i="15"/>
  <c r="T48" i="15"/>
  <c r="L12" i="15"/>
  <c r="M12" i="15" s="1"/>
  <c r="J12" i="15"/>
  <c r="M58" i="15"/>
  <c r="K58" i="15"/>
  <c r="K15" i="15"/>
  <c r="O27" i="15"/>
  <c r="L49" i="15"/>
  <c r="M49" i="15" s="1"/>
  <c r="J49" i="15"/>
  <c r="T51" i="15"/>
  <c r="M45" i="15"/>
  <c r="K45" i="15"/>
  <c r="O19" i="15"/>
  <c r="L41" i="15"/>
  <c r="M41" i="15" s="1"/>
  <c r="J34" i="15"/>
  <c r="O12" i="15"/>
  <c r="L34" i="15"/>
  <c r="M34" i="15" s="1"/>
  <c r="L13" i="15"/>
  <c r="M13" i="15" s="1"/>
  <c r="J13" i="15"/>
  <c r="L9" i="15"/>
  <c r="M9" i="15" s="1"/>
  <c r="J9" i="15"/>
  <c r="K63" i="15"/>
  <c r="O45" i="15"/>
  <c r="M31" i="15"/>
  <c r="K31" i="15"/>
  <c r="K57" i="15"/>
  <c r="M57" i="15"/>
  <c r="O10" i="15"/>
  <c r="L32" i="15"/>
  <c r="M32" i="15" s="1"/>
  <c r="J32" i="15"/>
  <c r="O38" i="15"/>
  <c r="L60" i="15"/>
  <c r="M60" i="15" s="1"/>
  <c r="L53" i="15"/>
  <c r="M53" i="15" s="1"/>
  <c r="O31" i="15"/>
  <c r="J46" i="15"/>
  <c r="L46" i="15"/>
  <c r="M46" i="15" s="1"/>
  <c r="O24" i="15"/>
  <c r="T12" i="15"/>
  <c r="M37" i="15"/>
  <c r="K37" i="15"/>
  <c r="J42" i="15"/>
  <c r="J35" i="15"/>
  <c r="J31" i="15"/>
  <c r="K27" i="15"/>
  <c r="M26" i="15"/>
  <c r="K26" i="15"/>
  <c r="M30" i="15"/>
  <c r="K30" i="15"/>
  <c r="K23" i="15"/>
  <c r="J57" i="15"/>
  <c r="M17" i="15"/>
  <c r="K17" i="15"/>
  <c r="M14" i="15"/>
  <c r="K14" i="15"/>
  <c r="K34" i="15"/>
  <c r="K20" i="15"/>
  <c r="M48" i="15"/>
  <c r="K48" i="15"/>
  <c r="J27" i="15"/>
  <c r="O5" i="15"/>
  <c r="L27" i="15"/>
  <c r="M27" i="15" s="1"/>
  <c r="M65" i="15"/>
  <c r="K65" i="15"/>
  <c r="L20" i="15"/>
  <c r="M20" i="15" s="1"/>
  <c r="J20" i="15"/>
  <c r="K7" i="15"/>
  <c r="J45" i="15"/>
  <c r="K12" i="15"/>
  <c r="K5" i="15"/>
  <c r="L23" i="15"/>
  <c r="M23" i="15" s="1"/>
  <c r="J23" i="15"/>
  <c r="M16" i="15"/>
  <c r="K16" i="15"/>
  <c r="L7" i="15"/>
  <c r="M7" i="15" s="1"/>
  <c r="J7" i="15"/>
  <c r="O52" i="15"/>
  <c r="J64" i="15"/>
  <c r="L5" i="15"/>
  <c r="M5" i="15" s="1"/>
  <c r="J5" i="15"/>
  <c r="T52" i="15"/>
  <c r="O48" i="15"/>
  <c r="K49" i="15"/>
  <c r="J24" i="15"/>
  <c r="J47" i="15"/>
  <c r="O42" i="14"/>
  <c r="T43" i="14" s="1"/>
  <c r="J65" i="14"/>
  <c r="O50" i="14"/>
  <c r="T51" i="14" s="1"/>
  <c r="O49" i="14"/>
  <c r="T50" i="14" s="1"/>
  <c r="O51" i="14"/>
  <c r="T52" i="14" s="1"/>
  <c r="O44" i="14"/>
  <c r="T45" i="14" s="1"/>
  <c r="O44" i="13"/>
  <c r="T45" i="13" s="1"/>
  <c r="O33" i="13"/>
  <c r="T34" i="13" s="1"/>
  <c r="J64" i="13"/>
  <c r="J58" i="13"/>
  <c r="K58" i="13"/>
  <c r="M58" i="13"/>
  <c r="J60" i="13"/>
  <c r="J61" i="13"/>
  <c r="K60" i="13"/>
  <c r="J59" i="13"/>
  <c r="L63" i="14"/>
  <c r="M63" i="14" s="1"/>
  <c r="K50" i="14"/>
  <c r="M50" i="14"/>
  <c r="M24" i="14"/>
  <c r="O26" i="14"/>
  <c r="T27" i="14" s="1"/>
  <c r="M9" i="14"/>
  <c r="O33" i="14"/>
  <c r="T34" i="14" s="1"/>
  <c r="J61" i="14"/>
  <c r="J22" i="14"/>
  <c r="M12" i="14"/>
  <c r="L58" i="14"/>
  <c r="M58" i="14" s="1"/>
  <c r="O30" i="14"/>
  <c r="T31" i="14" s="1"/>
  <c r="J24" i="14"/>
  <c r="J27" i="14"/>
  <c r="K17" i="14"/>
  <c r="L41" i="14"/>
  <c r="M41" i="14" s="1"/>
  <c r="J9" i="14"/>
  <c r="M54" i="14"/>
  <c r="J25" i="14"/>
  <c r="J13" i="14"/>
  <c r="J14" i="14"/>
  <c r="L56" i="14"/>
  <c r="M56" i="14" s="1"/>
  <c r="J7" i="14"/>
  <c r="M13" i="14"/>
  <c r="O37" i="14"/>
  <c r="T38" i="14" s="1"/>
  <c r="M43" i="14"/>
  <c r="J58" i="14"/>
  <c r="M47" i="14"/>
  <c r="J38" i="14"/>
  <c r="M22" i="14"/>
  <c r="J39" i="14"/>
  <c r="M38" i="14"/>
  <c r="J17" i="14"/>
  <c r="O40" i="14"/>
  <c r="T41" i="14" s="1"/>
  <c r="J5" i="14"/>
  <c r="J20" i="14"/>
  <c r="L53" i="14"/>
  <c r="M53" i="14" s="1"/>
  <c r="J46" i="14"/>
  <c r="M10" i="14"/>
  <c r="J23" i="14"/>
  <c r="M7" i="14"/>
  <c r="M29" i="14"/>
  <c r="M23" i="14"/>
  <c r="O16" i="14"/>
  <c r="T17" i="14" s="1"/>
  <c r="J16" i="14"/>
  <c r="J43" i="14"/>
  <c r="J47" i="14"/>
  <c r="L46" i="14"/>
  <c r="M46" i="14" s="1"/>
  <c r="L44" i="14"/>
  <c r="M44" i="14" s="1"/>
  <c r="O14" i="14"/>
  <c r="T15" i="14" s="1"/>
  <c r="M61" i="14"/>
  <c r="J44" i="14"/>
  <c r="J30" i="14"/>
  <c r="J37" i="14"/>
  <c r="J31" i="14"/>
  <c r="L39" i="14"/>
  <c r="M39" i="14" s="1"/>
  <c r="O9" i="14"/>
  <c r="T10" i="14" s="1"/>
  <c r="K36" i="14"/>
  <c r="M36" i="14"/>
  <c r="O28" i="14"/>
  <c r="T29" i="14" s="1"/>
  <c r="O23" i="14"/>
  <c r="T24" i="14" s="1"/>
  <c r="M5" i="14"/>
  <c r="J10" i="14"/>
  <c r="J54" i="14"/>
  <c r="M16" i="14"/>
  <c r="J32" i="14"/>
  <c r="J57" i="14"/>
  <c r="M49" i="14"/>
  <c r="J12" i="14"/>
  <c r="M20" i="14"/>
  <c r="O7" i="14"/>
  <c r="T8" i="14" s="1"/>
  <c r="K64" i="14"/>
  <c r="K6" i="14"/>
  <c r="L64" i="14"/>
  <c r="M64" i="14" s="1"/>
  <c r="O34" i="14"/>
  <c r="J64" i="14"/>
  <c r="J62" i="14"/>
  <c r="L62" i="14"/>
  <c r="M62" i="14" s="1"/>
  <c r="O32" i="14"/>
  <c r="J63" i="14"/>
  <c r="J6" i="14"/>
  <c r="L6" i="14"/>
  <c r="M6" i="14" s="1"/>
  <c r="L26" i="14"/>
  <c r="M26" i="14" s="1"/>
  <c r="J26" i="14"/>
  <c r="K33" i="14"/>
  <c r="K55" i="14"/>
  <c r="K18" i="14"/>
  <c r="L55" i="14"/>
  <c r="M55" i="14" s="1"/>
  <c r="J55" i="14"/>
  <c r="O25" i="14"/>
  <c r="J56" i="14"/>
  <c r="K48" i="14"/>
  <c r="L18" i="14"/>
  <c r="M18" i="14" s="1"/>
  <c r="J18" i="14"/>
  <c r="K59" i="14"/>
  <c r="J49" i="14"/>
  <c r="L48" i="14"/>
  <c r="M48" i="14" s="1"/>
  <c r="J48" i="14"/>
  <c r="O18" i="14"/>
  <c r="J59" i="14"/>
  <c r="L59" i="14"/>
  <c r="M59" i="14" s="1"/>
  <c r="O29" i="14"/>
  <c r="K51" i="14"/>
  <c r="K35" i="14"/>
  <c r="K62" i="14"/>
  <c r="M27" i="14"/>
  <c r="N5" i="14" s="1"/>
  <c r="Q5" i="14" s="1"/>
  <c r="K27" i="14"/>
  <c r="T36" i="14"/>
  <c r="J35" i="14"/>
  <c r="O5" i="14"/>
  <c r="L35" i="14"/>
  <c r="M35" i="14" s="1"/>
  <c r="J42" i="14"/>
  <c r="O12" i="14"/>
  <c r="L42" i="14"/>
  <c r="M42" i="14" s="1"/>
  <c r="K26" i="14"/>
  <c r="J28" i="14"/>
  <c r="L28" i="14"/>
  <c r="M28" i="14" s="1"/>
  <c r="M15" i="14"/>
  <c r="K15" i="14"/>
  <c r="M57" i="14"/>
  <c r="K57" i="14"/>
  <c r="K21" i="14"/>
  <c r="L33" i="14"/>
  <c r="M33" i="14" s="1"/>
  <c r="J33" i="14"/>
  <c r="K40" i="14"/>
  <c r="K28" i="14"/>
  <c r="J21" i="14"/>
  <c r="L21" i="14"/>
  <c r="M21" i="14" s="1"/>
  <c r="K52" i="14"/>
  <c r="O10" i="14"/>
  <c r="L40" i="14"/>
  <c r="M40" i="14" s="1"/>
  <c r="J40" i="14"/>
  <c r="K8" i="14"/>
  <c r="J19" i="14"/>
  <c r="L19" i="14"/>
  <c r="M19" i="14" s="1"/>
  <c r="L45" i="14"/>
  <c r="M45" i="14" s="1"/>
  <c r="J45" i="14"/>
  <c r="O15" i="14"/>
  <c r="K45" i="14"/>
  <c r="K11" i="14"/>
  <c r="O36" i="14"/>
  <c r="T25" i="14"/>
  <c r="M14" i="14"/>
  <c r="K14" i="14"/>
  <c r="J41" i="14"/>
  <c r="J52" i="14"/>
  <c r="J53" i="14"/>
  <c r="O22" i="14"/>
  <c r="L52" i="14"/>
  <c r="M52" i="14" s="1"/>
  <c r="J8" i="14"/>
  <c r="L8" i="14"/>
  <c r="M8" i="14" s="1"/>
  <c r="K42" i="14"/>
  <c r="T28" i="14"/>
  <c r="J36" i="14"/>
  <c r="J11" i="14"/>
  <c r="L11" i="14"/>
  <c r="M11" i="14" s="1"/>
  <c r="J15" i="14"/>
  <c r="K34" i="14"/>
  <c r="J29" i="14"/>
  <c r="K31" i="14"/>
  <c r="M31" i="14"/>
  <c r="O21" i="14"/>
  <c r="L51" i="14"/>
  <c r="M51" i="14" s="1"/>
  <c r="J51" i="14"/>
  <c r="J60" i="14"/>
  <c r="L34" i="14"/>
  <c r="M34" i="14" s="1"/>
  <c r="J34" i="14"/>
  <c r="K19" i="14"/>
  <c r="M46" i="13"/>
  <c r="M64" i="13"/>
  <c r="J57" i="13"/>
  <c r="O24" i="13"/>
  <c r="T25" i="13" s="1"/>
  <c r="L56" i="13"/>
  <c r="M56" i="13" s="1"/>
  <c r="J19" i="13"/>
  <c r="M18" i="13"/>
  <c r="M19" i="13"/>
  <c r="J56" i="13"/>
  <c r="J14" i="13"/>
  <c r="K54" i="13"/>
  <c r="J12" i="13"/>
  <c r="M14" i="13"/>
  <c r="K46" i="13"/>
  <c r="O30" i="13"/>
  <c r="T31" i="13" s="1"/>
  <c r="M53" i="13"/>
  <c r="J6" i="13"/>
  <c r="M37" i="13"/>
  <c r="J20" i="13"/>
  <c r="J5" i="13"/>
  <c r="J13" i="13"/>
  <c r="M31" i="13"/>
  <c r="J11" i="13"/>
  <c r="K65" i="13"/>
  <c r="K53" i="13"/>
  <c r="L34" i="13"/>
  <c r="M34" i="13" s="1"/>
  <c r="O8" i="13"/>
  <c r="T9" i="13" s="1"/>
  <c r="K37" i="13"/>
  <c r="M44" i="13"/>
  <c r="J23" i="13"/>
  <c r="J24" i="13"/>
  <c r="J50" i="13"/>
  <c r="L12" i="13"/>
  <c r="M12" i="13" s="1"/>
  <c r="M16" i="13"/>
  <c r="M65" i="13"/>
  <c r="J49" i="13"/>
  <c r="L49" i="13"/>
  <c r="M49" i="13" s="1"/>
  <c r="J52" i="13"/>
  <c r="L50" i="13"/>
  <c r="M50" i="13" s="1"/>
  <c r="M54" i="13"/>
  <c r="T39" i="13"/>
  <c r="L40" i="13"/>
  <c r="M40" i="13" s="1"/>
  <c r="J40" i="13"/>
  <c r="O14" i="13"/>
  <c r="K43" i="13"/>
  <c r="J33" i="13"/>
  <c r="O7" i="13"/>
  <c r="L33" i="13"/>
  <c r="M33" i="13" s="1"/>
  <c r="O16" i="13"/>
  <c r="L42" i="13"/>
  <c r="M42" i="13" s="1"/>
  <c r="J42" i="13"/>
  <c r="J34" i="13"/>
  <c r="O39" i="13"/>
  <c r="K17" i="13"/>
  <c r="O36" i="13"/>
  <c r="K36" i="13"/>
  <c r="O9" i="13"/>
  <c r="L35" i="13"/>
  <c r="M35" i="13" s="1"/>
  <c r="J35" i="13"/>
  <c r="L17" i="13"/>
  <c r="M17" i="13" s="1"/>
  <c r="J17" i="13"/>
  <c r="O21" i="13"/>
  <c r="L47" i="13"/>
  <c r="M47" i="13" s="1"/>
  <c r="J47" i="13"/>
  <c r="M52" i="13"/>
  <c r="K52" i="13"/>
  <c r="J53" i="13"/>
  <c r="O6" i="13"/>
  <c r="L32" i="13"/>
  <c r="M32" i="13" s="1"/>
  <c r="J32" i="13"/>
  <c r="K41" i="13"/>
  <c r="M24" i="13"/>
  <c r="K24" i="13"/>
  <c r="J41" i="13"/>
  <c r="O15" i="13"/>
  <c r="L41" i="13"/>
  <c r="M41" i="13" s="1"/>
  <c r="J16" i="13"/>
  <c r="J15" i="13"/>
  <c r="L15" i="13"/>
  <c r="M15" i="13" s="1"/>
  <c r="L7" i="13"/>
  <c r="M7" i="13" s="1"/>
  <c r="J7" i="13"/>
  <c r="K40" i="13"/>
  <c r="L26" i="13"/>
  <c r="M26" i="13" s="1"/>
  <c r="J27" i="13"/>
  <c r="J26" i="13"/>
  <c r="K30" i="13"/>
  <c r="O10" i="13"/>
  <c r="L36" i="13"/>
  <c r="M36" i="13" s="1"/>
  <c r="J36" i="13"/>
  <c r="K32" i="13"/>
  <c r="L30" i="13"/>
  <c r="M30" i="13" s="1"/>
  <c r="J31" i="13"/>
  <c r="J30" i="13"/>
  <c r="L10" i="13"/>
  <c r="M10" i="13" s="1"/>
  <c r="J10" i="13"/>
  <c r="L8" i="13"/>
  <c r="M8" i="13" s="1"/>
  <c r="J8" i="13"/>
  <c r="T43" i="13"/>
  <c r="K22" i="13"/>
  <c r="K38" i="13"/>
  <c r="O12" i="13"/>
  <c r="J38" i="13"/>
  <c r="L38" i="13"/>
  <c r="M38" i="13" s="1"/>
  <c r="O43" i="13"/>
  <c r="K45" i="13"/>
  <c r="J43" i="13"/>
  <c r="L43" i="13"/>
  <c r="M43" i="13" s="1"/>
  <c r="O17" i="13"/>
  <c r="L29" i="13"/>
  <c r="M29" i="13" s="1"/>
  <c r="J29" i="13"/>
  <c r="L63" i="13"/>
  <c r="M63" i="13" s="1"/>
  <c r="J63" i="13"/>
  <c r="O32" i="13"/>
  <c r="J45" i="13"/>
  <c r="O19" i="13"/>
  <c r="L45" i="13"/>
  <c r="M45" i="13" s="1"/>
  <c r="J46" i="13"/>
  <c r="K51" i="13"/>
  <c r="K25" i="13"/>
  <c r="K47" i="13"/>
  <c r="L51" i="13"/>
  <c r="M51" i="13" s="1"/>
  <c r="J51" i="13"/>
  <c r="O25" i="13"/>
  <c r="K10" i="13"/>
  <c r="T29" i="13"/>
  <c r="K63" i="13"/>
  <c r="J22" i="13"/>
  <c r="L22" i="13"/>
  <c r="M22" i="13" s="1"/>
  <c r="L21" i="13"/>
  <c r="M21" i="13" s="1"/>
  <c r="J21" i="13"/>
  <c r="L25" i="13"/>
  <c r="M25" i="13" s="1"/>
  <c r="J25" i="13"/>
  <c r="K55" i="13"/>
  <c r="L55" i="13"/>
  <c r="M55" i="13" s="1"/>
  <c r="J55" i="13"/>
  <c r="O29" i="13"/>
  <c r="J9" i="13"/>
  <c r="T35" i="13"/>
  <c r="K33" i="13"/>
  <c r="K48" i="13"/>
  <c r="K8" i="13"/>
  <c r="J18" i="13"/>
  <c r="K28" i="13"/>
  <c r="J37" i="13"/>
  <c r="O13" i="13"/>
  <c r="L39" i="13"/>
  <c r="M39" i="13" s="1"/>
  <c r="J39" i="13"/>
  <c r="M57" i="13"/>
  <c r="K57" i="13"/>
  <c r="O37" i="13"/>
  <c r="L48" i="13"/>
  <c r="M48" i="13" s="1"/>
  <c r="O22" i="13"/>
  <c r="J48" i="13"/>
  <c r="L28" i="13"/>
  <c r="M28" i="13" s="1"/>
  <c r="J28" i="13"/>
  <c r="K39" i="13"/>
  <c r="J44" i="13"/>
  <c r="K42" i="13"/>
  <c r="L7" i="12"/>
  <c r="M7" i="12" s="1"/>
  <c r="K7" i="12"/>
  <c r="L6" i="12"/>
  <c r="M6" i="12" s="1"/>
  <c r="S18" i="31" l="1"/>
  <c r="U17" i="31"/>
  <c r="S13" i="28"/>
  <c r="U12" i="28"/>
  <c r="S12" i="27"/>
  <c r="U11" i="27"/>
  <c r="U12" i="26"/>
  <c r="U11" i="26"/>
  <c r="U10" i="26"/>
  <c r="U9" i="26"/>
  <c r="U14" i="26"/>
  <c r="U19" i="26"/>
  <c r="U15" i="26"/>
  <c r="U17" i="26"/>
  <c r="U18" i="26"/>
  <c r="U13" i="26"/>
  <c r="U16" i="26"/>
  <c r="S21" i="26"/>
  <c r="U20" i="26"/>
  <c r="U7" i="24"/>
  <c r="S9" i="24"/>
  <c r="U8" i="24"/>
  <c r="U6" i="24"/>
  <c r="S10" i="23"/>
  <c r="U9" i="23"/>
  <c r="U11" i="22"/>
  <c r="S13" i="22"/>
  <c r="U12" i="22"/>
  <c r="U6" i="21"/>
  <c r="U7" i="21"/>
  <c r="S9" i="21"/>
  <c r="U8" i="21"/>
  <c r="U7" i="20"/>
  <c r="S9" i="20"/>
  <c r="U8" i="20"/>
  <c r="U6" i="20"/>
  <c r="O39" i="15"/>
  <c r="T40" i="15" s="1"/>
  <c r="R35" i="15"/>
  <c r="O35" i="15"/>
  <c r="T36" i="15" s="1"/>
  <c r="R42" i="15"/>
  <c r="O42" i="15"/>
  <c r="T43" i="15" s="1"/>
  <c r="O32" i="15"/>
  <c r="T33" i="15" s="1"/>
  <c r="O20" i="15"/>
  <c r="T21" i="15" s="1"/>
  <c r="J50" i="15"/>
  <c r="T8" i="12"/>
  <c r="L62" i="15"/>
  <c r="M62" i="15" s="1"/>
  <c r="N40" i="15" s="1"/>
  <c r="Q40" i="15" s="1"/>
  <c r="O40" i="15"/>
  <c r="T41" i="15" s="1"/>
  <c r="N28" i="17"/>
  <c r="Q28" i="17" s="1"/>
  <c r="N6" i="17"/>
  <c r="Q6" i="17" s="1"/>
  <c r="N14" i="17"/>
  <c r="Q14" i="17" s="1"/>
  <c r="N17" i="17"/>
  <c r="Q17" i="17" s="1"/>
  <c r="N45" i="17"/>
  <c r="Q45" i="17" s="1"/>
  <c r="N13" i="17"/>
  <c r="Q13" i="17" s="1"/>
  <c r="N7" i="17"/>
  <c r="Q7" i="17" s="1"/>
  <c r="N23" i="17"/>
  <c r="Q23" i="17" s="1"/>
  <c r="N50" i="17"/>
  <c r="Q50" i="17" s="1"/>
  <c r="N47" i="17"/>
  <c r="Q47" i="17" s="1"/>
  <c r="N41" i="17"/>
  <c r="Q41" i="17" s="1"/>
  <c r="U6" i="13"/>
  <c r="J52" i="15"/>
  <c r="N39" i="17"/>
  <c r="Q39" i="17" s="1"/>
  <c r="N34" i="17"/>
  <c r="Q34" i="17" s="1"/>
  <c r="N36" i="17"/>
  <c r="Q36" i="17" s="1"/>
  <c r="N42" i="17"/>
  <c r="Q42" i="17" s="1"/>
  <c r="S7" i="12"/>
  <c r="N6" i="12"/>
  <c r="Q6" i="12" s="1"/>
  <c r="N65" i="14"/>
  <c r="Q65" i="14" s="1"/>
  <c r="J62" i="15"/>
  <c r="M51" i="15"/>
  <c r="N29" i="15" s="1"/>
  <c r="Q29" i="15" s="1"/>
  <c r="N22" i="17"/>
  <c r="Q22" i="17" s="1"/>
  <c r="N38" i="17"/>
  <c r="Q38" i="17" s="1"/>
  <c r="N61" i="13"/>
  <c r="Q61" i="13" s="1"/>
  <c r="N58" i="13"/>
  <c r="Q58" i="13" s="1"/>
  <c r="N60" i="13"/>
  <c r="Q60" i="13" s="1"/>
  <c r="N59" i="13"/>
  <c r="Q59" i="13" s="1"/>
  <c r="N62" i="13"/>
  <c r="Q62" i="13" s="1"/>
  <c r="N7" i="12"/>
  <c r="Q7" i="12" s="1"/>
  <c r="N16" i="13"/>
  <c r="Q16" i="13" s="1"/>
  <c r="N19" i="17"/>
  <c r="Q19" i="17" s="1"/>
  <c r="N9" i="17"/>
  <c r="Q9" i="17" s="1"/>
  <c r="L50" i="15"/>
  <c r="M50" i="15" s="1"/>
  <c r="N28" i="15" s="1"/>
  <c r="Q28" i="15" s="1"/>
  <c r="J56" i="15"/>
  <c r="N12" i="17"/>
  <c r="Q12" i="17" s="1"/>
  <c r="N26" i="17"/>
  <c r="Q26" i="17" s="1"/>
  <c r="N53" i="18"/>
  <c r="Q53" i="18" s="1"/>
  <c r="N39" i="18"/>
  <c r="Q39" i="18" s="1"/>
  <c r="N51" i="18"/>
  <c r="Q51" i="18" s="1"/>
  <c r="N13" i="18"/>
  <c r="Q13" i="18" s="1"/>
  <c r="N32" i="18"/>
  <c r="Q32" i="18" s="1"/>
  <c r="N25" i="18"/>
  <c r="Q25" i="18" s="1"/>
  <c r="N43" i="18"/>
  <c r="Q43" i="18" s="1"/>
  <c r="N22" i="18"/>
  <c r="Q22" i="18" s="1"/>
  <c r="N27" i="18"/>
  <c r="Q27" i="18" s="1"/>
  <c r="N35" i="18"/>
  <c r="Q35" i="18" s="1"/>
  <c r="N19" i="18"/>
  <c r="Q19" i="18" s="1"/>
  <c r="N26" i="18"/>
  <c r="Q26" i="18" s="1"/>
  <c r="N36" i="18"/>
  <c r="Q36" i="18" s="1"/>
  <c r="N47" i="18"/>
  <c r="Q47" i="18" s="1"/>
  <c r="N23" i="18"/>
  <c r="Q23" i="18" s="1"/>
  <c r="N9" i="18"/>
  <c r="Q9" i="18" s="1"/>
  <c r="N24" i="18"/>
  <c r="Q24" i="18" s="1"/>
  <c r="N10" i="18"/>
  <c r="Q10" i="18" s="1"/>
  <c r="N18" i="18"/>
  <c r="Q18" i="18" s="1"/>
  <c r="N48" i="18"/>
  <c r="Q48" i="18" s="1"/>
  <c r="N28" i="18"/>
  <c r="Q28" i="18" s="1"/>
  <c r="N34" i="18"/>
  <c r="Q34" i="18" s="1"/>
  <c r="N16" i="18"/>
  <c r="Q16" i="18" s="1"/>
  <c r="N31" i="18"/>
  <c r="Q31" i="18" s="1"/>
  <c r="T26" i="18"/>
  <c r="N12" i="18"/>
  <c r="Q12" i="18" s="1"/>
  <c r="N33" i="18"/>
  <c r="Q33" i="18" s="1"/>
  <c r="N38" i="18"/>
  <c r="Q38" i="18" s="1"/>
  <c r="N50" i="18"/>
  <c r="Q50" i="18" s="1"/>
  <c r="N48" i="17"/>
  <c r="Q48" i="17" s="1"/>
  <c r="N16" i="17"/>
  <c r="Q16" i="17" s="1"/>
  <c r="N52" i="17"/>
  <c r="Q52" i="17" s="1"/>
  <c r="N44" i="17"/>
  <c r="Q44" i="17" s="1"/>
  <c r="N25" i="17"/>
  <c r="Q25" i="17" s="1"/>
  <c r="N31" i="17"/>
  <c r="Q31" i="17" s="1"/>
  <c r="N53" i="17"/>
  <c r="Q53" i="17" s="1"/>
  <c r="N30" i="17"/>
  <c r="Q30" i="17" s="1"/>
  <c r="N27" i="17"/>
  <c r="Q27" i="17" s="1"/>
  <c r="N43" i="17"/>
  <c r="Q43" i="17" s="1"/>
  <c r="N10" i="17"/>
  <c r="Q10" i="17" s="1"/>
  <c r="N49" i="17"/>
  <c r="Q49" i="17" s="1"/>
  <c r="N15" i="17"/>
  <c r="Q15" i="17" s="1"/>
  <c r="N37" i="17"/>
  <c r="Q37" i="17" s="1"/>
  <c r="N24" i="17"/>
  <c r="Q24" i="17" s="1"/>
  <c r="N51" i="17"/>
  <c r="Q51" i="17" s="1"/>
  <c r="N8" i="17"/>
  <c r="Q8" i="17" s="1"/>
  <c r="N40" i="17"/>
  <c r="Q40" i="17" s="1"/>
  <c r="N33" i="17"/>
  <c r="Q33" i="17" s="1"/>
  <c r="N29" i="17"/>
  <c r="Q29" i="17" s="1"/>
  <c r="T49" i="18"/>
  <c r="T20" i="18"/>
  <c r="T35" i="18"/>
  <c r="N45" i="18"/>
  <c r="Q45" i="18" s="1"/>
  <c r="N64" i="18"/>
  <c r="Q64" i="18" s="1"/>
  <c r="N57" i="18"/>
  <c r="Q57" i="18" s="1"/>
  <c r="N63" i="18"/>
  <c r="Q63" i="18" s="1"/>
  <c r="N56" i="18"/>
  <c r="Q56" i="18" s="1"/>
  <c r="N62" i="18"/>
  <c r="Q62" i="18" s="1"/>
  <c r="N55" i="18"/>
  <c r="Q55" i="18" s="1"/>
  <c r="N61" i="18"/>
  <c r="Q61" i="18" s="1"/>
  <c r="N54" i="18"/>
  <c r="Q54" i="18" s="1"/>
  <c r="N5" i="18"/>
  <c r="Q5" i="18" s="1"/>
  <c r="N60" i="18"/>
  <c r="Q60" i="18" s="1"/>
  <c r="N58" i="18"/>
  <c r="Q58" i="18" s="1"/>
  <c r="N59" i="18"/>
  <c r="Q59" i="18" s="1"/>
  <c r="N65" i="18"/>
  <c r="Q65" i="18" s="1"/>
  <c r="N30" i="18"/>
  <c r="Q30" i="18" s="1"/>
  <c r="N20" i="18"/>
  <c r="Q20" i="18" s="1"/>
  <c r="N44" i="18"/>
  <c r="Q44" i="18" s="1"/>
  <c r="N37" i="18"/>
  <c r="Q37" i="18" s="1"/>
  <c r="N7" i="18"/>
  <c r="Q7" i="18" s="1"/>
  <c r="N41" i="18"/>
  <c r="Q41" i="18" s="1"/>
  <c r="N40" i="18"/>
  <c r="Q40" i="18" s="1"/>
  <c r="N14" i="18"/>
  <c r="Q14" i="18" s="1"/>
  <c r="T42" i="18"/>
  <c r="N8" i="18"/>
  <c r="Q8" i="18" s="1"/>
  <c r="T6" i="18"/>
  <c r="N42" i="18"/>
  <c r="Q42" i="18" s="1"/>
  <c r="T13" i="18"/>
  <c r="T28" i="18"/>
  <c r="N46" i="18"/>
  <c r="Q46" i="18" s="1"/>
  <c r="N29" i="18"/>
  <c r="Q29" i="18" s="1"/>
  <c r="N6" i="18"/>
  <c r="Q6" i="18" s="1"/>
  <c r="N15" i="18"/>
  <c r="Q15" i="18" s="1"/>
  <c r="N52" i="18"/>
  <c r="Q52" i="18" s="1"/>
  <c r="N21" i="18"/>
  <c r="Q21" i="18" s="1"/>
  <c r="N17" i="18"/>
  <c r="Q17" i="18" s="1"/>
  <c r="N49" i="18"/>
  <c r="Q49" i="18" s="1"/>
  <c r="N11" i="18"/>
  <c r="Q11" i="18" s="1"/>
  <c r="T51" i="17"/>
  <c r="T10" i="17"/>
  <c r="T35" i="17"/>
  <c r="T27" i="17"/>
  <c r="T17" i="17"/>
  <c r="T23" i="17"/>
  <c r="N46" i="17"/>
  <c r="Q46" i="17" s="1"/>
  <c r="T24" i="17"/>
  <c r="N11" i="17"/>
  <c r="Q11" i="17" s="1"/>
  <c r="T37" i="17"/>
  <c r="T50" i="17"/>
  <c r="N18" i="17"/>
  <c r="Q18" i="17" s="1"/>
  <c r="T44" i="17"/>
  <c r="N64" i="17"/>
  <c r="Q64" i="17" s="1"/>
  <c r="N57" i="17"/>
  <c r="Q57" i="17" s="1"/>
  <c r="N63" i="17"/>
  <c r="Q63" i="17" s="1"/>
  <c r="N56" i="17"/>
  <c r="Q56" i="17" s="1"/>
  <c r="N62" i="17"/>
  <c r="Q62" i="17" s="1"/>
  <c r="N55" i="17"/>
  <c r="Q55" i="17" s="1"/>
  <c r="N5" i="17"/>
  <c r="Q5" i="17" s="1"/>
  <c r="N61" i="17"/>
  <c r="Q61" i="17" s="1"/>
  <c r="N58" i="17"/>
  <c r="Q58" i="17" s="1"/>
  <c r="N54" i="17"/>
  <c r="Q54" i="17" s="1"/>
  <c r="N65" i="17"/>
  <c r="Q65" i="17" s="1"/>
  <c r="N59" i="17"/>
  <c r="Q59" i="17" s="1"/>
  <c r="N60" i="17"/>
  <c r="Q60" i="17" s="1"/>
  <c r="N32" i="17"/>
  <c r="Q32" i="17" s="1"/>
  <c r="N20" i="17"/>
  <c r="Q20" i="17" s="1"/>
  <c r="N21" i="17"/>
  <c r="Q21" i="17" s="1"/>
  <c r="T13" i="17"/>
  <c r="T20" i="17"/>
  <c r="S7" i="17"/>
  <c r="S8" i="17" s="1"/>
  <c r="T30" i="17"/>
  <c r="N35" i="17"/>
  <c r="Q35" i="17" s="1"/>
  <c r="K51" i="15"/>
  <c r="K62" i="15"/>
  <c r="J41" i="15"/>
  <c r="N49" i="15"/>
  <c r="Q49" i="15" s="1"/>
  <c r="J59" i="15"/>
  <c r="K59" i="15"/>
  <c r="L59" i="15"/>
  <c r="M59" i="15" s="1"/>
  <c r="N37" i="15" s="1"/>
  <c r="Q37" i="15" s="1"/>
  <c r="O37" i="15"/>
  <c r="T38" i="15" s="1"/>
  <c r="J53" i="15"/>
  <c r="J60" i="15"/>
  <c r="J63" i="15"/>
  <c r="O28" i="15"/>
  <c r="T29" i="15" s="1"/>
  <c r="L55" i="15"/>
  <c r="M55" i="15" s="1"/>
  <c r="N33" i="15" s="1"/>
  <c r="Q33" i="15" s="1"/>
  <c r="O33" i="15"/>
  <c r="T34" i="15" s="1"/>
  <c r="J55" i="15"/>
  <c r="K52" i="15"/>
  <c r="J51" i="15"/>
  <c r="O18" i="15"/>
  <c r="T19" i="15" s="1"/>
  <c r="L40" i="15"/>
  <c r="M40" i="15" s="1"/>
  <c r="N18" i="15" s="1"/>
  <c r="Q18" i="15" s="1"/>
  <c r="L52" i="15"/>
  <c r="M52" i="15" s="1"/>
  <c r="N32" i="15" s="1"/>
  <c r="Q32" i="15" s="1"/>
  <c r="O30" i="15"/>
  <c r="T31" i="15" s="1"/>
  <c r="J40" i="15"/>
  <c r="O53" i="15"/>
  <c r="T54" i="15" s="1"/>
  <c r="N53" i="15"/>
  <c r="Q53" i="15" s="1"/>
  <c r="N10" i="15"/>
  <c r="Q10" i="15" s="1"/>
  <c r="N64" i="15"/>
  <c r="Q64" i="15" s="1"/>
  <c r="N57" i="15"/>
  <c r="Q57" i="15" s="1"/>
  <c r="N62" i="15"/>
  <c r="Q62" i="15" s="1"/>
  <c r="N55" i="15"/>
  <c r="Q55" i="15" s="1"/>
  <c r="N61" i="15"/>
  <c r="Q61" i="15" s="1"/>
  <c r="N54" i="15"/>
  <c r="Q54" i="15" s="1"/>
  <c r="N5" i="15"/>
  <c r="Q5" i="15" s="1"/>
  <c r="N60" i="15"/>
  <c r="Q60" i="15" s="1"/>
  <c r="N58" i="15"/>
  <c r="Q58" i="15" s="1"/>
  <c r="N59" i="15"/>
  <c r="Q59" i="15" s="1"/>
  <c r="N56" i="15"/>
  <c r="Q56" i="15" s="1"/>
  <c r="N65" i="15"/>
  <c r="Q65" i="15" s="1"/>
  <c r="N63" i="15"/>
  <c r="Q63" i="15" s="1"/>
  <c r="N44" i="15"/>
  <c r="Q44" i="15" s="1"/>
  <c r="N51" i="15"/>
  <c r="Q51" i="15" s="1"/>
  <c r="N46" i="15"/>
  <c r="Q46" i="15" s="1"/>
  <c r="N21" i="15"/>
  <c r="Q21" i="15" s="1"/>
  <c r="N14" i="15"/>
  <c r="Q14" i="15" s="1"/>
  <c r="N13" i="15"/>
  <c r="Q13" i="15" s="1"/>
  <c r="N6" i="15"/>
  <c r="Q6" i="15" s="1"/>
  <c r="N7" i="15"/>
  <c r="Q7" i="15" s="1"/>
  <c r="N25" i="15"/>
  <c r="Q25" i="15" s="1"/>
  <c r="N22" i="15"/>
  <c r="Q22" i="15" s="1"/>
  <c r="N11" i="15"/>
  <c r="Q11" i="15" s="1"/>
  <c r="N52" i="15"/>
  <c r="Q52" i="15" s="1"/>
  <c r="N48" i="15"/>
  <c r="Q48" i="15" s="1"/>
  <c r="N19" i="15"/>
  <c r="Q19" i="15" s="1"/>
  <c r="N17" i="15"/>
  <c r="Q17" i="15" s="1"/>
  <c r="N34" i="15"/>
  <c r="Q34" i="15" s="1"/>
  <c r="N47" i="15"/>
  <c r="Q47" i="15" s="1"/>
  <c r="N26" i="15"/>
  <c r="Q26" i="15" s="1"/>
  <c r="T32" i="15"/>
  <c r="N23" i="15"/>
  <c r="Q23" i="15" s="1"/>
  <c r="T25" i="15"/>
  <c r="T6" i="15"/>
  <c r="T20" i="15"/>
  <c r="T53" i="15"/>
  <c r="T18" i="15"/>
  <c r="T42" i="15"/>
  <c r="N45" i="15"/>
  <c r="Q45" i="15" s="1"/>
  <c r="N41" i="15"/>
  <c r="Q41" i="15" s="1"/>
  <c r="N9" i="15"/>
  <c r="Q9" i="15" s="1"/>
  <c r="N38" i="15"/>
  <c r="Q38" i="15" s="1"/>
  <c r="N24" i="15"/>
  <c r="Q24" i="15" s="1"/>
  <c r="N27" i="15"/>
  <c r="Q27" i="15" s="1"/>
  <c r="N15" i="15"/>
  <c r="Q15" i="15" s="1"/>
  <c r="T46" i="15"/>
  <c r="N43" i="15"/>
  <c r="Q43" i="15" s="1"/>
  <c r="T13" i="15"/>
  <c r="T49" i="15"/>
  <c r="T39" i="15"/>
  <c r="T35" i="15"/>
  <c r="T11" i="15"/>
  <c r="N12" i="15"/>
  <c r="Q12" i="15" s="1"/>
  <c r="T28" i="15"/>
  <c r="N8" i="15"/>
  <c r="Q8" i="15" s="1"/>
  <c r="N50" i="15"/>
  <c r="Q50" i="15" s="1"/>
  <c r="N36" i="15"/>
  <c r="Q36" i="15" s="1"/>
  <c r="N16" i="15"/>
  <c r="Q16" i="15" s="1"/>
  <c r="N12" i="14"/>
  <c r="Q12" i="14" s="1"/>
  <c r="N21" i="14"/>
  <c r="Q21" i="14" s="1"/>
  <c r="N59" i="14"/>
  <c r="Q59" i="14" s="1"/>
  <c r="N52" i="14"/>
  <c r="Q52" i="14" s="1"/>
  <c r="N42" i="14"/>
  <c r="Q42" i="14" s="1"/>
  <c r="N64" i="14"/>
  <c r="Q64" i="14" s="1"/>
  <c r="N57" i="14"/>
  <c r="Q57" i="14" s="1"/>
  <c r="N50" i="14"/>
  <c r="Q50" i="14" s="1"/>
  <c r="N41" i="14"/>
  <c r="Q41" i="14" s="1"/>
  <c r="N63" i="14"/>
  <c r="Q63" i="14" s="1"/>
  <c r="N56" i="14"/>
  <c r="Q56" i="14" s="1"/>
  <c r="N49" i="14"/>
  <c r="Q49" i="14" s="1"/>
  <c r="N44" i="14"/>
  <c r="Q44" i="14" s="1"/>
  <c r="N62" i="14"/>
  <c r="Q62" i="14" s="1"/>
  <c r="N45" i="14"/>
  <c r="Q45" i="14" s="1"/>
  <c r="N46" i="14"/>
  <c r="Q46" i="14" s="1"/>
  <c r="N58" i="14"/>
  <c r="Q58" i="14" s="1"/>
  <c r="N54" i="14"/>
  <c r="Q54" i="14" s="1"/>
  <c r="N55" i="14"/>
  <c r="Q55" i="14" s="1"/>
  <c r="N51" i="14"/>
  <c r="Q51" i="14" s="1"/>
  <c r="N60" i="14"/>
  <c r="Q60" i="14" s="1"/>
  <c r="N61" i="14"/>
  <c r="Q61" i="14" s="1"/>
  <c r="N48" i="14"/>
  <c r="Q48" i="14" s="1"/>
  <c r="N43" i="14"/>
  <c r="Q43" i="14" s="1"/>
  <c r="N53" i="14"/>
  <c r="Q53" i="14" s="1"/>
  <c r="N47" i="14"/>
  <c r="Q47" i="14" s="1"/>
  <c r="N31" i="14"/>
  <c r="Q31" i="14" s="1"/>
  <c r="N7" i="14"/>
  <c r="Q7" i="14" s="1"/>
  <c r="N6" i="14"/>
  <c r="Q6" i="14" s="1"/>
  <c r="N38" i="14"/>
  <c r="Q38" i="14" s="1"/>
  <c r="N19" i="14"/>
  <c r="Q19" i="14" s="1"/>
  <c r="N14" i="14"/>
  <c r="Q14" i="14" s="1"/>
  <c r="N40" i="14"/>
  <c r="Q40" i="14" s="1"/>
  <c r="N33" i="14"/>
  <c r="Q33" i="14" s="1"/>
  <c r="N28" i="14"/>
  <c r="Q28" i="14" s="1"/>
  <c r="N8" i="14"/>
  <c r="Q8" i="14" s="1"/>
  <c r="N20" i="14"/>
  <c r="Q20" i="14" s="1"/>
  <c r="N30" i="14"/>
  <c r="Q30" i="14" s="1"/>
  <c r="N37" i="14"/>
  <c r="Q37" i="14" s="1"/>
  <c r="N11" i="14"/>
  <c r="Q11" i="14" s="1"/>
  <c r="N26" i="14"/>
  <c r="Q26" i="14" s="1"/>
  <c r="N23" i="14"/>
  <c r="Q23" i="14" s="1"/>
  <c r="N17" i="14"/>
  <c r="Q17" i="14" s="1"/>
  <c r="N9" i="14"/>
  <c r="Q9" i="14" s="1"/>
  <c r="N24" i="14"/>
  <c r="Q24" i="14" s="1"/>
  <c r="N13" i="14"/>
  <c r="Q13" i="14" s="1"/>
  <c r="N16" i="14"/>
  <c r="Q16" i="14" s="1"/>
  <c r="N35" i="14"/>
  <c r="Q35" i="14" s="1"/>
  <c r="N29" i="14"/>
  <c r="Q29" i="14" s="1"/>
  <c r="N10" i="14"/>
  <c r="Q10" i="14" s="1"/>
  <c r="N25" i="14"/>
  <c r="Q25" i="14" s="1"/>
  <c r="N22" i="14"/>
  <c r="Q22" i="14" s="1"/>
  <c r="T16" i="14"/>
  <c r="T33" i="14"/>
  <c r="T11" i="14"/>
  <c r="N15" i="14"/>
  <c r="Q15" i="14" s="1"/>
  <c r="N34" i="14"/>
  <c r="Q34" i="14" s="1"/>
  <c r="T30" i="14"/>
  <c r="T13" i="14"/>
  <c r="N32" i="14"/>
  <c r="Q32" i="14" s="1"/>
  <c r="N18" i="14"/>
  <c r="Q18" i="14" s="1"/>
  <c r="T22" i="14"/>
  <c r="N36" i="14"/>
  <c r="Q36" i="14" s="1"/>
  <c r="T6" i="14"/>
  <c r="T19" i="14"/>
  <c r="T26" i="14"/>
  <c r="T37" i="14"/>
  <c r="N27" i="14"/>
  <c r="Q27" i="14" s="1"/>
  <c r="T35" i="14"/>
  <c r="T23" i="14"/>
  <c r="N39" i="14"/>
  <c r="Q39" i="14" s="1"/>
  <c r="N47" i="13"/>
  <c r="Q47" i="13" s="1"/>
  <c r="N22" i="13"/>
  <c r="Q22" i="13" s="1"/>
  <c r="N15" i="13"/>
  <c r="Q15" i="13" s="1"/>
  <c r="N63" i="13"/>
  <c r="Q63" i="13" s="1"/>
  <c r="N50" i="13"/>
  <c r="Q50" i="13" s="1"/>
  <c r="N23" i="13"/>
  <c r="Q23" i="13" s="1"/>
  <c r="N40" i="13"/>
  <c r="Q40" i="13" s="1"/>
  <c r="N13" i="13"/>
  <c r="Q13" i="13" s="1"/>
  <c r="N17" i="13"/>
  <c r="Q17" i="13" s="1"/>
  <c r="N53" i="13"/>
  <c r="Q53" i="13" s="1"/>
  <c r="N34" i="13"/>
  <c r="Q34" i="13" s="1"/>
  <c r="N8" i="13"/>
  <c r="Q8" i="13" s="1"/>
  <c r="N32" i="13"/>
  <c r="Q32" i="13" s="1"/>
  <c r="N20" i="13"/>
  <c r="Q20" i="13" s="1"/>
  <c r="N42" i="13"/>
  <c r="Q42" i="13" s="1"/>
  <c r="N41" i="13"/>
  <c r="Q41" i="13" s="1"/>
  <c r="N35" i="13"/>
  <c r="Q35" i="13" s="1"/>
  <c r="N6" i="13"/>
  <c r="Q6" i="13" s="1"/>
  <c r="N21" i="13"/>
  <c r="Q21" i="13" s="1"/>
  <c r="N52" i="13"/>
  <c r="Q52" i="13" s="1"/>
  <c r="N65" i="13"/>
  <c r="Q65" i="13" s="1"/>
  <c r="N30" i="13"/>
  <c r="Q30" i="13" s="1"/>
  <c r="N54" i="13"/>
  <c r="Q54" i="13" s="1"/>
  <c r="N19" i="13"/>
  <c r="Q19" i="13" s="1"/>
  <c r="N48" i="13"/>
  <c r="Q48" i="13" s="1"/>
  <c r="N55" i="13"/>
  <c r="Q55" i="13" s="1"/>
  <c r="N39" i="13"/>
  <c r="Q39" i="13" s="1"/>
  <c r="N11" i="13"/>
  <c r="Q11" i="13" s="1"/>
  <c r="N29" i="13"/>
  <c r="Q29" i="13" s="1"/>
  <c r="N43" i="13"/>
  <c r="Q43" i="13" s="1"/>
  <c r="N14" i="13"/>
  <c r="Q14" i="13" s="1"/>
  <c r="N45" i="13"/>
  <c r="Q45" i="13" s="1"/>
  <c r="N9" i="13"/>
  <c r="Q9" i="13" s="1"/>
  <c r="N49" i="13"/>
  <c r="Q49" i="13" s="1"/>
  <c r="N27" i="13"/>
  <c r="Q27" i="13" s="1"/>
  <c r="N37" i="13"/>
  <c r="Q37" i="13" s="1"/>
  <c r="N12" i="13"/>
  <c r="Q12" i="13" s="1"/>
  <c r="N46" i="13"/>
  <c r="Q46" i="13" s="1"/>
  <c r="N56" i="13"/>
  <c r="Q56" i="13" s="1"/>
  <c r="N38" i="13"/>
  <c r="Q38" i="13" s="1"/>
  <c r="N51" i="13"/>
  <c r="Q51" i="13" s="1"/>
  <c r="N36" i="13"/>
  <c r="Q36" i="13" s="1"/>
  <c r="N28" i="13"/>
  <c r="Q28" i="13" s="1"/>
  <c r="N18" i="13"/>
  <c r="Q18" i="13" s="1"/>
  <c r="N33" i="13"/>
  <c r="Q33" i="13" s="1"/>
  <c r="N25" i="13"/>
  <c r="Q25" i="13" s="1"/>
  <c r="N5" i="13"/>
  <c r="Q5" i="13" s="1"/>
  <c r="N57" i="13"/>
  <c r="Q57" i="13" s="1"/>
  <c r="N24" i="13"/>
  <c r="Q24" i="13" s="1"/>
  <c r="N31" i="13"/>
  <c r="Q31" i="13" s="1"/>
  <c r="N7" i="13"/>
  <c r="Q7" i="13" s="1"/>
  <c r="N10" i="13"/>
  <c r="Q10" i="13" s="1"/>
  <c r="N26" i="13"/>
  <c r="Q26" i="13" s="1"/>
  <c r="N64" i="13"/>
  <c r="Q64" i="13" s="1"/>
  <c r="N44" i="13"/>
  <c r="Q44" i="13" s="1"/>
  <c r="T16" i="13"/>
  <c r="T20" i="13"/>
  <c r="T10" i="13"/>
  <c r="T11" i="13"/>
  <c r="T30" i="13"/>
  <c r="T33" i="13"/>
  <c r="T44" i="13"/>
  <c r="T26" i="13"/>
  <c r="T7" i="13"/>
  <c r="T38" i="13"/>
  <c r="T17" i="13"/>
  <c r="T13" i="13"/>
  <c r="T37" i="13"/>
  <c r="T15" i="13"/>
  <c r="T14" i="13"/>
  <c r="T18" i="13"/>
  <c r="T22" i="13"/>
  <c r="T8" i="13"/>
  <c r="T23" i="13"/>
  <c r="T40" i="13"/>
  <c r="U6" i="12"/>
  <c r="N5" i="12"/>
  <c r="Q5" i="12" s="1"/>
  <c r="S19" i="31" l="1"/>
  <c r="U18" i="31"/>
  <c r="S14" i="28"/>
  <c r="U13" i="28"/>
  <c r="S13" i="27"/>
  <c r="U12" i="27"/>
  <c r="S22" i="26"/>
  <c r="U21" i="26"/>
  <c r="S10" i="24"/>
  <c r="U9" i="24"/>
  <c r="S11" i="23"/>
  <c r="U10" i="23"/>
  <c r="S14" i="22"/>
  <c r="U13" i="22"/>
  <c r="S10" i="21"/>
  <c r="U9" i="21"/>
  <c r="S10" i="20"/>
  <c r="U9" i="20"/>
  <c r="N20" i="15"/>
  <c r="Q20" i="15" s="1"/>
  <c r="N31" i="15"/>
  <c r="Q31" i="15" s="1"/>
  <c r="N30" i="15"/>
  <c r="Q30" i="15" s="1"/>
  <c r="N42" i="15"/>
  <c r="Q42" i="15" s="1"/>
  <c r="N39" i="15"/>
  <c r="Q39" i="15" s="1"/>
  <c r="N35" i="15"/>
  <c r="Q35" i="15" s="1"/>
  <c r="S8" i="12"/>
  <c r="S9" i="12" s="1"/>
  <c r="S10" i="12" s="1"/>
  <c r="P8" i="12"/>
  <c r="U7" i="12"/>
  <c r="P52" i="15"/>
  <c r="P10" i="15"/>
  <c r="P19" i="17"/>
  <c r="P14" i="17"/>
  <c r="P7" i="17"/>
  <c r="P36" i="17"/>
  <c r="P22" i="17"/>
  <c r="P48" i="17"/>
  <c r="P15" i="17"/>
  <c r="P23" i="17"/>
  <c r="P52" i="17"/>
  <c r="P9" i="17"/>
  <c r="P50" i="17"/>
  <c r="P12" i="17"/>
  <c r="P13" i="17"/>
  <c r="P26" i="17"/>
  <c r="P5" i="13"/>
  <c r="P25" i="18"/>
  <c r="P7" i="12"/>
  <c r="P65" i="14"/>
  <c r="P12" i="18"/>
  <c r="P38" i="18"/>
  <c r="P47" i="18"/>
  <c r="P16" i="18"/>
  <c r="P39" i="17"/>
  <c r="P17" i="17"/>
  <c r="P10" i="18"/>
  <c r="P16" i="17"/>
  <c r="P45" i="17"/>
  <c r="P22" i="18"/>
  <c r="P24" i="18"/>
  <c r="P38" i="17"/>
  <c r="P42" i="17"/>
  <c r="P50" i="18"/>
  <c r="P62" i="13"/>
  <c r="P9" i="18"/>
  <c r="P59" i="13"/>
  <c r="P24" i="17"/>
  <c r="P35" i="17"/>
  <c r="P60" i="13"/>
  <c r="P29" i="17"/>
  <c r="P53" i="18"/>
  <c r="P51" i="18"/>
  <c r="P48" i="18"/>
  <c r="P10" i="17"/>
  <c r="P61" i="13"/>
  <c r="P26" i="18"/>
  <c r="P32" i="18"/>
  <c r="P5" i="18"/>
  <c r="P23" i="18"/>
  <c r="P35" i="18"/>
  <c r="P34" i="18"/>
  <c r="P33" i="18"/>
  <c r="P13" i="18"/>
  <c r="P27" i="18"/>
  <c r="P28" i="18"/>
  <c r="P19" i="18"/>
  <c r="P39" i="18"/>
  <c r="P49" i="18"/>
  <c r="P36" i="18"/>
  <c r="P43" i="17"/>
  <c r="P28" i="17"/>
  <c r="P27" i="17"/>
  <c r="P41" i="17"/>
  <c r="P40" i="17"/>
  <c r="P53" i="17"/>
  <c r="P31" i="17"/>
  <c r="P25" i="17"/>
  <c r="P51" i="17"/>
  <c r="P30" i="17"/>
  <c r="P8" i="17"/>
  <c r="P34" i="17"/>
  <c r="P37" i="17"/>
  <c r="P33" i="17"/>
  <c r="P44" i="17"/>
  <c r="P49" i="17"/>
  <c r="P56" i="18"/>
  <c r="P14" i="18"/>
  <c r="P58" i="18"/>
  <c r="S6" i="18"/>
  <c r="S7" i="18" s="1"/>
  <c r="P43" i="18"/>
  <c r="P63" i="18"/>
  <c r="P7" i="18"/>
  <c r="P60" i="18"/>
  <c r="P17" i="18"/>
  <c r="P37" i="18"/>
  <c r="P54" i="18"/>
  <c r="P57" i="18"/>
  <c r="P29" i="18"/>
  <c r="P61" i="18"/>
  <c r="P59" i="18"/>
  <c r="P64" i="18"/>
  <c r="P65" i="18"/>
  <c r="P40" i="18"/>
  <c r="P55" i="18"/>
  <c r="P15" i="18"/>
  <c r="P11" i="18"/>
  <c r="P21" i="18"/>
  <c r="P44" i="18"/>
  <c r="P18" i="18"/>
  <c r="P20" i="18"/>
  <c r="P46" i="18"/>
  <c r="P8" i="18"/>
  <c r="P31" i="18"/>
  <c r="P30" i="18"/>
  <c r="P6" i="18"/>
  <c r="P42" i="18"/>
  <c r="P52" i="18"/>
  <c r="P41" i="18"/>
  <c r="P62" i="18"/>
  <c r="P45" i="18"/>
  <c r="P54" i="17"/>
  <c r="P55" i="17"/>
  <c r="P60" i="17"/>
  <c r="P62" i="17"/>
  <c r="S9" i="17"/>
  <c r="U8" i="17"/>
  <c r="U7" i="17"/>
  <c r="P59" i="17"/>
  <c r="P56" i="17"/>
  <c r="P11" i="17"/>
  <c r="P65" i="17"/>
  <c r="P63" i="17"/>
  <c r="P18" i="17"/>
  <c r="P57" i="17"/>
  <c r="P58" i="17"/>
  <c r="P64" i="17"/>
  <c r="P47" i="17"/>
  <c r="P46" i="17"/>
  <c r="P61" i="17"/>
  <c r="P21" i="17"/>
  <c r="P5" i="17"/>
  <c r="P6" i="17"/>
  <c r="P20" i="17"/>
  <c r="P32" i="17"/>
  <c r="P17" i="15"/>
  <c r="P12" i="15"/>
  <c r="P24" i="15"/>
  <c r="P28" i="15"/>
  <c r="P34" i="15"/>
  <c r="P41" i="15"/>
  <c r="P46" i="15"/>
  <c r="P22" i="15"/>
  <c r="P54" i="15"/>
  <c r="P13" i="15"/>
  <c r="P55" i="15"/>
  <c r="P50" i="15"/>
  <c r="P26" i="15"/>
  <c r="P44" i="15"/>
  <c r="P62" i="15"/>
  <c r="P18" i="15"/>
  <c r="P57" i="15"/>
  <c r="P9" i="15"/>
  <c r="P49" i="15"/>
  <c r="P19" i="15"/>
  <c r="P56" i="15"/>
  <c r="P64" i="15"/>
  <c r="P15" i="15"/>
  <c r="P65" i="15"/>
  <c r="P38" i="15"/>
  <c r="P33" i="15"/>
  <c r="P47" i="15"/>
  <c r="P6" i="15"/>
  <c r="P37" i="15"/>
  <c r="P59" i="15"/>
  <c r="P16" i="15"/>
  <c r="P25" i="15"/>
  <c r="P61" i="15"/>
  <c r="P8" i="15"/>
  <c r="P27" i="15"/>
  <c r="P48" i="15"/>
  <c r="P45" i="15"/>
  <c r="P5" i="15"/>
  <c r="P53" i="15"/>
  <c r="P51" i="15"/>
  <c r="P58" i="15"/>
  <c r="P7" i="15"/>
  <c r="P23" i="15"/>
  <c r="P63" i="15"/>
  <c r="P14" i="15"/>
  <c r="P29" i="15"/>
  <c r="S6" i="15"/>
  <c r="S7" i="15" s="1"/>
  <c r="P11" i="15"/>
  <c r="P60" i="15"/>
  <c r="P58" i="13"/>
  <c r="P44" i="13"/>
  <c r="P12" i="14"/>
  <c r="P13" i="14"/>
  <c r="P5" i="14"/>
  <c r="P36" i="14"/>
  <c r="P25" i="14"/>
  <c r="P6" i="14"/>
  <c r="P15" i="14"/>
  <c r="P44" i="14"/>
  <c r="P49" i="14"/>
  <c r="P30" i="14"/>
  <c r="P56" i="14"/>
  <c r="P40" i="14"/>
  <c r="P61" i="14"/>
  <c r="P22" i="14"/>
  <c r="P19" i="14"/>
  <c r="P14" i="14"/>
  <c r="P60" i="14"/>
  <c r="P41" i="14"/>
  <c r="P27" i="14"/>
  <c r="P43" i="14"/>
  <c r="P39" i="14"/>
  <c r="P48" i="14"/>
  <c r="P63" i="14"/>
  <c r="P16" i="14"/>
  <c r="P38" i="14"/>
  <c r="P57" i="14"/>
  <c r="P20" i="14"/>
  <c r="P8" i="14"/>
  <c r="P29" i="14"/>
  <c r="P51" i="14"/>
  <c r="P17" i="14"/>
  <c r="P64" i="14"/>
  <c r="P7" i="14"/>
  <c r="S6" i="14"/>
  <c r="S7" i="14" s="1"/>
  <c r="S8" i="14" s="1"/>
  <c r="P26" i="14"/>
  <c r="P42" i="14"/>
  <c r="P10" i="14"/>
  <c r="P11" i="14"/>
  <c r="P31" i="14"/>
  <c r="P46" i="14"/>
  <c r="P52" i="14"/>
  <c r="P28" i="14"/>
  <c r="P24" i="14"/>
  <c r="P50" i="14"/>
  <c r="P55" i="14"/>
  <c r="P23" i="14"/>
  <c r="P54" i="14"/>
  <c r="P34" i="14"/>
  <c r="P33" i="14"/>
  <c r="P37" i="14"/>
  <c r="P47" i="14"/>
  <c r="P45" i="14"/>
  <c r="P59" i="14"/>
  <c r="P35" i="14"/>
  <c r="P18" i="14"/>
  <c r="P9" i="14"/>
  <c r="P58" i="14"/>
  <c r="P21" i="14"/>
  <c r="P32" i="14"/>
  <c r="P53" i="14"/>
  <c r="P62" i="14"/>
  <c r="P15" i="13"/>
  <c r="P16" i="13"/>
  <c r="P47" i="13"/>
  <c r="P40" i="13"/>
  <c r="P50" i="13"/>
  <c r="P51" i="13"/>
  <c r="P39" i="13"/>
  <c r="P23" i="13"/>
  <c r="P19" i="13"/>
  <c r="P49" i="13"/>
  <c r="P57" i="13"/>
  <c r="P48" i="13"/>
  <c r="P13" i="13"/>
  <c r="P54" i="13"/>
  <c r="P8" i="13"/>
  <c r="P43" i="13"/>
  <c r="P52" i="13"/>
  <c r="P29" i="13"/>
  <c r="P32" i="13"/>
  <c r="P37" i="13"/>
  <c r="P33" i="13"/>
  <c r="P7" i="13"/>
  <c r="P63" i="13"/>
  <c r="P25" i="13"/>
  <c r="P20" i="13"/>
  <c r="P10" i="13"/>
  <c r="P14" i="13"/>
  <c r="P65" i="13"/>
  <c r="P53" i="13"/>
  <c r="P30" i="13"/>
  <c r="P6" i="13"/>
  <c r="P35" i="13"/>
  <c r="P11" i="13"/>
  <c r="P38" i="13"/>
  <c r="P36" i="13"/>
  <c r="P56" i="13"/>
  <c r="P42" i="13"/>
  <c r="P46" i="13"/>
  <c r="P28" i="13"/>
  <c r="P18" i="13"/>
  <c r="P55" i="13"/>
  <c r="P41" i="13"/>
  <c r="P45" i="13"/>
  <c r="P24" i="13"/>
  <c r="P21" i="13"/>
  <c r="P26" i="13"/>
  <c r="P17" i="13"/>
  <c r="P64" i="13"/>
  <c r="P31" i="13"/>
  <c r="P27" i="13"/>
  <c r="P22" i="13"/>
  <c r="P12" i="13"/>
  <c r="P9" i="13"/>
  <c r="P34" i="13"/>
  <c r="S7" i="13"/>
  <c r="S8" i="13" s="1"/>
  <c r="S9" i="13" s="1"/>
  <c r="S10" i="13" s="1"/>
  <c r="S11" i="13" s="1"/>
  <c r="S12" i="13" s="1"/>
  <c r="S13" i="13" s="1"/>
  <c r="S14" i="13" s="1"/>
  <c r="S15" i="13" s="1"/>
  <c r="S16" i="13" s="1"/>
  <c r="S17" i="13" s="1"/>
  <c r="S18" i="13" s="1"/>
  <c r="S19" i="13" s="1"/>
  <c r="S20" i="13" s="1"/>
  <c r="S21" i="13" s="1"/>
  <c r="S22" i="13" s="1"/>
  <c r="S23" i="13" s="1"/>
  <c r="S24" i="13" s="1"/>
  <c r="P6" i="12"/>
  <c r="P5" i="12"/>
  <c r="S20" i="31" l="1"/>
  <c r="U19" i="31"/>
  <c r="S15" i="28"/>
  <c r="U14" i="28"/>
  <c r="S14" i="27"/>
  <c r="U13" i="27"/>
  <c r="S23" i="26"/>
  <c r="U22" i="26"/>
  <c r="S11" i="24"/>
  <c r="U10" i="24"/>
  <c r="S12" i="23"/>
  <c r="U11" i="23"/>
  <c r="S15" i="22"/>
  <c r="U14" i="22"/>
  <c r="S11" i="21"/>
  <c r="U10" i="21"/>
  <c r="S11" i="20"/>
  <c r="U10" i="20"/>
  <c r="P30" i="15"/>
  <c r="P21" i="15"/>
  <c r="P20" i="15"/>
  <c r="P39" i="15"/>
  <c r="P43" i="15"/>
  <c r="P42" i="15"/>
  <c r="P40" i="15"/>
  <c r="P31" i="15"/>
  <c r="P32" i="15"/>
  <c r="P35" i="15"/>
  <c r="P36" i="15"/>
  <c r="S11" i="12"/>
  <c r="U10" i="12"/>
  <c r="U9" i="12"/>
  <c r="U8" i="12"/>
  <c r="U6" i="15"/>
  <c r="U6" i="18"/>
  <c r="S8" i="18"/>
  <c r="U7" i="18"/>
  <c r="S10" i="17"/>
  <c r="U9" i="17"/>
  <c r="S8" i="15"/>
  <c r="U7" i="15"/>
  <c r="U7" i="14"/>
  <c r="U6" i="14"/>
  <c r="S9" i="14"/>
  <c r="U8" i="14"/>
  <c r="U17" i="13"/>
  <c r="U10" i="13"/>
  <c r="U18" i="13"/>
  <c r="U15" i="13"/>
  <c r="U20" i="13"/>
  <c r="U22" i="13"/>
  <c r="U21" i="13"/>
  <c r="U19" i="13"/>
  <c r="U11" i="13"/>
  <c r="S25" i="13"/>
  <c r="U24" i="13"/>
  <c r="U7" i="13"/>
  <c r="U13" i="13"/>
  <c r="U14" i="13"/>
  <c r="U9" i="13"/>
  <c r="U23" i="13"/>
  <c r="U8" i="13"/>
  <c r="U16" i="13"/>
  <c r="U12" i="13"/>
  <c r="S21" i="31" l="1"/>
  <c r="U20" i="31"/>
  <c r="S16" i="28"/>
  <c r="U15" i="28"/>
  <c r="S15" i="27"/>
  <c r="U14" i="27"/>
  <c r="S24" i="26"/>
  <c r="U23" i="26"/>
  <c r="S12" i="24"/>
  <c r="U11" i="24"/>
  <c r="S13" i="23"/>
  <c r="U12" i="23"/>
  <c r="S16" i="22"/>
  <c r="U15" i="22"/>
  <c r="S12" i="21"/>
  <c r="U11" i="21"/>
  <c r="S12" i="20"/>
  <c r="U11" i="20"/>
  <c r="S12" i="12"/>
  <c r="U11" i="12"/>
  <c r="S9" i="18"/>
  <c r="U8" i="18"/>
  <c r="S11" i="17"/>
  <c r="U10" i="17"/>
  <c r="S9" i="15"/>
  <c r="U8" i="15"/>
  <c r="S10" i="14"/>
  <c r="U9" i="14"/>
  <c r="S26" i="13"/>
  <c r="U25" i="13"/>
  <c r="S22" i="31" l="1"/>
  <c r="U21" i="31"/>
  <c r="S17" i="28"/>
  <c r="U16" i="28"/>
  <c r="S16" i="27"/>
  <c r="U15" i="27"/>
  <c r="S25" i="26"/>
  <c r="U24" i="26"/>
  <c r="S13" i="24"/>
  <c r="U12" i="24"/>
  <c r="S14" i="23"/>
  <c r="U13" i="23"/>
  <c r="S17" i="22"/>
  <c r="U16" i="22"/>
  <c r="S13" i="21"/>
  <c r="U12" i="21"/>
  <c r="S13" i="20"/>
  <c r="U12" i="20"/>
  <c r="S13" i="12"/>
  <c r="U12" i="12"/>
  <c r="S10" i="18"/>
  <c r="U9" i="18"/>
  <c r="S12" i="17"/>
  <c r="U11" i="17"/>
  <c r="S10" i="15"/>
  <c r="U9" i="15"/>
  <c r="S11" i="14"/>
  <c r="U10" i="14"/>
  <c r="S27" i="13"/>
  <c r="U26" i="13"/>
  <c r="S23" i="31" l="1"/>
  <c r="U22" i="31"/>
  <c r="S18" i="28"/>
  <c r="U17" i="28"/>
  <c r="S17" i="27"/>
  <c r="U16" i="27"/>
  <c r="S26" i="26"/>
  <c r="U25" i="26"/>
  <c r="S14" i="24"/>
  <c r="U13" i="24"/>
  <c r="S15" i="23"/>
  <c r="U14" i="23"/>
  <c r="S18" i="22"/>
  <c r="U17" i="22"/>
  <c r="S14" i="21"/>
  <c r="U13" i="21"/>
  <c r="S14" i="20"/>
  <c r="U13" i="20"/>
  <c r="S14" i="12"/>
  <c r="U13" i="12"/>
  <c r="S11" i="18"/>
  <c r="U10" i="18"/>
  <c r="S13" i="17"/>
  <c r="U12" i="17"/>
  <c r="S11" i="15"/>
  <c r="U10" i="15"/>
  <c r="S12" i="14"/>
  <c r="U11" i="14"/>
  <c r="S28" i="13"/>
  <c r="U27" i="13"/>
  <c r="S24" i="31" l="1"/>
  <c r="U23" i="31"/>
  <c r="S19" i="28"/>
  <c r="U18" i="28"/>
  <c r="S18" i="27"/>
  <c r="U17" i="27"/>
  <c r="S27" i="26"/>
  <c r="U26" i="26"/>
  <c r="S15" i="24"/>
  <c r="U14" i="24"/>
  <c r="S16" i="23"/>
  <c r="U15" i="23"/>
  <c r="S19" i="22"/>
  <c r="U18" i="22"/>
  <c r="S15" i="21"/>
  <c r="U14" i="21"/>
  <c r="S15" i="20"/>
  <c r="U14" i="20"/>
  <c r="S15" i="12"/>
  <c r="U14" i="12"/>
  <c r="S12" i="18"/>
  <c r="U11" i="18"/>
  <c r="S14" i="17"/>
  <c r="U13" i="17"/>
  <c r="S12" i="15"/>
  <c r="U11" i="15"/>
  <c r="S13" i="14"/>
  <c r="U12" i="14"/>
  <c r="S29" i="13"/>
  <c r="U28" i="13"/>
  <c r="S25" i="31" l="1"/>
  <c r="U24" i="31"/>
  <c r="S20" i="28"/>
  <c r="U19" i="28"/>
  <c r="S19" i="27"/>
  <c r="U18" i="27"/>
  <c r="S28" i="26"/>
  <c r="U27" i="26"/>
  <c r="S16" i="24"/>
  <c r="U15" i="24"/>
  <c r="S17" i="23"/>
  <c r="U16" i="23"/>
  <c r="S20" i="22"/>
  <c r="U19" i="22"/>
  <c r="S16" i="21"/>
  <c r="U15" i="21"/>
  <c r="S16" i="20"/>
  <c r="U15" i="20"/>
  <c r="S16" i="12"/>
  <c r="U15" i="12"/>
  <c r="S13" i="18"/>
  <c r="U12" i="18"/>
  <c r="S15" i="17"/>
  <c r="U14" i="17"/>
  <c r="S13" i="15"/>
  <c r="U12" i="15"/>
  <c r="S14" i="14"/>
  <c r="U13" i="14"/>
  <c r="S30" i="13"/>
  <c r="U29" i="13"/>
  <c r="S26" i="31" l="1"/>
  <c r="U25" i="31"/>
  <c r="S21" i="28"/>
  <c r="U20" i="28"/>
  <c r="S20" i="27"/>
  <c r="U19" i="27"/>
  <c r="U28" i="26"/>
  <c r="S29" i="26"/>
  <c r="S17" i="24"/>
  <c r="U16" i="24"/>
  <c r="S18" i="23"/>
  <c r="U17" i="23"/>
  <c r="S21" i="22"/>
  <c r="U20" i="22"/>
  <c r="S17" i="21"/>
  <c r="U16" i="21"/>
  <c r="S17" i="20"/>
  <c r="U16" i="20"/>
  <c r="S17" i="12"/>
  <c r="U16" i="12"/>
  <c r="S14" i="18"/>
  <c r="U13" i="18"/>
  <c r="S16" i="17"/>
  <c r="U15" i="17"/>
  <c r="S14" i="15"/>
  <c r="U13" i="15"/>
  <c r="S15" i="14"/>
  <c r="U14" i="14"/>
  <c r="S31" i="13"/>
  <c r="U30" i="13"/>
  <c r="S27" i="31" l="1"/>
  <c r="U26" i="31"/>
  <c r="S22" i="28"/>
  <c r="U21" i="28"/>
  <c r="S21" i="27"/>
  <c r="U20" i="27"/>
  <c r="S30" i="26"/>
  <c r="U29" i="26"/>
  <c r="S18" i="24"/>
  <c r="U17" i="24"/>
  <c r="S19" i="23"/>
  <c r="U18" i="23"/>
  <c r="S22" i="22"/>
  <c r="U21" i="22"/>
  <c r="S18" i="21"/>
  <c r="U17" i="21"/>
  <c r="S18" i="20"/>
  <c r="U17" i="20"/>
  <c r="S18" i="12"/>
  <c r="U17" i="12"/>
  <c r="S15" i="18"/>
  <c r="U14" i="18"/>
  <c r="S17" i="17"/>
  <c r="U16" i="17"/>
  <c r="S15" i="15"/>
  <c r="U14" i="15"/>
  <c r="S16" i="14"/>
  <c r="U15" i="14"/>
  <c r="S32" i="13"/>
  <c r="U31" i="13"/>
  <c r="S28" i="31" l="1"/>
  <c r="U27" i="31"/>
  <c r="S23" i="28"/>
  <c r="U22" i="28"/>
  <c r="S22" i="27"/>
  <c r="U21" i="27"/>
  <c r="S31" i="26"/>
  <c r="U30" i="26"/>
  <c r="S19" i="24"/>
  <c r="U18" i="24"/>
  <c r="S20" i="23"/>
  <c r="U19" i="23"/>
  <c r="S23" i="22"/>
  <c r="U22" i="22"/>
  <c r="S19" i="21"/>
  <c r="U18" i="21"/>
  <c r="S19" i="20"/>
  <c r="U18" i="20"/>
  <c r="S19" i="12"/>
  <c r="U18" i="12"/>
  <c r="S16" i="18"/>
  <c r="U15" i="18"/>
  <c r="S18" i="17"/>
  <c r="U17" i="17"/>
  <c r="S16" i="15"/>
  <c r="U15" i="15"/>
  <c r="S17" i="14"/>
  <c r="U16" i="14"/>
  <c r="S33" i="13"/>
  <c r="U32" i="13"/>
  <c r="S29" i="31" l="1"/>
  <c r="U28" i="31"/>
  <c r="S24" i="28"/>
  <c r="U23" i="28"/>
  <c r="S23" i="27"/>
  <c r="U22" i="27"/>
  <c r="S32" i="26"/>
  <c r="U31" i="26"/>
  <c r="S20" i="24"/>
  <c r="U19" i="24"/>
  <c r="S21" i="23"/>
  <c r="U20" i="23"/>
  <c r="S24" i="22"/>
  <c r="U23" i="22"/>
  <c r="S20" i="21"/>
  <c r="U19" i="21"/>
  <c r="S20" i="20"/>
  <c r="U19" i="20"/>
  <c r="S20" i="12"/>
  <c r="U19" i="12"/>
  <c r="S17" i="18"/>
  <c r="U16" i="18"/>
  <c r="S19" i="17"/>
  <c r="U18" i="17"/>
  <c r="S17" i="15"/>
  <c r="U16" i="15"/>
  <c r="S18" i="14"/>
  <c r="U17" i="14"/>
  <c r="S34" i="13"/>
  <c r="U33" i="13"/>
  <c r="S30" i="31" l="1"/>
  <c r="U29" i="31"/>
  <c r="S25" i="28"/>
  <c r="U24" i="28"/>
  <c r="S24" i="27"/>
  <c r="U23" i="27"/>
  <c r="S33" i="26"/>
  <c r="U32" i="26"/>
  <c r="S21" i="24"/>
  <c r="U20" i="24"/>
  <c r="S22" i="23"/>
  <c r="U21" i="23"/>
  <c r="S25" i="22"/>
  <c r="U24" i="22"/>
  <c r="S21" i="21"/>
  <c r="U20" i="21"/>
  <c r="S21" i="20"/>
  <c r="U20" i="20"/>
  <c r="S21" i="12"/>
  <c r="U20" i="12"/>
  <c r="S18" i="18"/>
  <c r="U17" i="18"/>
  <c r="S20" i="17"/>
  <c r="U19" i="17"/>
  <c r="S18" i="15"/>
  <c r="U17" i="15"/>
  <c r="S19" i="14"/>
  <c r="U18" i="14"/>
  <c r="S35" i="13"/>
  <c r="U34" i="13"/>
  <c r="S31" i="31" l="1"/>
  <c r="U30" i="31"/>
  <c r="S26" i="28"/>
  <c r="U25" i="28"/>
  <c r="S25" i="27"/>
  <c r="U24" i="27"/>
  <c r="S34" i="26"/>
  <c r="U33" i="26"/>
  <c r="S22" i="24"/>
  <c r="U21" i="24"/>
  <c r="S23" i="23"/>
  <c r="U22" i="23"/>
  <c r="S26" i="22"/>
  <c r="U25" i="22"/>
  <c r="S22" i="21"/>
  <c r="U21" i="21"/>
  <c r="S22" i="20"/>
  <c r="U21" i="20"/>
  <c r="S22" i="12"/>
  <c r="U21" i="12"/>
  <c r="S19" i="18"/>
  <c r="U18" i="18"/>
  <c r="S21" i="17"/>
  <c r="U20" i="17"/>
  <c r="S19" i="15"/>
  <c r="U18" i="15"/>
  <c r="S20" i="14"/>
  <c r="U19" i="14"/>
  <c r="S36" i="13"/>
  <c r="U35" i="13"/>
  <c r="S32" i="31" l="1"/>
  <c r="U31" i="31"/>
  <c r="S27" i="28"/>
  <c r="U26" i="28"/>
  <c r="S26" i="27"/>
  <c r="U25" i="27"/>
  <c r="S35" i="26"/>
  <c r="U34" i="26"/>
  <c r="S23" i="24"/>
  <c r="U22" i="24"/>
  <c r="S24" i="23"/>
  <c r="U23" i="23"/>
  <c r="S27" i="22"/>
  <c r="U26" i="22"/>
  <c r="S23" i="21"/>
  <c r="U22" i="21"/>
  <c r="S23" i="20"/>
  <c r="U22" i="20"/>
  <c r="S23" i="12"/>
  <c r="U22" i="12"/>
  <c r="S20" i="18"/>
  <c r="U19" i="18"/>
  <c r="S22" i="17"/>
  <c r="U21" i="17"/>
  <c r="S20" i="15"/>
  <c r="U19" i="15"/>
  <c r="S21" i="14"/>
  <c r="U20" i="14"/>
  <c r="S37" i="13"/>
  <c r="U36" i="13"/>
  <c r="S33" i="31" l="1"/>
  <c r="U32" i="31"/>
  <c r="S28" i="28"/>
  <c r="U27" i="28"/>
  <c r="S27" i="27"/>
  <c r="U26" i="27"/>
  <c r="U35" i="26"/>
  <c r="S36" i="26"/>
  <c r="S24" i="24"/>
  <c r="U23" i="24"/>
  <c r="S25" i="23"/>
  <c r="U24" i="23"/>
  <c r="S28" i="22"/>
  <c r="U27" i="22"/>
  <c r="S24" i="21"/>
  <c r="U23" i="21"/>
  <c r="S24" i="20"/>
  <c r="U23" i="20"/>
  <c r="S24" i="12"/>
  <c r="U23" i="12"/>
  <c r="S21" i="18"/>
  <c r="U20" i="18"/>
  <c r="S23" i="17"/>
  <c r="U22" i="17"/>
  <c r="S21" i="15"/>
  <c r="U20" i="15"/>
  <c r="S22" i="14"/>
  <c r="U21" i="14"/>
  <c r="S38" i="13"/>
  <c r="U37" i="13"/>
  <c r="S34" i="31" l="1"/>
  <c r="U33" i="31"/>
  <c r="S29" i="28"/>
  <c r="U28" i="28"/>
  <c r="S28" i="27"/>
  <c r="U27" i="27"/>
  <c r="S37" i="26"/>
  <c r="U36" i="26"/>
  <c r="S25" i="24"/>
  <c r="U24" i="24"/>
  <c r="S26" i="23"/>
  <c r="U25" i="23"/>
  <c r="S29" i="22"/>
  <c r="U28" i="22"/>
  <c r="S25" i="21"/>
  <c r="U24" i="21"/>
  <c r="S25" i="20"/>
  <c r="U24" i="20"/>
  <c r="S25" i="12"/>
  <c r="U24" i="12"/>
  <c r="S22" i="18"/>
  <c r="U21" i="18"/>
  <c r="S24" i="17"/>
  <c r="U23" i="17"/>
  <c r="S22" i="15"/>
  <c r="U21" i="15"/>
  <c r="S23" i="14"/>
  <c r="U22" i="14"/>
  <c r="S39" i="13"/>
  <c r="U38" i="13"/>
  <c r="S35" i="31" l="1"/>
  <c r="U34" i="31"/>
  <c r="S30" i="28"/>
  <c r="U29" i="28"/>
  <c r="S29" i="27"/>
  <c r="U28" i="27"/>
  <c r="S38" i="26"/>
  <c r="U37" i="26"/>
  <c r="S26" i="24"/>
  <c r="U25" i="24"/>
  <c r="S27" i="23"/>
  <c r="U26" i="23"/>
  <c r="S30" i="22"/>
  <c r="U29" i="22"/>
  <c r="S26" i="21"/>
  <c r="U25" i="21"/>
  <c r="S26" i="20"/>
  <c r="U25" i="20"/>
  <c r="S26" i="12"/>
  <c r="U25" i="12"/>
  <c r="S23" i="18"/>
  <c r="U22" i="18"/>
  <c r="S25" i="17"/>
  <c r="U24" i="17"/>
  <c r="S23" i="15"/>
  <c r="U22" i="15"/>
  <c r="S24" i="14"/>
  <c r="U23" i="14"/>
  <c r="S40" i="13"/>
  <c r="U39" i="13"/>
  <c r="S36" i="31" l="1"/>
  <c r="U35" i="31"/>
  <c r="S31" i="28"/>
  <c r="U30" i="28"/>
  <c r="S30" i="27"/>
  <c r="U29" i="27"/>
  <c r="S39" i="26"/>
  <c r="U38" i="26"/>
  <c r="S27" i="24"/>
  <c r="U26" i="24"/>
  <c r="S28" i="23"/>
  <c r="U27" i="23"/>
  <c r="S31" i="22"/>
  <c r="U30" i="22"/>
  <c r="S27" i="21"/>
  <c r="U26" i="21"/>
  <c r="S27" i="20"/>
  <c r="U26" i="20"/>
  <c r="S27" i="12"/>
  <c r="U26" i="12"/>
  <c r="S24" i="18"/>
  <c r="U23" i="18"/>
  <c r="S26" i="17"/>
  <c r="U25" i="17"/>
  <c r="S24" i="15"/>
  <c r="U23" i="15"/>
  <c r="S25" i="14"/>
  <c r="U24" i="14"/>
  <c r="S41" i="13"/>
  <c r="U40" i="13"/>
  <c r="S37" i="31" l="1"/>
  <c r="U36" i="31"/>
  <c r="S32" i="28"/>
  <c r="U31" i="28"/>
  <c r="S31" i="27"/>
  <c r="U30" i="27"/>
  <c r="S40" i="26"/>
  <c r="U39" i="26"/>
  <c r="S28" i="24"/>
  <c r="U27" i="24"/>
  <c r="S29" i="23"/>
  <c r="U28" i="23"/>
  <c r="S32" i="22"/>
  <c r="U31" i="22"/>
  <c r="S28" i="21"/>
  <c r="U27" i="21"/>
  <c r="S28" i="20"/>
  <c r="U27" i="20"/>
  <c r="S28" i="12"/>
  <c r="U27" i="12"/>
  <c r="S25" i="18"/>
  <c r="U24" i="18"/>
  <c r="S27" i="17"/>
  <c r="U26" i="17"/>
  <c r="S25" i="15"/>
  <c r="U24" i="15"/>
  <c r="S26" i="14"/>
  <c r="U25" i="14"/>
  <c r="S42" i="13"/>
  <c r="U41" i="13"/>
  <c r="S38" i="31" l="1"/>
  <c r="U37" i="31"/>
  <c r="S33" i="28"/>
  <c r="U32" i="28"/>
  <c r="S32" i="27"/>
  <c r="U31" i="27"/>
  <c r="S41" i="26"/>
  <c r="U40" i="26"/>
  <c r="S29" i="24"/>
  <c r="U28" i="24"/>
  <c r="S30" i="23"/>
  <c r="U29" i="23"/>
  <c r="S33" i="22"/>
  <c r="U32" i="22"/>
  <c r="S29" i="21"/>
  <c r="U28" i="21"/>
  <c r="S29" i="20"/>
  <c r="U28" i="20"/>
  <c r="S29" i="12"/>
  <c r="U28" i="12"/>
  <c r="S26" i="18"/>
  <c r="U25" i="18"/>
  <c r="S28" i="17"/>
  <c r="U27" i="17"/>
  <c r="S26" i="15"/>
  <c r="U25" i="15"/>
  <c r="S27" i="14"/>
  <c r="U26" i="14"/>
  <c r="S43" i="13"/>
  <c r="U42" i="13"/>
  <c r="S39" i="31" l="1"/>
  <c r="U38" i="31"/>
  <c r="S34" i="28"/>
  <c r="U33" i="28"/>
  <c r="S33" i="27"/>
  <c r="U32" i="27"/>
  <c r="S42" i="26"/>
  <c r="U41" i="26"/>
  <c r="S30" i="24"/>
  <c r="U29" i="24"/>
  <c r="S31" i="23"/>
  <c r="U30" i="23"/>
  <c r="S34" i="22"/>
  <c r="U33" i="22"/>
  <c r="S30" i="21"/>
  <c r="U29" i="21"/>
  <c r="S30" i="20"/>
  <c r="U29" i="20"/>
  <c r="S30" i="12"/>
  <c r="U29" i="12"/>
  <c r="S27" i="18"/>
  <c r="U26" i="18"/>
  <c r="S29" i="17"/>
  <c r="U28" i="17"/>
  <c r="S27" i="15"/>
  <c r="U26" i="15"/>
  <c r="S28" i="14"/>
  <c r="U27" i="14"/>
  <c r="S44" i="13"/>
  <c r="U43" i="13"/>
  <c r="S40" i="31" l="1"/>
  <c r="U39" i="31"/>
  <c r="S35" i="28"/>
  <c r="U34" i="28"/>
  <c r="S34" i="27"/>
  <c r="U33" i="27"/>
  <c r="U42" i="26"/>
  <c r="S43" i="26"/>
  <c r="S31" i="24"/>
  <c r="U30" i="24"/>
  <c r="S32" i="23"/>
  <c r="U31" i="23"/>
  <c r="S35" i="22"/>
  <c r="U34" i="22"/>
  <c r="S31" i="21"/>
  <c r="U30" i="21"/>
  <c r="S31" i="20"/>
  <c r="U30" i="20"/>
  <c r="S31" i="12"/>
  <c r="U30" i="12"/>
  <c r="S28" i="18"/>
  <c r="U27" i="18"/>
  <c r="S30" i="17"/>
  <c r="U29" i="17"/>
  <c r="S28" i="15"/>
  <c r="U27" i="15"/>
  <c r="S29" i="14"/>
  <c r="U28" i="14"/>
  <c r="S45" i="13"/>
  <c r="U44" i="13"/>
  <c r="S41" i="31" l="1"/>
  <c r="U40" i="31"/>
  <c r="S36" i="28"/>
  <c r="U35" i="28"/>
  <c r="S35" i="27"/>
  <c r="U34" i="27"/>
  <c r="S44" i="26"/>
  <c r="U43" i="26"/>
  <c r="S32" i="24"/>
  <c r="U31" i="24"/>
  <c r="S33" i="23"/>
  <c r="U32" i="23"/>
  <c r="S36" i="22"/>
  <c r="U35" i="22"/>
  <c r="S32" i="21"/>
  <c r="U31" i="21"/>
  <c r="S32" i="20"/>
  <c r="U31" i="20"/>
  <c r="S32" i="12"/>
  <c r="U31" i="12"/>
  <c r="S29" i="18"/>
  <c r="U28" i="18"/>
  <c r="S31" i="17"/>
  <c r="U30" i="17"/>
  <c r="S29" i="15"/>
  <c r="U28" i="15"/>
  <c r="S30" i="14"/>
  <c r="U29" i="14"/>
  <c r="S46" i="13"/>
  <c r="U45" i="13"/>
  <c r="S42" i="31" l="1"/>
  <c r="U41" i="31"/>
  <c r="S37" i="28"/>
  <c r="U36" i="28"/>
  <c r="S36" i="27"/>
  <c r="U35" i="27"/>
  <c r="S45" i="26"/>
  <c r="U44" i="26"/>
  <c r="S33" i="24"/>
  <c r="U32" i="24"/>
  <c r="S34" i="23"/>
  <c r="U33" i="23"/>
  <c r="S37" i="22"/>
  <c r="U36" i="22"/>
  <c r="S33" i="21"/>
  <c r="U32" i="21"/>
  <c r="S33" i="20"/>
  <c r="U32" i="20"/>
  <c r="S33" i="12"/>
  <c r="U32" i="12"/>
  <c r="S30" i="18"/>
  <c r="U29" i="18"/>
  <c r="S32" i="17"/>
  <c r="U31" i="17"/>
  <c r="S30" i="15"/>
  <c r="U29" i="15"/>
  <c r="S31" i="14"/>
  <c r="U30" i="14"/>
  <c r="S47" i="13"/>
  <c r="U46" i="13"/>
  <c r="S43" i="31" l="1"/>
  <c r="U42" i="31"/>
  <c r="S38" i="28"/>
  <c r="U37" i="28"/>
  <c r="S37" i="27"/>
  <c r="U36" i="27"/>
  <c r="S46" i="26"/>
  <c r="U45" i="26"/>
  <c r="S34" i="24"/>
  <c r="U33" i="24"/>
  <c r="S35" i="23"/>
  <c r="U34" i="23"/>
  <c r="S38" i="22"/>
  <c r="U37" i="22"/>
  <c r="S34" i="21"/>
  <c r="U33" i="21"/>
  <c r="S34" i="20"/>
  <c r="U33" i="20"/>
  <c r="S34" i="12"/>
  <c r="U33" i="12"/>
  <c r="S31" i="18"/>
  <c r="U30" i="18"/>
  <c r="S33" i="17"/>
  <c r="U32" i="17"/>
  <c r="S31" i="15"/>
  <c r="U30" i="15"/>
  <c r="S32" i="14"/>
  <c r="U31" i="14"/>
  <c r="S48" i="13"/>
  <c r="U47" i="13"/>
  <c r="S44" i="31" l="1"/>
  <c r="U43" i="31"/>
  <c r="S39" i="28"/>
  <c r="U38" i="28"/>
  <c r="S38" i="27"/>
  <c r="U37" i="27"/>
  <c r="S47" i="26"/>
  <c r="U46" i="26"/>
  <c r="S35" i="24"/>
  <c r="U34" i="24"/>
  <c r="S36" i="23"/>
  <c r="U35" i="23"/>
  <c r="S39" i="22"/>
  <c r="U38" i="22"/>
  <c r="S35" i="21"/>
  <c r="U34" i="21"/>
  <c r="S35" i="20"/>
  <c r="U34" i="20"/>
  <c r="S35" i="12"/>
  <c r="U34" i="12"/>
  <c r="S32" i="18"/>
  <c r="U31" i="18"/>
  <c r="S34" i="17"/>
  <c r="U33" i="17"/>
  <c r="S32" i="15"/>
  <c r="U31" i="15"/>
  <c r="S33" i="14"/>
  <c r="U32" i="14"/>
  <c r="S49" i="13"/>
  <c r="U48" i="13"/>
  <c r="S45" i="31" l="1"/>
  <c r="U44" i="31"/>
  <c r="S40" i="28"/>
  <c r="U39" i="28"/>
  <c r="S39" i="27"/>
  <c r="U38" i="27"/>
  <c r="S48" i="26"/>
  <c r="U47" i="26"/>
  <c r="S36" i="24"/>
  <c r="U35" i="24"/>
  <c r="S37" i="23"/>
  <c r="U36" i="23"/>
  <c r="S40" i="22"/>
  <c r="U39" i="22"/>
  <c r="S36" i="21"/>
  <c r="U35" i="21"/>
  <c r="S36" i="20"/>
  <c r="U35" i="20"/>
  <c r="S36" i="12"/>
  <c r="U35" i="12"/>
  <c r="S33" i="18"/>
  <c r="U32" i="18"/>
  <c r="S35" i="17"/>
  <c r="U34" i="17"/>
  <c r="S33" i="15"/>
  <c r="U32" i="15"/>
  <c r="S34" i="14"/>
  <c r="U33" i="14"/>
  <c r="S50" i="13"/>
  <c r="U49" i="13"/>
  <c r="S46" i="31" l="1"/>
  <c r="U45" i="31"/>
  <c r="S41" i="28"/>
  <c r="U40" i="28"/>
  <c r="S40" i="27"/>
  <c r="U39" i="27"/>
  <c r="S49" i="26"/>
  <c r="U48" i="26"/>
  <c r="S37" i="24"/>
  <c r="U36" i="24"/>
  <c r="S38" i="23"/>
  <c r="U37" i="23"/>
  <c r="S41" i="22"/>
  <c r="U40" i="22"/>
  <c r="S37" i="21"/>
  <c r="U36" i="21"/>
  <c r="S37" i="20"/>
  <c r="U36" i="20"/>
  <c r="S37" i="12"/>
  <c r="U36" i="12"/>
  <c r="S34" i="18"/>
  <c r="U33" i="18"/>
  <c r="S36" i="17"/>
  <c r="U35" i="17"/>
  <c r="S34" i="15"/>
  <c r="U33" i="15"/>
  <c r="S35" i="14"/>
  <c r="U34" i="14"/>
  <c r="S51" i="13"/>
  <c r="U50" i="13"/>
  <c r="S47" i="31" l="1"/>
  <c r="U46" i="31"/>
  <c r="S42" i="28"/>
  <c r="U41" i="28"/>
  <c r="S41" i="27"/>
  <c r="U40" i="27"/>
  <c r="S50" i="26"/>
  <c r="U49" i="26"/>
  <c r="S38" i="24"/>
  <c r="U37" i="24"/>
  <c r="S39" i="23"/>
  <c r="U38" i="23"/>
  <c r="S42" i="22"/>
  <c r="U41" i="22"/>
  <c r="S38" i="21"/>
  <c r="U37" i="21"/>
  <c r="S38" i="20"/>
  <c r="U37" i="20"/>
  <c r="S38" i="12"/>
  <c r="U37" i="12"/>
  <c r="S35" i="18"/>
  <c r="U34" i="18"/>
  <c r="S37" i="17"/>
  <c r="U36" i="17"/>
  <c r="S35" i="15"/>
  <c r="U34" i="15"/>
  <c r="S36" i="14"/>
  <c r="U35" i="14"/>
  <c r="S52" i="13"/>
  <c r="U51" i="13"/>
  <c r="S48" i="31" l="1"/>
  <c r="U47" i="31"/>
  <c r="S43" i="28"/>
  <c r="U42" i="28"/>
  <c r="S42" i="27"/>
  <c r="U41" i="27"/>
  <c r="S51" i="26"/>
  <c r="U50" i="26"/>
  <c r="S39" i="24"/>
  <c r="U38" i="24"/>
  <c r="S40" i="23"/>
  <c r="U39" i="23"/>
  <c r="S43" i="22"/>
  <c r="U42" i="22"/>
  <c r="S39" i="21"/>
  <c r="U38" i="21"/>
  <c r="S39" i="20"/>
  <c r="U38" i="20"/>
  <c r="S39" i="12"/>
  <c r="U38" i="12"/>
  <c r="S36" i="18"/>
  <c r="U35" i="18"/>
  <c r="S38" i="17"/>
  <c r="U37" i="17"/>
  <c r="S36" i="15"/>
  <c r="U35" i="15"/>
  <c r="S37" i="14"/>
  <c r="U36" i="14"/>
  <c r="S53" i="13"/>
  <c r="U52" i="13"/>
  <c r="S49" i="31" l="1"/>
  <c r="U48" i="31"/>
  <c r="S44" i="28"/>
  <c r="U43" i="28"/>
  <c r="S43" i="27"/>
  <c r="U42" i="27"/>
  <c r="S52" i="26"/>
  <c r="U51" i="26"/>
  <c r="S40" i="24"/>
  <c r="U39" i="24"/>
  <c r="S41" i="23"/>
  <c r="U40" i="23"/>
  <c r="S44" i="22"/>
  <c r="U43" i="22"/>
  <c r="S40" i="21"/>
  <c r="U39" i="21"/>
  <c r="S40" i="20"/>
  <c r="U39" i="20"/>
  <c r="S40" i="12"/>
  <c r="U39" i="12"/>
  <c r="S37" i="18"/>
  <c r="U36" i="18"/>
  <c r="S39" i="17"/>
  <c r="U38" i="17"/>
  <c r="S37" i="15"/>
  <c r="U36" i="15"/>
  <c r="S38" i="14"/>
  <c r="U37" i="14"/>
  <c r="S54" i="13"/>
  <c r="U53" i="13"/>
  <c r="S50" i="31" l="1"/>
  <c r="U49" i="31"/>
  <c r="S45" i="28"/>
  <c r="U44" i="28"/>
  <c r="S44" i="27"/>
  <c r="U43" i="27"/>
  <c r="S53" i="26"/>
  <c r="U52" i="26"/>
  <c r="S41" i="24"/>
  <c r="U40" i="24"/>
  <c r="S42" i="23"/>
  <c r="U41" i="23"/>
  <c r="S45" i="22"/>
  <c r="U44" i="22"/>
  <c r="S41" i="21"/>
  <c r="U40" i="21"/>
  <c r="S41" i="20"/>
  <c r="U40" i="20"/>
  <c r="S41" i="12"/>
  <c r="U40" i="12"/>
  <c r="S38" i="18"/>
  <c r="U37" i="18"/>
  <c r="S40" i="17"/>
  <c r="U39" i="17"/>
  <c r="S38" i="15"/>
  <c r="U37" i="15"/>
  <c r="S39" i="14"/>
  <c r="U38" i="14"/>
  <c r="S55" i="13"/>
  <c r="U54" i="13"/>
  <c r="S51" i="31" l="1"/>
  <c r="U50" i="31"/>
  <c r="S46" i="28"/>
  <c r="U45" i="28"/>
  <c r="S45" i="27"/>
  <c r="U44" i="27"/>
  <c r="S54" i="26"/>
  <c r="U53" i="26"/>
  <c r="S42" i="24"/>
  <c r="U41" i="24"/>
  <c r="S43" i="23"/>
  <c r="U42" i="23"/>
  <c r="S46" i="22"/>
  <c r="U45" i="22"/>
  <c r="S42" i="21"/>
  <c r="U41" i="21"/>
  <c r="S42" i="20"/>
  <c r="U41" i="20"/>
  <c r="S42" i="12"/>
  <c r="U41" i="12"/>
  <c r="S39" i="18"/>
  <c r="U38" i="18"/>
  <c r="S41" i="17"/>
  <c r="U40" i="17"/>
  <c r="S39" i="15"/>
  <c r="U38" i="15"/>
  <c r="S40" i="14"/>
  <c r="U39" i="14"/>
  <c r="S56" i="13"/>
  <c r="U55" i="13"/>
  <c r="S52" i="31" l="1"/>
  <c r="U51" i="31"/>
  <c r="S47" i="28"/>
  <c r="U46" i="28"/>
  <c r="S46" i="27"/>
  <c r="U45" i="27"/>
  <c r="U54" i="26"/>
  <c r="S55" i="26"/>
  <c r="S43" i="24"/>
  <c r="U42" i="24"/>
  <c r="S44" i="23"/>
  <c r="U43" i="23"/>
  <c r="S47" i="22"/>
  <c r="U46" i="22"/>
  <c r="S43" i="21"/>
  <c r="U42" i="21"/>
  <c r="S43" i="20"/>
  <c r="U42" i="20"/>
  <c r="S43" i="12"/>
  <c r="U42" i="12"/>
  <c r="S40" i="18"/>
  <c r="U39" i="18"/>
  <c r="S42" i="17"/>
  <c r="U41" i="17"/>
  <c r="S40" i="15"/>
  <c r="U39" i="15"/>
  <c r="S41" i="14"/>
  <c r="U40" i="14"/>
  <c r="S57" i="13"/>
  <c r="S58" i="13" s="1"/>
  <c r="U56" i="13"/>
  <c r="S53" i="31" l="1"/>
  <c r="U52" i="31"/>
  <c r="S48" i="28"/>
  <c r="U47" i="28"/>
  <c r="S47" i="27"/>
  <c r="U46" i="27"/>
  <c r="U55" i="26"/>
  <c r="S56" i="26"/>
  <c r="S44" i="24"/>
  <c r="U43" i="24"/>
  <c r="S45" i="23"/>
  <c r="U44" i="23"/>
  <c r="S48" i="22"/>
  <c r="U47" i="22"/>
  <c r="S44" i="21"/>
  <c r="U43" i="21"/>
  <c r="S44" i="20"/>
  <c r="U43" i="20"/>
  <c r="S44" i="12"/>
  <c r="U43" i="12"/>
  <c r="S41" i="18"/>
  <c r="U40" i="18"/>
  <c r="S43" i="17"/>
  <c r="U42" i="17"/>
  <c r="S41" i="15"/>
  <c r="U40" i="15"/>
  <c r="S59" i="13"/>
  <c r="U58" i="13"/>
  <c r="S42" i="14"/>
  <c r="U41" i="14"/>
  <c r="S63" i="13"/>
  <c r="U57" i="13"/>
  <c r="S54" i="31" l="1"/>
  <c r="U53" i="31"/>
  <c r="S49" i="28"/>
  <c r="U48" i="28"/>
  <c r="S48" i="27"/>
  <c r="U47" i="27"/>
  <c r="S57" i="26"/>
  <c r="U56" i="26"/>
  <c r="S45" i="24"/>
  <c r="U44" i="24"/>
  <c r="S46" i="23"/>
  <c r="U45" i="23"/>
  <c r="S49" i="22"/>
  <c r="U48" i="22"/>
  <c r="S45" i="21"/>
  <c r="U44" i="21"/>
  <c r="S45" i="20"/>
  <c r="U44" i="20"/>
  <c r="S45" i="12"/>
  <c r="U44" i="12"/>
  <c r="S42" i="18"/>
  <c r="U41" i="18"/>
  <c r="S44" i="17"/>
  <c r="U43" i="17"/>
  <c r="S42" i="15"/>
  <c r="U41" i="15"/>
  <c r="S60" i="13"/>
  <c r="U59" i="13"/>
  <c r="S43" i="14"/>
  <c r="U42" i="14"/>
  <c r="S64" i="13"/>
  <c r="U63" i="13"/>
  <c r="S55" i="31" l="1"/>
  <c r="U54" i="31"/>
  <c r="S50" i="28"/>
  <c r="U49" i="28"/>
  <c r="S49" i="27"/>
  <c r="U48" i="27"/>
  <c r="S58" i="26"/>
  <c r="U57" i="26"/>
  <c r="S46" i="24"/>
  <c r="U45" i="24"/>
  <c r="S47" i="23"/>
  <c r="U46" i="23"/>
  <c r="S50" i="22"/>
  <c r="U49" i="22"/>
  <c r="S46" i="21"/>
  <c r="U45" i="21"/>
  <c r="S46" i="20"/>
  <c r="U45" i="20"/>
  <c r="S46" i="12"/>
  <c r="U45" i="12"/>
  <c r="S43" i="18"/>
  <c r="U42" i="18"/>
  <c r="S45" i="17"/>
  <c r="U44" i="17"/>
  <c r="S43" i="15"/>
  <c r="U42" i="15"/>
  <c r="S61" i="13"/>
  <c r="U60" i="13"/>
  <c r="S44" i="14"/>
  <c r="U43" i="14"/>
  <c r="S65" i="13"/>
  <c r="U64" i="13"/>
  <c r="S56" i="31" l="1"/>
  <c r="U55" i="31"/>
  <c r="S51" i="28"/>
  <c r="U50" i="28"/>
  <c r="S50" i="27"/>
  <c r="U49" i="27"/>
  <c r="S59" i="26"/>
  <c r="U58" i="26"/>
  <c r="S47" i="24"/>
  <c r="U46" i="24"/>
  <c r="S48" i="23"/>
  <c r="U47" i="23"/>
  <c r="S51" i="22"/>
  <c r="U50" i="22"/>
  <c r="S47" i="21"/>
  <c r="U46" i="21"/>
  <c r="S47" i="20"/>
  <c r="U46" i="20"/>
  <c r="S47" i="12"/>
  <c r="U46" i="12"/>
  <c r="S44" i="18"/>
  <c r="U43" i="18"/>
  <c r="S46" i="17"/>
  <c r="U45" i="17"/>
  <c r="S44" i="15"/>
  <c r="U43" i="15"/>
  <c r="S62" i="13"/>
  <c r="U62" i="13" s="1"/>
  <c r="U61" i="13"/>
  <c r="S45" i="14"/>
  <c r="U44" i="14"/>
  <c r="U65" i="13"/>
  <c r="S57" i="31" l="1"/>
  <c r="U56" i="31"/>
  <c r="S52" i="28"/>
  <c r="U51" i="28"/>
  <c r="S51" i="27"/>
  <c r="U50" i="27"/>
  <c r="S60" i="26"/>
  <c r="U59" i="26"/>
  <c r="S48" i="24"/>
  <c r="U47" i="24"/>
  <c r="S49" i="23"/>
  <c r="U48" i="23"/>
  <c r="S52" i="22"/>
  <c r="U51" i="22"/>
  <c r="S48" i="21"/>
  <c r="U47" i="21"/>
  <c r="S48" i="20"/>
  <c r="U47" i="20"/>
  <c r="S48" i="12"/>
  <c r="U47" i="12"/>
  <c r="S45" i="18"/>
  <c r="U44" i="18"/>
  <c r="S47" i="17"/>
  <c r="U46" i="17"/>
  <c r="S45" i="15"/>
  <c r="U44" i="15"/>
  <c r="S46" i="14"/>
  <c r="U45" i="14"/>
  <c r="S58" i="31" l="1"/>
  <c r="U57" i="31"/>
  <c r="S53" i="28"/>
  <c r="U52" i="28"/>
  <c r="S52" i="27"/>
  <c r="U51" i="27"/>
  <c r="S61" i="26"/>
  <c r="U60" i="26"/>
  <c r="S49" i="24"/>
  <c r="U48" i="24"/>
  <c r="S50" i="23"/>
  <c r="U49" i="23"/>
  <c r="S53" i="22"/>
  <c r="U52" i="22"/>
  <c r="S49" i="21"/>
  <c r="U48" i="21"/>
  <c r="S49" i="20"/>
  <c r="U48" i="20"/>
  <c r="S49" i="12"/>
  <c r="U48" i="12"/>
  <c r="S46" i="18"/>
  <c r="U45" i="18"/>
  <c r="S48" i="17"/>
  <c r="U47" i="17"/>
  <c r="S46" i="15"/>
  <c r="U45" i="15"/>
  <c r="S47" i="14"/>
  <c r="U46" i="14"/>
  <c r="S59" i="31" l="1"/>
  <c r="U58" i="31"/>
  <c r="S54" i="28"/>
  <c r="U53" i="28"/>
  <c r="S53" i="27"/>
  <c r="U52" i="27"/>
  <c r="S62" i="26"/>
  <c r="U61" i="26"/>
  <c r="S50" i="24"/>
  <c r="U49" i="24"/>
  <c r="S51" i="23"/>
  <c r="U50" i="23"/>
  <c r="S54" i="22"/>
  <c r="U53" i="22"/>
  <c r="S50" i="21"/>
  <c r="U49" i="21"/>
  <c r="S50" i="20"/>
  <c r="U49" i="20"/>
  <c r="S50" i="12"/>
  <c r="U49" i="12"/>
  <c r="S47" i="18"/>
  <c r="U46" i="18"/>
  <c r="S49" i="17"/>
  <c r="U48" i="17"/>
  <c r="S47" i="15"/>
  <c r="U46" i="15"/>
  <c r="S48" i="14"/>
  <c r="U47" i="14"/>
  <c r="S60" i="31" l="1"/>
  <c r="U59" i="31"/>
  <c r="S55" i="28"/>
  <c r="U54" i="28"/>
  <c r="S54" i="27"/>
  <c r="U53" i="27"/>
  <c r="U62" i="26"/>
  <c r="S63" i="26"/>
  <c r="S51" i="24"/>
  <c r="U50" i="24"/>
  <c r="S52" i="23"/>
  <c r="U51" i="23"/>
  <c r="S55" i="22"/>
  <c r="U54" i="22"/>
  <c r="S51" i="21"/>
  <c r="U50" i="21"/>
  <c r="S51" i="20"/>
  <c r="U50" i="20"/>
  <c r="S51" i="12"/>
  <c r="U50" i="12"/>
  <c r="S48" i="18"/>
  <c r="U47" i="18"/>
  <c r="S50" i="17"/>
  <c r="U49" i="17"/>
  <c r="S48" i="15"/>
  <c r="U47" i="15"/>
  <c r="S49" i="14"/>
  <c r="U48" i="14"/>
  <c r="U60" i="31" l="1"/>
  <c r="S61" i="31"/>
  <c r="S56" i="28"/>
  <c r="U55" i="28"/>
  <c r="S55" i="27"/>
  <c r="U54" i="27"/>
  <c r="U63" i="26"/>
  <c r="S64" i="26"/>
  <c r="S52" i="24"/>
  <c r="U51" i="24"/>
  <c r="S53" i="23"/>
  <c r="U52" i="23"/>
  <c r="S56" i="22"/>
  <c r="U55" i="22"/>
  <c r="S52" i="21"/>
  <c r="U51" i="21"/>
  <c r="S52" i="20"/>
  <c r="U51" i="20"/>
  <c r="S52" i="12"/>
  <c r="U51" i="12"/>
  <c r="S49" i="18"/>
  <c r="U48" i="18"/>
  <c r="S51" i="17"/>
  <c r="U50" i="17"/>
  <c r="S49" i="15"/>
  <c r="U48" i="15"/>
  <c r="S50" i="14"/>
  <c r="U49" i="14"/>
  <c r="S62" i="31" l="1"/>
  <c r="U61" i="31"/>
  <c r="S57" i="28"/>
  <c r="U56" i="28"/>
  <c r="S56" i="27"/>
  <c r="U55" i="27"/>
  <c r="S65" i="26"/>
  <c r="U65" i="26" s="1"/>
  <c r="U64" i="26"/>
  <c r="S53" i="24"/>
  <c r="U52" i="24"/>
  <c r="S54" i="23"/>
  <c r="U53" i="23"/>
  <c r="S57" i="22"/>
  <c r="U56" i="22"/>
  <c r="S53" i="21"/>
  <c r="U52" i="21"/>
  <c r="S53" i="20"/>
  <c r="U52" i="20"/>
  <c r="S53" i="12"/>
  <c r="U52" i="12"/>
  <c r="S50" i="18"/>
  <c r="U49" i="18"/>
  <c r="S52" i="17"/>
  <c r="U51" i="17"/>
  <c r="S50" i="15"/>
  <c r="U49" i="15"/>
  <c r="S51" i="14"/>
  <c r="U50" i="14"/>
  <c r="S63" i="31" l="1"/>
  <c r="U62" i="31"/>
  <c r="S58" i="28"/>
  <c r="U57" i="28"/>
  <c r="S57" i="27"/>
  <c r="U56" i="27"/>
  <c r="S54" i="24"/>
  <c r="U53" i="24"/>
  <c r="S55" i="23"/>
  <c r="U54" i="23"/>
  <c r="S58" i="22"/>
  <c r="U57" i="22"/>
  <c r="S54" i="21"/>
  <c r="U53" i="21"/>
  <c r="S54" i="20"/>
  <c r="U53" i="20"/>
  <c r="S54" i="12"/>
  <c r="U53" i="12"/>
  <c r="S51" i="18"/>
  <c r="U50" i="18"/>
  <c r="S53" i="17"/>
  <c r="U52" i="17"/>
  <c r="S51" i="15"/>
  <c r="U50" i="15"/>
  <c r="S52" i="14"/>
  <c r="U51" i="14"/>
  <c r="S64" i="31" l="1"/>
  <c r="U63" i="31"/>
  <c r="S59" i="28"/>
  <c r="U58" i="28"/>
  <c r="S58" i="27"/>
  <c r="U57" i="27"/>
  <c r="S55" i="24"/>
  <c r="U54" i="24"/>
  <c r="S56" i="23"/>
  <c r="U55" i="23"/>
  <c r="S59" i="22"/>
  <c r="U58" i="22"/>
  <c r="S55" i="21"/>
  <c r="U54" i="21"/>
  <c r="S55" i="20"/>
  <c r="U54" i="20"/>
  <c r="S55" i="12"/>
  <c r="U54" i="12"/>
  <c r="S52" i="18"/>
  <c r="U51" i="18"/>
  <c r="S54" i="17"/>
  <c r="U53" i="17"/>
  <c r="S52" i="15"/>
  <c r="U51" i="15"/>
  <c r="S53" i="14"/>
  <c r="U52" i="14"/>
  <c r="S65" i="31" l="1"/>
  <c r="U65" i="31" s="1"/>
  <c r="U64" i="31"/>
  <c r="S60" i="28"/>
  <c r="U59" i="28"/>
  <c r="S59" i="27"/>
  <c r="U58" i="27"/>
  <c r="S56" i="24"/>
  <c r="U55" i="24"/>
  <c r="S57" i="23"/>
  <c r="U56" i="23"/>
  <c r="S60" i="22"/>
  <c r="U59" i="22"/>
  <c r="S56" i="21"/>
  <c r="U55" i="21"/>
  <c r="S56" i="20"/>
  <c r="U55" i="20"/>
  <c r="S56" i="12"/>
  <c r="U55" i="12"/>
  <c r="S53" i="18"/>
  <c r="U52" i="18"/>
  <c r="S55" i="17"/>
  <c r="U54" i="17"/>
  <c r="S53" i="15"/>
  <c r="U52" i="15"/>
  <c r="S54" i="14"/>
  <c r="U53" i="14"/>
  <c r="S61" i="28" l="1"/>
  <c r="U60" i="28"/>
  <c r="S60" i="27"/>
  <c r="U59" i="27"/>
  <c r="S57" i="24"/>
  <c r="U56" i="24"/>
  <c r="S58" i="23"/>
  <c r="U57" i="23"/>
  <c r="S61" i="22"/>
  <c r="U60" i="22"/>
  <c r="S57" i="21"/>
  <c r="U56" i="21"/>
  <c r="S57" i="20"/>
  <c r="U56" i="20"/>
  <c r="S57" i="12"/>
  <c r="U56" i="12"/>
  <c r="S54" i="18"/>
  <c r="U53" i="18"/>
  <c r="S56" i="17"/>
  <c r="U55" i="17"/>
  <c r="S54" i="15"/>
  <c r="U53" i="15"/>
  <c r="S55" i="14"/>
  <c r="U54" i="14"/>
  <c r="S62" i="28" l="1"/>
  <c r="U61" i="28"/>
  <c r="U60" i="27"/>
  <c r="S61" i="27"/>
  <c r="S58" i="24"/>
  <c r="U57" i="24"/>
  <c r="S59" i="23"/>
  <c r="U58" i="23"/>
  <c r="S62" i="22"/>
  <c r="U61" i="22"/>
  <c r="S58" i="21"/>
  <c r="U57" i="21"/>
  <c r="S58" i="20"/>
  <c r="U57" i="20"/>
  <c r="S58" i="12"/>
  <c r="U57" i="12"/>
  <c r="S55" i="18"/>
  <c r="U54" i="18"/>
  <c r="S57" i="17"/>
  <c r="U56" i="17"/>
  <c r="S55" i="15"/>
  <c r="U54" i="15"/>
  <c r="S56" i="14"/>
  <c r="U55" i="14"/>
  <c r="S63" i="28" l="1"/>
  <c r="U62" i="28"/>
  <c r="S62" i="27"/>
  <c r="U61" i="27"/>
  <c r="S59" i="24"/>
  <c r="U58" i="24"/>
  <c r="S60" i="23"/>
  <c r="U59" i="23"/>
  <c r="S63" i="22"/>
  <c r="U62" i="22"/>
  <c r="S59" i="21"/>
  <c r="U58" i="21"/>
  <c r="S59" i="20"/>
  <c r="U58" i="20"/>
  <c r="S59" i="12"/>
  <c r="U58" i="12"/>
  <c r="S56" i="18"/>
  <c r="U55" i="18"/>
  <c r="U57" i="17"/>
  <c r="S58" i="17"/>
  <c r="S56" i="15"/>
  <c r="U55" i="15"/>
  <c r="S57" i="14"/>
  <c r="U56" i="14"/>
  <c r="S64" i="28" l="1"/>
  <c r="U63" i="28"/>
  <c r="S63" i="27"/>
  <c r="U62" i="27"/>
  <c r="S60" i="24"/>
  <c r="U59" i="24"/>
  <c r="S61" i="23"/>
  <c r="U60" i="23"/>
  <c r="S64" i="22"/>
  <c r="U63" i="22"/>
  <c r="S60" i="21"/>
  <c r="U59" i="21"/>
  <c r="S60" i="20"/>
  <c r="U59" i="20"/>
  <c r="S60" i="12"/>
  <c r="U59" i="12"/>
  <c r="S57" i="18"/>
  <c r="U56" i="18"/>
  <c r="S59" i="17"/>
  <c r="U58" i="17"/>
  <c r="S57" i="15"/>
  <c r="U56" i="15"/>
  <c r="S58" i="14"/>
  <c r="U57" i="14"/>
  <c r="S65" i="28" l="1"/>
  <c r="U65" i="28" s="1"/>
  <c r="U64" i="28"/>
  <c r="S64" i="27"/>
  <c r="U63" i="27"/>
  <c r="S61" i="24"/>
  <c r="U60" i="24"/>
  <c r="S62" i="23"/>
  <c r="U61" i="23"/>
  <c r="S65" i="22"/>
  <c r="U65" i="22" s="1"/>
  <c r="U64" i="22"/>
  <c r="S61" i="21"/>
  <c r="U60" i="21"/>
  <c r="S61" i="20"/>
  <c r="U60" i="20"/>
  <c r="S61" i="12"/>
  <c r="U60" i="12"/>
  <c r="S58" i="18"/>
  <c r="U57" i="18"/>
  <c r="S60" i="17"/>
  <c r="U59" i="17"/>
  <c r="S58" i="15"/>
  <c r="U57" i="15"/>
  <c r="S59" i="14"/>
  <c r="U58" i="14"/>
  <c r="S65" i="27" l="1"/>
  <c r="U65" i="27" s="1"/>
  <c r="U64" i="27"/>
  <c r="S62" i="24"/>
  <c r="U61" i="24"/>
  <c r="S63" i="23"/>
  <c r="U62" i="23"/>
  <c r="S62" i="21"/>
  <c r="U61" i="21"/>
  <c r="S62" i="20"/>
  <c r="U61" i="20"/>
  <c r="S62" i="12"/>
  <c r="U61" i="12"/>
  <c r="S59" i="18"/>
  <c r="U58" i="18"/>
  <c r="S61" i="17"/>
  <c r="U60" i="17"/>
  <c r="S59" i="15"/>
  <c r="U58" i="15"/>
  <c r="S60" i="14"/>
  <c r="U59" i="14"/>
  <c r="S63" i="24" l="1"/>
  <c r="U62" i="24"/>
  <c r="S64" i="23"/>
  <c r="U63" i="23"/>
  <c r="S63" i="21"/>
  <c r="U62" i="21"/>
  <c r="S63" i="20"/>
  <c r="U62" i="20"/>
  <c r="S63" i="12"/>
  <c r="U62" i="12"/>
  <c r="S60" i="18"/>
  <c r="U59" i="18"/>
  <c r="S62" i="17"/>
  <c r="U61" i="17"/>
  <c r="S60" i="15"/>
  <c r="U59" i="15"/>
  <c r="S61" i="14"/>
  <c r="U60" i="14"/>
  <c r="S64" i="24" l="1"/>
  <c r="U63" i="24"/>
  <c r="S65" i="23"/>
  <c r="U65" i="23" s="1"/>
  <c r="U64" i="23"/>
  <c r="S64" i="21"/>
  <c r="U63" i="21"/>
  <c r="S64" i="20"/>
  <c r="U63" i="20"/>
  <c r="S64" i="12"/>
  <c r="U63" i="12"/>
  <c r="S61" i="18"/>
  <c r="U60" i="18"/>
  <c r="S63" i="17"/>
  <c r="U62" i="17"/>
  <c r="U60" i="15"/>
  <c r="S61" i="15"/>
  <c r="S62" i="14"/>
  <c r="U61" i="14"/>
  <c r="S65" i="24" l="1"/>
  <c r="U65" i="24" s="1"/>
  <c r="U64" i="24"/>
  <c r="S65" i="21"/>
  <c r="U65" i="21" s="1"/>
  <c r="U64" i="21"/>
  <c r="S65" i="20"/>
  <c r="U65" i="20" s="1"/>
  <c r="U64" i="20"/>
  <c r="S65" i="12"/>
  <c r="U65" i="12" s="1"/>
  <c r="U64" i="12"/>
  <c r="S62" i="18"/>
  <c r="U61" i="18"/>
  <c r="U63" i="17"/>
  <c r="S64" i="17"/>
  <c r="S62" i="15"/>
  <c r="U61" i="15"/>
  <c r="S63" i="14"/>
  <c r="U62" i="14"/>
  <c r="S63" i="18" l="1"/>
  <c r="U62" i="18"/>
  <c r="S65" i="17"/>
  <c r="U64" i="17"/>
  <c r="S63" i="15"/>
  <c r="U62" i="15"/>
  <c r="S64" i="14"/>
  <c r="S65" i="14" s="1"/>
  <c r="U63" i="14"/>
  <c r="S64" i="18" l="1"/>
  <c r="U63" i="18"/>
  <c r="U65" i="17"/>
  <c r="S64" i="15"/>
  <c r="U63" i="15"/>
  <c r="U65" i="14"/>
  <c r="U64" i="14"/>
  <c r="S65" i="18" l="1"/>
  <c r="U64" i="18"/>
  <c r="S65" i="15"/>
  <c r="U64" i="15"/>
  <c r="U65" i="18" l="1"/>
  <c r="U65" i="15"/>
  <c r="G31" i="29" l="1"/>
</calcChain>
</file>

<file path=xl/comments1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2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3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4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5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6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7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8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9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10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11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12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13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14.xml><?xml version="1.0" encoding="utf-8"?>
<comments xmlns="http://schemas.openxmlformats.org/spreadsheetml/2006/main">
  <authors>
    <author>SHINGO OZAKI</author>
  </authors>
  <commentLis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comments15.xml><?xml version="1.0" encoding="utf-8"?>
<comments xmlns="http://schemas.openxmlformats.org/spreadsheetml/2006/main">
  <authors>
    <author>SHINGO OZAKI</author>
  </authors>
  <commentList>
    <comment ref="C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100を入力すると参照SS曲線の75Fに一致。
100-18=82を入力したものをH1121のSS曲線としてFEAに適用する。</t>
        </r>
      </text>
    </comment>
    <comment ref="C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SHINGO OZAKI:</t>
        </r>
        <r>
          <rPr>
            <sz val="9"/>
            <color indexed="81"/>
            <rFont val="MS P ゴシック"/>
            <family val="3"/>
            <charset val="128"/>
          </rPr>
          <t xml:space="preserve">
（1）U7&lt;C3かつU7が最大となる値を入力。
（2）QR行の全ての黄色セルをコピー、MENTATのテーブル特性にペースト。</t>
        </r>
      </text>
    </comment>
  </commentList>
</comments>
</file>

<file path=xl/sharedStrings.xml><?xml version="1.0" encoding="utf-8"?>
<sst xmlns="http://schemas.openxmlformats.org/spreadsheetml/2006/main" count="1127" uniqueCount="255">
  <si>
    <t>ε</t>
    <phoneticPr fontId="1"/>
  </si>
  <si>
    <t>σ</t>
    <phoneticPr fontId="1"/>
  </si>
  <si>
    <t>E</t>
    <phoneticPr fontId="1"/>
  </si>
  <si>
    <t>K</t>
    <phoneticPr fontId="1"/>
  </si>
  <si>
    <t>n</t>
    <phoneticPr fontId="1"/>
  </si>
  <si>
    <t>F0.85</t>
    <phoneticPr fontId="1"/>
  </si>
  <si>
    <t>F0.70</t>
    <phoneticPr fontId="1"/>
  </si>
  <si>
    <t>F0.70 line</t>
    <phoneticPr fontId="1"/>
  </si>
  <si>
    <t>F0.85 line</t>
    <phoneticPr fontId="1"/>
  </si>
  <si>
    <t>formula n(ref.)</t>
    <phoneticPr fontId="1"/>
  </si>
  <si>
    <r>
      <t>ε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eng</t>
    </r>
    <phoneticPr fontId="1"/>
  </si>
  <si>
    <r>
      <t>σ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eng</t>
    </r>
    <phoneticPr fontId="1"/>
  </si>
  <si>
    <r>
      <t>ε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true</t>
    </r>
    <phoneticPr fontId="1"/>
  </si>
  <si>
    <r>
      <t>σ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true</t>
    </r>
    <phoneticPr fontId="1"/>
  </si>
  <si>
    <r>
      <t>ε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elastic</t>
    </r>
    <phoneticPr fontId="1"/>
  </si>
  <si>
    <r>
      <t>ε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plastic</t>
    </r>
    <phoneticPr fontId="1"/>
  </si>
  <si>
    <r>
      <t>σ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ty</t>
    </r>
    <phoneticPr fontId="1"/>
  </si>
  <si>
    <t>parameter</t>
    <phoneticPr fontId="1"/>
  </si>
  <si>
    <r>
      <t>σ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fea</t>
    </r>
    <phoneticPr fontId="1"/>
  </si>
  <si>
    <r>
      <t>ε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fea</t>
    </r>
    <phoneticPr fontId="1"/>
  </si>
  <si>
    <t>[-]</t>
    <phoneticPr fontId="1"/>
  </si>
  <si>
    <t>[MPa]</t>
    <phoneticPr fontId="1"/>
  </si>
  <si>
    <t>[KSI]</t>
    <phoneticPr fontId="1"/>
  </si>
  <si>
    <t>ROW#</t>
    <phoneticPr fontId="1"/>
  </si>
  <si>
    <t>17-4PH_AMS5643_H900</t>
    <phoneticPr fontId="1"/>
  </si>
  <si>
    <r>
      <t>E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eng</t>
    </r>
    <phoneticPr fontId="1"/>
  </si>
  <si>
    <r>
      <t>E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true</t>
    </r>
    <phoneticPr fontId="1"/>
  </si>
  <si>
    <r>
      <t>E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fea</t>
    </r>
    <phoneticPr fontId="1"/>
  </si>
  <si>
    <t>table data for fea</t>
    <phoneticPr fontId="1"/>
  </si>
  <si>
    <t>R-O line_H900_true_total strain</t>
    <phoneticPr fontId="1"/>
  </si>
  <si>
    <t>R-O line_H900_true_plastic strain</t>
    <phoneticPr fontId="1"/>
  </si>
  <si>
    <t>R-O line_H900_eng_total strain</t>
    <phoneticPr fontId="1"/>
  </si>
  <si>
    <t>fea line_H900_total strain</t>
    <phoneticPr fontId="1"/>
  </si>
  <si>
    <t>17-4PH_AMS5643_H1025</t>
    <phoneticPr fontId="1"/>
  </si>
  <si>
    <t>R-O line_H1025_eng_total strain</t>
    <phoneticPr fontId="1"/>
  </si>
  <si>
    <t>R-O line_H1025_true_total strain</t>
    <phoneticPr fontId="1"/>
  </si>
  <si>
    <t>R-O line_H1025_true_plastic strain</t>
    <phoneticPr fontId="1"/>
  </si>
  <si>
    <t>fea line_H1025_total strain</t>
    <phoneticPr fontId="1"/>
  </si>
  <si>
    <t>17-4PH_AMS5643_H1150</t>
    <phoneticPr fontId="1"/>
  </si>
  <si>
    <t>R-O line_H1150_eng_total strain</t>
    <phoneticPr fontId="1"/>
  </si>
  <si>
    <t>R-O line_H1150_true_total strain</t>
    <phoneticPr fontId="1"/>
  </si>
  <si>
    <t>R-O line_H1150_true_plastic strain</t>
    <phoneticPr fontId="1"/>
  </si>
  <si>
    <t>fea line_H1150_total strain</t>
    <phoneticPr fontId="1"/>
  </si>
  <si>
    <t>17-4PH_AMS5643_H1075</t>
    <phoneticPr fontId="1"/>
  </si>
  <si>
    <t>R-O line_H1075_eng_total strain</t>
    <phoneticPr fontId="1"/>
  </si>
  <si>
    <t>R-O line_H1075_true_total strain</t>
    <phoneticPr fontId="1"/>
  </si>
  <si>
    <t>R-O line_H1075_true_plastic strain</t>
    <phoneticPr fontId="1"/>
  </si>
  <si>
    <t>fea line_H1075_total strain</t>
    <phoneticPr fontId="1"/>
  </si>
  <si>
    <t>17-4PH_AMS5643_H925</t>
    <phoneticPr fontId="1"/>
  </si>
  <si>
    <t>R-O line_H925_eng_total strain</t>
  </si>
  <si>
    <t>R-O line_H925_true_total strain</t>
  </si>
  <si>
    <t>R-O line_H925_true_plastic strain</t>
  </si>
  <si>
    <t>fea line_H925_total strain</t>
  </si>
  <si>
    <t>17-4PH_AMS5643_H1100</t>
  </si>
  <si>
    <t>R-O line_H1100_eng_total strain</t>
  </si>
  <si>
    <t>R-O line_H1100_true_total strain</t>
  </si>
  <si>
    <t>R-O line_H1100_true_plastic strain</t>
  </si>
  <si>
    <t>fea line_H1100_total strain</t>
  </si>
  <si>
    <t>15-5PH_AMS5659_H900</t>
  </si>
  <si>
    <t>15-5PH_AMS5659_H925</t>
  </si>
  <si>
    <t>R-O line_H900_eng_total strain</t>
  </si>
  <si>
    <t>R-O line_H900_true_total strain</t>
  </si>
  <si>
    <t>R-O line_H900_true_plastic strain</t>
  </si>
  <si>
    <t>fea line_H900_total strain</t>
  </si>
  <si>
    <t>15-5PH_AMS5659_H1025</t>
  </si>
  <si>
    <t>R-O line_H1025_eng_total strain</t>
  </si>
  <si>
    <t>R-O line_H1025_true_total strain</t>
  </si>
  <si>
    <t>R-O line_H1025_true_plastic strain</t>
  </si>
  <si>
    <t>fea line_H1025_total strain</t>
  </si>
  <si>
    <t>15-5PH_AMS5659_H1100</t>
  </si>
  <si>
    <t>15-5PH_AMS5659_H1150</t>
  </si>
  <si>
    <t>R-O line_H1150_eng_total strain</t>
  </si>
  <si>
    <t>R-O line_H1150_true_total strain</t>
  </si>
  <si>
    <t>R-O line_H1150_true_plastic strain</t>
  </si>
  <si>
    <t>fea line_H1150_total strain</t>
  </si>
  <si>
    <t>15-5PH_AMS5659_H1075</t>
  </si>
  <si>
    <t>R-O line_H1075_eng_total strain</t>
  </si>
  <si>
    <t>R-O line_H1075_true_total strain</t>
  </si>
  <si>
    <t>R-O line_H1075_true_plastic strain</t>
  </si>
  <si>
    <t>fea line_H1075_total strain</t>
  </si>
  <si>
    <t>2024_T351(P)</t>
    <phoneticPr fontId="1"/>
  </si>
  <si>
    <t>TOUGHMET3_TX00</t>
    <phoneticPr fontId="1"/>
  </si>
  <si>
    <t>FEA名</t>
  </si>
  <si>
    <t>材料名</t>
  </si>
  <si>
    <t>材料スペック</t>
  </si>
  <si>
    <t>熱処理スペック</t>
  </si>
  <si>
    <t>ヤング率 [MPa]</t>
  </si>
  <si>
    <t>ヤング率 [10^3KSI]</t>
  </si>
  <si>
    <t>ポアソン比</t>
  </si>
  <si>
    <t>塑性</t>
  </si>
  <si>
    <t>UMT</t>
  </si>
  <si>
    <t>CARBON-STEEL(E)</t>
  </si>
  <si>
    <t>CARBON-STEEL</t>
  </si>
  <si>
    <t>✓</t>
    <phoneticPr fontId="14"/>
  </si>
  <si>
    <t>AUSTENITIC-STAINLESS-STEEL(E)</t>
  </si>
  <si>
    <t>AUSTENITIC-STAINLESS-STEEL</t>
  </si>
  <si>
    <t>FERRITIC-STAINLESS-STEEL(E)</t>
  </si>
  <si>
    <t>FERRITIC-STAINLESS-STEEL</t>
  </si>
  <si>
    <t>PH-STAINLESS-STEEL(E)</t>
  </si>
  <si>
    <t>PH-STAINLESS-STEEL</t>
  </si>
  <si>
    <t>MARTENSITIC-STAINLESS-STEEL(E)</t>
  </si>
  <si>
    <t>MARTENSITIC-STAINLESS-STEEL</t>
  </si>
  <si>
    <t>ALUMINUM-ALLOY(E)</t>
  </si>
  <si>
    <t>ALUMINUM-ALLOY</t>
  </si>
  <si>
    <t>CUSTOM450_H900-1150(E)</t>
  </si>
  <si>
    <t>CUSTOM450</t>
  </si>
  <si>
    <t>AMS5773</t>
  </si>
  <si>
    <t>H900-1150</t>
  </si>
  <si>
    <t>MMPSD-12 July 2017</t>
  </si>
  <si>
    <t>CUSTOM455_H950-1000(E)</t>
  </si>
  <si>
    <t>CUSTOM455</t>
  </si>
  <si>
    <t>AMS5617</t>
  </si>
  <si>
    <t>H950-1000</t>
  </si>
  <si>
    <t>CUSTOM465_H950(E)</t>
  </si>
  <si>
    <t>CUSTOM465</t>
  </si>
  <si>
    <t>AMS5936</t>
  </si>
  <si>
    <t>H950</t>
  </si>
  <si>
    <t>CUSTOM465_H1000(E)</t>
  </si>
  <si>
    <t>H1000</t>
  </si>
  <si>
    <t>TOUGHMET3_AMS4596_TX00(E)</t>
  </si>
  <si>
    <t>TOUGHMET3</t>
  </si>
  <si>
    <t>AMS4596</t>
  </si>
  <si>
    <t>TX00</t>
  </si>
  <si>
    <t>TOUGHMET3_AMS4597_TXTS(E)</t>
  </si>
  <si>
    <t>AMS4597</t>
  </si>
  <si>
    <t>TXTS</t>
  </si>
  <si>
    <t>TOUGHMET3_AMS4598_TX00(E)</t>
  </si>
  <si>
    <t>AMS4598</t>
  </si>
  <si>
    <t>Ti6Al4V_ANNEALED(E)</t>
  </si>
  <si>
    <t>Ti6Al4V</t>
  </si>
  <si>
    <t>AMS4928</t>
  </si>
  <si>
    <t>ANNEALED</t>
  </si>
  <si>
    <t>PH13-8Mo_H950-1150(E)</t>
  </si>
  <si>
    <t>PH13-8Mo</t>
  </si>
  <si>
    <t>AMS5629</t>
  </si>
  <si>
    <t>H950-1150</t>
  </si>
  <si>
    <t>INCONEL625_ANNEALED(E)</t>
  </si>
  <si>
    <t>INCONEL625</t>
  </si>
  <si>
    <t>AMS5599-AMS5666</t>
  </si>
  <si>
    <t>INCONEL718_STPH(E)</t>
  </si>
  <si>
    <t>INCONEL718</t>
  </si>
  <si>
    <t>AMS5662-AMS5663</t>
  </si>
  <si>
    <t>STPH</t>
  </si>
  <si>
    <t>AlNiBz_HR50(E)</t>
  </si>
  <si>
    <t>AlNiBz</t>
  </si>
  <si>
    <t>AMS4640</t>
  </si>
  <si>
    <t>HR50</t>
  </si>
  <si>
    <t>BeCu_TF00-TF04(E)</t>
  </si>
  <si>
    <t>BeCu</t>
  </si>
  <si>
    <t>AMS4533-AMS4534-AMS4650-AMS4651</t>
  </si>
  <si>
    <t>TF00-TF04</t>
  </si>
  <si>
    <t>7075_T73-T7351(E)</t>
  </si>
  <si>
    <t>AMS4078-AMS4124</t>
  </si>
  <si>
    <t>T73-T7351</t>
  </si>
  <si>
    <t>6061_T4-T42-T451-T6-T62-T651(E)</t>
  </si>
  <si>
    <t>AMS4027-AMS4117-AMS4127</t>
  </si>
  <si>
    <t>T4-T42-T451-T6-T62-T651</t>
  </si>
  <si>
    <t>2024_T351-T361-T4-T42(E)</t>
  </si>
  <si>
    <t>AMS4120-AMSQQA225/6</t>
  </si>
  <si>
    <t>T351-T361-T4-T42</t>
  </si>
  <si>
    <t>A286_ST1650-ST1800(E)</t>
  </si>
  <si>
    <t>A286</t>
  </si>
  <si>
    <t>AMS5731-AMS5732-AMS5734-AMS5737</t>
  </si>
  <si>
    <t>ST1650-ST1800</t>
  </si>
  <si>
    <t>4340_QT(E)</t>
  </si>
  <si>
    <t>AMS6414</t>
  </si>
  <si>
    <t>QT</t>
  </si>
  <si>
    <t>C17200_TF00(E)</t>
  </si>
  <si>
    <t>C17200</t>
  </si>
  <si>
    <t>AMS4533-AMS4535</t>
  </si>
  <si>
    <t>TF00</t>
  </si>
  <si>
    <t>4130_NTR(E)</t>
  </si>
  <si>
    <t>AMS6345</t>
  </si>
  <si>
    <t>NTR</t>
  </si>
  <si>
    <t>17-4PH_H900-1150(E)</t>
  </si>
  <si>
    <t>17-4PH</t>
  </si>
  <si>
    <t>AMS5604-AMS5643</t>
  </si>
  <si>
    <t>15-5PH_H900-1025(E)</t>
  </si>
  <si>
    <t>15-5PH</t>
  </si>
  <si>
    <t>AMS5659-AMS5862</t>
  </si>
  <si>
    <t>H900-1025</t>
  </si>
  <si>
    <t>X1820(E)</t>
  </si>
  <si>
    <t>X1820</t>
  </si>
  <si>
    <t>MINELON-ST(E)</t>
  </si>
  <si>
    <t>MINELON-ST</t>
  </si>
  <si>
    <t>D14Q80、測定結果上はν=0.33だが内部摩擦による誤差を考慮してν=0.35とする</t>
  </si>
  <si>
    <t>17-4PH_H900(P)</t>
  </si>
  <si>
    <t>AMS5643</t>
  </si>
  <si>
    <t>H900</t>
  </si>
  <si>
    <r>
      <t>MMPSD-12 July 2017</t>
    </r>
    <r>
      <rPr>
        <sz val="10"/>
        <color theme="1"/>
        <rFont val="游ゴシック"/>
        <family val="3"/>
        <charset val="128"/>
        <scheme val="minor"/>
      </rPr>
      <t>より、</t>
    </r>
    <r>
      <rPr>
        <sz val="10"/>
        <color theme="1"/>
        <rFont val="游ゴシック"/>
        <family val="2"/>
        <scheme val="minor"/>
      </rPr>
      <t>R-O</t>
    </r>
    <r>
      <rPr>
        <sz val="10"/>
        <color theme="1"/>
        <rFont val="游ゴシック"/>
        <family val="3"/>
        <charset val="128"/>
        <scheme val="minor"/>
      </rPr>
      <t>線図から真応力ひずみ線図を推定、入力値の範囲外は外挿近似</t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</si>
  <si>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17-4PH_H925(P)</t>
  </si>
  <si>
    <t>H925</t>
  </si>
  <si>
    <r>
      <t>MMPSD-12 July 2018より、R-O線図から真応力ひずみ線図を推定、入力値の範囲外は外挿近似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</si>
  <si>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17-4PH_H1025(P)</t>
  </si>
  <si>
    <t>H1025</t>
  </si>
  <si>
    <r>
      <t>MMPSD-12 July 2019より、R-O線図から真応力ひずみ線図を推定、入力値の範囲外は外挿近似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</si>
  <si>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17-4PH_H1075(P)</t>
  </si>
  <si>
    <t>H1075</t>
  </si>
  <si>
    <r>
      <t>MMPSD-12 July 2020より、R-O線図から真応力ひずみ線図を推定、入力値の範囲外は外挿近似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</si>
  <si>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17-4PH_H1100(P)</t>
  </si>
  <si>
    <t>H1100</t>
  </si>
  <si>
    <r>
      <t>MMPSD-12 July 2021より、R-O線図から真応力ひずみ線図を推定、入力値の範囲外は外挿近似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</si>
  <si>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17-4PH_H1150(P)</t>
  </si>
  <si>
    <t>H1150</t>
  </si>
  <si>
    <r>
      <t>MMPSD-12 July 2022より、R-O線図から真応力ひずみ線図を推定、入力値の範囲外は外挿近似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</si>
  <si>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15-5PH_H900(P)</t>
  </si>
  <si>
    <t>AMS5659</t>
  </si>
  <si>
    <r>
      <t>MMPSD-12 July 2023より、R-O線図から真応力ひずみ線図を推定、入力値の範囲外は外挿近似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</si>
  <si>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15-5PH_H925(P)</t>
  </si>
  <si>
    <r>
      <t>MMPSD-12 July 2024より、R-O線図から真応力ひずみ線図を推定、入力値の範囲外は外挿近似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</si>
  <si>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15-5PH_H1025(P)</t>
  </si>
  <si>
    <r>
      <t>MMPSD-12 July 2025より、R-O線図から真応力ひずみ線図を推定、入力値の範囲外は外挿近似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</si>
  <si>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15-5PH_H1075(P)</t>
  </si>
  <si>
    <r>
      <t>MMPSD-12 July 2026より、R-O線図から真応力ひずみ線図を推定、入力値の範囲外は外挿近似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</si>
  <si>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15-5PH_H1100(P)</t>
  </si>
  <si>
    <r>
      <t>MMPSD-12 July 2027より、R-O線図から真応力ひずみ線図を推定、入力値の範囲外は外挿近似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</si>
  <si>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15-5PH_H1150(P)</t>
  </si>
  <si>
    <r>
      <t>MMPSD-12 July 2028より、R-O線図から真応力ひずみ線図を推定、入力値の範囲外は外挿近似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</si>
  <si>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2024_T351(P)</t>
  </si>
  <si>
    <t>AMS4152,AMS4164,AMS4165,AMSQQA200/3</t>
  </si>
  <si>
    <t>T351</t>
  </si>
  <si>
    <r>
      <t>MMPSD-12 July 2029より、R-O線図から真応力ひずみ線図を推定、入力値の範囲外は外挿近似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</si>
  <si>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TOUGHMET3_TX00(P)</t>
  </si>
  <si>
    <r>
      <t>MMPSD-12 July 2030より、R-O線図から真応力ひずみ線図を推定、入力値の範囲外は外挿近似</t>
    </r>
    <r>
      <rPr>
        <sz val="10"/>
        <color theme="1"/>
        <rFont val="游ゴシック"/>
        <family val="3"/>
        <charset val="128"/>
        <scheme val="minor"/>
      </rPr>
      <t/>
    </r>
    <rPh sb="40" eb="43">
      <t>ニュウリョクチ</t>
    </rPh>
    <rPh sb="44" eb="47">
      <t>ハンイガイ</t>
    </rPh>
    <rPh sb="48" eb="50">
      <t>ガイソウ</t>
    </rPh>
    <rPh sb="50" eb="52">
      <t>キンジ</t>
    </rPh>
    <phoneticPr fontId="14"/>
  </si>
  <si>
    <t>PTFE(E)</t>
  </si>
  <si>
    <t>N</t>
  </si>
  <si>
    <t>normalized</t>
  </si>
  <si>
    <t>T</t>
  </si>
  <si>
    <t>tempered</t>
  </si>
  <si>
    <t>R</t>
  </si>
  <si>
    <t>stress relieved</t>
  </si>
  <si>
    <t>Q</t>
  </si>
  <si>
    <t>quenched</t>
  </si>
  <si>
    <t>NHBB実施の社内試験結果より</t>
    <rPh sb="4" eb="6">
      <t>ジッシ</t>
    </rPh>
    <rPh sb="7" eb="9">
      <t>シャナイ</t>
    </rPh>
    <rPh sb="9" eb="13">
      <t>シケンケッカ</t>
    </rPh>
    <phoneticPr fontId="1"/>
  </si>
  <si>
    <t>ソース</t>
    <phoneticPr fontId="1"/>
  </si>
  <si>
    <t>一般</t>
    <rPh sb="0" eb="2">
      <t>イッパン</t>
    </rPh>
    <phoneticPr fontId="1"/>
  </si>
  <si>
    <t>UMTファイル、登録データ</t>
    <rPh sb="8" eb="10">
      <t>トウロク</t>
    </rPh>
    <phoneticPr fontId="1"/>
  </si>
  <si>
    <t>L1390</t>
    <phoneticPr fontId="1"/>
  </si>
  <si>
    <t>L1390(E)</t>
    <phoneticPr fontId="1"/>
  </si>
  <si>
    <t>410_H1121</t>
    <phoneticPr fontId="1"/>
  </si>
  <si>
    <t>R-O line_H1121_eng_total strain</t>
    <phoneticPr fontId="1"/>
  </si>
  <si>
    <t>R-O line_H1121_true_total strain</t>
    <phoneticPr fontId="1"/>
  </si>
  <si>
    <t>R-O line_H1121_true_plastic strain</t>
    <phoneticPr fontId="1"/>
  </si>
  <si>
    <t>fea line_H1121_total strain</t>
    <phoneticPr fontId="1"/>
  </si>
  <si>
    <t>H1121</t>
    <phoneticPr fontId="1"/>
  </si>
  <si>
    <t>藤沢工場の材料本に記載されたSS曲線とMatwebの物性値を参考</t>
    <rPh sb="0" eb="2">
      <t>フジサワ</t>
    </rPh>
    <rPh sb="2" eb="4">
      <t>コウジョウ</t>
    </rPh>
    <rPh sb="5" eb="7">
      <t>ザイリョウ</t>
    </rPh>
    <rPh sb="7" eb="8">
      <t>ホン</t>
    </rPh>
    <rPh sb="9" eb="11">
      <t>キサイ</t>
    </rPh>
    <rPh sb="16" eb="18">
      <t>キョクセン</t>
    </rPh>
    <rPh sb="26" eb="28">
      <t>ブッセイ</t>
    </rPh>
    <rPh sb="28" eb="29">
      <t>チ</t>
    </rPh>
    <rPh sb="30" eb="32">
      <t>サンコウ</t>
    </rPh>
    <phoneticPr fontId="1"/>
  </si>
  <si>
    <t>410_H1121(P)</t>
    <phoneticPr fontId="1"/>
  </si>
  <si>
    <t>R-O line_TX00_eng_total strain</t>
    <phoneticPr fontId="1"/>
  </si>
  <si>
    <t>R-O line_TX00_true_total strain</t>
    <phoneticPr fontId="1"/>
  </si>
  <si>
    <t>R-O line_TX00_true_plastic strain</t>
    <phoneticPr fontId="1"/>
  </si>
  <si>
    <t>fea line_TX00_total strain</t>
    <phoneticPr fontId="1"/>
  </si>
  <si>
    <t>R-O line_T351_eng_total strain</t>
  </si>
  <si>
    <t>R-O line_T351_true_total strain</t>
  </si>
  <si>
    <t>R-O line_T351_true_plastic strain</t>
  </si>
  <si>
    <t>fea line_T351_total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</si>
</sst>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0.00000"/>
    <numFmt numFmtId="177" formatCode="0.0"/>
    <numFmt numFmtId="178" formatCode="0.00000_);[Red]\(0.00000\)"/>
    <numFmt numFmtId="179" formatCode="0.000"/>
    <numFmt numFmtId="183" formatCode="#,##0.000;[Red]\-#,##0.000"/>
    <numFmt numFmtId="184" formatCode="0_);[Red]\(0\)"/>
    <numFmt numFmtId="185" formatCode="0.000%"/>
    <numFmt numFmtId="186" formatCode="0.0000000_);[Red]\(0.0000000\)"/>
    <numFmt numFmtId="187" formatCode="0.0000_);[Red]\(0.0000\)"/>
    <numFmt numFmtId="188" formatCode="#,##0.0000;[Red]\-#,##0.0000"/>
    <numFmt numFmtId="189" formatCode="0.0000%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vertAlign val="subscript"/>
      <sz val="11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4"/>
      <color theme="1"/>
      <name val="游ゴシック"/>
      <family val="3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2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4" fillId="0" borderId="0"/>
    <xf numFmtId="9" fontId="3" fillId="0" borderId="0" applyFont="0" applyFill="0" applyBorder="0" applyAlignment="0" applyProtection="0">
      <alignment vertical="center"/>
    </xf>
    <xf numFmtId="0" fontId="11" fillId="0" borderId="0"/>
  </cellStyleXfs>
  <cellXfs count="12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184" fontId="0" fillId="0" borderId="1" xfId="1" applyNumberFormat="1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178" fontId="0" fillId="0" borderId="0" xfId="0" applyNumberFormat="1">
      <alignment vertical="center"/>
    </xf>
    <xf numFmtId="186" fontId="0" fillId="0" borderId="0" xfId="0" applyNumberForma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5" fillId="0" borderId="0" xfId="0" applyFo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5" fontId="0" fillId="0" borderId="6" xfId="3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38" fontId="0" fillId="0" borderId="6" xfId="1" applyFont="1" applyBorder="1" applyAlignment="1">
      <alignment horizontal="center" vertical="center"/>
    </xf>
    <xf numFmtId="184" fontId="0" fillId="0" borderId="16" xfId="1" applyNumberFormat="1" applyFont="1" applyBorder="1" applyAlignment="1">
      <alignment horizontal="center" vertical="center"/>
    </xf>
    <xf numFmtId="38" fontId="0" fillId="0" borderId="8" xfId="1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84" fontId="0" fillId="0" borderId="18" xfId="0" applyNumberFormat="1" applyBorder="1" applyAlignment="1">
      <alignment horizontal="center" vertical="center"/>
    </xf>
    <xf numFmtId="184" fontId="0" fillId="0" borderId="23" xfId="0" applyNumberForma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38" fontId="0" fillId="3" borderId="6" xfId="1" applyFont="1" applyFill="1" applyBorder="1" applyAlignment="1">
      <alignment horizontal="center" vertical="center"/>
    </xf>
    <xf numFmtId="38" fontId="0" fillId="3" borderId="4" xfId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87" fontId="0" fillId="0" borderId="5" xfId="1" applyNumberFormat="1" applyFont="1" applyBorder="1" applyAlignment="1">
      <alignment horizontal="center" vertical="center"/>
    </xf>
    <xf numFmtId="187" fontId="0" fillId="0" borderId="7" xfId="1" applyNumberFormat="1" applyFont="1" applyBorder="1" applyAlignment="1">
      <alignment horizontal="center" vertical="center"/>
    </xf>
    <xf numFmtId="187" fontId="0" fillId="2" borderId="21" xfId="1" applyNumberFormat="1" applyFont="1" applyFill="1" applyBorder="1" applyAlignment="1">
      <alignment horizontal="center" vertical="center"/>
    </xf>
    <xf numFmtId="187" fontId="0" fillId="2" borderId="1" xfId="1" applyNumberFormat="1" applyFont="1" applyFill="1" applyBorder="1" applyAlignment="1">
      <alignment horizontal="center" vertical="center"/>
    </xf>
    <xf numFmtId="187" fontId="0" fillId="2" borderId="6" xfId="1" applyNumberFormat="1" applyFont="1" applyFill="1" applyBorder="1" applyAlignment="1">
      <alignment horizontal="center" vertical="center"/>
    </xf>
    <xf numFmtId="187" fontId="0" fillId="2" borderId="22" xfId="1" applyNumberFormat="1" applyFont="1" applyFill="1" applyBorder="1" applyAlignment="1">
      <alignment horizontal="center" vertical="center"/>
    </xf>
    <xf numFmtId="187" fontId="0" fillId="2" borderId="16" xfId="1" applyNumberFormat="1" applyFont="1" applyFill="1" applyBorder="1" applyAlignment="1">
      <alignment horizontal="center" vertical="center"/>
    </xf>
    <xf numFmtId="187" fontId="0" fillId="2" borderId="8" xfId="1" applyNumberFormat="1" applyFont="1" applyFill="1" applyBorder="1" applyAlignment="1">
      <alignment horizontal="center" vertical="center"/>
    </xf>
    <xf numFmtId="183" fontId="0" fillId="0" borderId="5" xfId="1" applyNumberFormat="1" applyFont="1" applyBorder="1" applyAlignment="1">
      <alignment horizontal="center" vertical="center"/>
    </xf>
    <xf numFmtId="183" fontId="0" fillId="0" borderId="5" xfId="0" applyNumberFormat="1" applyBorder="1" applyAlignment="1">
      <alignment horizontal="center" vertical="center"/>
    </xf>
    <xf numFmtId="183" fontId="0" fillId="0" borderId="7" xfId="0" applyNumberFormat="1" applyBorder="1" applyAlignment="1">
      <alignment horizontal="center" vertical="center"/>
    </xf>
    <xf numFmtId="188" fontId="0" fillId="0" borderId="5" xfId="1" applyNumberFormat="1" applyFont="1" applyBorder="1" applyAlignment="1">
      <alignment horizontal="center" vertical="center"/>
    </xf>
    <xf numFmtId="188" fontId="0" fillId="0" borderId="5" xfId="0" applyNumberFormat="1" applyBorder="1" applyAlignment="1">
      <alignment horizontal="center" vertical="center"/>
    </xf>
    <xf numFmtId="188" fontId="0" fillId="0" borderId="7" xfId="0" applyNumberFormat="1" applyBorder="1" applyAlignment="1">
      <alignment horizontal="center" vertical="center"/>
    </xf>
    <xf numFmtId="183" fontId="0" fillId="0" borderId="6" xfId="1" applyNumberFormat="1" applyFont="1" applyBorder="1" applyAlignment="1">
      <alignment horizontal="center" vertical="center"/>
    </xf>
    <xf numFmtId="188" fontId="0" fillId="2" borderId="21" xfId="1" applyNumberFormat="1" applyFont="1" applyFill="1" applyBorder="1" applyAlignment="1">
      <alignment horizontal="center" vertical="center"/>
    </xf>
    <xf numFmtId="188" fontId="0" fillId="2" borderId="1" xfId="1" applyNumberFormat="1" applyFont="1" applyFill="1" applyBorder="1" applyAlignment="1">
      <alignment horizontal="center" vertical="center"/>
    </xf>
    <xf numFmtId="188" fontId="0" fillId="2" borderId="6" xfId="1" applyNumberFormat="1" applyFont="1" applyFill="1" applyBorder="1" applyAlignment="1">
      <alignment horizontal="center" vertical="center"/>
    </xf>
    <xf numFmtId="188" fontId="0" fillId="0" borderId="7" xfId="1" applyNumberFormat="1" applyFont="1" applyBorder="1" applyAlignment="1">
      <alignment horizontal="center" vertical="center"/>
    </xf>
    <xf numFmtId="188" fontId="0" fillId="2" borderId="22" xfId="1" applyNumberFormat="1" applyFont="1" applyFill="1" applyBorder="1" applyAlignment="1">
      <alignment horizontal="center" vertical="center"/>
    </xf>
    <xf numFmtId="188" fontId="0" fillId="2" borderId="16" xfId="1" applyNumberFormat="1" applyFont="1" applyFill="1" applyBorder="1" applyAlignment="1">
      <alignment horizontal="center" vertical="center"/>
    </xf>
    <xf numFmtId="188" fontId="0" fillId="2" borderId="8" xfId="1" applyNumberFormat="1" applyFont="1" applyFill="1" applyBorder="1" applyAlignment="1">
      <alignment horizontal="center" vertical="center"/>
    </xf>
    <xf numFmtId="187" fontId="0" fillId="0" borderId="5" xfId="0" applyNumberFormat="1" applyBorder="1" applyAlignment="1">
      <alignment horizontal="center" vertical="center"/>
    </xf>
    <xf numFmtId="187" fontId="0" fillId="0" borderId="7" xfId="0" applyNumberFormat="1" applyBorder="1" applyAlignment="1">
      <alignment horizontal="center" vertical="center"/>
    </xf>
    <xf numFmtId="38" fontId="5" fillId="3" borderId="4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85" fontId="5" fillId="0" borderId="6" xfId="3" applyNumberFormat="1" applyFont="1" applyBorder="1" applyAlignment="1">
      <alignment horizontal="center" vertical="center"/>
    </xf>
    <xf numFmtId="187" fontId="5" fillId="0" borderId="5" xfId="1" applyNumberFormat="1" applyFont="1" applyBorder="1" applyAlignment="1">
      <alignment horizontal="center" vertical="center"/>
    </xf>
    <xf numFmtId="184" fontId="5" fillId="0" borderId="1" xfId="1" applyNumberFormat="1" applyFont="1" applyBorder="1" applyAlignment="1">
      <alignment horizontal="center" vertical="center"/>
    </xf>
    <xf numFmtId="38" fontId="5" fillId="0" borderId="6" xfId="1" applyFont="1" applyBorder="1" applyAlignment="1">
      <alignment horizontal="center" vertical="center"/>
    </xf>
    <xf numFmtId="187" fontId="5" fillId="2" borderId="21" xfId="1" applyNumberFormat="1" applyFont="1" applyFill="1" applyBorder="1" applyAlignment="1">
      <alignment horizontal="center" vertical="center"/>
    </xf>
    <xf numFmtId="187" fontId="5" fillId="2" borderId="1" xfId="1" applyNumberFormat="1" applyFont="1" applyFill="1" applyBorder="1" applyAlignment="1">
      <alignment horizontal="center" vertical="center"/>
    </xf>
    <xf numFmtId="187" fontId="5" fillId="2" borderId="6" xfId="1" applyNumberFormat="1" applyFont="1" applyFill="1" applyBorder="1" applyAlignment="1">
      <alignment horizontal="center" vertical="center"/>
    </xf>
    <xf numFmtId="188" fontId="5" fillId="0" borderId="5" xfId="1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38" fontId="5" fillId="3" borderId="6" xfId="1" applyFont="1" applyFill="1" applyBorder="1" applyAlignment="1">
      <alignment horizontal="center" vertical="center"/>
    </xf>
    <xf numFmtId="188" fontId="5" fillId="0" borderId="5" xfId="0" applyNumberFormat="1" applyFont="1" applyBorder="1" applyAlignment="1">
      <alignment horizontal="center" vertical="center"/>
    </xf>
    <xf numFmtId="184" fontId="5" fillId="0" borderId="18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0" xfId="0" applyFont="1" applyFill="1" applyBorder="1">
      <alignment vertical="center"/>
    </xf>
    <xf numFmtId="178" fontId="5" fillId="0" borderId="0" xfId="0" applyNumberFormat="1" applyFont="1">
      <alignment vertical="center"/>
    </xf>
    <xf numFmtId="187" fontId="5" fillId="0" borderId="7" xfId="1" applyNumberFormat="1" applyFont="1" applyBorder="1" applyAlignment="1">
      <alignment horizontal="center" vertical="center"/>
    </xf>
    <xf numFmtId="184" fontId="5" fillId="0" borderId="16" xfId="1" applyNumberFormat="1" applyFont="1" applyBorder="1" applyAlignment="1">
      <alignment horizontal="center" vertical="center"/>
    </xf>
    <xf numFmtId="38" fontId="5" fillId="0" borderId="8" xfId="1" applyFont="1" applyBorder="1" applyAlignment="1">
      <alignment horizontal="center" vertical="center"/>
    </xf>
    <xf numFmtId="187" fontId="5" fillId="2" borderId="22" xfId="1" applyNumberFormat="1" applyFont="1" applyFill="1" applyBorder="1" applyAlignment="1">
      <alignment horizontal="center" vertical="center"/>
    </xf>
    <xf numFmtId="187" fontId="5" fillId="2" borderId="16" xfId="1" applyNumberFormat="1" applyFont="1" applyFill="1" applyBorder="1" applyAlignment="1">
      <alignment horizontal="center" vertical="center"/>
    </xf>
    <xf numFmtId="187" fontId="5" fillId="2" borderId="8" xfId="1" applyNumberFormat="1" applyFont="1" applyFill="1" applyBorder="1" applyAlignment="1">
      <alignment horizontal="center" vertical="center"/>
    </xf>
    <xf numFmtId="188" fontId="5" fillId="0" borderId="7" xfId="0" applyNumberFormat="1" applyFont="1" applyBorder="1" applyAlignment="1">
      <alignment horizontal="center" vertical="center"/>
    </xf>
    <xf numFmtId="184" fontId="5" fillId="0" borderId="23" xfId="0" applyNumberFormat="1" applyFont="1" applyBorder="1" applyAlignment="1">
      <alignment horizontal="center" vertical="center"/>
    </xf>
    <xf numFmtId="186" fontId="5" fillId="0" borderId="0" xfId="0" applyNumberFormat="1" applyFont="1">
      <alignment vertical="center"/>
    </xf>
    <xf numFmtId="186" fontId="5" fillId="0" borderId="5" xfId="1" applyNumberFormat="1" applyFont="1" applyBorder="1" applyAlignment="1">
      <alignment horizontal="center" vertical="center"/>
    </xf>
    <xf numFmtId="0" fontId="5" fillId="0" borderId="5" xfId="1" applyNumberFormat="1" applyFont="1" applyBorder="1" applyAlignment="1">
      <alignment horizontal="center" vertical="center"/>
    </xf>
    <xf numFmtId="0" fontId="5" fillId="0" borderId="6" xfId="1" applyNumberFormat="1" applyFont="1" applyBorder="1" applyAlignment="1">
      <alignment horizontal="center" vertical="center"/>
    </xf>
    <xf numFmtId="0" fontId="5" fillId="0" borderId="7" xfId="1" applyNumberFormat="1" applyFont="1" applyBorder="1" applyAlignment="1">
      <alignment horizontal="center" vertical="center"/>
    </xf>
    <xf numFmtId="0" fontId="5" fillId="0" borderId="8" xfId="1" applyNumberFormat="1" applyFont="1" applyBorder="1" applyAlignment="1">
      <alignment horizontal="center" vertical="center"/>
    </xf>
    <xf numFmtId="38" fontId="0" fillId="0" borderId="6" xfId="1" applyFont="1" applyFill="1" applyBorder="1" applyAlignment="1">
      <alignment horizontal="center" vertical="center"/>
    </xf>
    <xf numFmtId="179" fontId="5" fillId="0" borderId="6" xfId="1" applyNumberFormat="1" applyFont="1" applyBorder="1" applyAlignment="1">
      <alignment horizontal="center" vertical="center"/>
    </xf>
    <xf numFmtId="38" fontId="5" fillId="0" borderId="6" xfId="1" applyFont="1" applyFill="1" applyBorder="1" applyAlignment="1">
      <alignment horizontal="center" vertical="center"/>
    </xf>
    <xf numFmtId="179" fontId="5" fillId="0" borderId="8" xfId="1" applyNumberFormat="1" applyFont="1" applyBorder="1" applyAlignment="1">
      <alignment horizontal="center" vertical="center"/>
    </xf>
    <xf numFmtId="186" fontId="5" fillId="0" borderId="7" xfId="1" applyNumberFormat="1" applyFont="1" applyBorder="1" applyAlignment="1">
      <alignment horizontal="center" vertical="center"/>
    </xf>
    <xf numFmtId="189" fontId="0" fillId="0" borderId="6" xfId="3" applyNumberFormat="1" applyFont="1" applyBorder="1" applyAlignment="1">
      <alignment horizontal="center" vertical="center"/>
    </xf>
    <xf numFmtId="0" fontId="12" fillId="0" borderId="0" xfId="4" applyFont="1" applyAlignment="1">
      <alignment horizontal="center"/>
    </xf>
    <xf numFmtId="0" fontId="10" fillId="0" borderId="0" xfId="4" applyFont="1" applyAlignment="1"/>
    <xf numFmtId="0" fontId="12" fillId="0" borderId="0" xfId="4" applyFont="1" applyAlignment="1">
      <alignment horizontal="left"/>
    </xf>
    <xf numFmtId="3" fontId="12" fillId="0" borderId="0" xfId="4" applyNumberFormat="1" applyFont="1" applyAlignment="1">
      <alignment horizontal="center"/>
    </xf>
    <xf numFmtId="177" fontId="12" fillId="0" borderId="0" xfId="4" applyNumberFormat="1" applyFont="1" applyAlignment="1">
      <alignment horizontal="center"/>
    </xf>
    <xf numFmtId="0" fontId="13" fillId="0" borderId="0" xfId="4" applyFont="1" applyAlignment="1">
      <alignment horizontal="center"/>
    </xf>
    <xf numFmtId="2" fontId="12" fillId="0" borderId="0" xfId="4" applyNumberFormat="1" applyFont="1" applyAlignment="1">
      <alignment horizontal="center"/>
    </xf>
    <xf numFmtId="0" fontId="12" fillId="0" borderId="0" xfId="4" applyFont="1"/>
    <xf numFmtId="0" fontId="12" fillId="0" borderId="0" xfId="4" applyFont="1" applyAlignment="1"/>
    <xf numFmtId="0" fontId="15" fillId="0" borderId="0" xfId="4" applyFont="1" applyAlignment="1"/>
  </cellXfs>
  <cellStyles count="5">
    <cellStyle name="パーセント" xfId="3" builtinId="5"/>
    <cellStyle name="桁区切り" xfId="1" builtinId="6"/>
    <cellStyle name="標準" xfId="0" builtinId="0"/>
    <cellStyle name="標準 2" xfId="2"/>
    <cellStyle name="標準 3" xfId="4"/>
  </cellStyles>
  <dxfs count="19"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FE9CA"/>
          <bgColor rgb="FFAFE9CA"/>
        </patternFill>
      </fill>
    </dxf>
    <dxf>
      <fill>
        <patternFill patternType="solid">
          <fgColor rgb="FF63D297"/>
          <bgColor rgb="FF63D297"/>
        </patternFill>
      </fill>
    </dxf>
  </dxfs>
  <tableStyles count="1" defaultTableStyle="TableStyleMedium2" defaultPivotStyle="PivotStyleLight16">
    <tableStyle name="シート1-style" pivot="0" count="4">
      <tableStyleElement type="headerRow" dxfId="18"/>
      <tableStyleElement type="totalRow" dxfId="17"/>
      <tableStyleElement type="firstRowStripe" dxfId="16"/>
      <tableStyleElement type="secondRowStripe" dxfId="15"/>
    </tableStyle>
  </tableStyles>
  <colors>
    <mruColors>
      <color rgb="FFFF33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0.xml"/><Relationship Id="rId18" Type="http://schemas.openxmlformats.org/officeDocument/2006/relationships/worksheet" Target="worksheets/sheet15.xml"/><Relationship Id="rId3" Type="http://schemas.openxmlformats.org/officeDocument/2006/relationships/chartsheet" Target="chartsheets/sheet2.xml"/><Relationship Id="rId21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2.xml"/><Relationship Id="rId23" Type="http://schemas.openxmlformats.org/officeDocument/2006/relationships/calcChain" Target="calcChain.xml"/><Relationship Id="rId10" Type="http://schemas.openxmlformats.org/officeDocument/2006/relationships/chartsheet" Target="chartsheets/sheet3.xml"/><Relationship Id="rId19" Type="http://schemas.openxmlformats.org/officeDocument/2006/relationships/worksheet" Target="worksheets/sheet16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1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FEA</a:t>
            </a:r>
            <a:r>
              <a:rPr lang="ja-JP" altLang="en-US"/>
              <a:t>向け</a:t>
            </a:r>
            <a:r>
              <a:rPr lang="en-US" altLang="ja-JP"/>
              <a:t>,</a:t>
            </a:r>
            <a:r>
              <a:rPr lang="en-US" altLang="ja-JP" baseline="0"/>
              <a:t> </a:t>
            </a:r>
            <a:r>
              <a:rPr lang="ja-JP" altLang="en-US" baseline="0"/>
              <a:t>ヤング率</a:t>
            </a:r>
            <a:r>
              <a:rPr lang="en-US" altLang="ja-JP" baseline="0"/>
              <a:t>-</a:t>
            </a:r>
            <a:r>
              <a:rPr lang="ja-JP" altLang="en-US" baseline="0"/>
              <a:t>ポアソン比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UMT!$H$2</c:f>
              <c:strCache>
                <c:ptCount val="1"/>
                <c:pt idx="0">
                  <c:v>ポアソン比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28184E4-058B-4DA1-B156-64A40D0D7BB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6-2824-40E1-8D79-4E075B6500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F2C843E-0179-40CC-B6E5-FCB2CC2FF434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7-2824-40E1-8D79-4E075B6500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BDB1E7F-F2F9-4927-A75E-36F9665F911B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8-2824-40E1-8D79-4E075B6500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A7F31A3-D298-44CB-B540-045AE0C9EB0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9-2824-40E1-8D79-4E075B6500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689B442-E54B-4F80-B3A2-45934100586E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A-2824-40E1-8D79-4E075B6500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C13A120-2CCB-4946-AFEC-C69CB47D340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B-2824-40E1-8D79-4E075B6500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25F35C4-994A-4455-B24E-BF7E625454B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C-2824-40E1-8D79-4E075B6500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FF69AF0-F157-40D1-892D-463BE5A066D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D-2824-40E1-8D79-4E075B65000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7D7E90E-A2AF-495A-A7E7-29D86DD8F7E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E-2824-40E1-8D79-4E075B65000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53BD629-CC1D-432A-849D-897295396634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F-2824-40E1-8D79-4E075B65000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0071C34-F259-404F-9D83-4E8B4505B56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0-2824-40E1-8D79-4E075B65000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89CA0F4-87BB-4316-BE77-7CE53CB17BA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1-2824-40E1-8D79-4E075B65000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D9FC2B5-CD37-4969-B4FE-E0ACB80D69F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2-2824-40E1-8D79-4E075B65000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FBFB7C6-1B92-4E22-BBCF-81576D30EC8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3-2824-40E1-8D79-4E075B65000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6CE41FC-EF3D-4FAE-9CF1-3A9F03566B8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4-2824-40E1-8D79-4E075B65000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EDCE3F8-241B-4D84-B531-F8B132843C3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5-2824-40E1-8D79-4E075B65000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A3B58A8-6352-4B9B-8111-28C5CECF6B3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6-2824-40E1-8D79-4E075B65000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1802365-C9AD-4544-8BFD-A64599994B8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7-2824-40E1-8D79-4E075B65000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727ED0E-CBE9-45C5-8A15-B12C42A4BF1E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8-2824-40E1-8D79-4E075B65000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90605AC-A6DE-4109-9EDC-8CA66B6A768E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9-2824-40E1-8D79-4E075B65000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B1CF4D0-B78B-4421-B459-9344D4872094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A-2824-40E1-8D79-4E075B65000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5A53C2D-28EB-4467-9493-68C121CE1BD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B-2824-40E1-8D79-4E075B65000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B55A2BF-ACE0-4257-9252-0A569EE8B95A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C-2824-40E1-8D79-4E075B65000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9E4EB9A-EA9C-4A88-9695-DF336A8565A2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D-2824-40E1-8D79-4E075B65000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15A9660-2B9C-430F-8BDC-6C541E227B5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E-2824-40E1-8D79-4E075B65000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160DFB6-4BF6-48C6-BACA-08B5D7B7D7C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F-2824-40E1-8D79-4E075B65000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8950F71-7CCA-4FE4-AD2A-4BE10C506C3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0-2824-40E1-8D79-4E075B65000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4BB684A-F28C-4CA5-9A1C-DF4CFA112A94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1-2824-40E1-8D79-4E075B65000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49F0113-E7D2-4E2D-9EBC-054FDBD2E26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2-2824-40E1-8D79-4E075B65000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B4BBB8B-58BA-43C0-BFF6-8533C25BDCA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3-2824-40E1-8D79-4E075B65000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4C98179F-AD0C-42F5-A6D1-C62E075FC4D5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4-2824-40E1-8D79-4E075B65000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C85978A7-F3C5-44DE-947F-0567A01D7B2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5-2824-40E1-8D79-4E075B65000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CEEF9F08-9FD1-4389-A94B-8663138E7094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6-2824-40E1-8D79-4E075B65000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1DE1DA2-24DC-441C-A97C-053CD96E4AC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7-2824-40E1-8D79-4E075B65000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64D5BD1A-D08E-45FE-A0CF-BC2BAC623EB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8-2824-40E1-8D79-4E075B65000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9A436849-C144-4FF3-B690-49BBBB64B50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9-2824-40E1-8D79-4E075B65000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CBC1FEA3-427B-4C58-937E-1A22749F5BC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A-2824-40E1-8D79-4E075B65000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3BA9E890-A49A-4295-BE67-215C8BE2E834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B-2824-40E1-8D79-4E075B65000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A98962E5-766B-4A64-9A3D-276F69EF1B2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C-2824-40E1-8D79-4E075B65000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C91848D1-B1C0-4A35-A6F1-EB9B80E64B9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D-2824-40E1-8D79-4E075B65000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DE7A40D4-F878-41C1-A21D-8E43D7E0612E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E-2824-40E1-8D79-4E075B65000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762DE2BC-1F86-4869-BE55-B2AD13E1490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F-2824-40E1-8D79-4E075B65000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AEB587CD-E8A3-4967-BF70-9019E1AE6F1E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0-2824-40E1-8D79-4E075B65000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4101F300-A0D1-448B-93E9-1B2AD90E5C4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1-2824-40E1-8D79-4E075B65000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44F45DF4-609C-4FFA-AD82-2594CE93BBD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2-2824-40E1-8D79-4E075B6500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UMT!$H$3:$H$47</c:f>
              <c:numCache>
                <c:formatCode>0.00</c:formatCode>
                <c:ptCount val="45"/>
                <c:pt idx="0" formatCode="General">
                  <c:v>0.28999999999999998</c:v>
                </c:pt>
                <c:pt idx="1">
                  <c:v>0.3</c:v>
                </c:pt>
                <c:pt idx="2">
                  <c:v>0.28999999999999998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0.33</c:v>
                </c:pt>
                <c:pt idx="6" formatCode="General">
                  <c:v>0.28000000000000003</c:v>
                </c:pt>
                <c:pt idx="7" formatCode="General">
                  <c:v>0.27</c:v>
                </c:pt>
                <c:pt idx="8" formatCode="General">
                  <c:v>0.28000000000000003</c:v>
                </c:pt>
                <c:pt idx="9" formatCode="General">
                  <c:v>0.28000000000000003</c:v>
                </c:pt>
                <c:pt idx="10" formatCode="General">
                  <c:v>0.33</c:v>
                </c:pt>
                <c:pt idx="11" formatCode="General">
                  <c:v>0.32</c:v>
                </c:pt>
                <c:pt idx="12" formatCode="General">
                  <c:v>0.33</c:v>
                </c:pt>
                <c:pt idx="13" formatCode="General">
                  <c:v>0.31</c:v>
                </c:pt>
                <c:pt idx="14" formatCode="General">
                  <c:v>0.28000000000000003</c:v>
                </c:pt>
                <c:pt idx="15" formatCode="General">
                  <c:v>0.28000000000000003</c:v>
                </c:pt>
                <c:pt idx="16" formatCode="General">
                  <c:v>0.28999999999999998</c:v>
                </c:pt>
                <c:pt idx="17" formatCode="General">
                  <c:v>0.33</c:v>
                </c:pt>
                <c:pt idx="18" formatCode="General">
                  <c:v>0.27</c:v>
                </c:pt>
                <c:pt idx="19" formatCode="General">
                  <c:v>0.33</c:v>
                </c:pt>
                <c:pt idx="20" formatCode="General">
                  <c:v>0.33</c:v>
                </c:pt>
                <c:pt idx="21" formatCode="General">
                  <c:v>0.33</c:v>
                </c:pt>
                <c:pt idx="22" formatCode="General">
                  <c:v>0.31</c:v>
                </c:pt>
                <c:pt idx="23" formatCode="General">
                  <c:v>0.32</c:v>
                </c:pt>
                <c:pt idx="24" formatCode="General">
                  <c:v>0.27</c:v>
                </c:pt>
                <c:pt idx="25" formatCode="General">
                  <c:v>0.32</c:v>
                </c:pt>
                <c:pt idx="26" formatCode="General">
                  <c:v>0.27</c:v>
                </c:pt>
                <c:pt idx="27" formatCode="General">
                  <c:v>0.27</c:v>
                </c:pt>
                <c:pt idx="28" formatCode="General">
                  <c:v>0.35</c:v>
                </c:pt>
                <c:pt idx="29">
                  <c:v>0.35</c:v>
                </c:pt>
                <c:pt idx="30">
                  <c:v>0.27</c:v>
                </c:pt>
                <c:pt idx="31">
                  <c:v>0.27</c:v>
                </c:pt>
                <c:pt idx="32">
                  <c:v>0.27</c:v>
                </c:pt>
                <c:pt idx="33">
                  <c:v>0.27</c:v>
                </c:pt>
                <c:pt idx="34">
                  <c:v>0.27</c:v>
                </c:pt>
                <c:pt idx="35">
                  <c:v>0.27</c:v>
                </c:pt>
                <c:pt idx="36">
                  <c:v>0.27</c:v>
                </c:pt>
                <c:pt idx="37">
                  <c:v>0.27</c:v>
                </c:pt>
                <c:pt idx="38">
                  <c:v>0.27</c:v>
                </c:pt>
                <c:pt idx="39">
                  <c:v>0.27</c:v>
                </c:pt>
                <c:pt idx="40">
                  <c:v>0.27</c:v>
                </c:pt>
                <c:pt idx="41">
                  <c:v>0.27</c:v>
                </c:pt>
                <c:pt idx="42">
                  <c:v>0.33</c:v>
                </c:pt>
                <c:pt idx="43">
                  <c:v>0.33</c:v>
                </c:pt>
                <c:pt idx="44">
                  <c:v>0.46</c:v>
                </c:pt>
              </c:numCache>
            </c:numRef>
          </c:xVal>
          <c:yVal>
            <c:numRef>
              <c:f>UMT!$G$3:$G$47</c:f>
              <c:numCache>
                <c:formatCode>0.0</c:formatCode>
                <c:ptCount val="45"/>
                <c:pt idx="0">
                  <c:v>29.007536157893821</c:v>
                </c:pt>
                <c:pt idx="1">
                  <c:v>28.282347753946475</c:v>
                </c:pt>
                <c:pt idx="2">
                  <c:v>29.007536157893821</c:v>
                </c:pt>
                <c:pt idx="3">
                  <c:v>29.007536157893821</c:v>
                </c:pt>
                <c:pt idx="4">
                  <c:v>29.732724561841167</c:v>
                </c:pt>
                <c:pt idx="5">
                  <c:v>10.152637655262836</c:v>
                </c:pt>
                <c:pt idx="6">
                  <c:v>29</c:v>
                </c:pt>
                <c:pt idx="7">
                  <c:v>28.5</c:v>
                </c:pt>
                <c:pt idx="8">
                  <c:v>28.7</c:v>
                </c:pt>
                <c:pt idx="9">
                  <c:v>28.4</c:v>
                </c:pt>
                <c:pt idx="10">
                  <c:v>20.9</c:v>
                </c:pt>
                <c:pt idx="11">
                  <c:v>20.9</c:v>
                </c:pt>
                <c:pt idx="12">
                  <c:v>19.7</c:v>
                </c:pt>
                <c:pt idx="13">
                  <c:v>16.899999999999999</c:v>
                </c:pt>
                <c:pt idx="14">
                  <c:v>28.3</c:v>
                </c:pt>
                <c:pt idx="15">
                  <c:v>29.8</c:v>
                </c:pt>
                <c:pt idx="16">
                  <c:v>29.4</c:v>
                </c:pt>
                <c:pt idx="17">
                  <c:v>16.7</c:v>
                </c:pt>
                <c:pt idx="18">
                  <c:v>18.5</c:v>
                </c:pt>
                <c:pt idx="19">
                  <c:v>10.3</c:v>
                </c:pt>
                <c:pt idx="20">
                  <c:v>9.9</c:v>
                </c:pt>
                <c:pt idx="21">
                  <c:v>10.5</c:v>
                </c:pt>
                <c:pt idx="22">
                  <c:v>29.1</c:v>
                </c:pt>
                <c:pt idx="23">
                  <c:v>29</c:v>
                </c:pt>
                <c:pt idx="24">
                  <c:v>18.5</c:v>
                </c:pt>
                <c:pt idx="25">
                  <c:v>29</c:v>
                </c:pt>
                <c:pt idx="26">
                  <c:v>28.5</c:v>
                </c:pt>
                <c:pt idx="27">
                  <c:v>28.5</c:v>
                </c:pt>
                <c:pt idx="28">
                  <c:v>1.0096072959754945</c:v>
                </c:pt>
                <c:pt idx="29">
                  <c:v>0.44961681044735419</c:v>
                </c:pt>
                <c:pt idx="30">
                  <c:v>28.5</c:v>
                </c:pt>
                <c:pt idx="31">
                  <c:v>28.5</c:v>
                </c:pt>
                <c:pt idx="32">
                  <c:v>28.5</c:v>
                </c:pt>
                <c:pt idx="33">
                  <c:v>28.5</c:v>
                </c:pt>
                <c:pt idx="34">
                  <c:v>28.5</c:v>
                </c:pt>
                <c:pt idx="35">
                  <c:v>28.5</c:v>
                </c:pt>
                <c:pt idx="36">
                  <c:v>28.5</c:v>
                </c:pt>
                <c:pt idx="37">
                  <c:v>28.5</c:v>
                </c:pt>
                <c:pt idx="38">
                  <c:v>28.5</c:v>
                </c:pt>
                <c:pt idx="39">
                  <c:v>28.5</c:v>
                </c:pt>
                <c:pt idx="40">
                  <c:v>28.5</c:v>
                </c:pt>
                <c:pt idx="41">
                  <c:v>28.5</c:v>
                </c:pt>
                <c:pt idx="42">
                  <c:v>10.8</c:v>
                </c:pt>
                <c:pt idx="43">
                  <c:v>20.9</c:v>
                </c:pt>
                <c:pt idx="44">
                  <c:v>7.9770724434208004E-2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UMT!$B$3:$B$49</c15:f>
                <c15:dlblRangeCache>
                  <c:ptCount val="47"/>
                  <c:pt idx="0">
                    <c:v>CARBON-STEEL(E)</c:v>
                  </c:pt>
                  <c:pt idx="1">
                    <c:v>AUSTENITIC-STAINLESS-STEEL(E)</c:v>
                  </c:pt>
                  <c:pt idx="2">
                    <c:v>FERRITIC-STAINLESS-STEEL(E)</c:v>
                  </c:pt>
                  <c:pt idx="3">
                    <c:v>PH-STAINLESS-STEEL(E)</c:v>
                  </c:pt>
                  <c:pt idx="4">
                    <c:v>MARTENSITIC-STAINLESS-STEEL(E)</c:v>
                  </c:pt>
                  <c:pt idx="5">
                    <c:v>ALUMINUM-ALLOY(E)</c:v>
                  </c:pt>
                  <c:pt idx="6">
                    <c:v>CUSTOM450_H900-1150(E)</c:v>
                  </c:pt>
                  <c:pt idx="7">
                    <c:v>CUSTOM455_H950-1000(E)</c:v>
                  </c:pt>
                  <c:pt idx="8">
                    <c:v>CUSTOM465_H950(E)</c:v>
                  </c:pt>
                  <c:pt idx="9">
                    <c:v>CUSTOM465_H1000(E)</c:v>
                  </c:pt>
                  <c:pt idx="10">
                    <c:v>TOUGHMET3_AMS4596_TX00(E)</c:v>
                  </c:pt>
                  <c:pt idx="11">
                    <c:v>TOUGHMET3_AMS4597_TXTS(E)</c:v>
                  </c:pt>
                  <c:pt idx="12">
                    <c:v>TOUGHMET3_AMS4598_TX00(E)</c:v>
                  </c:pt>
                  <c:pt idx="13">
                    <c:v>Ti6Al4V_ANNEALED(E)</c:v>
                  </c:pt>
                  <c:pt idx="14">
                    <c:v>PH13-8Mo_H950-1150(E)</c:v>
                  </c:pt>
                  <c:pt idx="15">
                    <c:v>INCONEL625_ANNEALED(E)</c:v>
                  </c:pt>
                  <c:pt idx="16">
                    <c:v>INCONEL718_STPH(E)</c:v>
                  </c:pt>
                  <c:pt idx="17">
                    <c:v>AlNiBz_HR50(E)</c:v>
                  </c:pt>
                  <c:pt idx="18">
                    <c:v>BeCu_TF00-TF04(E)</c:v>
                  </c:pt>
                  <c:pt idx="19">
                    <c:v>7075_T73-T7351(E)</c:v>
                  </c:pt>
                  <c:pt idx="20">
                    <c:v>6061_T4-T42-T451-T6-T62-T651(E)</c:v>
                  </c:pt>
                  <c:pt idx="21">
                    <c:v>2024_T351-T361-T4-T42(E)</c:v>
                  </c:pt>
                  <c:pt idx="22">
                    <c:v>A286_ST1650-ST1800(E)</c:v>
                  </c:pt>
                  <c:pt idx="23">
                    <c:v>4340_QT(E)</c:v>
                  </c:pt>
                  <c:pt idx="24">
                    <c:v>C17200_TF00(E)</c:v>
                  </c:pt>
                  <c:pt idx="25">
                    <c:v>4130_NTR(E)</c:v>
                  </c:pt>
                  <c:pt idx="26">
                    <c:v>17-4PH_H900-1150(E)</c:v>
                  </c:pt>
                  <c:pt idx="27">
                    <c:v>15-5PH_H900-1025(E)</c:v>
                  </c:pt>
                  <c:pt idx="28">
                    <c:v>X1820(E)</c:v>
                  </c:pt>
                  <c:pt idx="29">
                    <c:v>MINELON-ST(E)</c:v>
                  </c:pt>
                  <c:pt idx="30">
                    <c:v>17-4PH_H900(P)</c:v>
                  </c:pt>
                  <c:pt idx="31">
                    <c:v>17-4PH_H925(P)</c:v>
                  </c:pt>
                  <c:pt idx="32">
                    <c:v>17-4PH_H1025(P)</c:v>
                  </c:pt>
                  <c:pt idx="33">
                    <c:v>17-4PH_H1075(P)</c:v>
                  </c:pt>
                  <c:pt idx="34">
                    <c:v>17-4PH_H1100(P)</c:v>
                  </c:pt>
                  <c:pt idx="35">
                    <c:v>17-4PH_H1150(P)</c:v>
                  </c:pt>
                  <c:pt idx="36">
                    <c:v>15-5PH_H900(P)</c:v>
                  </c:pt>
                  <c:pt idx="37">
                    <c:v>15-5PH_H925(P)</c:v>
                  </c:pt>
                  <c:pt idx="38">
                    <c:v>15-5PH_H1025(P)</c:v>
                  </c:pt>
                  <c:pt idx="39">
                    <c:v>15-5PH_H1075(P)</c:v>
                  </c:pt>
                  <c:pt idx="40">
                    <c:v>15-5PH_H1100(P)</c:v>
                  </c:pt>
                  <c:pt idx="41">
                    <c:v>15-5PH_H1150(P)</c:v>
                  </c:pt>
                  <c:pt idx="42">
                    <c:v>2024_T351(P)</c:v>
                  </c:pt>
                  <c:pt idx="43">
                    <c:v>TOUGHMET3_TX00(P)</c:v>
                  </c:pt>
                  <c:pt idx="44">
                    <c:v>PTFE(E)</c:v>
                  </c:pt>
                  <c:pt idx="45">
                    <c:v>L1390(E)</c:v>
                  </c:pt>
                  <c:pt idx="46">
                    <c:v>410_H1121(P)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7-2824-40E1-8D79-4E075B6500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29430383"/>
        <c:axId val="1129439535"/>
      </c:scatterChart>
      <c:valAx>
        <c:axId val="1129430383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</a:t>
                </a:r>
                <a:r>
                  <a:rPr lang="en-US" altLang="ja-JP" baseline="-25000"/>
                  <a:t>total</a:t>
                </a:r>
                <a:r>
                  <a:rPr lang="en-US" altLang="ja-JP"/>
                  <a:t>[-]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9439535"/>
        <c:crosses val="autoZero"/>
        <c:crossBetween val="midCat"/>
      </c:valAx>
      <c:valAx>
        <c:axId val="1129439535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 [ksi]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9430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FEA</a:t>
            </a:r>
            <a:r>
              <a:rPr lang="ja-JP" altLang="en-US"/>
              <a:t>向け</a:t>
            </a:r>
            <a:r>
              <a:rPr lang="en-US" altLang="ja-JP"/>
              <a:t>, </a:t>
            </a:r>
            <a:r>
              <a:rPr lang="ja-JP" altLang="en-US"/>
              <a:t>真応力真ひずみ曲線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'15-5PH_H900 '!$A$1</c:f>
              <c:strCache>
                <c:ptCount val="1"/>
                <c:pt idx="0">
                  <c:v>15-5PH_AMS5659_H900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'15-5PH_H900 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3.8745587944379318E-3</c:v>
                </c:pt>
                <c:pt idx="2">
                  <c:v>4.0518868024303455E-3</c:v>
                </c:pt>
                <c:pt idx="3">
                  <c:v>4.2309465415696973E-3</c:v>
                </c:pt>
                <c:pt idx="4">
                  <c:v>4.4127856318929614E-3</c:v>
                </c:pt>
                <c:pt idx="5">
                  <c:v>4.5989903371481478E-3</c:v>
                </c:pt>
                <c:pt idx="6">
                  <c:v>4.7919231981378221E-3</c:v>
                </c:pt>
                <c:pt idx="7">
                  <c:v>4.9950496417103547E-3</c:v>
                </c:pt>
                <c:pt idx="8">
                  <c:v>5.2133813921785834E-3</c:v>
                </c:pt>
                <c:pt idx="9">
                  <c:v>5.4540715792740797E-3</c:v>
                </c:pt>
                <c:pt idx="10">
                  <c:v>5.7272048541510082E-3</c:v>
                </c:pt>
                <c:pt idx="11">
                  <c:v>6.0468357103243605E-3</c:v>
                </c:pt>
                <c:pt idx="12">
                  <c:v>6.4323396141219994E-3</c:v>
                </c:pt>
                <c:pt idx="13">
                  <c:v>6.9101544101496269E-3</c:v>
                </c:pt>
                <c:pt idx="14">
                  <c:v>7.516003492441122E-3</c:v>
                </c:pt>
                <c:pt idx="15">
                  <c:v>8.2977067609450519E-3</c:v>
                </c:pt>
                <c:pt idx="16">
                  <c:v>9.318699153096327E-3</c:v>
                </c:pt>
                <c:pt idx="17">
                  <c:v>1.0662387346255889E-2</c:v>
                </c:pt>
                <c:pt idx="18">
                  <c:v>1.243747943977414E-2</c:v>
                </c:pt>
                <c:pt idx="19">
                  <c:v>1.4784414348219194E-2</c:v>
                </c:pt>
                <c:pt idx="20">
                  <c:v>1.7882988710967027E-2</c:v>
                </c:pt>
                <c:pt idx="21">
                  <c:v>2.1961217083737619E-2</c:v>
                </c:pt>
                <c:pt idx="22">
                  <c:v>2.7305349436021822E-2</c:v>
                </c:pt>
                <c:pt idx="23">
                  <c:v>3.4270787810016072E-2</c:v>
                </c:pt>
                <c:pt idx="24">
                  <c:v>4.3293368602520518E-2</c:v>
                </c:pt>
                <c:pt idx="25">
                  <c:v>5.4900089051567291E-2</c:v>
                </c:pt>
                <c:pt idx="26">
                  <c:v>6.9717851771475783E-2</c:v>
                </c:pt>
                <c:pt idx="27">
                  <c:v>8.8478209091021554E-2</c:v>
                </c:pt>
                <c:pt idx="28">
                  <c:v>0.1120154991316287</c:v>
                </c:pt>
                <c:pt idx="29">
                  <c:v>0.14125535473418946</c:v>
                </c:pt>
                <c:pt idx="30">
                  <c:v>0.17719060875740045</c:v>
                </c:pt>
                <c:pt idx="31">
                  <c:v>0.2208424508022768</c:v>
                </c:pt>
                <c:pt idx="32">
                  <c:v>0.27320659340467313</c:v>
                </c:pt>
                <c:pt idx="33">
                  <c:v>0.33518720780080241</c:v>
                </c:pt>
                <c:pt idx="34">
                  <c:v>0.40752503964128578</c:v>
                </c:pt>
                <c:pt idx="35">
                  <c:v>0.49072939354557904</c:v>
                </c:pt>
                <c:pt idx="36">
                  <c:v>0.58502522119935407</c:v>
                </c:pt>
                <c:pt idx="37">
                  <c:v>0.69032525220434482</c:v>
                </c:pt>
                <c:pt idx="38">
                  <c:v>0.80623281879706554</c:v>
                </c:pt>
                <c:pt idx="39">
                  <c:v>0.93207487992049387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'15-5PH_H900 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110.42492564148105</c:v>
                </c:pt>
                <c:pt idx="2">
                  <c:v>115.46471375575078</c:v>
                </c:pt>
                <c:pt idx="3">
                  <c:v>120.50649463139847</c:v>
                </c:pt>
                <c:pt idx="4">
                  <c:v>125.550426474148</c:v>
                </c:pt>
                <c:pt idx="5">
                  <c:v>130.59675900023339</c:v>
                </c:pt>
                <c:pt idx="6">
                  <c:v>135.64587929262956</c:v>
                </c:pt>
                <c:pt idx="7">
                  <c:v>140.69837740649538</c:v>
                </c:pt>
                <c:pt idx="8">
                  <c:v>145.75513895762563</c:v>
                </c:pt>
                <c:pt idx="9">
                  <c:v>150.81747414988607</c:v>
                </c:pt>
                <c:pt idx="10">
                  <c:v>155.88729548153623</c:v>
                </c:pt>
                <c:pt idx="11">
                  <c:v>160.96735982981352</c:v>
                </c:pt>
                <c:pt idx="12">
                  <c:v>166.06159487970018</c:v>
                </c:pt>
                <c:pt idx="13">
                  <c:v>171.17553508771928</c:v>
                </c:pt>
                <c:pt idx="14">
                  <c:v>176.31689872811052</c:v>
                </c:pt>
                <c:pt idx="15">
                  <c:v>181.49634525423124</c:v>
                </c:pt>
                <c:pt idx="16">
                  <c:v>186.7284614465799</c:v>
                </c:pt>
                <c:pt idx="17">
                  <c:v>192.03303586379138</c:v>
                </c:pt>
                <c:pt idx="18">
                  <c:v>197.4366942497108</c:v>
                </c:pt>
                <c:pt idx="19">
                  <c:v>202.97498409862112</c:v>
                </c:pt>
                <c:pt idx="20">
                  <c:v>208.69501490042973</c:v>
                </c:pt>
                <c:pt idx="21">
                  <c:v>214.65878207810803</c:v>
                </c:pt>
                <c:pt idx="22">
                  <c:v>220.94732773585972</c:v>
                </c:pt>
                <c:pt idx="23">
                  <c:v>227.66592055194687</c:v>
                </c:pt>
                <c:pt idx="24">
                  <c:v>234.95047102090251</c:v>
                </c:pt>
                <c:pt idx="25">
                  <c:v>242.97543737869884</c:v>
                </c:pt>
                <c:pt idx="26">
                  <c:v>251.96352259489086</c:v>
                </c:pt>
                <c:pt idx="27">
                  <c:v>262.1975145167977</c:v>
                </c:pt>
                <c:pt idx="28">
                  <c:v>274.03468040149664</c:v>
                </c:pt>
                <c:pt idx="29">
                  <c:v>287.92419454595506</c:v>
                </c:pt>
                <c:pt idx="30">
                  <c:v>304.42815447837427</c:v>
                </c:pt>
                <c:pt idx="31">
                  <c:v>324.24682824479402</c:v>
                </c:pt>
                <c:pt idx="32">
                  <c:v>348.24887384548168</c:v>
                </c:pt>
                <c:pt idx="33">
                  <c:v>377.5073830740439</c:v>
                </c:pt>
                <c:pt idx="34">
                  <c:v>413.34272722027617</c:v>
                </c:pt>
                <c:pt idx="35">
                  <c:v>457.37332275687606</c:v>
                </c:pt>
                <c:pt idx="36">
                  <c:v>511.57559279800364</c:v>
                </c:pt>
                <c:pt idx="37">
                  <c:v>578.35457647513454</c:v>
                </c:pt>
                <c:pt idx="38">
                  <c:v>660.62683523404041</c:v>
                </c:pt>
                <c:pt idx="39">
                  <c:v>761.91752436508898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AA-4F71-B174-C4D185DB1E54}"/>
            </c:ext>
          </c:extLst>
        </c:ser>
        <c:ser>
          <c:idx val="1"/>
          <c:order val="1"/>
          <c:tx>
            <c:strRef>
              <c:f>'15-5PH_H925'!$A$1</c:f>
              <c:strCache>
                <c:ptCount val="1"/>
                <c:pt idx="0">
                  <c:v>15-5PH_AMS5659_H925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'15-5PH_H925'!$S$5:$S$65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3.8745630014541347E-3</c:v>
                </c:pt>
                <c:pt idx="2">
                  <c:v>4.0527400290207953E-3</c:v>
                </c:pt>
                <c:pt idx="3">
                  <c:v>4.2332288798559853E-3</c:v>
                </c:pt>
                <c:pt idx="4">
                  <c:v>4.4174220085898292E-3</c:v>
                </c:pt>
                <c:pt idx="5">
                  <c:v>4.607427796328732E-3</c:v>
                </c:pt>
                <c:pt idx="6">
                  <c:v>4.8063863680134584E-3</c:v>
                </c:pt>
                <c:pt idx="7">
                  <c:v>5.018903622589178E-3</c:v>
                </c:pt>
                <c:pt idx="8">
                  <c:v>5.2516404023405612E-3</c:v>
                </c:pt>
                <c:pt idx="9">
                  <c:v>5.5141030579303283E-3</c:v>
                </c:pt>
                <c:pt idx="10">
                  <c:v>5.8196927300488161E-3</c:v>
                </c:pt>
                <c:pt idx="11">
                  <c:v>6.1870835725516939E-3</c:v>
                </c:pt>
                <c:pt idx="12">
                  <c:v>6.642014867384782E-3</c:v>
                </c:pt>
                <c:pt idx="13">
                  <c:v>7.2195982813477149E-3</c:v>
                </c:pt>
                <c:pt idx="14">
                  <c:v>7.967258743747159E-3</c:v>
                </c:pt>
                <c:pt idx="15">
                  <c:v>8.9484442768927325E-3</c:v>
                </c:pt>
                <c:pt idx="16">
                  <c:v>1.0247254228109359E-2</c:v>
                </c:pt>
                <c:pt idx="17">
                  <c:v>1.1974142748269512E-2</c:v>
                </c:pt>
                <c:pt idx="18">
                  <c:v>1.4272848649243041E-2</c:v>
                </c:pt>
                <c:pt idx="19">
                  <c:v>1.7328674169578728E-2</c:v>
                </c:pt>
                <c:pt idx="20">
                  <c:v>2.1378169412495752E-2</c:v>
                </c:pt>
                <c:pt idx="21">
                  <c:v>2.6720156635218512E-2</c:v>
                </c:pt>
                <c:pt idx="22">
                  <c:v>3.3727824121792267E-2</c:v>
                </c:pt>
                <c:pt idx="23">
                  <c:v>4.2861304853067751E-2</c:v>
                </c:pt>
                <c:pt idx="24">
                  <c:v>5.467970579810523E-2</c:v>
                </c:pt>
                <c:pt idx="25">
                  <c:v>6.9850961825265206E-2</c:v>
                </c:pt>
                <c:pt idx="26">
                  <c:v>8.9157187383436004E-2</c:v>
                </c:pt>
                <c:pt idx="27">
                  <c:v>0.11349249708740021</c:v>
                </c:pt>
                <c:pt idx="28">
                  <c:v>0.1438497804031203</c:v>
                </c:pt>
                <c:pt idx="29">
                  <c:v>0.18129298608752353</c:v>
                </c:pt>
                <c:pt idx="30">
                  <c:v>0.22691251482646679</c:v>
                </c:pt>
                <c:pt idx="31">
                  <c:v>0.28176367288218662</c:v>
                </c:pt>
                <c:pt idx="32">
                  <c:v>0.34679180461144149</c:v>
                </c:pt>
                <c:pt idx="33">
                  <c:v>0.42275207394673303</c:v>
                </c:pt>
                <c:pt idx="34">
                  <c:v>0.51013557279690924</c:v>
                </c:pt>
                <c:pt idx="35">
                  <c:v>0.60911480976193044</c:v>
                </c:pt>
                <c:pt idx="36">
                  <c:v>0.71951944056727235</c:v>
                </c:pt>
                <c:pt idx="37">
                  <c:v>0.8408474309635694</c:v>
                </c:pt>
                <c:pt idx="38">
                  <c:v>0.97230937881987178</c:v>
                </c:pt>
                <c:pt idx="39">
                  <c:v>1.1128970497369046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'15-5PH_H925'!$T$5:$T$65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110.42504554144284</c:v>
                </c:pt>
                <c:pt idx="2">
                  <c:v>115.46493715989102</c:v>
                </c:pt>
                <c:pt idx="3">
                  <c:v>120.50690000820504</c:v>
                </c:pt>
                <c:pt idx="4">
                  <c:v>125.55114437031503</c:v>
                </c:pt>
                <c:pt idx="5">
                  <c:v>130.5980021641177</c:v>
                </c:pt>
                <c:pt idx="6">
                  <c:v>135.64798789267428</c:v>
                </c:pt>
                <c:pt idx="7">
                  <c:v>140.70188584567273</c:v>
                </c:pt>
                <c:pt idx="8">
                  <c:v>145.7608731661731</c:v>
                </c:pt>
                <c:pt idx="9">
                  <c:v>150.82669135133114</c:v>
                </c:pt>
                <c:pt idx="10">
                  <c:v>155.90188245614036</c:v>
                </c:pt>
                <c:pt idx="11">
                  <c:v>160.99011086749005</c:v>
                </c:pt>
                <c:pt idx="12">
                  <c:v>166.09659718684875</c:v>
                </c:pt>
                <c:pt idx="13">
                  <c:v>171.22869770474944</c:v>
                </c:pt>
                <c:pt idx="14">
                  <c:v>176.39667139919351</c:v>
                </c:pt>
                <c:pt idx="15">
                  <c:v>181.6146866054988</c:v>
                </c:pt>
                <c:pt idx="16">
                  <c:v>186.90213178481596</c:v>
                </c:pt>
                <c:pt idx="17">
                  <c:v>192.28530949927386</c:v>
                </c:pt>
                <c:pt idx="18">
                  <c:v>197.79961016283022</c:v>
                </c:pt>
                <c:pt idx="19">
                  <c:v>203.49228280428773</c:v>
                </c:pt>
                <c:pt idx="20">
                  <c:v>209.42594442916032</c:v>
                </c:pt>
                <c:pt idx="21">
                  <c:v>215.68299813180647</c:v>
                </c:pt>
                <c:pt idx="22">
                  <c:v>222.37116347989195</c:v>
                </c:pt>
                <c:pt idx="23">
                  <c:v>229.63036152584419</c:v>
                </c:pt>
                <c:pt idx="24">
                  <c:v>237.64124182036483</c:v>
                </c:pt>
                <c:pt idx="25">
                  <c:v>246.63569081234689</c:v>
                </c:pt>
                <c:pt idx="26">
                  <c:v>256.90972089971677</c:v>
                </c:pt>
                <c:pt idx="27">
                  <c:v>268.83920811572392</c:v>
                </c:pt>
                <c:pt idx="28">
                  <c:v>282.89902505716952</c:v>
                </c:pt>
                <c:pt idx="29">
                  <c:v>299.68620534689995</c:v>
                </c:pt>
                <c:pt idx="30">
                  <c:v>319.94787794113722</c:v>
                </c:pt>
                <c:pt idx="31">
                  <c:v>344.6148253252403</c:v>
                </c:pt>
                <c:pt idx="32">
                  <c:v>374.84165059296436</c:v>
                </c:pt>
                <c:pt idx="33">
                  <c:v>412.05468620702902</c:v>
                </c:pt>
                <c:pt idx="34">
                  <c:v>458.00894366290737</c:v>
                </c:pt>
                <c:pt idx="35">
                  <c:v>514.85559023907558</c:v>
                </c:pt>
                <c:pt idx="36">
                  <c:v>585.22164858596329</c:v>
                </c:pt>
                <c:pt idx="37">
                  <c:v>672.30384931671244</c:v>
                </c:pt>
                <c:pt idx="38">
                  <c:v>779.97882842314118</c:v>
                </c:pt>
                <c:pt idx="39">
                  <c:v>912.9321528406532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AA-4F71-B174-C4D185DB1E54}"/>
            </c:ext>
          </c:extLst>
        </c:ser>
        <c:ser>
          <c:idx val="2"/>
          <c:order val="2"/>
          <c:tx>
            <c:strRef>
              <c:f>'15-5PH_H1025'!$A$1</c:f>
              <c:strCache>
                <c:ptCount val="1"/>
                <c:pt idx="0">
                  <c:v>15-5PH_AMS5659_H1025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'15-5PH_H1025'!$S$5:$S$65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4.4052124403386184E-3</c:v>
                </c:pt>
                <c:pt idx="2">
                  <c:v>4.5837153682449366E-3</c:v>
                </c:pt>
                <c:pt idx="3">
                  <c:v>4.7676338468831958E-3</c:v>
                </c:pt>
                <c:pt idx="4">
                  <c:v>4.9639616475339494E-3</c:v>
                </c:pt>
                <c:pt idx="5">
                  <c:v>5.187839429388455E-3</c:v>
                </c:pt>
                <c:pt idx="6">
                  <c:v>5.4711605332159966E-3</c:v>
                </c:pt>
                <c:pt idx="7">
                  <c:v>5.8794081808254042E-3</c:v>
                </c:pt>
                <c:pt idx="8">
                  <c:v>6.5438197855210399E-3</c:v>
                </c:pt>
                <c:pt idx="9">
                  <c:v>7.7213968660071975E-3</c:v>
                </c:pt>
                <c:pt idx="10">
                  <c:v>9.9041362178591101E-3</c:v>
                </c:pt>
                <c:pt idx="11">
                  <c:v>1.4012313370586336E-2</c:v>
                </c:pt>
                <c:pt idx="12">
                  <c:v>2.1724220281976736E-2</c:v>
                </c:pt>
                <c:pt idx="13">
                  <c:v>3.6009049047734859E-2</c:v>
                </c:pt>
                <c:pt idx="14">
                  <c:v>6.1912687979710224E-2</c:v>
                </c:pt>
                <c:pt idx="15">
                  <c:v>0.10752473068452632</c:v>
                </c:pt>
                <c:pt idx="16">
                  <c:v>0.18470245413277442</c:v>
                </c:pt>
                <c:pt idx="17">
                  <c:v>0.30851189783865235</c:v>
                </c:pt>
                <c:pt idx="18">
                  <c:v>0.49403893468262561</c:v>
                </c:pt>
                <c:pt idx="19">
                  <c:v>0.75066678245773011</c:v>
                </c:pt>
                <c:pt idx="20">
                  <c:v>1.0772132262881033</c:v>
                </c:pt>
                <c:pt idx="21">
                  <c:v>1.4622120633094444</c:v>
                </c:pt>
                <c:pt idx="22">
                  <c:v>1.8890941105071508</c:v>
                </c:pt>
                <c:pt idx="23">
                  <c:v>2.3418313966024362</c:v>
                </c:pt>
                <c:pt idx="24">
                  <c:v>2.8079095351099848</c:v>
                </c:pt>
                <c:pt idx="25">
                  <c:v>3.2787436186470074</c:v>
                </c:pt>
                <c:pt idx="26">
                  <c:v>3.7489045712855567</c:v>
                </c:pt>
                <c:pt idx="27">
                  <c:v>4.2151452465852159</c:v>
                </c:pt>
                <c:pt idx="28">
                  <c:v>4.6756140010508336</c:v>
                </c:pt>
                <c:pt idx="29">
                  <c:v>5.1293148527755958</c:v>
                </c:pt>
                <c:pt idx="30">
                  <c:v>5.5757641981460626</c:v>
                </c:pt>
                <c:pt idx="31">
                  <c:v>6.014780683367178</c:v>
                </c:pt>
                <c:pt idx="32">
                  <c:v>6.4463589526188416</c:v>
                </c:pt>
                <c:pt idx="33">
                  <c:v>6.8705944203431457</c:v>
                </c:pt>
                <c:pt idx="34">
                  <c:v>7.2876385870425642</c:v>
                </c:pt>
                <c:pt idx="35">
                  <c:v>7.6976725277457669</c:v>
                </c:pt>
                <c:pt idx="36">
                  <c:v>8.1008911857298358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'15-5PH_H1025'!$T$5:$T$65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125.54855454965063</c:v>
                </c:pt>
                <c:pt idx="2">
                  <c:v>130.59380602792837</c:v>
                </c:pt>
                <c:pt idx="3">
                  <c:v>135.6415894221108</c:v>
                </c:pt>
                <c:pt idx="4">
                  <c:v>140.69297122360734</c:v>
                </c:pt>
                <c:pt idx="5">
                  <c:v>145.75034680790387</c:v>
                </c:pt>
                <c:pt idx="6">
                  <c:v>150.81894497311984</c:v>
                </c:pt>
                <c:pt idx="7">
                  <c:v>155.90987998995425</c:v>
                </c:pt>
                <c:pt idx="8">
                  <c:v>161.04619638067035</c:v>
                </c:pt>
                <c:pt idx="9">
                  <c:v>166.27457590699981</c:v>
                </c:pt>
                <c:pt idx="10">
                  <c:v>171.68753987639658</c:v>
                </c:pt>
                <c:pt idx="11">
                  <c:v>177.4647344716017</c:v>
                </c:pt>
                <c:pt idx="12">
                  <c:v>183.94829156683613</c:v>
                </c:pt>
                <c:pt idx="13">
                  <c:v>191.77800842286544</c:v>
                </c:pt>
                <c:pt idx="14">
                  <c:v>202.12986421520307</c:v>
                </c:pt>
                <c:pt idx="15">
                  <c:v>217.1303603473882</c:v>
                </c:pt>
                <c:pt idx="16">
                  <c:v>240.56575061930138</c:v>
                </c:pt>
                <c:pt idx="17">
                  <c:v>279.079168553508</c:v>
                </c:pt>
                <c:pt idx="18">
                  <c:v>344.16461959759562</c:v>
                </c:pt>
                <c:pt idx="19">
                  <c:v>455.44658060510181</c:v>
                </c:pt>
                <c:pt idx="20">
                  <c:v>646.00962011416414</c:v>
                </c:pt>
                <c:pt idx="21">
                  <c:v>970.96079188093142</c:v>
                </c:pt>
                <c:pt idx="22">
                  <c:v>1521.0361242092408</c:v>
                </c:pt>
                <c:pt idx="23">
                  <c:v>2443.9980773156244</c:v>
                </c:pt>
                <c:pt idx="24">
                  <c:v>3977.9507601708592</c:v>
                </c:pt>
                <c:pt idx="25">
                  <c:v>6502.7175429412282</c:v>
                </c:pt>
                <c:pt idx="26">
                  <c:v>10618.352086538867</c:v>
                </c:pt>
                <c:pt idx="27">
                  <c:v>17264.064344680621</c:v>
                </c:pt>
                <c:pt idx="28">
                  <c:v>27896.855487467357</c:v>
                </c:pt>
                <c:pt idx="29">
                  <c:v>44757.678770102779</c:v>
                </c:pt>
                <c:pt idx="30">
                  <c:v>71264.941399110568</c:v>
                </c:pt>
                <c:pt idx="31">
                  <c:v>112591.93916388645</c:v>
                </c:pt>
                <c:pt idx="32">
                  <c:v>176508.12329610472</c:v>
                </c:pt>
                <c:pt idx="33">
                  <c:v>274596.27950952097</c:v>
                </c:pt>
                <c:pt idx="34">
                  <c:v>424001.86503502441</c:v>
                </c:pt>
                <c:pt idx="35">
                  <c:v>649931.01595157245</c:v>
                </c:pt>
                <c:pt idx="36">
                  <c:v>989195.51755470166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AA-4F71-B174-C4D185DB1E54}"/>
            </c:ext>
          </c:extLst>
        </c:ser>
        <c:ser>
          <c:idx val="5"/>
          <c:order val="3"/>
          <c:tx>
            <c:strRef>
              <c:f>'15-5PH_H1075'!$A$1</c:f>
              <c:strCache>
                <c:ptCount val="1"/>
                <c:pt idx="0">
                  <c:v>15-5PH_AMS5659_H1075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'15-5PH_H1075'!$S$5:$S$65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3.6977895000764403E-3</c:v>
                </c:pt>
                <c:pt idx="2">
                  <c:v>3.8752518154107985E-3</c:v>
                </c:pt>
                <c:pt idx="3">
                  <c:v>4.0569469754957246E-3</c:v>
                </c:pt>
                <c:pt idx="4">
                  <c:v>4.2489250325420339E-3</c:v>
                </c:pt>
                <c:pt idx="5">
                  <c:v>4.4649101728502548E-3</c:v>
                </c:pt>
                <c:pt idx="6">
                  <c:v>4.7350029200659153E-3</c:v>
                </c:pt>
                <c:pt idx="7">
                  <c:v>5.1231942219119786E-3</c:v>
                </c:pt>
                <c:pt idx="8">
                  <c:v>5.7616247060891012E-3</c:v>
                </c:pt>
                <c:pt idx="9">
                  <c:v>6.9157722464383694E-3</c:v>
                </c:pt>
                <c:pt idx="10">
                  <c:v>9.1050269736620108E-3</c:v>
                </c:pt>
                <c:pt idx="11">
                  <c:v>1.3318749191181929E-2</c:v>
                </c:pt>
                <c:pt idx="12">
                  <c:v>2.1388095379514912E-2</c:v>
                </c:pt>
                <c:pt idx="13">
                  <c:v>3.6588928706018056E-2</c:v>
                </c:pt>
                <c:pt idx="14">
                  <c:v>6.4524979106634239E-2</c:v>
                </c:pt>
                <c:pt idx="15">
                  <c:v>0.11418039395058126</c:v>
                </c:pt>
                <c:pt idx="16">
                  <c:v>0.19858775457146907</c:v>
                </c:pt>
                <c:pt idx="17">
                  <c:v>0.3338474057305485</c:v>
                </c:pt>
                <c:pt idx="18">
                  <c:v>0.53508906344024676</c:v>
                </c:pt>
                <c:pt idx="19">
                  <c:v>0.81007524713211954</c:v>
                </c:pt>
                <c:pt idx="20">
                  <c:v>1.154826386466582</c:v>
                </c:pt>
                <c:pt idx="21">
                  <c:v>1.5553799637386907</c:v>
                </c:pt>
                <c:pt idx="22">
                  <c:v>1.99398947843932</c:v>
                </c:pt>
                <c:pt idx="23">
                  <c:v>2.4546561548214241</c:v>
                </c:pt>
                <c:pt idx="24">
                  <c:v>2.9254772890818557</c:v>
                </c:pt>
                <c:pt idx="25">
                  <c:v>3.3985758919136733</c:v>
                </c:pt>
                <c:pt idx="26">
                  <c:v>3.8691164049063076</c:v>
                </c:pt>
                <c:pt idx="27">
                  <c:v>4.3342903085686757</c:v>
                </c:pt>
                <c:pt idx="28">
                  <c:v>4.7925540048788138</c:v>
                </c:pt>
                <c:pt idx="29">
                  <c:v>5.2431254291134852</c:v>
                </c:pt>
                <c:pt idx="30">
                  <c:v>5.6856714677284925</c:v>
                </c:pt>
                <c:pt idx="31">
                  <c:v>6.1201196665192663</c:v>
                </c:pt>
                <c:pt idx="32">
                  <c:v>6.5465464213304481</c:v>
                </c:pt>
                <c:pt idx="33">
                  <c:v>6.965110989286635</c:v>
                </c:pt>
                <c:pt idx="34">
                  <c:v>7.376016638049725</c:v>
                </c:pt>
                <c:pt idx="35">
                  <c:v>7.7794878147618416</c:v>
                </c:pt>
                <c:pt idx="36">
                  <c:v>8.175756780564587</c:v>
                </c:pt>
                <c:pt idx="37">
                  <c:v>8.5650558546630986</c:v>
                </c:pt>
                <c:pt idx="38">
                  <c:v>8.9476129942907718</c:v>
                </c:pt>
                <c:pt idx="39">
                  <c:v>9.3236493640346403</c:v>
                </c:pt>
                <c:pt idx="40">
                  <c:v>9.6933780926979427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'15-5PH_H1075'!$T$5:$T$65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105.38700075217855</c:v>
                </c:pt>
                <c:pt idx="2">
                  <c:v>110.42502390113971</c:v>
                </c:pt>
                <c:pt idx="3">
                  <c:v>115.46532075349143</c:v>
                </c:pt>
                <c:pt idx="4">
                  <c:v>120.50868489321645</c:v>
                </c:pt>
                <c:pt idx="5">
                  <c:v>125.55699561403507</c:v>
                </c:pt>
                <c:pt idx="6">
                  <c:v>130.61454871714304</c:v>
                </c:pt>
                <c:pt idx="7">
                  <c:v>135.69084899110945</c:v>
                </c:pt>
                <c:pt idx="8">
                  <c:v>140.80630233679642</c:v>
                </c:pt>
                <c:pt idx="9">
                  <c:v>146.00351123713514</c:v>
                </c:pt>
                <c:pt idx="10">
                  <c:v>151.36913819506859</c:v>
                </c:pt>
                <c:pt idx="11">
                  <c:v>157.07525511246482</c:v>
                </c:pt>
                <c:pt idx="12">
                  <c:v>163.45587347936416</c:v>
                </c:pt>
                <c:pt idx="13">
                  <c:v>171.14575449753534</c:v>
                </c:pt>
                <c:pt idx="14">
                  <c:v>181.32746081979221</c:v>
                </c:pt>
                <c:pt idx="15">
                  <c:v>196.16330953111961</c:v>
                </c:pt>
                <c:pt idx="16">
                  <c:v>219.53809297935592</c:v>
                </c:pt>
                <c:pt idx="17">
                  <c:v>258.31619256702299</c:v>
                </c:pt>
                <c:pt idx="18">
                  <c:v>324.43794718381827</c:v>
                </c:pt>
                <c:pt idx="19">
                  <c:v>438.36678210511343</c:v>
                </c:pt>
                <c:pt idx="20">
                  <c:v>634.68252252181389</c:v>
                </c:pt>
                <c:pt idx="21">
                  <c:v>971.04333757810809</c:v>
                </c:pt>
                <c:pt idx="22">
                  <c:v>1542.3741520944557</c:v>
                </c:pt>
                <c:pt idx="23">
                  <c:v>2503.0752108706456</c:v>
                </c:pt>
                <c:pt idx="24">
                  <c:v>4101.4095724085064</c:v>
                </c:pt>
                <c:pt idx="25">
                  <c:v>6732.2012570163988</c:v>
                </c:pt>
                <c:pt idx="26">
                  <c:v>11016.802321660223</c:v>
                </c:pt>
                <c:pt idx="27">
                  <c:v>17923.302826031697</c:v>
                </c:pt>
                <c:pt idx="28">
                  <c:v>28945.617346390187</c:v>
                </c:pt>
                <c:pt idx="29">
                  <c:v>46367.997721446809</c:v>
                </c:pt>
                <c:pt idx="30">
                  <c:v>73652.51298245613</c:v>
                </c:pt>
                <c:pt idx="31">
                  <c:v>116002.19217836046</c:v>
                </c:pt>
                <c:pt idx="32">
                  <c:v>181173.28150712015</c:v>
                </c:pt>
                <c:pt idx="33">
                  <c:v>280638.31151444186</c:v>
                </c:pt>
                <c:pt idx="34">
                  <c:v>431239.86834960745</c:v>
                </c:pt>
                <c:pt idx="35">
                  <c:v>657526.31743489555</c:v>
                </c:pt>
                <c:pt idx="36">
                  <c:v>995029.37672874331</c:v>
                </c:pt>
                <c:pt idx="37">
                  <c:v>1494834.7016763182</c:v>
                </c:pt>
                <c:pt idx="38">
                  <c:v>2229917.3357812827</c:v>
                </c:pt>
                <c:pt idx="39">
                  <c:v>3303872.6764465678</c:v>
                </c:pt>
                <c:pt idx="40">
                  <c:v>4862881.5109947277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7AA-4F71-B174-C4D185DB1E54}"/>
            </c:ext>
          </c:extLst>
        </c:ser>
        <c:ser>
          <c:idx val="3"/>
          <c:order val="4"/>
          <c:tx>
            <c:strRef>
              <c:f>'15-5PH_H1100'!$A$1</c:f>
              <c:strCache>
                <c:ptCount val="1"/>
                <c:pt idx="0">
                  <c:v>15-5PH_AMS5659_H1100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'15-5PH_H1100'!$S$5:$S$65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3.5210907051099268E-3</c:v>
                </c:pt>
                <c:pt idx="2">
                  <c:v>3.6998881969750215E-3</c:v>
                </c:pt>
                <c:pt idx="3">
                  <c:v>3.8854668225624077E-3</c:v>
                </c:pt>
                <c:pt idx="4">
                  <c:v>4.0881751317806397E-3</c:v>
                </c:pt>
                <c:pt idx="5">
                  <c:v>4.3323625208508115E-3</c:v>
                </c:pt>
                <c:pt idx="6">
                  <c:v>4.6732538932682238E-3</c:v>
                </c:pt>
                <c:pt idx="7">
                  <c:v>5.2319171768966813E-3</c:v>
                </c:pt>
                <c:pt idx="8">
                  <c:v>6.265467335083888E-3</c:v>
                </c:pt>
                <c:pt idx="9">
                  <c:v>8.3036258963933001E-3</c:v>
                </c:pt>
                <c:pt idx="10">
                  <c:v>1.2405342714107138E-2</c:v>
                </c:pt>
                <c:pt idx="11">
                  <c:v>2.062072940011922E-2</c:v>
                </c:pt>
                <c:pt idx="12">
                  <c:v>3.6771701772161366E-2</c:v>
                </c:pt>
                <c:pt idx="13">
                  <c:v>6.7634651858172107E-2</c:v>
                </c:pt>
                <c:pt idx="14">
                  <c:v>0.12436518453108256</c:v>
                </c:pt>
                <c:pt idx="15">
                  <c:v>0.22328764951032309</c:v>
                </c:pt>
                <c:pt idx="16">
                  <c:v>0.38405286293153906</c:v>
                </c:pt>
                <c:pt idx="17">
                  <c:v>0.62330040597550285</c:v>
                </c:pt>
                <c:pt idx="18">
                  <c:v>0.94607786429369645</c:v>
                </c:pt>
                <c:pt idx="19">
                  <c:v>1.3423331464777801</c:v>
                </c:pt>
                <c:pt idx="20">
                  <c:v>1.7922476019759976</c:v>
                </c:pt>
                <c:pt idx="21">
                  <c:v>2.2749308284777552</c:v>
                </c:pt>
                <c:pt idx="22">
                  <c:v>2.7738177922370908</c:v>
                </c:pt>
                <c:pt idx="23">
                  <c:v>3.2777588401159936</c:v>
                </c:pt>
                <c:pt idx="24">
                  <c:v>3.7799627462007379</c:v>
                </c:pt>
                <c:pt idx="25">
                  <c:v>4.2765641662875673</c:v>
                </c:pt>
                <c:pt idx="26">
                  <c:v>4.7654934941842972</c:v>
                </c:pt>
                <c:pt idx="27">
                  <c:v>5.2457330282180497</c:v>
                </c:pt>
                <c:pt idx="28">
                  <c:v>5.7168655111971551</c:v>
                </c:pt>
                <c:pt idx="29">
                  <c:v>6.1788103801718979</c:v>
                </c:pt>
                <c:pt idx="30">
                  <c:v>6.6316723212988009</c:v>
                </c:pt>
                <c:pt idx="31">
                  <c:v>7.0756549218643334</c:v>
                </c:pt>
                <c:pt idx="32">
                  <c:v>7.5110115730206033</c:v>
                </c:pt>
                <c:pt idx="33">
                  <c:v>7.9380176187034133</c:v>
                </c:pt>
                <c:pt idx="34">
                  <c:v>8.3569546408776247</c:v>
                </c:pt>
                <c:pt idx="35">
                  <c:v>8.7681017020866303</c:v>
                </c:pt>
                <c:pt idx="36">
                  <c:v>9.1717305914827865</c:v>
                </c:pt>
                <c:pt idx="37">
                  <c:v>9.5681033804355948</c:v>
                </c:pt>
                <c:pt idx="38">
                  <c:v>9.9574713101510657</c:v>
                </c:pt>
                <c:pt idx="39">
                  <c:v>10.340074443557612</c:v>
                </c:pt>
                <c:pt idx="40">
                  <c:v>10.716141749875796</c:v>
                </c:pt>
                <c:pt idx="41">
                  <c:v>11.085891427409278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'15-5PH_H1100'!$T$5:$T$65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100.35108509563291</c:v>
                </c:pt>
                <c:pt idx="2">
                  <c:v>105.38748068319298</c:v>
                </c:pt>
                <c:pt idx="3">
                  <c:v>110.42642302671753</c:v>
                </c:pt>
                <c:pt idx="4">
                  <c:v>115.4692100877193</c:v>
                </c:pt>
                <c:pt idx="5">
                  <c:v>120.5190361622587</c:v>
                </c:pt>
                <c:pt idx="6">
                  <c:v>125.5834656929872</c:v>
                </c:pt>
                <c:pt idx="7">
                  <c:v>130.67978993216514</c:v>
                </c:pt>
                <c:pt idx="8">
                  <c:v>135.84626709737276</c:v>
                </c:pt>
                <c:pt idx="9">
                  <c:v>141.16503403883311</c:v>
                </c:pt>
                <c:pt idx="10">
                  <c:v>146.80757222081976</c:v>
                </c:pt>
                <c:pt idx="11">
                  <c:v>153.12271138000008</c:v>
                </c:pt>
                <c:pt idx="12">
                  <c:v>160.80306705571491</c:v>
                </c:pt>
                <c:pt idx="13">
                  <c:v>171.19308622512233</c:v>
                </c:pt>
                <c:pt idx="14">
                  <c:v>186.84777913302594</c:v>
                </c:pt>
                <c:pt idx="15">
                  <c:v>212.5271400649028</c:v>
                </c:pt>
                <c:pt idx="16">
                  <c:v>256.93482370105846</c:v>
                </c:pt>
                <c:pt idx="17">
                  <c:v>335.70770926474108</c:v>
                </c:pt>
                <c:pt idx="18">
                  <c:v>476.47597446500623</c:v>
                </c:pt>
                <c:pt idx="19">
                  <c:v>727.3012968344392</c:v>
                </c:pt>
                <c:pt idx="20">
                  <c:v>1170.5520710963838</c:v>
                </c:pt>
                <c:pt idx="21">
                  <c:v>1945.4173456364276</c:v>
                </c:pt>
                <c:pt idx="22">
                  <c:v>3283.9800083965965</c:v>
                </c:pt>
                <c:pt idx="23">
                  <c:v>5568.3272989997149</c:v>
                </c:pt>
                <c:pt idx="24">
                  <c:v>9419.9436531114297</c:v>
                </c:pt>
                <c:pt idx="25">
                  <c:v>15838.125587454822</c:v>
                </c:pt>
                <c:pt idx="26">
                  <c:v>26412.099749738543</c:v>
                </c:pt>
                <c:pt idx="27">
                  <c:v>43642.902540350879</c:v>
                </c:pt>
                <c:pt idx="28">
                  <c:v>71427.243483303144</c:v>
                </c:pt>
                <c:pt idx="29">
                  <c:v>115778.35564414521</c:v>
                </c:pt>
                <c:pt idx="30">
                  <c:v>185890.69960641119</c:v>
                </c:pt>
                <c:pt idx="31">
                  <c:v>295699.62904077931</c:v>
                </c:pt>
                <c:pt idx="32">
                  <c:v>466148.12610655214</c:v>
                </c:pt>
                <c:pt idx="33">
                  <c:v>728456.25977106229</c:v>
                </c:pt>
                <c:pt idx="34">
                  <c:v>1128802.7079314955</c:v>
                </c:pt>
                <c:pt idx="35">
                  <c:v>1734981.4378947567</c:v>
                </c:pt>
                <c:pt idx="36">
                  <c:v>2645803.3488971759</c:v>
                </c:pt>
                <c:pt idx="37">
                  <c:v>4004289.0022873865</c:v>
                </c:pt>
                <c:pt idx="38">
                  <c:v>6016065.9201338515</c:v>
                </c:pt>
                <c:pt idx="39">
                  <c:v>8974869.7360060662</c:v>
                </c:pt>
                <c:pt idx="40">
                  <c:v>13297687.658544738</c:v>
                </c:pt>
                <c:pt idx="41">
                  <c:v>19572919.558696508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AA-4F71-B174-C4D185DB1E54}"/>
            </c:ext>
          </c:extLst>
        </c:ser>
        <c:ser>
          <c:idx val="4"/>
          <c:order val="5"/>
          <c:tx>
            <c:strRef>
              <c:f>'15-5PH_H1150'!$A$1</c:f>
              <c:strCache>
                <c:ptCount val="1"/>
                <c:pt idx="0">
                  <c:v>15-5PH_AMS5659_H1150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'15-5PH_H1150'!$S$5:$S$65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1.9335513049985248E-3</c:v>
                </c:pt>
                <c:pt idx="2">
                  <c:v>2.1101852728013576E-3</c:v>
                </c:pt>
                <c:pt idx="3">
                  <c:v>2.2882487629941593E-3</c:v>
                </c:pt>
                <c:pt idx="4">
                  <c:v>2.4688290389570581E-3</c:v>
                </c:pt>
                <c:pt idx="5">
                  <c:v>2.6536451679860561E-3</c:v>
                </c:pt>
                <c:pt idx="6">
                  <c:v>2.8453286128734979E-3</c:v>
                </c:pt>
                <c:pt idx="7">
                  <c:v>3.0477957548704277E-3</c:v>
                </c:pt>
                <c:pt idx="8">
                  <c:v>3.2667331910252633E-3</c:v>
                </c:pt>
                <c:pt idx="9">
                  <c:v>3.5102194488820775E-3</c:v>
                </c:pt>
                <c:pt idx="10">
                  <c:v>3.789509603191102E-3</c:v>
                </c:pt>
                <c:pt idx="11">
                  <c:v>4.1200120500164182E-3</c:v>
                </c:pt>
                <c:pt idx="12">
                  <c:v>4.522489213532912E-3</c:v>
                </c:pt>
                <c:pt idx="13">
                  <c:v>5.0245159504304108E-3</c:v>
                </c:pt>
                <c:pt idx="14">
                  <c:v>5.6622304536966105E-3</c:v>
                </c:pt>
                <c:pt idx="15">
                  <c:v>6.4824119196242843E-3</c:v>
                </c:pt>
                <c:pt idx="16">
                  <c:v>7.5449162378061017E-3</c:v>
                </c:pt>
                <c:pt idx="17">
                  <c:v>8.925494252732688E-3</c:v>
                </c:pt>
                <c:pt idx="18">
                  <c:v>1.071900505492277E-2</c:v>
                </c:pt>
                <c:pt idx="19">
                  <c:v>1.3043017120899657E-2</c:v>
                </c:pt>
                <c:pt idx="20">
                  <c:v>1.6041760259239854E-2</c:v>
                </c:pt>
                <c:pt idx="21">
                  <c:v>1.9890348153940189E-2</c:v>
                </c:pt>
                <c:pt idx="22">
                  <c:v>2.4799131648479366E-2</c:v>
                </c:pt>
                <c:pt idx="23">
                  <c:v>3.1017964147554481E-2</c:v>
                </c:pt>
                <c:pt idx="24">
                  <c:v>3.8840061652862384E-2</c:v>
                </c:pt>
                <c:pt idx="25">
                  <c:v>4.8605023411566792E-2</c:v>
                </c:pt>
                <c:pt idx="26">
                  <c:v>6.0700453117942102E-2</c:v>
                </c:pt>
                <c:pt idx="27">
                  <c:v>7.5561501762942532E-2</c:v>
                </c:pt>
                <c:pt idx="28">
                  <c:v>9.3667569196927966E-2</c:v>
                </c:pt>
                <c:pt idx="29">
                  <c:v>0.11553539145836969</c:v>
                </c:pt>
                <c:pt idx="30">
                  <c:v>0.14170785244805773</c:v>
                </c:pt>
                <c:pt idx="31">
                  <c:v>0.17273813792792775</c:v>
                </c:pt>
                <c:pt idx="32">
                  <c:v>0.20916932521419498</c:v>
                </c:pt>
                <c:pt idx="33">
                  <c:v>0.25151016058940256</c:v>
                </c:pt>
                <c:pt idx="34">
                  <c:v>0.30020854369948274</c:v>
                </c:pt>
                <c:pt idx="35">
                  <c:v>0.35562497015159877</c:v>
                </c:pt>
                <c:pt idx="36">
                  <c:v>0.41800868697720961</c:v>
                </c:pt>
                <c:pt idx="37">
                  <c:v>0.48747940035213871</c:v>
                </c:pt>
                <c:pt idx="38">
                  <c:v>0.56401692668769576</c:v>
                </c:pt>
                <c:pt idx="39">
                  <c:v>0.64746022183630236</c:v>
                </c:pt>
                <c:pt idx="40">
                  <c:v>0.73751594032190138</c:v>
                </c:pt>
                <c:pt idx="41">
                  <c:v>0.83377535827653371</c:v>
                </c:pt>
                <c:pt idx="42">
                  <c:v>0.93573744340652654</c:v>
                </c:pt>
                <c:pt idx="43">
                  <c:v>1.0428352853021678</c:v>
                </c:pt>
                <c:pt idx="44">
                  <c:v>1.1544630703948007</c:v>
                </c:pt>
                <c:pt idx="45">
                  <c:v>1.2700012103159146</c:v>
                </c:pt>
                <c:pt idx="46">
                  <c:v>1.3888379305330405</c:v>
                </c:pt>
                <c:pt idx="47">
                  <c:v>1.5103863998033855</c:v>
                </c:pt>
                <c:pt idx="48">
                  <c:v>1.634097172423882</c:v>
                </c:pt>
                <c:pt idx="49">
                  <c:v>1.7594662341913341</c:v>
                </c:pt>
                <c:pt idx="50">
                  <c:v>1.8860392644255044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'15-5PH_H1150'!$T$5:$T$65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55.10621219245796</c:v>
                </c:pt>
                <c:pt idx="2">
                  <c:v>60.12648728843287</c:v>
                </c:pt>
                <c:pt idx="3">
                  <c:v>65.148627455028546</c:v>
                </c:pt>
                <c:pt idx="4">
                  <c:v>70.172731003243513</c:v>
                </c:pt>
                <c:pt idx="5">
                  <c:v>75.198965629574786</c:v>
                </c:pt>
                <c:pt idx="6">
                  <c:v>80.22760683514403</c:v>
                </c:pt>
                <c:pt idx="7">
                  <c:v>85.259092679771996</c:v>
                </c:pt>
                <c:pt idx="8">
                  <c:v>90.294100020496572</c:v>
                </c:pt>
                <c:pt idx="9">
                  <c:v>95.333648518124761</c:v>
                </c:pt>
                <c:pt idx="10">
                  <c:v>100.37923998529604</c:v>
                </c:pt>
                <c:pt idx="11">
                  <c:v>105.43304210526316</c:v>
                </c:pt>
                <c:pt idx="12">
                  <c:v>110.49812718221951</c:v>
                </c:pt>
                <c:pt idx="13">
                  <c:v>115.57877840156979</c:v>
                </c:pt>
                <c:pt idx="14">
                  <c:v>120.68087809210373</c:v>
                </c:pt>
                <c:pt idx="15">
                  <c:v>125.81239470164279</c:v>
                </c:pt>
                <c:pt idx="16">
                  <c:v>130.98398763343803</c:v>
                </c:pt>
                <c:pt idx="17">
                  <c:v>136.2097517524536</c:v>
                </c:pt>
                <c:pt idx="18">
                  <c:v>141.50812626872778</c:v>
                </c:pt>
                <c:pt idx="19">
                  <c:v>146.90299584931162</c:v>
                </c:pt>
                <c:pt idx="20">
                  <c:v>152.42501521089488</c:v>
                </c:pt>
                <c:pt idx="21">
                  <c:v>158.11319211219251</c:v>
                </c:pt>
                <c:pt idx="22">
                  <c:v>164.01676760853314</c:v>
                </c:pt>
                <c:pt idx="23">
                  <c:v>170.1974366609127</c:v>
                </c:pt>
                <c:pt idx="24">
                  <c:v>176.73195671810782</c:v>
                </c:pt>
                <c:pt idx="25">
                  <c:v>183.71519672332789</c:v>
                </c:pt>
                <c:pt idx="26">
                  <c:v>191.2636841463823</c:v>
                </c:pt>
                <c:pt idx="27">
                  <c:v>199.51971311849309</c:v>
                </c:pt>
                <c:pt idx="28">
                  <c:v>208.65608255974934</c:v>
                </c:pt>
                <c:pt idx="29">
                  <c:v>218.88153934882723</c:v>
                </c:pt>
                <c:pt idx="30">
                  <c:v>230.44700810103888</c:v>
                </c:pt>
                <c:pt idx="31">
                  <c:v>243.65269600407856</c:v>
                </c:pt>
                <c:pt idx="32">
                  <c:v>258.85616842105264</c:v>
                </c:pt>
                <c:pt idx="33">
                  <c:v>276.4814986175648</c:v>
                </c:pt>
                <c:pt idx="34">
                  <c:v>297.02960301383121</c:v>
                </c:pt>
                <c:pt idx="35">
                  <c:v>321.08988181406716</c:v>
                </c:pt>
                <c:pt idx="36">
                  <c:v>349.35329373378192</c:v>
                </c:pt>
                <c:pt idx="37">
                  <c:v>382.6270028411696</c:v>
                </c:pt>
                <c:pt idx="38">
                  <c:v>421.85074526157348</c:v>
                </c:pt>
                <c:pt idx="39">
                  <c:v>468.11507367404971</c:v>
                </c:pt>
                <c:pt idx="40">
                  <c:v>522.6816481664282</c:v>
                </c:pt>
                <c:pt idx="41">
                  <c:v>587.00575312003639</c:v>
                </c:pt>
                <c:pt idx="42">
                  <c:v>662.76123137740365</c:v>
                </c:pt>
                <c:pt idx="43">
                  <c:v>751.86803901593817</c:v>
                </c:pt>
                <c:pt idx="44">
                  <c:v>856.52263661774543</c:v>
                </c:pt>
                <c:pt idx="45">
                  <c:v>979.23144600049829</c:v>
                </c:pt>
                <c:pt idx="46">
                  <c:v>1122.8476149666953</c:v>
                </c:pt>
                <c:pt idx="47">
                  <c:v>1290.6113467486716</c:v>
                </c:pt>
                <c:pt idx="48">
                  <c:v>1486.1940654845569</c:v>
                </c:pt>
                <c:pt idx="49">
                  <c:v>1713.7467042659691</c:v>
                </c:pt>
                <c:pt idx="50">
                  <c:v>1977.9524180616099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AA-4F71-B174-C4D185DB1E54}"/>
            </c:ext>
          </c:extLst>
        </c:ser>
        <c:ser>
          <c:idx val="8"/>
          <c:order val="6"/>
          <c:tx>
            <c:strRef>
              <c:f>'17-4PH_H900'!$A$1</c:f>
              <c:strCache>
                <c:ptCount val="1"/>
                <c:pt idx="0">
                  <c:v>17-4PH_AMS5643_H900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'17-4PH_H900'!$S$5:$S$65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3.6977986363460648E-3</c:v>
                </c:pt>
                <c:pt idx="2">
                  <c:v>3.8752334811544119E-3</c:v>
                </c:pt>
                <c:pt idx="3">
                  <c:v>4.0541624947488392E-3</c:v>
                </c:pt>
                <c:pt idx="4">
                  <c:v>4.2353328502472204E-3</c:v>
                </c:pt>
                <c:pt idx="5">
                  <c:v>4.4198011064299492E-3</c:v>
                </c:pt>
                <c:pt idx="6">
                  <c:v>4.6090399934341011E-3</c:v>
                </c:pt>
                <c:pt idx="7">
                  <c:v>4.8050753359431134E-3</c:v>
                </c:pt>
                <c:pt idx="8">
                  <c:v>5.0106598687190019E-3</c:v>
                </c:pt>
                <c:pt idx="9">
                  <c:v>5.2294918381293656E-3</c:v>
                </c:pt>
                <c:pt idx="10">
                  <c:v>5.4664875432729691E-3</c:v>
                </c:pt>
                <c:pt idx="11">
                  <c:v>5.7281183475030003E-3</c:v>
                </c:pt>
                <c:pt idx="12">
                  <c:v>6.0228241734914889E-3</c:v>
                </c:pt>
                <c:pt idx="13">
                  <c:v>6.3615170580000758E-3</c:v>
                </c:pt>
                <c:pt idx="14">
                  <c:v>6.7581899434356659E-3</c:v>
                </c:pt>
                <c:pt idx="15">
                  <c:v>7.2306474528422426E-3</c:v>
                </c:pt>
                <c:pt idx="16">
                  <c:v>7.8013768263092672E-3</c:v>
                </c:pt>
                <c:pt idx="17">
                  <c:v>8.4985783305340026E-3</c:v>
                </c:pt>
                <c:pt idx="18">
                  <c:v>9.3573750585960926E-3</c:v>
                </c:pt>
                <c:pt idx="19">
                  <c:v>1.0421221787466673E-2</c:v>
                </c:pt>
                <c:pt idx="20">
                  <c:v>1.1743531005901982E-2</c:v>
                </c:pt>
                <c:pt idx="21">
                  <c:v>1.3389530758691303E-2</c:v>
                </c:pt>
                <c:pt idx="22">
                  <c:v>1.5438362780345235E-2</c:v>
                </c:pt>
                <c:pt idx="23">
                  <c:v>1.7985419505213249E-2</c:v>
                </c:pt>
                <c:pt idx="24">
                  <c:v>2.1144903716370105E-2</c:v>
                </c:pt>
                <c:pt idx="25">
                  <c:v>2.5052573422571608E-2</c:v>
                </c:pt>
                <c:pt idx="26">
                  <c:v>2.9868605539527537E-2</c:v>
                </c:pt>
                <c:pt idx="27">
                  <c:v>3.5780473738446256E-2</c:v>
                </c:pt>
                <c:pt idx="28">
                  <c:v>4.3005687555632964E-2</c:v>
                </c:pt>
                <c:pt idx="29">
                  <c:v>5.1794181765161915E-2</c:v>
                </c:pt>
                <c:pt idx="30">
                  <c:v>6.2430079249422211E-2</c:v>
                </c:pt>
                <c:pt idx="31">
                  <c:v>7.5232482258615424E-2</c:v>
                </c:pt>
                <c:pt idx="32">
                  <c:v>9.0554885188082232E-2</c:v>
                </c:pt>
                <c:pt idx="33">
                  <c:v>0.10878276088679859</c:v>
                </c:pt>
                <c:pt idx="34">
                  <c:v>0.13032887103761451</c:v>
                </c:pt>
                <c:pt idx="35">
                  <c:v>0.15562591166574619</c:v>
                </c:pt>
                <c:pt idx="36">
                  <c:v>0.18511624903650062</c:v>
                </c:pt>
                <c:pt idx="37">
                  <c:v>0.21923874332042589</c:v>
                </c:pt>
                <c:pt idx="38">
                  <c:v>0.25841299513986332</c:v>
                </c:pt>
                <c:pt idx="39">
                  <c:v>0.30302175568808482</c:v>
                </c:pt>
                <c:pt idx="40">
                  <c:v>0.35339265646987911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'17-4PH_H900'!$T$5:$T$65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105.38726113586284</c:v>
                </c:pt>
                <c:pt idx="2">
                  <c:v>110.42529369901909</c:v>
                </c:pt>
                <c:pt idx="3">
                  <c:v>115.46528347183425</c:v>
                </c:pt>
                <c:pt idx="4">
                  <c:v>120.50734356870683</c:v>
                </c:pt>
                <c:pt idx="5">
                  <c:v>125.55164104031519</c:v>
                </c:pt>
                <c:pt idx="6">
                  <c:v>130.59841864301055</c:v>
                </c:pt>
                <c:pt idx="7">
                  <c:v>135.64802394520291</c:v>
                </c:pt>
                <c:pt idx="8">
                  <c:v>140.7009477975173</c:v>
                </c:pt>
                <c:pt idx="9">
                  <c:v>145.75787464046277</c:v>
                </c:pt>
                <c:pt idx="10">
                  <c:v>150.81974764598843</c:v>
                </c:pt>
                <c:pt idx="11">
                  <c:v>155.88785229683819</c:v>
                </c:pt>
                <c:pt idx="12">
                  <c:v>160.96392271001261</c:v>
                </c:pt>
                <c:pt idx="13">
                  <c:v>166.05027581861424</c:v>
                </c:pt>
                <c:pt idx="14">
                  <c:v>171.1499794513723</c:v>
                </c:pt>
                <c:pt idx="15">
                  <c:v>176.26706140350876</c:v>
                </c:pt>
                <c:pt idx="16">
                  <c:v>181.40676778944157</c:v>
                </c:pt>
                <c:pt idx="17">
                  <c:v>186.57588032110121</c:v>
                </c:pt>
                <c:pt idx="18">
                  <c:v>191.78310368023961</c:v>
                </c:pt>
                <c:pt idx="19">
                  <c:v>197.03953586481202</c:v>
                </c:pt>
                <c:pt idx="20">
                  <c:v>202.35923630503993</c:v>
                </c:pt>
                <c:pt idx="21">
                  <c:v>207.75990868181304</c:v>
                </c:pt>
                <c:pt idx="22">
                  <c:v>213.26371775734188</c:v>
                </c:pt>
                <c:pt idx="23">
                  <c:v>218.89826216515104</c:v>
                </c:pt>
                <c:pt idx="24">
                  <c:v>224.69772802436134</c:v>
                </c:pt>
                <c:pt idx="25">
                  <c:v>230.7042514635969</c:v>
                </c:pt>
                <c:pt idx="26">
                  <c:v>236.9695216857036</c:v>
                </c:pt>
                <c:pt idx="27">
                  <c:v>243.55666009987311</c:v>
                </c:pt>
                <c:pt idx="28">
                  <c:v>250.54241531795245</c:v>
                </c:pt>
                <c:pt idx="29">
                  <c:v>258.01971848312166</c:v>
                </c:pt>
                <c:pt idx="30">
                  <c:v>266.10064849937453</c:v>
                </c:pt>
                <c:pt idx="31">
                  <c:v>274.91986228821634</c:v>
                </c:pt>
                <c:pt idx="32">
                  <c:v>284.63855124485912</c:v>
                </c:pt>
                <c:pt idx="33">
                  <c:v>295.44899163138223</c:v>
                </c:pt>
                <c:pt idx="34">
                  <c:v>307.57976376161258</c:v>
                </c:pt>
                <c:pt idx="35">
                  <c:v>321.3017225359751</c:v>
                </c:pt>
                <c:pt idx="36">
                  <c:v>336.93481020978379</c:v>
                </c:pt>
                <c:pt idx="37">
                  <c:v>354.8558112622631</c:v>
                </c:pt>
                <c:pt idx="38">
                  <c:v>375.50715891438017</c:v>
                </c:pt>
                <c:pt idx="39">
                  <c:v>399.40691326108407</c:v>
                </c:pt>
                <c:pt idx="40">
                  <c:v>427.16004217911734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3E-496F-82ED-E532B3749B85}"/>
            </c:ext>
          </c:extLst>
        </c:ser>
        <c:ser>
          <c:idx val="9"/>
          <c:order val="7"/>
          <c:tx>
            <c:strRef>
              <c:f>'17-4PH_H925'!$A$1</c:f>
              <c:strCache>
                <c:ptCount val="1"/>
                <c:pt idx="0">
                  <c:v>17-4PH_AMS5643_H925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'17-4PH_H925'!$S$5:$S$65</c:f>
              <c:numCache>
                <c:formatCode>#,##0.000;[Red]\-#,##0.000</c:formatCode>
                <c:ptCount val="61"/>
                <c:pt idx="0">
                  <c:v>0</c:v>
                </c:pt>
                <c:pt idx="1">
                  <c:v>4.0513827061944025E-3</c:v>
                </c:pt>
                <c:pt idx="2">
                  <c:v>4.2287244998925697E-3</c:v>
                </c:pt>
                <c:pt idx="3">
                  <c:v>4.407917025607026E-3</c:v>
                </c:pt>
                <c:pt idx="4">
                  <c:v>4.5901442213867726E-3</c:v>
                </c:pt>
                <c:pt idx="5">
                  <c:v>4.7772408424545049E-3</c:v>
                </c:pt>
                <c:pt idx="6">
                  <c:v>4.9720029774043724E-3</c:v>
                </c:pt>
                <c:pt idx="7">
                  <c:v>5.1786260461300013E-3</c:v>
                </c:pt>
                <c:pt idx="8">
                  <c:v>5.4033147525445547E-3</c:v>
                </c:pt>
                <c:pt idx="9">
                  <c:v>5.6551223598392169E-3</c:v>
                </c:pt>
                <c:pt idx="10">
                  <c:v>5.9470924801305804E-3</c:v>
                </c:pt>
                <c:pt idx="11">
                  <c:v>6.2977957032961992E-3</c:v>
                </c:pt>
                <c:pt idx="12">
                  <c:v>6.73337609993401E-3</c:v>
                </c:pt>
                <c:pt idx="13">
                  <c:v>7.2902489319045562E-3</c:v>
                </c:pt>
                <c:pt idx="14">
                  <c:v>8.0186202944710835E-3</c:v>
                </c:pt>
                <c:pt idx="15">
                  <c:v>8.9870304775271047E-3</c:v>
                </c:pt>
                <c:pt idx="16">
                  <c:v>1.0288152564127327E-2</c:v>
                </c:pt>
                <c:pt idx="17">
                  <c:v>1.2046100569124047E-2</c:v>
                </c:pt>
                <c:pt idx="18">
                  <c:v>1.4425507541712955E-2</c:v>
                </c:pt>
                <c:pt idx="19">
                  <c:v>1.764260764220528E-2</c:v>
                </c:pt>
                <c:pt idx="20">
                  <c:v>2.1978472708836554E-2</c:v>
                </c:pt>
                <c:pt idx="21">
                  <c:v>2.7794377524269435E-2</c:v>
                </c:pt>
                <c:pt idx="22">
                  <c:v>3.5548950795943411E-2</c:v>
                </c:pt>
                <c:pt idx="23">
                  <c:v>4.5816253383333595E-2</c:v>
                </c:pt>
                <c:pt idx="24">
                  <c:v>5.9303157131323753E-2</c:v>
                </c:pt>
                <c:pt idx="25">
                  <c:v>7.6863354419357252E-2</c:v>
                </c:pt>
                <c:pt idx="26">
                  <c:v>9.9504073254470998E-2</c:v>
                </c:pt>
                <c:pt idx="27">
                  <c:v>0.1283803321475932</c:v>
                </c:pt>
                <c:pt idx="28">
                  <c:v>0.16477081477724209</c:v>
                </c:pt>
                <c:pt idx="29">
                  <c:v>0.21002991338569704</c:v>
                </c:pt>
                <c:pt idx="30">
                  <c:v>0.265513032074292</c:v>
                </c:pt>
                <c:pt idx="31">
                  <c:v>0.33247738981068681</c:v>
                </c:pt>
                <c:pt idx="32">
                  <c:v>0.41196786776189936</c:v>
                </c:pt>
                <c:pt idx="33">
                  <c:v>0.50470493417547413</c:v>
                </c:pt>
                <c:pt idx="34">
                  <c:v>0.61099609698993851</c:v>
                </c:pt>
                <c:pt idx="35">
                  <c:v>0.73069058922820751</c:v>
                </c:pt>
                <c:pt idx="36">
                  <c:v>0.86318827732916859</c:v>
                </c:pt>
                <c:pt idx="37">
                  <c:v>1.0075007756195835</c:v>
                </c:pt>
                <c:pt idx="38">
                  <c:v>1.1623505442755167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'17-4PH_H925'!$T$5:$T$65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115.46440712654048</c:v>
                </c:pt>
                <c:pt idx="2">
                  <c:v>120.50596759033064</c:v>
                </c:pt>
                <c:pt idx="3">
                  <c:v>125.54954509777433</c:v>
                </c:pt>
                <c:pt idx="4">
                  <c:v>130.59532275294106</c:v>
                </c:pt>
                <c:pt idx="5">
                  <c:v>135.64359586639253</c:v>
                </c:pt>
                <c:pt idx="6">
                  <c:v>140.69483210794547</c:v>
                </c:pt>
                <c:pt idx="7">
                  <c:v>145.74975969194594</c:v>
                </c:pt>
                <c:pt idx="8">
                  <c:v>150.80949485821688</c:v>
                </c:pt>
                <c:pt idx="9">
                  <c:v>155.87572377179896</c:v>
                </c:pt>
                <c:pt idx="10">
                  <c:v>160.95095893698033</c:v>
                </c:pt>
                <c:pt idx="11">
                  <c:v>166.03889657036231</c:v>
                </c:pt>
                <c:pt idx="12">
                  <c:v>171.144909418814</c:v>
                </c:pt>
                <c:pt idx="13">
                  <c:v>176.27671961403121</c:v>
                </c:pt>
                <c:pt idx="14">
                  <c:v>181.44530876512746</c:v>
                </c:pt>
                <c:pt idx="15">
                  <c:v>186.66613811860066</c:v>
                </c:pt>
                <c:pt idx="16">
                  <c:v>191.96077086075164</c:v>
                </c:pt>
                <c:pt idx="17">
                  <c:v>197.35901219702106</c:v>
                </c:pt>
                <c:pt idx="18">
                  <c:v>202.90171151979024</c:v>
                </c:pt>
                <c:pt idx="19">
                  <c:v>208.64440569627746</c:v>
                </c:pt>
                <c:pt idx="20">
                  <c:v>214.66202433205126</c:v>
                </c:pt>
                <c:pt idx="21">
                  <c:v>221.0549280051226</c:v>
                </c:pt>
                <c:pt idx="22">
                  <c:v>227.95661029994861</c:v>
                </c:pt>
                <c:pt idx="23">
                  <c:v>235.5434655651041</c:v>
                </c:pt>
                <c:pt idx="24">
                  <c:v>244.04710844319794</c:v>
                </c:pt>
                <c:pt idx="25">
                  <c:v>253.76983037339059</c:v>
                </c:pt>
                <c:pt idx="26">
                  <c:v>265.1038946909693</c:v>
                </c:pt>
                <c:pt idx="27">
                  <c:v>278.55550816322443</c:v>
                </c:pt>
                <c:pt idx="28">
                  <c:v>294.77446562366248</c:v>
                </c:pt>
                <c:pt idx="29">
                  <c:v>314.59064894141829</c:v>
                </c:pt>
                <c:pt idx="30">
                  <c:v>339.05877538996253</c:v>
                </c:pt>
                <c:pt idx="31">
                  <c:v>369.51303744718109</c:v>
                </c:pt>
                <c:pt idx="32">
                  <c:v>407.63356047760954</c:v>
                </c:pt>
                <c:pt idx="33">
                  <c:v>455.52693138446512</c:v>
                </c:pt>
                <c:pt idx="34">
                  <c:v>515.82342543711138</c:v>
                </c:pt>
                <c:pt idx="35">
                  <c:v>591.79398587754486</c:v>
                </c:pt>
                <c:pt idx="36">
                  <c:v>687.4904979650147</c:v>
                </c:pt>
                <c:pt idx="37">
                  <c:v>807.91345283257249</c:v>
                </c:pt>
                <c:pt idx="38">
                  <c:v>959.21172457674231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3E-496F-82ED-E532B3749B85}"/>
            </c:ext>
          </c:extLst>
        </c:ser>
        <c:ser>
          <c:idx val="10"/>
          <c:order val="8"/>
          <c:tx>
            <c:strRef>
              <c:f>'17-4PH_H1025'!$A$1</c:f>
              <c:strCache>
                <c:ptCount val="1"/>
                <c:pt idx="0">
                  <c:v>17-4PH_AMS5643_H1025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'17-4PH_H1025'!$S$5:$S$65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4.4052115582924409E-3</c:v>
                </c:pt>
                <c:pt idx="2">
                  <c:v>4.5834015606764558E-3</c:v>
                </c:pt>
                <c:pt idx="3">
                  <c:v>4.7665639710389634E-3</c:v>
                </c:pt>
                <c:pt idx="4">
                  <c:v>4.9611235022981159E-3</c:v>
                </c:pt>
                <c:pt idx="5">
                  <c:v>5.1809889581524576E-3</c:v>
                </c:pt>
                <c:pt idx="6">
                  <c:v>5.4554592286823389E-3</c:v>
                </c:pt>
                <c:pt idx="7">
                  <c:v>5.8446925098192895E-3</c:v>
                </c:pt>
                <c:pt idx="8">
                  <c:v>6.4692622484499975E-3</c:v>
                </c:pt>
                <c:pt idx="9">
                  <c:v>7.5653201177840771E-3</c:v>
                </c:pt>
                <c:pt idx="10">
                  <c:v>9.5850792920403223E-3</c:v>
                </c:pt>
                <c:pt idx="11">
                  <c:v>1.3374890469995092E-2</c:v>
                </c:pt>
                <c:pt idx="12">
                  <c:v>2.0479982602872947E-2</c:v>
                </c:pt>
                <c:pt idx="13">
                  <c:v>3.3640087158282185E-2</c:v>
                </c:pt>
                <c:pt idx="14">
                  <c:v>5.7530136793938452E-2</c:v>
                </c:pt>
                <c:pt idx="15">
                  <c:v>9.9700937293967035E-2</c:v>
                </c:pt>
                <c:pt idx="16">
                  <c:v>0.17136761105909601</c:v>
                </c:pt>
                <c:pt idx="17">
                  <c:v>0.2871155906392695</c:v>
                </c:pt>
                <c:pt idx="18">
                  <c:v>0.46218240067802618</c:v>
                </c:pt>
                <c:pt idx="19">
                  <c:v>0.70706116928598095</c:v>
                </c:pt>
                <c:pt idx="20">
                  <c:v>1.0222863389689441</c:v>
                </c:pt>
                <c:pt idx="21">
                  <c:v>1.3978167831471939</c:v>
                </c:pt>
                <c:pt idx="22">
                  <c:v>1.8176336008226059</c:v>
                </c:pt>
                <c:pt idx="23">
                  <c:v>2.265509683520035</c:v>
                </c:pt>
                <c:pt idx="24">
                  <c:v>2.7284117900500164</c:v>
                </c:pt>
                <c:pt idx="25">
                  <c:v>3.1972315425835651</c:v>
                </c:pt>
                <c:pt idx="26">
                  <c:v>3.6661337154873896</c:v>
                </c:pt>
                <c:pt idx="27">
                  <c:v>4.1315919930021483</c:v>
                </c:pt>
                <c:pt idx="28">
                  <c:v>4.5915742978571323</c:v>
                </c:pt>
                <c:pt idx="29">
                  <c:v>5.0449715990573045</c:v>
                </c:pt>
                <c:pt idx="30">
                  <c:v>5.4912304725476417</c:v>
                </c:pt>
                <c:pt idx="31">
                  <c:v>5.9301266525382372</c:v>
                </c:pt>
                <c:pt idx="32">
                  <c:v>6.3616283948218335</c:v>
                </c:pt>
                <c:pt idx="33">
                  <c:v>6.7858148270336658</c:v>
                </c:pt>
                <c:pt idx="34">
                  <c:v>7.2028273429065335</c:v>
                </c:pt>
                <c:pt idx="35">
                  <c:v>7.6128407055600755</c:v>
                </c:pt>
                <c:pt idx="36">
                  <c:v>8.0160458891509556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'17-4PH_H1025'!$T$5:$T$65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125.54852941133457</c:v>
                </c:pt>
                <c:pt idx="2">
                  <c:v>130.59373901329209</c:v>
                </c:pt>
                <c:pt idx="3">
                  <c:v>135.64141726297683</c:v>
                </c:pt>
                <c:pt idx="4">
                  <c:v>140.69254387061534</c:v>
                </c:pt>
                <c:pt idx="5">
                  <c:v>145.74931929824561</c:v>
                </c:pt>
                <c:pt idx="6">
                  <c:v>150.81654687287556</c:v>
                </c:pt>
                <c:pt idx="7">
                  <c:v>155.90443648890232</c:v>
                </c:pt>
                <c:pt idx="8">
                  <c:v>161.03415751902773</c:v>
                </c:pt>
                <c:pt idx="9">
                  <c:v>166.24859319603036</c:v>
                </c:pt>
                <c:pt idx="10">
                  <c:v>171.63273630118766</c:v>
                </c:pt>
                <c:pt idx="11">
                  <c:v>177.35161507650389</c:v>
                </c:pt>
                <c:pt idx="12">
                  <c:v>183.7195218763994</c:v>
                </c:pt>
                <c:pt idx="13">
                  <c:v>191.32419319252816</c:v>
                </c:pt>
                <c:pt idx="14">
                  <c:v>201.24591791835539</c:v>
                </c:pt>
                <c:pt idx="15">
                  <c:v>215.43816248935482</c:v>
                </c:pt>
                <c:pt idx="16">
                  <c:v>237.37909047595326</c:v>
                </c:pt>
                <c:pt idx="17">
                  <c:v>273.17127878738944</c:v>
                </c:pt>
                <c:pt idx="18">
                  <c:v>333.37345727620198</c:v>
                </c:pt>
                <c:pt idx="19">
                  <c:v>436.01324482066303</c:v>
                </c:pt>
                <c:pt idx="20">
                  <c:v>611.4830945194708</c:v>
                </c:pt>
                <c:pt idx="21">
                  <c:v>910.4059590268422</c:v>
                </c:pt>
                <c:pt idx="22">
                  <c:v>1416.1346099349987</c:v>
                </c:pt>
                <c:pt idx="23">
                  <c:v>2264.4079684483086</c:v>
                </c:pt>
                <c:pt idx="24">
                  <c:v>3673.9554387650014</c:v>
                </c:pt>
                <c:pt idx="25">
                  <c:v>5993.6938867726158</c:v>
                </c:pt>
                <c:pt idx="26">
                  <c:v>9774.8501699395092</c:v>
                </c:pt>
                <c:pt idx="27">
                  <c:v>15880.21004396526</c:v>
                </c:pt>
                <c:pt idx="28">
                  <c:v>25648.217432517613</c:v>
                </c:pt>
                <c:pt idx="29">
                  <c:v>41137.477592202551</c:v>
                </c:pt>
                <c:pt idx="30">
                  <c:v>65488.239445316372</c:v>
                </c:pt>
                <c:pt idx="31">
                  <c:v>103452.84393484821</c:v>
                </c:pt>
                <c:pt idx="32">
                  <c:v>162168.53638678972</c:v>
                </c:pt>
                <c:pt idx="33">
                  <c:v>252275.60280492442</c:v>
                </c:pt>
                <c:pt idx="34">
                  <c:v>389524.36207719299</c:v>
                </c:pt>
                <c:pt idx="35">
                  <c:v>597069.9086306534</c:v>
                </c:pt>
                <c:pt idx="36">
                  <c:v>908728.6259791042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3E-496F-82ED-E532B3749B85}"/>
            </c:ext>
          </c:extLst>
        </c:ser>
        <c:ser>
          <c:idx val="11"/>
          <c:order val="9"/>
          <c:tx>
            <c:strRef>
              <c:f>'17-4PH_H1075'!$A$1</c:f>
              <c:strCache>
                <c:ptCount val="1"/>
                <c:pt idx="0">
                  <c:v>17-4PH_AMS5643_H1075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'17-4PH_H1075'!$S$5:$S$65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3.3444514018582195E-3</c:v>
                </c:pt>
                <c:pt idx="2">
                  <c:v>3.521937305964202E-3</c:v>
                </c:pt>
                <c:pt idx="3">
                  <c:v>3.7023353184764693E-3</c:v>
                </c:pt>
                <c:pt idx="4">
                  <c:v>3.8885076513693936E-3</c:v>
                </c:pt>
                <c:pt idx="5">
                  <c:v>4.0857471747672907E-3</c:v>
                </c:pt>
                <c:pt idx="6">
                  <c:v>4.3035745829403818E-3</c:v>
                </c:pt>
                <c:pt idx="7">
                  <c:v>4.5586870911174665E-3</c:v>
                </c:pt>
                <c:pt idx="8">
                  <c:v>4.8796929046881809E-3</c:v>
                </c:pt>
                <c:pt idx="9">
                  <c:v>5.3145605353144276E-3</c:v>
                </c:pt>
                <c:pt idx="10">
                  <c:v>5.942115595698935E-3</c:v>
                </c:pt>
                <c:pt idx="11">
                  <c:v>6.8894514781714551E-3</c:v>
                </c:pt>
                <c:pt idx="12">
                  <c:v>8.3577907012028756E-3</c:v>
                </c:pt>
                <c:pt idx="13">
                  <c:v>1.0660102569197097E-2</c:v>
                </c:pt>
                <c:pt idx="14">
                  <c:v>1.4274505728099327E-2</c:v>
                </c:pt>
                <c:pt idx="15">
                  <c:v>1.9917791694569188E-2</c:v>
                </c:pt>
                <c:pt idx="16">
                  <c:v>2.8642499342762442E-2</c:v>
                </c:pt>
                <c:pt idx="17">
                  <c:v>4.1957339803519983E-2</c:v>
                </c:pt>
                <c:pt idx="18">
                  <c:v>6.1961973451850609E-2</c:v>
                </c:pt>
                <c:pt idx="19">
                  <c:v>9.1470176851927598E-2</c:v>
                </c:pt>
                <c:pt idx="20">
                  <c:v>0.13406895085111045</c:v>
                </c:pt>
                <c:pt idx="21">
                  <c:v>0.19403104764639298</c:v>
                </c:pt>
                <c:pt idx="22">
                  <c:v>0.27598631850897648</c:v>
                </c:pt>
                <c:pt idx="23">
                  <c:v>0.3843017098987917</c:v>
                </c:pt>
                <c:pt idx="24">
                  <c:v>0.52224930876903319</c:v>
                </c:pt>
                <c:pt idx="25">
                  <c:v>0.69121604240234225</c:v>
                </c:pt>
                <c:pt idx="26">
                  <c:v>0.89029191216184478</c:v>
                </c:pt>
                <c:pt idx="27">
                  <c:v>1.1164416733294562</c:v>
                </c:pt>
                <c:pt idx="28">
                  <c:v>1.3651756850144872</c:v>
                </c:pt>
                <c:pt idx="29">
                  <c:v>1.6314127673676146</c:v>
                </c:pt>
                <c:pt idx="30">
                  <c:v>1.9102229066841194</c:v>
                </c:pt>
                <c:pt idx="31">
                  <c:v>2.1972916882346745</c:v>
                </c:pt>
                <c:pt idx="32">
                  <c:v>2.4891091175402797</c:v>
                </c:pt>
                <c:pt idx="33">
                  <c:v>2.7829670175725636</c:v>
                </c:pt>
                <c:pt idx="34">
                  <c:v>3.076857156148213</c:v>
                </c:pt>
                <c:pt idx="35">
                  <c:v>3.369336465706974</c:v>
                </c:pt>
                <c:pt idx="36">
                  <c:v>3.6593962510639679</c:v>
                </c:pt>
                <c:pt idx="37">
                  <c:v>3.9463510501745103</c:v>
                </c:pt>
                <c:pt idx="38">
                  <c:v>4.2297507680590645</c:v>
                </c:pt>
                <c:pt idx="39">
                  <c:v>4.5093141339899825</c:v>
                </c:pt>
                <c:pt idx="40">
                  <c:v>4.784879632324782</c:v>
                </c:pt>
                <c:pt idx="41">
                  <c:v>5.0563699184233277</c:v>
                </c:pt>
                <c:pt idx="42">
                  <c:v>5.3237662820406353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'17-4PH_H1075'!$T$5:$T$65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95.31686495295925</c:v>
                </c:pt>
                <c:pt idx="2">
                  <c:v>100.35135142557981</c:v>
                </c:pt>
                <c:pt idx="3">
                  <c:v>105.3879290550632</c:v>
                </c:pt>
                <c:pt idx="4">
                  <c:v>110.42695839808027</c:v>
                </c:pt>
                <c:pt idx="5">
                  <c:v>115.46913842989902</c:v>
                </c:pt>
                <c:pt idx="6">
                  <c:v>120.51578453497143</c:v>
                </c:pt>
                <c:pt idx="7">
                  <c:v>125.56930577197953</c:v>
                </c:pt>
                <c:pt idx="8">
                  <c:v>130.63400554823679</c:v>
                </c:pt>
                <c:pt idx="9">
                  <c:v>135.71739664884186</c:v>
                </c:pt>
                <c:pt idx="10">
                  <c:v>140.83231920380848</c:v>
                </c:pt>
                <c:pt idx="11">
                  <c:v>146.00029071094812</c:v>
                </c:pt>
                <c:pt idx="12">
                  <c:v>151.25671668746267</c:v>
                </c:pt>
                <c:pt idx="13">
                  <c:v>156.65886994152677</c:v>
                </c:pt>
                <c:pt idx="14">
                  <c:v>162.29793319080432</c:v>
                </c:pt>
                <c:pt idx="15">
                  <c:v>168.3169290337035</c:v>
                </c:pt>
                <c:pt idx="16">
                  <c:v>174.93707806802442</c:v>
                </c:pt>
                <c:pt idx="17">
                  <c:v>182.49608718408882</c:v>
                </c:pt>
                <c:pt idx="18">
                  <c:v>191.50314727088266</c:v>
                </c:pt>
                <c:pt idx="19">
                  <c:v>202.71710200368994</c:v>
                </c:pt>
                <c:pt idx="20">
                  <c:v>217.25644760741028</c:v>
                </c:pt>
                <c:pt idx="21">
                  <c:v>236.75267366183414</c:v>
                </c:pt>
                <c:pt idx="22">
                  <c:v>263.56212377236938</c:v>
                </c:pt>
                <c:pt idx="23">
                  <c:v>301.05624507765316</c:v>
                </c:pt>
                <c:pt idx="24">
                  <c:v>354.01605261120216</c:v>
                </c:pt>
                <c:pt idx="25">
                  <c:v>429.16415417730065</c:v>
                </c:pt>
                <c:pt idx="26">
                  <c:v>535.8771180900734</c:v>
                </c:pt>
                <c:pt idx="27">
                  <c:v>687.13274279593202</c:v>
                </c:pt>
                <c:pt idx="28">
                  <c:v>900.76140652885681</c:v>
                </c:pt>
                <c:pt idx="29">
                  <c:v>1201.0887312483624</c:v>
                </c:pt>
                <c:pt idx="30">
                  <c:v>1621.0789888273589</c:v>
                </c:pt>
                <c:pt idx="31">
                  <c:v>2205.1158314209324</c:v>
                </c:pt>
                <c:pt idx="32">
                  <c:v>3012.5900045480885</c:v>
                </c:pt>
                <c:pt idx="33">
                  <c:v>4122.503822695935</c:v>
                </c:pt>
                <c:pt idx="34">
                  <c:v>5639.3506570895388</c:v>
                </c:pt>
                <c:pt idx="35">
                  <c:v>7700.5860140886625</c:v>
                </c:pt>
                <c:pt idx="36">
                  <c:v>10486.076714895573</c:v>
                </c:pt>
                <c:pt idx="37">
                  <c:v>14229.998231718666</c:v>
                </c:pt>
                <c:pt idx="38">
                  <c:v>19235.749699127104</c:v>
                </c:pt>
                <c:pt idx="39">
                  <c:v>25894.574144149163</c:v>
                </c:pt>
                <c:pt idx="40">
                  <c:v>34708.711082936083</c:v>
                </c:pt>
                <c:pt idx="41">
                  <c:v>46320.073254894851</c:v>
                </c:pt>
                <c:pt idx="42">
                  <c:v>61545.632817000995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33E-496F-82ED-E532B3749B85}"/>
            </c:ext>
          </c:extLst>
        </c:ser>
        <c:ser>
          <c:idx val="12"/>
          <c:order val="10"/>
          <c:tx>
            <c:strRef>
              <c:f>'17-4PH_H1100'!$A$1</c:f>
              <c:strCache>
                <c:ptCount val="1"/>
                <c:pt idx="0">
                  <c:v>17-4PH_AMS5643_H1100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'17-4PH_H1100'!$S$5:$S$65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3.1678720386866793E-3</c:v>
                </c:pt>
                <c:pt idx="2">
                  <c:v>3.3449140943496978E-3</c:v>
                </c:pt>
                <c:pt idx="3">
                  <c:v>3.5245235908884271E-3</c:v>
                </c:pt>
                <c:pt idx="4">
                  <c:v>3.709407349301226E-3</c:v>
                </c:pt>
                <c:pt idx="5">
                  <c:v>3.9047250301754086E-3</c:v>
                </c:pt>
                <c:pt idx="6">
                  <c:v>4.1200176892396568E-3</c:v>
                </c:pt>
                <c:pt idx="7">
                  <c:v>4.3724464354110487E-3</c:v>
                </c:pt>
                <c:pt idx="8">
                  <c:v>4.6921042927872188E-3</c:v>
                </c:pt>
                <c:pt idx="9">
                  <c:v>5.130538986278365E-3</c:v>
                </c:pt>
                <c:pt idx="10">
                  <c:v>5.7741452519942124E-3</c:v>
                </c:pt>
                <c:pt idx="11">
                  <c:v>6.7647841961588342E-3</c:v>
                </c:pt>
                <c:pt idx="12">
                  <c:v>8.3308757760325123E-3</c:v>
                </c:pt>
                <c:pt idx="13">
                  <c:v>1.0833236850312181E-2</c:v>
                </c:pt>
                <c:pt idx="14">
                  <c:v>1.4830892753548619E-2</c:v>
                </c:pt>
                <c:pt idx="15">
                  <c:v>2.117242538152269E-2</c:v>
                </c:pt>
                <c:pt idx="16">
                  <c:v>3.1116925942143537E-2</c:v>
                </c:pt>
                <c:pt idx="17">
                  <c:v>4.6482989281322301E-2</c:v>
                </c:pt>
                <c:pt idx="18">
                  <c:v>6.9810742621579422E-2</c:v>
                </c:pt>
                <c:pt idx="19">
                  <c:v>0.10449648937257736</c:v>
                </c:pt>
                <c:pt idx="20">
                  <c:v>0.15482177988536355</c:v>
                </c:pt>
                <c:pt idx="21">
                  <c:v>0.22576190409929464</c:v>
                </c:pt>
                <c:pt idx="22">
                  <c:v>0.32246171920221067</c:v>
                </c:pt>
                <c:pt idx="23">
                  <c:v>0.44936566694159474</c:v>
                </c:pt>
                <c:pt idx="24">
                  <c:v>0.60919755390211161</c:v>
                </c:pt>
                <c:pt idx="25">
                  <c:v>0.80218874260387396</c:v>
                </c:pt>
                <c:pt idx="26">
                  <c:v>1.0259388298874872</c:v>
                </c:pt>
                <c:pt idx="27">
                  <c:v>1.2759868596532196</c:v>
                </c:pt>
                <c:pt idx="28">
                  <c:v>1.5467995471025981</c:v>
                </c:pt>
                <c:pt idx="29">
                  <c:v>1.8327468540500285</c:v>
                </c:pt>
                <c:pt idx="30">
                  <c:v>2.1287776066108726</c:v>
                </c:pt>
                <c:pt idx="31">
                  <c:v>2.4307366669399122</c:v>
                </c:pt>
                <c:pt idx="32">
                  <c:v>2.7354110662499398</c:v>
                </c:pt>
                <c:pt idx="33">
                  <c:v>3.0404267345436016</c:v>
                </c:pt>
                <c:pt idx="34">
                  <c:v>3.3440901294978271</c:v>
                </c:pt>
                <c:pt idx="35">
                  <c:v>3.6452290116522947</c:v>
                </c:pt>
                <c:pt idx="36">
                  <c:v>3.9430560439008118</c:v>
                </c:pt>
                <c:pt idx="37">
                  <c:v>4.2370612622659056</c:v>
                </c:pt>
                <c:pt idx="38">
                  <c:v>4.5269313007496077</c:v>
                </c:pt>
                <c:pt idx="39">
                  <c:v>4.812490467559261</c:v>
                </c:pt>
                <c:pt idx="40">
                  <c:v>5.0936585318286598</c:v>
                </c:pt>
                <c:pt idx="41">
                  <c:v>5.3704208160333931</c:v>
                </c:pt>
                <c:pt idx="42">
                  <c:v>5.6428071493717642</c:v>
                </c:pt>
                <c:pt idx="43">
                  <c:v>5.9108771173291617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'17-4PH_H1100'!$T$5:$T$65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90.284353102570364</c:v>
                </c:pt>
                <c:pt idx="2">
                  <c:v>95.317024125333461</c:v>
                </c:pt>
                <c:pt idx="3">
                  <c:v>100.35173211114041</c:v>
                </c:pt>
                <c:pt idx="4">
                  <c:v>105.3888015933414</c:v>
                </c:pt>
                <c:pt idx="5">
                  <c:v>110.42888256193422</c:v>
                </c:pt>
                <c:pt idx="6">
                  <c:v>115.47323508771929</c:v>
                </c:pt>
                <c:pt idx="7">
                  <c:v>120.52423046710058</c:v>
                </c:pt>
                <c:pt idx="8">
                  <c:v>125.58621160696015</c:v>
                </c:pt>
                <c:pt idx="9">
                  <c:v>130.66693643257335</c:v>
                </c:pt>
                <c:pt idx="10">
                  <c:v>135.77994854350166</c:v>
                </c:pt>
                <c:pt idx="11">
                  <c:v>140.9483953580382</c:v>
                </c:pt>
                <c:pt idx="12">
                  <c:v>146.21106733406239</c:v>
                </c:pt>
                <c:pt idx="13">
                  <c:v>151.63179142003011</c:v>
                </c:pt>
                <c:pt idx="14">
                  <c:v>157.31381560846336</c:v>
                </c:pt>
                <c:pt idx="15">
                  <c:v>163.4215186482229</c:v>
                </c:pt>
                <c:pt idx="16">
                  <c:v>170.21273312411734</c:v>
                </c:pt>
                <c:pt idx="17">
                  <c:v>178.08626229646009</c:v>
                </c:pt>
                <c:pt idx="18">
                  <c:v>187.65090394552095</c:v>
                </c:pt>
                <c:pt idx="19">
                  <c:v>199.82459694620096</c:v>
                </c:pt>
                <c:pt idx="20">
                  <c:v>215.97533928232713</c:v>
                </c:pt>
                <c:pt idx="21">
                  <c:v>238.11948903978345</c:v>
                </c:pt>
                <c:pt idx="22">
                  <c:v>269.19819803742536</c:v>
                </c:pt>
                <c:pt idx="23">
                  <c:v>313.45934157077397</c:v>
                </c:pt>
                <c:pt idx="24">
                  <c:v>376.98076286163536</c:v>
                </c:pt>
                <c:pt idx="25">
                  <c:v>468.38138981245277</c:v>
                </c:pt>
                <c:pt idx="26">
                  <c:v>599.78033762686732</c:v>
                </c:pt>
                <c:pt idx="27">
                  <c:v>788.08112275593021</c:v>
                </c:pt>
                <c:pt idx="28">
                  <c:v>1056.6793439078488</c:v>
                </c:pt>
                <c:pt idx="29">
                  <c:v>1437.7185403508772</c:v>
                </c:pt>
                <c:pt idx="30">
                  <c:v>1975.0514881966474</c:v>
                </c:pt>
                <c:pt idx="31">
                  <c:v>2728.1042048572281</c:v>
                </c:pt>
                <c:pt idx="32">
                  <c:v>3776.8888834108902</c:v>
                </c:pt>
                <c:pt idx="33">
                  <c:v>5228.4716071290823</c:v>
                </c:pt>
                <c:pt idx="34">
                  <c:v>7225.2730226563344</c:v>
                </c:pt>
                <c:pt idx="35">
                  <c:v>9955.6675288510942</c:v>
                </c:pt>
                <c:pt idx="36">
                  <c:v>13667.451690000125</c:v>
                </c:pt>
                <c:pt idx="37">
                  <c:v>18684.87865174636</c:v>
                </c:pt>
                <c:pt idx="38">
                  <c:v>25430.105947026834</c:v>
                </c:pt>
                <c:pt idx="39">
                  <c:v>34450.08338632821</c:v>
                </c:pt>
                <c:pt idx="40">
                  <c:v>46450.120494646806</c:v>
                </c:pt>
                <c:pt idx="41">
                  <c:v>62335.624627767909</c:v>
                </c:pt>
                <c:pt idx="42">
                  <c:v>83263.79767311945</c:v>
                </c:pt>
                <c:pt idx="43">
                  <c:v>110707.42816408108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33E-496F-82ED-E532B3749B85}"/>
            </c:ext>
          </c:extLst>
        </c:ser>
        <c:ser>
          <c:idx val="13"/>
          <c:order val="11"/>
          <c:tx>
            <c:strRef>
              <c:f>'17-4PH_H1150'!$A$1</c:f>
              <c:strCache>
                <c:ptCount val="1"/>
                <c:pt idx="0">
                  <c:v>17-4PH_AMS5643_H1150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'17-4PH_H1150'!$S$5:$S$65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2.4621754903227382E-3</c:v>
                </c:pt>
                <c:pt idx="2">
                  <c:v>2.638651072871439E-3</c:v>
                </c:pt>
                <c:pt idx="3">
                  <c:v>2.8169022125811936E-3</c:v>
                </c:pt>
                <c:pt idx="4">
                  <c:v>2.9987776833105824E-3</c:v>
                </c:pt>
                <c:pt idx="5">
                  <c:v>3.1877127103411961E-3</c:v>
                </c:pt>
                <c:pt idx="6">
                  <c:v>3.389865012566893E-3</c:v>
                </c:pt>
                <c:pt idx="7">
                  <c:v>3.6159242648225592E-3</c:v>
                </c:pt>
                <c:pt idx="8">
                  <c:v>3.8839209504531584E-3</c:v>
                </c:pt>
                <c:pt idx="9">
                  <c:v>4.2234859169098743E-3</c:v>
                </c:pt>
                <c:pt idx="10">
                  <c:v>4.682172319518672E-3</c:v>
                </c:pt>
                <c:pt idx="11">
                  <c:v>5.3346502503448219E-3</c:v>
                </c:pt>
                <c:pt idx="12">
                  <c:v>6.2958188075930167E-3</c:v>
                </c:pt>
                <c:pt idx="13">
                  <c:v>7.7391354716072882E-3</c:v>
                </c:pt>
                <c:pt idx="14">
                  <c:v>9.9216969119457037E-3</c:v>
                </c:pt>
                <c:pt idx="15">
                  <c:v>1.3217727228545185E-2</c:v>
                </c:pt>
                <c:pt idx="16">
                  <c:v>1.8161959461844675E-2</c:v>
                </c:pt>
                <c:pt idx="17">
                  <c:v>2.5503613047183814E-2</c:v>
                </c:pt>
                <c:pt idx="18">
                  <c:v>3.6269757275540201E-2</c:v>
                </c:pt>
                <c:pt idx="19">
                  <c:v>5.183309395696626E-2</c:v>
                </c:pt>
                <c:pt idx="20">
                  <c:v>7.397285677082921E-2</c:v>
                </c:pt>
                <c:pt idx="21">
                  <c:v>0.10490844987520354</c:v>
                </c:pt>
                <c:pt idx="22">
                  <c:v>0.14727530254346122</c:v>
                </c:pt>
                <c:pt idx="23">
                  <c:v>0.2040064284447845</c:v>
                </c:pt>
                <c:pt idx="24">
                  <c:v>0.27809082861698275</c:v>
                </c:pt>
                <c:pt idx="25">
                  <c:v>0.37221118593759928</c:v>
                </c:pt>
                <c:pt idx="26">
                  <c:v>0.48831809489111816</c:v>
                </c:pt>
                <c:pt idx="27">
                  <c:v>0.62725384069551238</c:v>
                </c:pt>
                <c:pt idx="28">
                  <c:v>0.78855457715616784</c:v>
                </c:pt>
                <c:pt idx="29">
                  <c:v>0.97050797027670066</c:v>
                </c:pt>
                <c:pt idx="30">
                  <c:v>1.170444490513987</c:v>
                </c:pt>
                <c:pt idx="31">
                  <c:v>1.3851553421500353</c:v>
                </c:pt>
                <c:pt idx="32">
                  <c:v>1.6113072054429185</c:v>
                </c:pt>
                <c:pt idx="33">
                  <c:v>1.8457615830946739</c:v>
                </c:pt>
                <c:pt idx="34">
                  <c:v>2.0857662616141663</c:v>
                </c:pt>
                <c:pt idx="35">
                  <c:v>2.3290326792374034</c:v>
                </c:pt>
                <c:pt idx="36">
                  <c:v>2.5737335720899495</c:v>
                </c:pt>
                <c:pt idx="37">
                  <c:v>2.8184559097689972</c:v>
                </c:pt>
                <c:pt idx="38">
                  <c:v>3.0621355184235761</c:v>
                </c:pt>
                <c:pt idx="39">
                  <c:v>3.3039897335867248</c:v>
                </c:pt>
                <c:pt idx="40">
                  <c:v>3.5434564652195326</c:v>
                </c:pt>
                <c:pt idx="41">
                  <c:v>3.7801428983074907</c:v>
                </c:pt>
                <c:pt idx="42">
                  <c:v>4.0137841808832873</c:v>
                </c:pt>
                <c:pt idx="43">
                  <c:v>4.2442110978525633</c:v>
                </c:pt>
                <c:pt idx="44">
                  <c:v>4.4713252539384518</c:v>
                </c:pt>
                <c:pt idx="45">
                  <c:v>4.695080263427001</c:v>
                </c:pt>
                <c:pt idx="46">
                  <c:v>4.9154676148796206</c:v>
                </c:pt>
                <c:pt idx="47">
                  <c:v>5.1325061104607448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'17-4PH_H1150'!$T$5:$T$65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70.172001474198041</c:v>
                </c:pt>
                <c:pt idx="2">
                  <c:v>75.197556655507029</c:v>
                </c:pt>
                <c:pt idx="3">
                  <c:v>80.225026027092113</c:v>
                </c:pt>
                <c:pt idx="4">
                  <c:v>85.254594463315698</c:v>
                </c:pt>
                <c:pt idx="5">
                  <c:v>90.286627303232351</c:v>
                </c:pt>
                <c:pt idx="6">
                  <c:v>95.32181861982896</c:v>
                </c:pt>
                <c:pt idx="7">
                  <c:v>100.36144151016693</c:v>
                </c:pt>
                <c:pt idx="8">
                  <c:v>105.40775873068317</c:v>
                </c:pt>
                <c:pt idx="9">
                  <c:v>110.46467938043597</c:v>
                </c:pt>
                <c:pt idx="10">
                  <c:v>115.5387850877193</c:v>
                </c:pt>
                <c:pt idx="11">
                  <c:v>120.64090037687957</c:v>
                </c:pt>
                <c:pt idx="12">
                  <c:v>125.78845037671304</c:v>
                </c:pt>
                <c:pt idx="13">
                  <c:v>131.00893938627178</c:v>
                </c:pt>
                <c:pt idx="14">
                  <c:v>136.34500158166455</c:v>
                </c:pt>
                <c:pt idx="15">
                  <c:v>141.86162694485682</c:v>
                </c:pt>
                <c:pt idx="16">
                  <c:v>147.65635916081618</c:v>
                </c:pt>
                <c:pt idx="17">
                  <c:v>153.87350698495865</c:v>
                </c:pt>
                <c:pt idx="18">
                  <c:v>160.72371721110167</c:v>
                </c:pt>
                <c:pt idx="19">
                  <c:v>168.51063840369503</c:v>
                </c:pt>
                <c:pt idx="20">
                  <c:v>177.66687448513747</c:v>
                </c:pt>
                <c:pt idx="21">
                  <c:v>188.80200275376058</c:v>
                </c:pt>
                <c:pt idx="22">
                  <c:v>202.76613102759927</c:v>
                </c:pt>
                <c:pt idx="23">
                  <c:v>220.73331510640415</c:v>
                </c:pt>
                <c:pt idx="24">
                  <c:v>244.31017529889098</c:v>
                </c:pt>
                <c:pt idx="25">
                  <c:v>275.67626727784193</c:v>
                </c:pt>
                <c:pt idx="26">
                  <c:v>317.76420943707484</c:v>
                </c:pt>
                <c:pt idx="27">
                  <c:v>374.48928152218349</c:v>
                </c:pt>
                <c:pt idx="28">
                  <c:v>451.04022708263176</c:v>
                </c:pt>
                <c:pt idx="29">
                  <c:v>554.24535930266597</c:v>
                </c:pt>
                <c:pt idx="30">
                  <c:v>693.0308350192181</c:v>
                </c:pt>
                <c:pt idx="31">
                  <c:v>878.99117958939041</c:v>
                </c:pt>
                <c:pt idx="32">
                  <c:v>1127.0958758752865</c:v>
                </c:pt>
                <c:pt idx="33">
                  <c:v>1456.560140350877</c:v>
                </c:pt>
                <c:pt idx="34">
                  <c:v>1891.9129712921974</c:v>
                </c:pt>
                <c:pt idx="35">
                  <c:v>2464.3012484791716</c:v>
                </c:pt>
                <c:pt idx="36">
                  <c:v>3213.0751788283878</c:v>
                </c:pt>
                <c:pt idx="37">
                  <c:v>4187.7078141718594</c:v>
                </c:pt>
                <c:pt idx="38">
                  <c:v>5450.1098211152121</c:v>
                </c:pt>
                <c:pt idx="39">
                  <c:v>7077.4102730981758</c:v>
                </c:pt>
                <c:pt idx="40">
                  <c:v>9165.2850860440012</c:v>
                </c:pt>
                <c:pt idx="41">
                  <c:v>11831.926966623712</c:v>
                </c:pt>
                <c:pt idx="42">
                  <c:v>15222.764532856138</c:v>
                </c:pt>
                <c:pt idx="43">
                  <c:v>19516.053759271017</c:v>
                </c:pt>
                <c:pt idx="44">
                  <c:v>24929.482264748061</c:v>
                </c:pt>
                <c:pt idx="45">
                  <c:v>31727.946385549032</c:v>
                </c:pt>
                <c:pt idx="46">
                  <c:v>40232.682658475082</c:v>
                </c:pt>
                <c:pt idx="47">
                  <c:v>50831.959494194132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33E-496F-82ED-E532B3749B85}"/>
            </c:ext>
          </c:extLst>
        </c:ser>
        <c:ser>
          <c:idx val="6"/>
          <c:order val="12"/>
          <c:tx>
            <c:strRef>
              <c:f>TOUGHMET3_TX00!$A$1</c:f>
              <c:strCache>
                <c:ptCount val="1"/>
                <c:pt idx="0">
                  <c:v>TOUGHMET3_TX00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TOUGHMET3_TX00!$S$5:$S$65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3.842411695855179E-3</c:v>
                </c:pt>
                <c:pt idx="2">
                  <c:v>4.0852444199958732E-3</c:v>
                </c:pt>
                <c:pt idx="3">
                  <c:v>4.3357641379014288E-3</c:v>
                </c:pt>
                <c:pt idx="4">
                  <c:v>4.6054065405869505E-3</c:v>
                </c:pt>
                <c:pt idx="5">
                  <c:v>4.9202505624876868E-3</c:v>
                </c:pt>
                <c:pt idx="6">
                  <c:v>5.3372792890019156E-3</c:v>
                </c:pt>
                <c:pt idx="7">
                  <c:v>5.9762616615861124E-3</c:v>
                </c:pt>
                <c:pt idx="8">
                  <c:v>7.0801104757815606E-3</c:v>
                </c:pt>
                <c:pt idx="9">
                  <c:v>9.1252909071139268E-3</c:v>
                </c:pt>
                <c:pt idx="10">
                  <c:v>1.3016521567313939E-2</c:v>
                </c:pt>
                <c:pt idx="11">
                  <c:v>2.0415302614807368E-2</c:v>
                </c:pt>
                <c:pt idx="12">
                  <c:v>3.4261011293970696E-2</c:v>
                </c:pt>
                <c:pt idx="13">
                  <c:v>5.9517620762743369E-2</c:v>
                </c:pt>
                <c:pt idx="14">
                  <c:v>0.10404938861801841</c:v>
                </c:pt>
                <c:pt idx="15">
                  <c:v>0.17918991854865893</c:v>
                </c:pt>
                <c:pt idx="16">
                  <c:v>0.29903436682035989</c:v>
                </c:pt>
                <c:pt idx="17">
                  <c:v>0.47732531323780536</c:v>
                </c:pt>
                <c:pt idx="18">
                  <c:v>0.72223152816778002</c:v>
                </c:pt>
                <c:pt idx="19">
                  <c:v>1.0321502635917352</c:v>
                </c:pt>
                <c:pt idx="20">
                  <c:v>1.3961556174097212</c:v>
                </c:pt>
                <c:pt idx="21">
                  <c:v>1.7987022785687872</c:v>
                </c:pt>
                <c:pt idx="22">
                  <c:v>2.2247074402989009</c:v>
                </c:pt>
                <c:pt idx="23">
                  <c:v>2.6622868886584827</c:v>
                </c:pt>
                <c:pt idx="24">
                  <c:v>3.1032029626629334</c:v>
                </c:pt>
                <c:pt idx="25">
                  <c:v>3.5422019272295313</c:v>
                </c:pt>
                <c:pt idx="26">
                  <c:v>3.9761303726316801</c:v>
                </c:pt>
                <c:pt idx="27">
                  <c:v>4.4032005007575883</c:v>
                </c:pt>
                <c:pt idx="28">
                  <c:v>4.8224741177952826</c:v>
                </c:pt>
                <c:pt idx="29">
                  <c:v>5.2335279423283003</c:v>
                </c:pt>
                <c:pt idx="30">
                  <c:v>5.6362450423350348</c:v>
                </c:pt>
                <c:pt idx="31">
                  <c:v>6.0306874534715256</c:v>
                </c:pt>
                <c:pt idx="32">
                  <c:v>6.4170191309475753</c:v>
                </c:pt>
                <c:pt idx="33">
                  <c:v>6.7954595672585434</c:v>
                </c:pt>
                <c:pt idx="34">
                  <c:v>7.1662559635723238</c:v>
                </c:pt>
                <c:pt idx="35">
                  <c:v>7.5296666118965314</c:v>
                </c:pt>
                <c:pt idx="36">
                  <c:v>7.8859510613911104</c:v>
                </c:pt>
                <c:pt idx="37">
                  <c:v>8.2353644002989483</c:v>
                </c:pt>
                <c:pt idx="38">
                  <c:v>8.5781540399235077</c:v>
                </c:pt>
                <c:pt idx="39">
                  <c:v>8.9145580205088883</c:v>
                </c:pt>
                <c:pt idx="40">
                  <c:v>9.2448042405898878</c:v>
                </c:pt>
                <c:pt idx="41">
                  <c:v>9.5691102426254471</c:v>
                </c:pt>
                <c:pt idx="42">
                  <c:v>9.8876833286777064</c:v>
                </c:pt>
                <c:pt idx="43">
                  <c:v>10.200720866357059</c:v>
                </c:pt>
                <c:pt idx="44">
                  <c:v>10.508410698617292</c:v>
                </c:pt>
                <c:pt idx="45">
                  <c:v>10.810931604110081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TOUGHMET3_TX00!$T$5:$T$65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80.306404443373239</c:v>
                </c:pt>
                <c:pt idx="2">
                  <c:v>85.346277073906677</c:v>
                </c:pt>
                <c:pt idx="3">
                  <c:v>90.389287776238788</c:v>
                </c:pt>
                <c:pt idx="4">
                  <c:v>95.436645172081697</c:v>
                </c:pt>
                <c:pt idx="5">
                  <c:v>100.49126058941418</c:v>
                </c:pt>
                <c:pt idx="6">
                  <c:v>105.55983592499589</c:v>
                </c:pt>
                <c:pt idx="7">
                  <c:v>110.65718018033431</c:v>
                </c:pt>
                <c:pt idx="8">
                  <c:v>115.81482352913633</c:v>
                </c:pt>
                <c:pt idx="9">
                  <c:v>121.09766412319621</c:v>
                </c:pt>
                <c:pt idx="10">
                  <c:v>126.63520944566997</c:v>
                </c:pt>
                <c:pt idx="11">
                  <c:v>132.67865554041646</c:v>
                </c:pt>
                <c:pt idx="12">
                  <c:v>139.70263355528078</c:v>
                </c:pt>
                <c:pt idx="13">
                  <c:v>148.58250173776938</c:v>
                </c:pt>
                <c:pt idx="14">
                  <c:v>160.89684717902892</c:v>
                </c:pt>
                <c:pt idx="15">
                  <c:v>179.43365696033388</c:v>
                </c:pt>
                <c:pt idx="16">
                  <c:v>209.0220631277341</c:v>
                </c:pt>
                <c:pt idx="17">
                  <c:v>257.87615655605151</c:v>
                </c:pt>
                <c:pt idx="18">
                  <c:v>339.73208779733079</c:v>
                </c:pt>
                <c:pt idx="19">
                  <c:v>477.19682103603708</c:v>
                </c:pt>
                <c:pt idx="20">
                  <c:v>706.92312025965361</c:v>
                </c:pt>
                <c:pt idx="21">
                  <c:v>1087.5029301141599</c:v>
                </c:pt>
                <c:pt idx="22">
                  <c:v>1711.3598942410636</c:v>
                </c:pt>
                <c:pt idx="23">
                  <c:v>2722.4603439996554</c:v>
                </c:pt>
                <c:pt idx="24">
                  <c:v>4342.4016476987626</c:v>
                </c:pt>
                <c:pt idx="25">
                  <c:v>6908.4433860340869</c:v>
                </c:pt>
                <c:pt idx="26">
                  <c:v>10928.405412470393</c:v>
                </c:pt>
                <c:pt idx="27">
                  <c:v>17159.176104535654</c:v>
                </c:pt>
                <c:pt idx="28">
                  <c:v>26717.991964061708</c:v>
                </c:pt>
                <c:pt idx="29">
                  <c:v>41238.84028184542</c:v>
                </c:pt>
                <c:pt idx="30">
                  <c:v>63090.518288539533</c:v>
                </c:pt>
                <c:pt idx="31">
                  <c:v>95678.327630432919</c:v>
                </c:pt>
                <c:pt idx="32">
                  <c:v>143858.43042812517</c:v>
                </c:pt>
                <c:pt idx="33">
                  <c:v>214502.96035817757</c:v>
                </c:pt>
                <c:pt idx="34">
                  <c:v>317265.58256009402</c:v>
                </c:pt>
                <c:pt idx="35">
                  <c:v>465611.95779400651</c:v>
                </c:pt>
                <c:pt idx="36">
                  <c:v>678198.25413499412</c:v>
                </c:pt>
                <c:pt idx="37">
                  <c:v>980704.39138057025</c:v>
                </c:pt>
                <c:pt idx="38">
                  <c:v>1408258.219994494</c:v>
                </c:pt>
                <c:pt idx="39">
                  <c:v>2008623.6763592905</c:v>
                </c:pt>
                <c:pt idx="40">
                  <c:v>2846371.7360168505</c:v>
                </c:pt>
                <c:pt idx="41">
                  <c:v>4008309.637598813</c:v>
                </c:pt>
                <c:pt idx="42">
                  <c:v>5610513.671219388</c:v>
                </c:pt>
                <c:pt idx="43">
                  <c:v>7807396.5439422615</c:v>
                </c:pt>
                <c:pt idx="44">
                  <c:v>10803345.177742315</c:v>
                </c:pt>
                <c:pt idx="45">
                  <c:v>14867592.566256851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E-496F-82ED-E532B3749B85}"/>
            </c:ext>
          </c:extLst>
        </c:ser>
        <c:ser>
          <c:idx val="7"/>
          <c:order val="13"/>
          <c:tx>
            <c:strRef>
              <c:f>A2024_T351!$A$1</c:f>
              <c:strCache>
                <c:ptCount val="1"/>
                <c:pt idx="0">
                  <c:v>2024_T351(P)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A2024_T351!$S$5:$S$65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4.4642044153722412E-3</c:v>
                </c:pt>
                <c:pt idx="2">
                  <c:v>4.6588819876621371E-3</c:v>
                </c:pt>
                <c:pt idx="3">
                  <c:v>4.9156702830402852E-3</c:v>
                </c:pt>
                <c:pt idx="4">
                  <c:v>5.5720163602737119E-3</c:v>
                </c:pt>
                <c:pt idx="5">
                  <c:v>8.6228412057336098E-3</c:v>
                </c:pt>
                <c:pt idx="6">
                  <c:v>2.5008574677648394E-2</c:v>
                </c:pt>
                <c:pt idx="7">
                  <c:v>0.10806341209227718</c:v>
                </c:pt>
                <c:pt idx="8">
                  <c:v>0.44788496942257633</c:v>
                </c:pt>
                <c:pt idx="9">
                  <c:v>1.3194200215833702</c:v>
                </c:pt>
                <c:pt idx="10">
                  <c:v>2.6208286442766728</c:v>
                </c:pt>
                <c:pt idx="11">
                  <c:v>4.0550688755498978</c:v>
                </c:pt>
                <c:pt idx="12">
                  <c:v>5.491007034529356</c:v>
                </c:pt>
                <c:pt idx="13">
                  <c:v>6.896410411474247</c:v>
                </c:pt>
                <c:pt idx="14">
                  <c:v>8.2655994393133039</c:v>
                </c:pt>
                <c:pt idx="15">
                  <c:v>9.5988210655718724</c:v>
                </c:pt>
                <c:pt idx="16">
                  <c:v>10.897545733608402</c:v>
                </c:pt>
                <c:pt idx="17">
                  <c:v>12.163422751572568</c:v>
                </c:pt>
                <c:pt idx="18">
                  <c:v>13.3980496540891</c:v>
                </c:pt>
                <c:pt idx="19">
                  <c:v>14.602926161940884</c:v>
                </c:pt>
                <c:pt idx="20">
                  <c:v>15.779450715305078</c:v>
                </c:pt>
                <c:pt idx="21">
                  <c:v>16.928926529926585</c:v>
                </c:pt>
                <c:pt idx="22">
                  <c:v>18.052569292288076</c:v>
                </c:pt>
                <c:pt idx="23">
                  <c:v>19.151514618512202</c:v>
                </c:pt>
                <c:pt idx="24">
                  <c:v>20.226824876361366</c:v>
                </c:pt>
                <c:pt idx="25">
                  <c:v>21.279495335174261</c:v>
                </c:pt>
                <c:pt idx="26">
                  <c:v>22.31045969493892</c:v>
                </c:pt>
                <c:pt idx="27">
                  <c:v>23.320595060683697</c:v>
                </c:pt>
                <c:pt idx="28">
                  <c:v>24.310726425445448</c:v>
                </c:pt>
                <c:pt idx="29">
                  <c:v>25.281630718283175</c:v>
                </c:pt>
                <c:pt idx="30">
                  <c:v>26.2340404668114</c:v>
                </c:pt>
                <c:pt idx="31">
                  <c:v>27.168647117416548</c:v>
                </c:pt>
                <c:pt idx="32">
                  <c:v>28.086104050825412</c:v>
                </c:pt>
                <c:pt idx="33">
                  <c:v>28.987029325958943</c:v>
                </c:pt>
                <c:pt idx="34">
                  <c:v>29.872008180928844</c:v>
                </c:pt>
                <c:pt idx="35">
                  <c:v>30.74159531652224</c:v>
                </c:pt>
                <c:pt idx="36">
                  <c:v>31.59631698448722</c:v>
                </c:pt>
                <c:pt idx="37">
                  <c:v>32.436672900306263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A2024_T351!$T$5:$T$65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48.213407686020204</c:v>
                </c:pt>
                <c:pt idx="2">
                  <c:v>50.232077780071052</c:v>
                </c:pt>
                <c:pt idx="3">
                  <c:v>52.254777583836479</c:v>
                </c:pt>
                <c:pt idx="4">
                  <c:v>54.300204754621163</c:v>
                </c:pt>
                <c:pt idx="5">
                  <c:v>56.483381760328427</c:v>
                </c:pt>
                <c:pt idx="6">
                  <c:v>59.467117934618273</c:v>
                </c:pt>
                <c:pt idx="7">
                  <c:v>66.84522745325755</c:v>
                </c:pt>
                <c:pt idx="8">
                  <c:v>97.027193956459243</c:v>
                </c:pt>
                <c:pt idx="9">
                  <c:v>239.43333796444441</c:v>
                </c:pt>
                <c:pt idx="10">
                  <c:v>907.28381839353096</c:v>
                </c:pt>
                <c:pt idx="11">
                  <c:v>3922.7511693656538</c:v>
                </c:pt>
                <c:pt idx="12">
                  <c:v>16974.613975292807</c:v>
                </c:pt>
                <c:pt idx="13">
                  <c:v>71185.787613279987</c:v>
                </c:pt>
                <c:pt idx="14">
                  <c:v>287689.33164581639</c:v>
                </c:pt>
                <c:pt idx="15">
                  <c:v>1120769.813524466</c:v>
                </c:pt>
                <c:pt idx="16">
                  <c:v>4215279.656366447</c:v>
                </c:pt>
                <c:pt idx="17">
                  <c:v>15331518.821553368</c:v>
                </c:pt>
                <c:pt idx="18">
                  <c:v>54013298.145508945</c:v>
                </c:pt>
                <c:pt idx="19">
                  <c:v>184602402.68851784</c:v>
                </c:pt>
                <c:pt idx="20">
                  <c:v>612935302.77828217</c:v>
                </c:pt>
                <c:pt idx="21">
                  <c:v>1979747759.2441235</c:v>
                </c:pt>
                <c:pt idx="22">
                  <c:v>6228185637.7217484</c:v>
                </c:pt>
                <c:pt idx="23">
                  <c:v>19106131288.831444</c:v>
                </c:pt>
                <c:pt idx="24">
                  <c:v>57215552397.863121</c:v>
                </c:pt>
                <c:pt idx="25">
                  <c:v>167427366520.73627</c:v>
                </c:pt>
                <c:pt idx="26">
                  <c:v>479207295719.03357</c:v>
                </c:pt>
                <c:pt idx="27">
                  <c:v>1342745052984.2666</c:v>
                </c:pt>
                <c:pt idx="28">
                  <c:v>3686398840750.3418</c:v>
                </c:pt>
                <c:pt idx="29">
                  <c:v>9924162461953.582</c:v>
                </c:pt>
                <c:pt idx="30">
                  <c:v>26217585287765.355</c:v>
                </c:pt>
                <c:pt idx="31">
                  <c:v>68015060828453.211</c:v>
                </c:pt>
                <c:pt idx="32">
                  <c:v>173388585653875.22</c:v>
                </c:pt>
                <c:pt idx="33">
                  <c:v>434623011946797.38</c:v>
                </c:pt>
                <c:pt idx="34">
                  <c:v>1071867194476090.9</c:v>
                </c:pt>
                <c:pt idx="35">
                  <c:v>2602261949861408</c:v>
                </c:pt>
                <c:pt idx="36">
                  <c:v>6222658013645895</c:v>
                </c:pt>
                <c:pt idx="37">
                  <c:v>1.4663481965983528E+16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3E-496F-82ED-E532B3749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430383"/>
        <c:axId val="1129439535"/>
      </c:scatterChart>
      <c:valAx>
        <c:axId val="1129430383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</a:t>
                </a:r>
                <a:r>
                  <a:rPr lang="en-US" altLang="ja-JP" baseline="-25000"/>
                  <a:t>total</a:t>
                </a:r>
                <a:r>
                  <a:rPr lang="en-US" altLang="ja-JP"/>
                  <a:t>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000;[Red]\-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9439535"/>
        <c:crosses val="autoZero"/>
        <c:crossBetween val="midCat"/>
      </c:valAx>
      <c:valAx>
        <c:axId val="1129439535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 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9430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'15-5PH_H900 '!$E$2</c:f>
              <c:strCache>
                <c:ptCount val="1"/>
                <c:pt idx="0">
                  <c:v>R-O line_H900_eng_total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'15-5PH_H900 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3.5087719298245622E-4</c:v>
                </c:pt>
                <c:pt idx="3">
                  <c:v>5.2631578947370285E-4</c:v>
                </c:pt>
                <c:pt idx="4">
                  <c:v>7.0175438596569795E-4</c:v>
                </c:pt>
                <c:pt idx="5">
                  <c:v>8.7719298247043286E-4</c:v>
                </c:pt>
                <c:pt idx="6">
                  <c:v>1.0526315791002882E-3</c:v>
                </c:pt>
                <c:pt idx="7">
                  <c:v>1.2280701765730122E-3</c:v>
                </c:pt>
                <c:pt idx="8">
                  <c:v>1.4035087783665875E-3</c:v>
                </c:pt>
                <c:pt idx="9">
                  <c:v>1.5789473981822435E-3</c:v>
                </c:pt>
                <c:pt idx="10">
                  <c:v>1.7543860819963166E-3</c:v>
                </c:pt>
                <c:pt idx="11">
                  <c:v>1.9298249656093552E-3</c:v>
                </c:pt>
                <c:pt idx="12">
                  <c:v>2.1052644106143653E-3</c:v>
                </c:pt>
                <c:pt idx="13">
                  <c:v>2.2807053005699462E-3</c:v>
                </c:pt>
                <c:pt idx="14">
                  <c:v>2.4561496440100839E-3</c:v>
                </c:pt>
                <c:pt idx="15">
                  <c:v>2.6316017342057222E-3</c:v>
                </c:pt>
                <c:pt idx="16">
                  <c:v>2.8070702738216382E-3</c:v>
                </c:pt>
                <c:pt idx="17">
                  <c:v>2.9825721071477522E-3</c:v>
                </c:pt>
                <c:pt idx="18">
                  <c:v>3.1581385405184343E-3</c:v>
                </c:pt>
                <c:pt idx="19">
                  <c:v>3.3338257066353513E-3</c:v>
                </c:pt>
                <c:pt idx="20">
                  <c:v>3.5097310822456377E-3</c:v>
                </c:pt>
                <c:pt idx="21">
                  <c:v>3.6860191512559492E-3</c:v>
                </c:pt>
                <c:pt idx="22">
                  <c:v>3.8629603771005148E-3</c:v>
                </c:pt>
                <c:pt idx="23">
                  <c:v>4.0409891804415784E-3</c:v>
                </c:pt>
                <c:pt idx="24">
                  <c:v>4.2207885949872778E-3</c:v>
                </c:pt>
                <c:pt idx="25">
                  <c:v>4.4034117931839312E-3</c:v>
                </c:pt>
                <c:pt idx="26">
                  <c:v>4.5904538479490968E-3</c:v>
                </c:pt>
                <c:pt idx="27">
                  <c:v>4.784291056515148E-3</c:v>
                </c:pt>
                <c:pt idx="28">
                  <c:v>4.988410046395453E-3</c:v>
                </c:pt>
                <c:pt idx="29">
                  <c:v>5.2078548801767462E-3</c:v>
                </c:pt>
                <c:pt idx="30">
                  <c:v>5.4498276659071896E-3</c:v>
                </c:pt>
                <c:pt idx="31">
                  <c:v>5.7244869776530566E-3</c:v>
                </c:pt>
                <c:pt idx="32">
                  <c:v>6.0459989363343316E-3</c:v>
                </c:pt>
                <c:pt idx="33">
                  <c:v>6.4339083618192659E-3</c:v>
                </c:pt>
                <c:pt idx="34">
                  <c:v>6.9149122807017549E-3</c:v>
                </c:pt>
                <c:pt idx="35">
                  <c:v>7.5251355892028936E-3</c:v>
                </c:pt>
                <c:pt idx="36">
                  <c:v>8.3130291901735535E-3</c:v>
                </c:pt>
                <c:pt idx="37">
                  <c:v>9.34303484637794E-3</c:v>
                </c:pt>
                <c:pt idx="38">
                  <c:v>1.0700188756796847E-2</c:v>
                </c:pt>
                <c:pt idx="39">
                  <c:v>1.2495867947234954E-2</c:v>
                </c:pt>
                <c:pt idx="40">
                  <c:v>1.4874920493105459E-2</c:v>
                </c:pt>
                <c:pt idx="41">
                  <c:v>1.8024462928925504E-2</c:v>
                </c:pt>
                <c:pt idx="42">
                  <c:v>2.218467656241915E-2</c:v>
                </c:pt>
                <c:pt idx="43">
                  <c:v>2.766198946911495E-2</c:v>
                </c:pt>
                <c:pt idx="44">
                  <c:v>3.4845093417940308E-2</c:v>
                </c:pt>
                <c:pt idx="45">
                  <c:v>4.4224315648455664E-2</c:v>
                </c:pt>
                <c:pt idx="46">
                  <c:v>5.6414945124777433E-2</c:v>
                </c:pt>
                <c:pt idx="47">
                  <c:v>7.2185202531450526E-2</c:v>
                </c:pt>
                <c:pt idx="48">
                  <c:v>9.248964381999053E-2</c:v>
                </c:pt>
                <c:pt idx="49">
                  <c:v>0.11850889959794549</c:v>
                </c:pt>
                <c:pt idx="50">
                  <c:v>0.15169677818382044</c:v>
                </c:pt>
                <c:pt idx="51">
                  <c:v>0.19383589991519323</c:v>
                </c:pt>
                <c:pt idx="52">
                  <c:v>0.2471031855569002</c:v>
                </c:pt>
                <c:pt idx="53">
                  <c:v>0.31414669375653476</c:v>
                </c:pt>
                <c:pt idx="54">
                  <c:v>0.39817549286682935</c:v>
                </c:pt>
                <c:pt idx="55">
                  <c:v>0.50306446261918603</c:v>
                </c:pt>
                <c:pt idx="56">
                  <c:v>0.63347615270312863</c:v>
                </c:pt>
                <c:pt idx="57">
                  <c:v>0.79500207999299533</c:v>
                </c:pt>
                <c:pt idx="58">
                  <c:v>0.99432612577632573</c:v>
                </c:pt>
                <c:pt idx="59">
                  <c:v>1.2394130007933573</c:v>
                </c:pt>
                <c:pt idx="60">
                  <c:v>1.5397250812169632</c:v>
                </c:pt>
              </c:numCache>
            </c:numRef>
          </c:xVal>
          <c:yVal>
            <c:numRef>
              <c:f>'15-5PH_H900 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68-4A43-92AB-7524BFA2EADD}"/>
            </c:ext>
          </c:extLst>
        </c:ser>
        <c:ser>
          <c:idx val="1"/>
          <c:order val="1"/>
          <c:tx>
            <c:strRef>
              <c:f>'15-5PH_H900 '!$H$2</c:f>
              <c:strCache>
                <c:ptCount val="1"/>
                <c:pt idx="0">
                  <c:v>R-O line_H900_true_total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'15-5PH_H900 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7.0150827149119096E-4</c:v>
                </c:pt>
                <c:pt idx="5">
                  <c:v>8.7680847354880637E-4</c:v>
                </c:pt>
                <c:pt idx="6">
                  <c:v>1.0520779509564405E-3</c:v>
                </c:pt>
                <c:pt idx="7">
                  <c:v>1.2273167151995827E-3</c:v>
                </c:pt>
                <c:pt idx="8">
                  <c:v>1.4025247805132615E-3</c:v>
                </c:pt>
                <c:pt idx="9">
                  <c:v>1.5777021713318997E-3</c:v>
                </c:pt>
                <c:pt idx="10">
                  <c:v>1.7528489442934559E-3</c:v>
                </c:pt>
                <c:pt idx="11">
                  <c:v>1.9279652456487952E-3</c:v>
                </c:pt>
                <c:pt idx="12">
                  <c:v>2.1030514468666096E-3</c:v>
                </c:pt>
                <c:pt idx="13">
                  <c:v>2.2781084399356665E-3</c:v>
                </c:pt>
                <c:pt idx="14">
                  <c:v>2.4531382384403982E-3</c:v>
                </c:pt>
                <c:pt idx="15">
                  <c:v>2.6281451332984844E-3</c:v>
                </c:pt>
                <c:pt idx="16">
                  <c:v>2.8031378094775152E-3</c:v>
                </c:pt>
                <c:pt idx="17">
                  <c:v>2.9781330632824791E-3</c:v>
                </c:pt>
                <c:pt idx="18">
                  <c:v>3.1531620957796235E-3</c:v>
                </c:pt>
                <c:pt idx="19">
                  <c:v>3.3282808300645417E-3</c:v>
                </c:pt>
                <c:pt idx="20">
                  <c:v>3.5035863494865481E-3</c:v>
                </c:pt>
                <c:pt idx="21">
                  <c:v>3.679242430307914E-3</c:v>
                </c:pt>
                <c:pt idx="22">
                  <c:v>3.8555183051254718E-3</c:v>
                </c:pt>
                <c:pt idx="23">
                  <c:v>4.0328463131178863E-3</c:v>
                </c:pt>
                <c:pt idx="24">
                  <c:v>4.211906052257239E-3</c:v>
                </c:pt>
                <c:pt idx="25">
                  <c:v>4.3937451425805031E-3</c:v>
                </c:pt>
                <c:pt idx="26">
                  <c:v>4.5799498478356904E-3</c:v>
                </c:pt>
                <c:pt idx="27">
                  <c:v>4.7728827088253638E-3</c:v>
                </c:pt>
                <c:pt idx="28">
                  <c:v>4.9760091523978972E-3</c:v>
                </c:pt>
                <c:pt idx="29">
                  <c:v>5.194340902866126E-3</c:v>
                </c:pt>
                <c:pt idx="30">
                  <c:v>5.4350310899616231E-3</c:v>
                </c:pt>
                <c:pt idx="31">
                  <c:v>5.7081643648385517E-3</c:v>
                </c:pt>
                <c:pt idx="32">
                  <c:v>6.0277952210119048E-3</c:v>
                </c:pt>
                <c:pt idx="33">
                  <c:v>6.4132991248095428E-3</c:v>
                </c:pt>
                <c:pt idx="34">
                  <c:v>6.8911139208371703E-3</c:v>
                </c:pt>
                <c:pt idx="35">
                  <c:v>7.4969630031286654E-3</c:v>
                </c:pt>
                <c:pt idx="36">
                  <c:v>8.2786662716325954E-3</c:v>
                </c:pt>
                <c:pt idx="37">
                  <c:v>9.2996586637838687E-3</c:v>
                </c:pt>
                <c:pt idx="38">
                  <c:v>1.0643346856943433E-2</c:v>
                </c:pt>
                <c:pt idx="39">
                  <c:v>1.2418438950461684E-2</c:v>
                </c:pt>
                <c:pt idx="40">
                  <c:v>1.4765373858906739E-2</c:v>
                </c:pt>
                <c:pt idx="41">
                  <c:v>1.7863948221654574E-2</c:v>
                </c:pt>
                <c:pt idx="42">
                  <c:v>2.1942176594425163E-2</c:v>
                </c:pt>
                <c:pt idx="43">
                  <c:v>2.7286308946709366E-2</c:v>
                </c:pt>
                <c:pt idx="44">
                  <c:v>3.4251747320703615E-2</c:v>
                </c:pt>
                <c:pt idx="45">
                  <c:v>4.3274328113208055E-2</c:v>
                </c:pt>
                <c:pt idx="46">
                  <c:v>5.4881048562254828E-2</c:v>
                </c:pt>
                <c:pt idx="47">
                  <c:v>6.969881128216332E-2</c:v>
                </c:pt>
                <c:pt idx="48">
                  <c:v>8.8459168601709104E-2</c:v>
                </c:pt>
                <c:pt idx="49">
                  <c:v>0.11199645864231625</c:v>
                </c:pt>
                <c:pt idx="50">
                  <c:v>0.14123631424487704</c:v>
                </c:pt>
                <c:pt idx="51">
                  <c:v>0.17717156826808803</c:v>
                </c:pt>
                <c:pt idx="52">
                  <c:v>0.22082341031296437</c:v>
                </c:pt>
                <c:pt idx="53">
                  <c:v>0.27318755291536073</c:v>
                </c:pt>
                <c:pt idx="54">
                  <c:v>0.33516816731148996</c:v>
                </c:pt>
                <c:pt idx="55">
                  <c:v>0.40750599915197333</c:v>
                </c:pt>
                <c:pt idx="56">
                  <c:v>0.49071035305626659</c:v>
                </c:pt>
                <c:pt idx="57">
                  <c:v>0.58500618071004173</c:v>
                </c:pt>
                <c:pt idx="58">
                  <c:v>0.69030621171503248</c:v>
                </c:pt>
                <c:pt idx="59">
                  <c:v>0.8062137783077532</c:v>
                </c:pt>
                <c:pt idx="60">
                  <c:v>0.93205583943118153</c:v>
                </c:pt>
              </c:numCache>
            </c:numRef>
          </c:xVal>
          <c:yVal>
            <c:numRef>
              <c:f>'15-5PH_H900 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20.014035087719314</c:v>
                </c:pt>
                <c:pt idx="5">
                  <c:v>25.021929824561763</c:v>
                </c:pt>
                <c:pt idx="6">
                  <c:v>30.031578947373006</c:v>
                </c:pt>
                <c:pt idx="7">
                  <c:v>35.042982456180056</c:v>
                </c:pt>
                <c:pt idx="8">
                  <c:v>40.056140351134665</c:v>
                </c:pt>
                <c:pt idx="9">
                  <c:v>45.071052632918196</c:v>
                </c:pt>
                <c:pt idx="10">
                  <c:v>50.087719304099821</c:v>
                </c:pt>
                <c:pt idx="11">
                  <c:v>55.106140373108516</c:v>
                </c:pt>
                <c:pt idx="12">
                  <c:v>60.126315864636858</c:v>
                </c:pt>
                <c:pt idx="13">
                  <c:v>65.148245844537044</c:v>
                </c:pt>
                <c:pt idx="14">
                  <c:v>70.1719304750807</c:v>
                </c:pt>
                <c:pt idx="15">
                  <c:v>75.197370130065423</c:v>
                </c:pt>
                <c:pt idx="16">
                  <c:v>80.224565621905725</c:v>
                </c:pt>
                <c:pt idx="17">
                  <c:v>85.25351862910756</c:v>
                </c:pt>
                <c:pt idx="18">
                  <c:v>90.28423246864665</c:v>
                </c:pt>
                <c:pt idx="19">
                  <c:v>95.31671344213035</c:v>
                </c:pt>
                <c:pt idx="20">
                  <c:v>100.35097310822457</c:v>
                </c:pt>
                <c:pt idx="21">
                  <c:v>105.38703201088188</c:v>
                </c:pt>
                <c:pt idx="22">
                  <c:v>110.42492564148105</c:v>
                </c:pt>
                <c:pt idx="23">
                  <c:v>115.46471375575078</c:v>
                </c:pt>
                <c:pt idx="24">
                  <c:v>120.50649463139847</c:v>
                </c:pt>
                <c:pt idx="25">
                  <c:v>125.550426474148</c:v>
                </c:pt>
                <c:pt idx="26">
                  <c:v>130.59675900023339</c:v>
                </c:pt>
                <c:pt idx="27">
                  <c:v>135.64587929262956</c:v>
                </c:pt>
                <c:pt idx="28">
                  <c:v>140.69837740649538</c:v>
                </c:pt>
                <c:pt idx="29">
                  <c:v>145.75513895762563</c:v>
                </c:pt>
                <c:pt idx="30">
                  <c:v>150.81747414988607</c:v>
                </c:pt>
                <c:pt idx="31">
                  <c:v>155.88729548153623</c:v>
                </c:pt>
                <c:pt idx="32">
                  <c:v>160.96735982981352</c:v>
                </c:pt>
                <c:pt idx="33">
                  <c:v>166.06159487970018</c:v>
                </c:pt>
                <c:pt idx="34">
                  <c:v>171.17553508771928</c:v>
                </c:pt>
                <c:pt idx="35">
                  <c:v>176.31689872811052</c:v>
                </c:pt>
                <c:pt idx="36">
                  <c:v>181.49634525423124</c:v>
                </c:pt>
                <c:pt idx="37">
                  <c:v>186.7284614465799</c:v>
                </c:pt>
                <c:pt idx="38">
                  <c:v>192.03303586379138</c:v>
                </c:pt>
                <c:pt idx="39">
                  <c:v>197.4366942497108</c:v>
                </c:pt>
                <c:pt idx="40">
                  <c:v>202.97498409862112</c:v>
                </c:pt>
                <c:pt idx="41">
                  <c:v>208.69501490042973</c:v>
                </c:pt>
                <c:pt idx="42">
                  <c:v>214.65878207810803</c:v>
                </c:pt>
                <c:pt idx="43">
                  <c:v>220.94732773585972</c:v>
                </c:pt>
                <c:pt idx="44">
                  <c:v>227.66592055194687</c:v>
                </c:pt>
                <c:pt idx="45">
                  <c:v>234.95047102090251</c:v>
                </c:pt>
                <c:pt idx="46">
                  <c:v>242.97543737869884</c:v>
                </c:pt>
                <c:pt idx="47">
                  <c:v>251.96352259489086</c:v>
                </c:pt>
                <c:pt idx="48">
                  <c:v>262.1975145167977</c:v>
                </c:pt>
                <c:pt idx="49">
                  <c:v>274.03468040149664</c:v>
                </c:pt>
                <c:pt idx="50">
                  <c:v>287.92419454595506</c:v>
                </c:pt>
                <c:pt idx="51">
                  <c:v>304.42815447837427</c:v>
                </c:pt>
                <c:pt idx="52">
                  <c:v>324.24682824479402</c:v>
                </c:pt>
                <c:pt idx="53">
                  <c:v>348.24887384548168</c:v>
                </c:pt>
                <c:pt idx="54">
                  <c:v>377.5073830740439</c:v>
                </c:pt>
                <c:pt idx="55">
                  <c:v>413.34272722027617</c:v>
                </c:pt>
                <c:pt idx="56">
                  <c:v>457.37332275687606</c:v>
                </c:pt>
                <c:pt idx="57">
                  <c:v>511.57559279800364</c:v>
                </c:pt>
                <c:pt idx="58">
                  <c:v>578.35457647513454</c:v>
                </c:pt>
                <c:pt idx="59">
                  <c:v>660.62683523404041</c:v>
                </c:pt>
                <c:pt idx="60">
                  <c:v>761.91752436508898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68-4A43-92AB-7524BFA2EADD}"/>
            </c:ext>
          </c:extLst>
        </c:ser>
        <c:ser>
          <c:idx val="5"/>
          <c:order val="2"/>
          <c:tx>
            <c:strRef>
              <c:f>'15-5PH_H900 '!$N$2</c:f>
              <c:strCache>
                <c:ptCount val="1"/>
                <c:pt idx="0">
                  <c:v>R-O line_H900_true_plastic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'15-5PH_H900 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4.933373162841273E-7</c:v>
                </c:pt>
                <c:pt idx="2">
                  <c:v>2.648484327647492E-6</c:v>
                </c:pt>
                <c:pt idx="3">
                  <c:v>7.5075099930333941E-6</c:v>
                </c:pt>
                <c:pt idx="4">
                  <c:v>1.6647916087329968E-5</c:v>
                </c:pt>
                <c:pt idx="5">
                  <c:v>3.2418661554330618E-5</c:v>
                </c:pt>
                <c:pt idx="6">
                  <c:v>5.8264469552624792E-5</c:v>
                </c:pt>
                <c:pt idx="7">
                  <c:v>9.9165990156633785E-5</c:v>
                </c:pt>
                <c:pt idx="8">
                  <c:v>1.6223038103246705E-4</c:v>
                </c:pt>
                <c:pt idx="9">
                  <c:v>2.5747518813219652E-4</c:v>
                </c:pt>
                <c:pt idx="10">
                  <c:v>3.9885817243617144E-4</c:v>
                </c:pt>
                <c:pt idx="11">
                  <c:v>6.0561698676410165E-4</c:v>
                </c:pt>
                <c:pt idx="12">
                  <c:v>9.0399528426474314E-4</c:v>
                </c:pt>
                <c:pt idx="13">
                  <c:v>1.3294456423319848E-3</c:v>
                </c:pt>
                <c:pt idx="14">
                  <c:v>1.9294139450071173E-3</c:v>
                </c:pt>
                <c:pt idx="15">
                  <c:v>2.7668233128654547E-3</c:v>
                </c:pt>
                <c:pt idx="16">
                  <c:v>3.9243860878772473E-3</c:v>
                </c:pt>
                <c:pt idx="17">
                  <c:v>5.5098761327667476E-3</c:v>
                </c:pt>
                <c:pt idx="18">
                  <c:v>7.6624850816009145E-3</c:v>
                </c:pt>
                <c:pt idx="19">
                  <c:v>1.0560356609197571E-2</c:v>
                </c:pt>
                <c:pt idx="20">
                  <c:v>1.442932999327769E-2</c:v>
                </c:pt>
                <c:pt idx="21">
                  <c:v>1.9552811620728503E-2</c:v>
                </c:pt>
                <c:pt idx="22">
                  <c:v>2.6282509895912676E-2</c:v>
                </c:pt>
                <c:pt idx="23">
                  <c:v>3.50494924263485E-2</c:v>
                </c:pt>
                <c:pt idx="24">
                  <c:v>4.6374635108455048E-2</c:v>
                </c:pt>
                <c:pt idx="25">
                  <c:v>6.0877026417269081E-2</c:v>
                </c:pt>
                <c:pt idx="26">
                  <c:v>7.9278296300958492E-2</c:v>
                </c:pt>
                <c:pt idx="27">
                  <c:v>0.10240024718771655</c:v>
                </c:pt>
                <c:pt idx="28">
                  <c:v>0.13115275141678756</c:v>
                </c:pt>
                <c:pt idx="29">
                  <c:v>0.16650891912658033</c:v>
                </c:pt>
                <c:pt idx="30">
                  <c:v>0.20946536910947702</c:v>
                </c:pt>
                <c:pt idx="31">
                  <c:v>0.26098733467325275</c:v>
                </c:pt>
                <c:pt idx="32">
                  <c:v>0.32194133471048508</c:v>
                </c:pt>
                <c:pt idx="33">
                  <c:v>0.39302178605460941</c:v>
                </c:pt>
                <c:pt idx="34">
                  <c:v>0.4746812067821799</c:v>
                </c:pt>
                <c:pt idx="35">
                  <c:v>0.56707520039942427</c:v>
                </c:pt>
                <c:pt idx="36">
                  <c:v>0.67003210917012967</c:v>
                </c:pt>
                <c:pt idx="37">
                  <c:v>0.78305292984148533</c:v>
                </c:pt>
                <c:pt idx="38">
                  <c:v>0.90534093169715757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'15-5PH_H900 '!$O$5:$O$65</c:f>
              <c:numCache>
                <c:formatCode>0_);[Red]\(0\)</c:formatCode>
                <c:ptCount val="61"/>
                <c:pt idx="0">
                  <c:v>110.42492564148105</c:v>
                </c:pt>
                <c:pt idx="1">
                  <c:v>115.46471375575078</c:v>
                </c:pt>
                <c:pt idx="2">
                  <c:v>120.50649463139847</c:v>
                </c:pt>
                <c:pt idx="3">
                  <c:v>125.550426474148</c:v>
                </c:pt>
                <c:pt idx="4">
                  <c:v>130.59675900023339</c:v>
                </c:pt>
                <c:pt idx="5">
                  <c:v>135.64587929262956</c:v>
                </c:pt>
                <c:pt idx="6">
                  <c:v>140.69837740649538</c:v>
                </c:pt>
                <c:pt idx="7">
                  <c:v>145.75513895762563</c:v>
                </c:pt>
                <c:pt idx="8">
                  <c:v>150.81747414988607</c:v>
                </c:pt>
                <c:pt idx="9">
                  <c:v>155.88729548153623</c:v>
                </c:pt>
                <c:pt idx="10">
                  <c:v>160.96735982981352</c:v>
                </c:pt>
                <c:pt idx="11">
                  <c:v>166.06159487970018</c:v>
                </c:pt>
                <c:pt idx="12">
                  <c:v>171.17553508771928</c:v>
                </c:pt>
                <c:pt idx="13">
                  <c:v>176.31689872811052</c:v>
                </c:pt>
                <c:pt idx="14">
                  <c:v>181.49634525423124</c:v>
                </c:pt>
                <c:pt idx="15">
                  <c:v>186.7284614465799</c:v>
                </c:pt>
                <c:pt idx="16">
                  <c:v>192.03303586379138</c:v>
                </c:pt>
                <c:pt idx="17">
                  <c:v>197.4366942497108</c:v>
                </c:pt>
                <c:pt idx="18">
                  <c:v>202.97498409862112</c:v>
                </c:pt>
                <c:pt idx="19">
                  <c:v>208.69501490042973</c:v>
                </c:pt>
                <c:pt idx="20">
                  <c:v>214.65878207810803</c:v>
                </c:pt>
                <c:pt idx="21">
                  <c:v>220.94732773585972</c:v>
                </c:pt>
                <c:pt idx="22">
                  <c:v>227.66592055194687</c:v>
                </c:pt>
                <c:pt idx="23">
                  <c:v>234.95047102090251</c:v>
                </c:pt>
                <c:pt idx="24">
                  <c:v>242.97543737869884</c:v>
                </c:pt>
                <c:pt idx="25">
                  <c:v>251.96352259489086</c:v>
                </c:pt>
                <c:pt idx="26">
                  <c:v>262.1975145167977</c:v>
                </c:pt>
                <c:pt idx="27">
                  <c:v>274.03468040149664</c:v>
                </c:pt>
                <c:pt idx="28">
                  <c:v>287.92419454595506</c:v>
                </c:pt>
                <c:pt idx="29">
                  <c:v>304.42815447837427</c:v>
                </c:pt>
                <c:pt idx="30">
                  <c:v>324.24682824479402</c:v>
                </c:pt>
                <c:pt idx="31">
                  <c:v>348.24887384548168</c:v>
                </c:pt>
                <c:pt idx="32">
                  <c:v>377.5073830740439</c:v>
                </c:pt>
                <c:pt idx="33">
                  <c:v>413.34272722027617</c:v>
                </c:pt>
                <c:pt idx="34">
                  <c:v>457.37332275687606</c:v>
                </c:pt>
                <c:pt idx="35">
                  <c:v>511.57559279800364</c:v>
                </c:pt>
                <c:pt idx="36">
                  <c:v>578.35457647513454</c:v>
                </c:pt>
                <c:pt idx="37">
                  <c:v>660.62683523404041</c:v>
                </c:pt>
                <c:pt idx="38">
                  <c:v>761.91752436508898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68-4A43-92AB-7524BFA2EADD}"/>
            </c:ext>
          </c:extLst>
        </c:ser>
        <c:ser>
          <c:idx val="4"/>
          <c:order val="3"/>
          <c:tx>
            <c:strRef>
              <c:f>'15-5PH_H900 '!$S$2</c:f>
              <c:strCache>
                <c:ptCount val="1"/>
                <c:pt idx="0">
                  <c:v>fea line_H900_total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'15-5PH_H900 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3.8745587944379318E-3</c:v>
                </c:pt>
                <c:pt idx="2">
                  <c:v>4.0518868024303455E-3</c:v>
                </c:pt>
                <c:pt idx="3">
                  <c:v>4.2309465415696973E-3</c:v>
                </c:pt>
                <c:pt idx="4">
                  <c:v>4.4127856318929614E-3</c:v>
                </c:pt>
                <c:pt idx="5">
                  <c:v>4.5989903371481478E-3</c:v>
                </c:pt>
                <c:pt idx="6">
                  <c:v>4.7919231981378221E-3</c:v>
                </c:pt>
                <c:pt idx="7">
                  <c:v>4.9950496417103547E-3</c:v>
                </c:pt>
                <c:pt idx="8">
                  <c:v>5.2133813921785834E-3</c:v>
                </c:pt>
                <c:pt idx="9">
                  <c:v>5.4540715792740797E-3</c:v>
                </c:pt>
                <c:pt idx="10">
                  <c:v>5.7272048541510082E-3</c:v>
                </c:pt>
                <c:pt idx="11">
                  <c:v>6.0468357103243605E-3</c:v>
                </c:pt>
                <c:pt idx="12">
                  <c:v>6.4323396141219994E-3</c:v>
                </c:pt>
                <c:pt idx="13">
                  <c:v>6.9101544101496269E-3</c:v>
                </c:pt>
                <c:pt idx="14">
                  <c:v>7.516003492441122E-3</c:v>
                </c:pt>
                <c:pt idx="15">
                  <c:v>8.2977067609450519E-3</c:v>
                </c:pt>
                <c:pt idx="16">
                  <c:v>9.318699153096327E-3</c:v>
                </c:pt>
                <c:pt idx="17">
                  <c:v>1.0662387346255889E-2</c:v>
                </c:pt>
                <c:pt idx="18">
                  <c:v>1.243747943977414E-2</c:v>
                </c:pt>
                <c:pt idx="19">
                  <c:v>1.4784414348219194E-2</c:v>
                </c:pt>
                <c:pt idx="20">
                  <c:v>1.7882988710967027E-2</c:v>
                </c:pt>
                <c:pt idx="21">
                  <c:v>2.1961217083737619E-2</c:v>
                </c:pt>
                <c:pt idx="22">
                  <c:v>2.7305349436021822E-2</c:v>
                </c:pt>
                <c:pt idx="23">
                  <c:v>3.4270787810016072E-2</c:v>
                </c:pt>
                <c:pt idx="24">
                  <c:v>4.3293368602520518E-2</c:v>
                </c:pt>
                <c:pt idx="25">
                  <c:v>5.4900089051567291E-2</c:v>
                </c:pt>
                <c:pt idx="26">
                  <c:v>6.9717851771475783E-2</c:v>
                </c:pt>
                <c:pt idx="27">
                  <c:v>8.8478209091021554E-2</c:v>
                </c:pt>
                <c:pt idx="28">
                  <c:v>0.1120154991316287</c:v>
                </c:pt>
                <c:pt idx="29">
                  <c:v>0.14125535473418946</c:v>
                </c:pt>
                <c:pt idx="30">
                  <c:v>0.17719060875740045</c:v>
                </c:pt>
                <c:pt idx="31">
                  <c:v>0.2208424508022768</c:v>
                </c:pt>
                <c:pt idx="32">
                  <c:v>0.27320659340467313</c:v>
                </c:pt>
                <c:pt idx="33">
                  <c:v>0.33518720780080241</c:v>
                </c:pt>
                <c:pt idx="34">
                  <c:v>0.40752503964128578</c:v>
                </c:pt>
                <c:pt idx="35">
                  <c:v>0.49072939354557904</c:v>
                </c:pt>
                <c:pt idx="36">
                  <c:v>0.58502522119935407</c:v>
                </c:pt>
                <c:pt idx="37">
                  <c:v>0.69032525220434482</c:v>
                </c:pt>
                <c:pt idx="38">
                  <c:v>0.80623281879706554</c:v>
                </c:pt>
                <c:pt idx="39">
                  <c:v>0.93207487992049387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'15-5PH_H900 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110.42492564148105</c:v>
                </c:pt>
                <c:pt idx="2">
                  <c:v>115.46471375575078</c:v>
                </c:pt>
                <c:pt idx="3">
                  <c:v>120.50649463139847</c:v>
                </c:pt>
                <c:pt idx="4">
                  <c:v>125.550426474148</c:v>
                </c:pt>
                <c:pt idx="5">
                  <c:v>130.59675900023339</c:v>
                </c:pt>
                <c:pt idx="6">
                  <c:v>135.64587929262956</c:v>
                </c:pt>
                <c:pt idx="7">
                  <c:v>140.69837740649538</c:v>
                </c:pt>
                <c:pt idx="8">
                  <c:v>145.75513895762563</c:v>
                </c:pt>
                <c:pt idx="9">
                  <c:v>150.81747414988607</c:v>
                </c:pt>
                <c:pt idx="10">
                  <c:v>155.88729548153623</c:v>
                </c:pt>
                <c:pt idx="11">
                  <c:v>160.96735982981352</c:v>
                </c:pt>
                <c:pt idx="12">
                  <c:v>166.06159487970018</c:v>
                </c:pt>
                <c:pt idx="13">
                  <c:v>171.17553508771928</c:v>
                </c:pt>
                <c:pt idx="14">
                  <c:v>176.31689872811052</c:v>
                </c:pt>
                <c:pt idx="15">
                  <c:v>181.49634525423124</c:v>
                </c:pt>
                <c:pt idx="16">
                  <c:v>186.7284614465799</c:v>
                </c:pt>
                <c:pt idx="17">
                  <c:v>192.03303586379138</c:v>
                </c:pt>
                <c:pt idx="18">
                  <c:v>197.4366942497108</c:v>
                </c:pt>
                <c:pt idx="19">
                  <c:v>202.97498409862112</c:v>
                </c:pt>
                <c:pt idx="20">
                  <c:v>208.69501490042973</c:v>
                </c:pt>
                <c:pt idx="21">
                  <c:v>214.65878207810803</c:v>
                </c:pt>
                <c:pt idx="22">
                  <c:v>220.94732773585972</c:v>
                </c:pt>
                <c:pt idx="23">
                  <c:v>227.66592055194687</c:v>
                </c:pt>
                <c:pt idx="24">
                  <c:v>234.95047102090251</c:v>
                </c:pt>
                <c:pt idx="25">
                  <c:v>242.97543737869884</c:v>
                </c:pt>
                <c:pt idx="26">
                  <c:v>251.96352259489086</c:v>
                </c:pt>
                <c:pt idx="27">
                  <c:v>262.1975145167977</c:v>
                </c:pt>
                <c:pt idx="28">
                  <c:v>274.03468040149664</c:v>
                </c:pt>
                <c:pt idx="29">
                  <c:v>287.92419454595506</c:v>
                </c:pt>
                <c:pt idx="30">
                  <c:v>304.42815447837427</c:v>
                </c:pt>
                <c:pt idx="31">
                  <c:v>324.24682824479402</c:v>
                </c:pt>
                <c:pt idx="32">
                  <c:v>348.24887384548168</c:v>
                </c:pt>
                <c:pt idx="33">
                  <c:v>377.5073830740439</c:v>
                </c:pt>
                <c:pt idx="34">
                  <c:v>413.34272722027617</c:v>
                </c:pt>
                <c:pt idx="35">
                  <c:v>457.37332275687606</c:v>
                </c:pt>
                <c:pt idx="36">
                  <c:v>511.57559279800364</c:v>
                </c:pt>
                <c:pt idx="37">
                  <c:v>578.35457647513454</c:v>
                </c:pt>
                <c:pt idx="38">
                  <c:v>660.62683523404041</c:v>
                </c:pt>
                <c:pt idx="39">
                  <c:v>761.91752436508898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68-4A43-92AB-7524BFA2EADD}"/>
            </c:ext>
          </c:extLst>
        </c:ser>
        <c:ser>
          <c:idx val="2"/>
          <c:order val="4"/>
          <c:tx>
            <c:strRef>
              <c:f>'15-5PH_H900 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'15-5PH_H900 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'15-5PH_H900 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68-4A43-92AB-7524BFA2EADD}"/>
            </c:ext>
          </c:extLst>
        </c:ser>
        <c:ser>
          <c:idx val="3"/>
          <c:order val="5"/>
          <c:tx>
            <c:strRef>
              <c:f>'15-5PH_H900 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'15-5PH_H900 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'15-5PH_H900 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68-4A43-92AB-7524BFA2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small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'15-5PH_H900 '!$E$2</c:f>
              <c:strCache>
                <c:ptCount val="1"/>
                <c:pt idx="0">
                  <c:v>R-O line_H900_eng_total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'15-5PH_H900 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3.5087719298245622E-4</c:v>
                </c:pt>
                <c:pt idx="3">
                  <c:v>5.2631578947370285E-4</c:v>
                </c:pt>
                <c:pt idx="4">
                  <c:v>7.0175438596569795E-4</c:v>
                </c:pt>
                <c:pt idx="5">
                  <c:v>8.7719298247043286E-4</c:v>
                </c:pt>
                <c:pt idx="6">
                  <c:v>1.0526315791002882E-3</c:v>
                </c:pt>
                <c:pt idx="7">
                  <c:v>1.2280701765730122E-3</c:v>
                </c:pt>
                <c:pt idx="8">
                  <c:v>1.4035087783665875E-3</c:v>
                </c:pt>
                <c:pt idx="9">
                  <c:v>1.5789473981822435E-3</c:v>
                </c:pt>
                <c:pt idx="10">
                  <c:v>1.7543860819963166E-3</c:v>
                </c:pt>
                <c:pt idx="11">
                  <c:v>1.9298249656093552E-3</c:v>
                </c:pt>
                <c:pt idx="12">
                  <c:v>2.1052644106143653E-3</c:v>
                </c:pt>
                <c:pt idx="13">
                  <c:v>2.2807053005699462E-3</c:v>
                </c:pt>
                <c:pt idx="14">
                  <c:v>2.4561496440100839E-3</c:v>
                </c:pt>
                <c:pt idx="15">
                  <c:v>2.6316017342057222E-3</c:v>
                </c:pt>
                <c:pt idx="16">
                  <c:v>2.8070702738216382E-3</c:v>
                </c:pt>
                <c:pt idx="17">
                  <c:v>2.9825721071477522E-3</c:v>
                </c:pt>
                <c:pt idx="18">
                  <c:v>3.1581385405184343E-3</c:v>
                </c:pt>
                <c:pt idx="19">
                  <c:v>3.3338257066353513E-3</c:v>
                </c:pt>
                <c:pt idx="20">
                  <c:v>3.5097310822456377E-3</c:v>
                </c:pt>
                <c:pt idx="21">
                  <c:v>3.6860191512559492E-3</c:v>
                </c:pt>
                <c:pt idx="22">
                  <c:v>3.8629603771005148E-3</c:v>
                </c:pt>
                <c:pt idx="23">
                  <c:v>4.0409891804415784E-3</c:v>
                </c:pt>
                <c:pt idx="24">
                  <c:v>4.2207885949872778E-3</c:v>
                </c:pt>
                <c:pt idx="25">
                  <c:v>4.4034117931839312E-3</c:v>
                </c:pt>
                <c:pt idx="26">
                  <c:v>4.5904538479490968E-3</c:v>
                </c:pt>
                <c:pt idx="27">
                  <c:v>4.784291056515148E-3</c:v>
                </c:pt>
                <c:pt idx="28">
                  <c:v>4.988410046395453E-3</c:v>
                </c:pt>
                <c:pt idx="29">
                  <c:v>5.2078548801767462E-3</c:v>
                </c:pt>
                <c:pt idx="30">
                  <c:v>5.4498276659071896E-3</c:v>
                </c:pt>
                <c:pt idx="31">
                  <c:v>5.7244869776530566E-3</c:v>
                </c:pt>
                <c:pt idx="32">
                  <c:v>6.0459989363343316E-3</c:v>
                </c:pt>
                <c:pt idx="33">
                  <c:v>6.4339083618192659E-3</c:v>
                </c:pt>
                <c:pt idx="34">
                  <c:v>6.9149122807017549E-3</c:v>
                </c:pt>
                <c:pt idx="35">
                  <c:v>7.5251355892028936E-3</c:v>
                </c:pt>
                <c:pt idx="36">
                  <c:v>8.3130291901735535E-3</c:v>
                </c:pt>
                <c:pt idx="37">
                  <c:v>9.34303484637794E-3</c:v>
                </c:pt>
                <c:pt idx="38">
                  <c:v>1.0700188756796847E-2</c:v>
                </c:pt>
                <c:pt idx="39">
                  <c:v>1.2495867947234954E-2</c:v>
                </c:pt>
                <c:pt idx="40">
                  <c:v>1.4874920493105459E-2</c:v>
                </c:pt>
                <c:pt idx="41">
                  <c:v>1.8024462928925504E-2</c:v>
                </c:pt>
                <c:pt idx="42">
                  <c:v>2.218467656241915E-2</c:v>
                </c:pt>
                <c:pt idx="43">
                  <c:v>2.766198946911495E-2</c:v>
                </c:pt>
                <c:pt idx="44">
                  <c:v>3.4845093417940308E-2</c:v>
                </c:pt>
                <c:pt idx="45">
                  <c:v>4.4224315648455664E-2</c:v>
                </c:pt>
                <c:pt idx="46">
                  <c:v>5.6414945124777433E-2</c:v>
                </c:pt>
                <c:pt idx="47">
                  <c:v>7.2185202531450526E-2</c:v>
                </c:pt>
                <c:pt idx="48">
                  <c:v>9.248964381999053E-2</c:v>
                </c:pt>
                <c:pt idx="49">
                  <c:v>0.11850889959794549</c:v>
                </c:pt>
                <c:pt idx="50">
                  <c:v>0.15169677818382044</c:v>
                </c:pt>
                <c:pt idx="51">
                  <c:v>0.19383589991519323</c:v>
                </c:pt>
                <c:pt idx="52">
                  <c:v>0.2471031855569002</c:v>
                </c:pt>
                <c:pt idx="53">
                  <c:v>0.31414669375653476</c:v>
                </c:pt>
                <c:pt idx="54">
                  <c:v>0.39817549286682935</c:v>
                </c:pt>
                <c:pt idx="55">
                  <c:v>0.50306446261918603</c:v>
                </c:pt>
                <c:pt idx="56">
                  <c:v>0.63347615270312863</c:v>
                </c:pt>
                <c:pt idx="57">
                  <c:v>0.79500207999299533</c:v>
                </c:pt>
                <c:pt idx="58">
                  <c:v>0.99432612577632573</c:v>
                </c:pt>
                <c:pt idx="59">
                  <c:v>1.2394130007933573</c:v>
                </c:pt>
                <c:pt idx="60">
                  <c:v>1.5397250812169632</c:v>
                </c:pt>
              </c:numCache>
            </c:numRef>
          </c:xVal>
          <c:yVal>
            <c:numRef>
              <c:f>'15-5PH_H900 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00-4E03-B04B-4C505DF15B25}"/>
            </c:ext>
          </c:extLst>
        </c:ser>
        <c:ser>
          <c:idx val="1"/>
          <c:order val="1"/>
          <c:tx>
            <c:strRef>
              <c:f>'15-5PH_H900 '!$H$2</c:f>
              <c:strCache>
                <c:ptCount val="1"/>
                <c:pt idx="0">
                  <c:v>R-O line_H900_true_total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'15-5PH_H900 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7.0150827149119096E-4</c:v>
                </c:pt>
                <c:pt idx="5">
                  <c:v>8.7680847354880637E-4</c:v>
                </c:pt>
                <c:pt idx="6">
                  <c:v>1.0520779509564405E-3</c:v>
                </c:pt>
                <c:pt idx="7">
                  <c:v>1.2273167151995827E-3</c:v>
                </c:pt>
                <c:pt idx="8">
                  <c:v>1.4025247805132615E-3</c:v>
                </c:pt>
                <c:pt idx="9">
                  <c:v>1.5777021713318997E-3</c:v>
                </c:pt>
                <c:pt idx="10">
                  <c:v>1.7528489442934559E-3</c:v>
                </c:pt>
                <c:pt idx="11">
                  <c:v>1.9279652456487952E-3</c:v>
                </c:pt>
                <c:pt idx="12">
                  <c:v>2.1030514468666096E-3</c:v>
                </c:pt>
                <c:pt idx="13">
                  <c:v>2.2781084399356665E-3</c:v>
                </c:pt>
                <c:pt idx="14">
                  <c:v>2.4531382384403982E-3</c:v>
                </c:pt>
                <c:pt idx="15">
                  <c:v>2.6281451332984844E-3</c:v>
                </c:pt>
                <c:pt idx="16">
                  <c:v>2.8031378094775152E-3</c:v>
                </c:pt>
                <c:pt idx="17">
                  <c:v>2.9781330632824791E-3</c:v>
                </c:pt>
                <c:pt idx="18">
                  <c:v>3.1531620957796235E-3</c:v>
                </c:pt>
                <c:pt idx="19">
                  <c:v>3.3282808300645417E-3</c:v>
                </c:pt>
                <c:pt idx="20">
                  <c:v>3.5035863494865481E-3</c:v>
                </c:pt>
                <c:pt idx="21">
                  <c:v>3.679242430307914E-3</c:v>
                </c:pt>
                <c:pt idx="22">
                  <c:v>3.8555183051254718E-3</c:v>
                </c:pt>
                <c:pt idx="23">
                  <c:v>4.0328463131178863E-3</c:v>
                </c:pt>
                <c:pt idx="24">
                  <c:v>4.211906052257239E-3</c:v>
                </c:pt>
                <c:pt idx="25">
                  <c:v>4.3937451425805031E-3</c:v>
                </c:pt>
                <c:pt idx="26">
                  <c:v>4.5799498478356904E-3</c:v>
                </c:pt>
                <c:pt idx="27">
                  <c:v>4.7728827088253638E-3</c:v>
                </c:pt>
                <c:pt idx="28">
                  <c:v>4.9760091523978972E-3</c:v>
                </c:pt>
                <c:pt idx="29">
                  <c:v>5.194340902866126E-3</c:v>
                </c:pt>
                <c:pt idx="30">
                  <c:v>5.4350310899616231E-3</c:v>
                </c:pt>
                <c:pt idx="31">
                  <c:v>5.7081643648385517E-3</c:v>
                </c:pt>
                <c:pt idx="32">
                  <c:v>6.0277952210119048E-3</c:v>
                </c:pt>
                <c:pt idx="33">
                  <c:v>6.4132991248095428E-3</c:v>
                </c:pt>
                <c:pt idx="34">
                  <c:v>6.8911139208371703E-3</c:v>
                </c:pt>
                <c:pt idx="35">
                  <c:v>7.4969630031286654E-3</c:v>
                </c:pt>
                <c:pt idx="36">
                  <c:v>8.2786662716325954E-3</c:v>
                </c:pt>
                <c:pt idx="37">
                  <c:v>9.2996586637838687E-3</c:v>
                </c:pt>
                <c:pt idx="38">
                  <c:v>1.0643346856943433E-2</c:v>
                </c:pt>
                <c:pt idx="39">
                  <c:v>1.2418438950461684E-2</c:v>
                </c:pt>
                <c:pt idx="40">
                  <c:v>1.4765373858906739E-2</c:v>
                </c:pt>
                <c:pt idx="41">
                  <c:v>1.7863948221654574E-2</c:v>
                </c:pt>
                <c:pt idx="42">
                  <c:v>2.1942176594425163E-2</c:v>
                </c:pt>
                <c:pt idx="43">
                  <c:v>2.7286308946709366E-2</c:v>
                </c:pt>
                <c:pt idx="44">
                  <c:v>3.4251747320703615E-2</c:v>
                </c:pt>
                <c:pt idx="45">
                  <c:v>4.3274328113208055E-2</c:v>
                </c:pt>
                <c:pt idx="46">
                  <c:v>5.4881048562254828E-2</c:v>
                </c:pt>
                <c:pt idx="47">
                  <c:v>6.969881128216332E-2</c:v>
                </c:pt>
                <c:pt idx="48">
                  <c:v>8.8459168601709104E-2</c:v>
                </c:pt>
                <c:pt idx="49">
                  <c:v>0.11199645864231625</c:v>
                </c:pt>
                <c:pt idx="50">
                  <c:v>0.14123631424487704</c:v>
                </c:pt>
                <c:pt idx="51">
                  <c:v>0.17717156826808803</c:v>
                </c:pt>
                <c:pt idx="52">
                  <c:v>0.22082341031296437</c:v>
                </c:pt>
                <c:pt idx="53">
                  <c:v>0.27318755291536073</c:v>
                </c:pt>
                <c:pt idx="54">
                  <c:v>0.33516816731148996</c:v>
                </c:pt>
                <c:pt idx="55">
                  <c:v>0.40750599915197333</c:v>
                </c:pt>
                <c:pt idx="56">
                  <c:v>0.49071035305626659</c:v>
                </c:pt>
                <c:pt idx="57">
                  <c:v>0.58500618071004173</c:v>
                </c:pt>
                <c:pt idx="58">
                  <c:v>0.69030621171503248</c:v>
                </c:pt>
                <c:pt idx="59">
                  <c:v>0.8062137783077532</c:v>
                </c:pt>
                <c:pt idx="60">
                  <c:v>0.93205583943118153</c:v>
                </c:pt>
              </c:numCache>
            </c:numRef>
          </c:xVal>
          <c:yVal>
            <c:numRef>
              <c:f>'15-5PH_H900 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20.014035087719314</c:v>
                </c:pt>
                <c:pt idx="5">
                  <c:v>25.021929824561763</c:v>
                </c:pt>
                <c:pt idx="6">
                  <c:v>30.031578947373006</c:v>
                </c:pt>
                <c:pt idx="7">
                  <c:v>35.042982456180056</c:v>
                </c:pt>
                <c:pt idx="8">
                  <c:v>40.056140351134665</c:v>
                </c:pt>
                <c:pt idx="9">
                  <c:v>45.071052632918196</c:v>
                </c:pt>
                <c:pt idx="10">
                  <c:v>50.087719304099821</c:v>
                </c:pt>
                <c:pt idx="11">
                  <c:v>55.106140373108516</c:v>
                </c:pt>
                <c:pt idx="12">
                  <c:v>60.126315864636858</c:v>
                </c:pt>
                <c:pt idx="13">
                  <c:v>65.148245844537044</c:v>
                </c:pt>
                <c:pt idx="14">
                  <c:v>70.1719304750807</c:v>
                </c:pt>
                <c:pt idx="15">
                  <c:v>75.197370130065423</c:v>
                </c:pt>
                <c:pt idx="16">
                  <c:v>80.224565621905725</c:v>
                </c:pt>
                <c:pt idx="17">
                  <c:v>85.25351862910756</c:v>
                </c:pt>
                <c:pt idx="18">
                  <c:v>90.28423246864665</c:v>
                </c:pt>
                <c:pt idx="19">
                  <c:v>95.31671344213035</c:v>
                </c:pt>
                <c:pt idx="20">
                  <c:v>100.35097310822457</c:v>
                </c:pt>
                <c:pt idx="21">
                  <c:v>105.38703201088188</c:v>
                </c:pt>
                <c:pt idx="22">
                  <c:v>110.42492564148105</c:v>
                </c:pt>
                <c:pt idx="23">
                  <c:v>115.46471375575078</c:v>
                </c:pt>
                <c:pt idx="24">
                  <c:v>120.50649463139847</c:v>
                </c:pt>
                <c:pt idx="25">
                  <c:v>125.550426474148</c:v>
                </c:pt>
                <c:pt idx="26">
                  <c:v>130.59675900023339</c:v>
                </c:pt>
                <c:pt idx="27">
                  <c:v>135.64587929262956</c:v>
                </c:pt>
                <c:pt idx="28">
                  <c:v>140.69837740649538</c:v>
                </c:pt>
                <c:pt idx="29">
                  <c:v>145.75513895762563</c:v>
                </c:pt>
                <c:pt idx="30">
                  <c:v>150.81747414988607</c:v>
                </c:pt>
                <c:pt idx="31">
                  <c:v>155.88729548153623</c:v>
                </c:pt>
                <c:pt idx="32">
                  <c:v>160.96735982981352</c:v>
                </c:pt>
                <c:pt idx="33">
                  <c:v>166.06159487970018</c:v>
                </c:pt>
                <c:pt idx="34">
                  <c:v>171.17553508771928</c:v>
                </c:pt>
                <c:pt idx="35">
                  <c:v>176.31689872811052</c:v>
                </c:pt>
                <c:pt idx="36">
                  <c:v>181.49634525423124</c:v>
                </c:pt>
                <c:pt idx="37">
                  <c:v>186.7284614465799</c:v>
                </c:pt>
                <c:pt idx="38">
                  <c:v>192.03303586379138</c:v>
                </c:pt>
                <c:pt idx="39">
                  <c:v>197.4366942497108</c:v>
                </c:pt>
                <c:pt idx="40">
                  <c:v>202.97498409862112</c:v>
                </c:pt>
                <c:pt idx="41">
                  <c:v>208.69501490042973</c:v>
                </c:pt>
                <c:pt idx="42">
                  <c:v>214.65878207810803</c:v>
                </c:pt>
                <c:pt idx="43">
                  <c:v>220.94732773585972</c:v>
                </c:pt>
                <c:pt idx="44">
                  <c:v>227.66592055194687</c:v>
                </c:pt>
                <c:pt idx="45">
                  <c:v>234.95047102090251</c:v>
                </c:pt>
                <c:pt idx="46">
                  <c:v>242.97543737869884</c:v>
                </c:pt>
                <c:pt idx="47">
                  <c:v>251.96352259489086</c:v>
                </c:pt>
                <c:pt idx="48">
                  <c:v>262.1975145167977</c:v>
                </c:pt>
                <c:pt idx="49">
                  <c:v>274.03468040149664</c:v>
                </c:pt>
                <c:pt idx="50">
                  <c:v>287.92419454595506</c:v>
                </c:pt>
                <c:pt idx="51">
                  <c:v>304.42815447837427</c:v>
                </c:pt>
                <c:pt idx="52">
                  <c:v>324.24682824479402</c:v>
                </c:pt>
                <c:pt idx="53">
                  <c:v>348.24887384548168</c:v>
                </c:pt>
                <c:pt idx="54">
                  <c:v>377.5073830740439</c:v>
                </c:pt>
                <c:pt idx="55">
                  <c:v>413.34272722027617</c:v>
                </c:pt>
                <c:pt idx="56">
                  <c:v>457.37332275687606</c:v>
                </c:pt>
                <c:pt idx="57">
                  <c:v>511.57559279800364</c:v>
                </c:pt>
                <c:pt idx="58">
                  <c:v>578.35457647513454</c:v>
                </c:pt>
                <c:pt idx="59">
                  <c:v>660.62683523404041</c:v>
                </c:pt>
                <c:pt idx="60">
                  <c:v>761.91752436508898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00-4E03-B04B-4C505DF15B25}"/>
            </c:ext>
          </c:extLst>
        </c:ser>
        <c:ser>
          <c:idx val="2"/>
          <c:order val="2"/>
          <c:tx>
            <c:strRef>
              <c:f>'15-5PH_H900 '!$N$2</c:f>
              <c:strCache>
                <c:ptCount val="1"/>
                <c:pt idx="0">
                  <c:v>R-O line_H900_true_plastic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'15-5PH_H900 '!$N$5:$N$64</c:f>
              <c:numCache>
                <c:formatCode>0.0000_);[Red]\(0.0000\)</c:formatCode>
                <c:ptCount val="60"/>
                <c:pt idx="0">
                  <c:v>0</c:v>
                </c:pt>
                <c:pt idx="1">
                  <c:v>4.933373162841273E-7</c:v>
                </c:pt>
                <c:pt idx="2">
                  <c:v>2.648484327647492E-6</c:v>
                </c:pt>
                <c:pt idx="3">
                  <c:v>7.5075099930333941E-6</c:v>
                </c:pt>
                <c:pt idx="4">
                  <c:v>1.6647916087329968E-5</c:v>
                </c:pt>
                <c:pt idx="5">
                  <c:v>3.2418661554330618E-5</c:v>
                </c:pt>
                <c:pt idx="6">
                  <c:v>5.8264469552624792E-5</c:v>
                </c:pt>
                <c:pt idx="7">
                  <c:v>9.9165990156633785E-5</c:v>
                </c:pt>
                <c:pt idx="8">
                  <c:v>1.6223038103246705E-4</c:v>
                </c:pt>
                <c:pt idx="9">
                  <c:v>2.5747518813219652E-4</c:v>
                </c:pt>
                <c:pt idx="10">
                  <c:v>3.9885817243617144E-4</c:v>
                </c:pt>
                <c:pt idx="11">
                  <c:v>6.0561698676410165E-4</c:v>
                </c:pt>
                <c:pt idx="12">
                  <c:v>9.0399528426474314E-4</c:v>
                </c:pt>
                <c:pt idx="13">
                  <c:v>1.3294456423319848E-3</c:v>
                </c:pt>
                <c:pt idx="14">
                  <c:v>1.9294139450071173E-3</c:v>
                </c:pt>
                <c:pt idx="15">
                  <c:v>2.7668233128654547E-3</c:v>
                </c:pt>
                <c:pt idx="16">
                  <c:v>3.9243860878772473E-3</c:v>
                </c:pt>
                <c:pt idx="17">
                  <c:v>5.5098761327667476E-3</c:v>
                </c:pt>
                <c:pt idx="18">
                  <c:v>7.6624850816009145E-3</c:v>
                </c:pt>
                <c:pt idx="19">
                  <c:v>1.0560356609197571E-2</c:v>
                </c:pt>
                <c:pt idx="20">
                  <c:v>1.442932999327769E-2</c:v>
                </c:pt>
                <c:pt idx="21">
                  <c:v>1.9552811620728503E-2</c:v>
                </c:pt>
                <c:pt idx="22">
                  <c:v>2.6282509895912676E-2</c:v>
                </c:pt>
                <c:pt idx="23">
                  <c:v>3.50494924263485E-2</c:v>
                </c:pt>
                <c:pt idx="24">
                  <c:v>4.6374635108455048E-2</c:v>
                </c:pt>
                <c:pt idx="25">
                  <c:v>6.0877026417269081E-2</c:v>
                </c:pt>
                <c:pt idx="26">
                  <c:v>7.9278296300958492E-2</c:v>
                </c:pt>
                <c:pt idx="27">
                  <c:v>0.10240024718771655</c:v>
                </c:pt>
                <c:pt idx="28">
                  <c:v>0.13115275141678756</c:v>
                </c:pt>
                <c:pt idx="29">
                  <c:v>0.16650891912658033</c:v>
                </c:pt>
                <c:pt idx="30">
                  <c:v>0.20946536910947702</c:v>
                </c:pt>
                <c:pt idx="31">
                  <c:v>0.26098733467325275</c:v>
                </c:pt>
                <c:pt idx="32">
                  <c:v>0.32194133471048508</c:v>
                </c:pt>
                <c:pt idx="33">
                  <c:v>0.39302178605460941</c:v>
                </c:pt>
                <c:pt idx="34">
                  <c:v>0.4746812067821799</c:v>
                </c:pt>
                <c:pt idx="35">
                  <c:v>0.56707520039942427</c:v>
                </c:pt>
                <c:pt idx="36">
                  <c:v>0.67003210917012967</c:v>
                </c:pt>
                <c:pt idx="37">
                  <c:v>0.78305292984148533</c:v>
                </c:pt>
                <c:pt idx="38">
                  <c:v>0.90534093169715757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xVal>
          <c:yVal>
            <c:numRef>
              <c:f>'15-5PH_H900 '!$O$5:$O$65</c:f>
              <c:numCache>
                <c:formatCode>0_);[Red]\(0\)</c:formatCode>
                <c:ptCount val="61"/>
                <c:pt idx="0">
                  <c:v>110.42492564148105</c:v>
                </c:pt>
                <c:pt idx="1">
                  <c:v>115.46471375575078</c:v>
                </c:pt>
                <c:pt idx="2">
                  <c:v>120.50649463139847</c:v>
                </c:pt>
                <c:pt idx="3">
                  <c:v>125.550426474148</c:v>
                </c:pt>
                <c:pt idx="4">
                  <c:v>130.59675900023339</c:v>
                </c:pt>
                <c:pt idx="5">
                  <c:v>135.64587929262956</c:v>
                </c:pt>
                <c:pt idx="6">
                  <c:v>140.69837740649538</c:v>
                </c:pt>
                <c:pt idx="7">
                  <c:v>145.75513895762563</c:v>
                </c:pt>
                <c:pt idx="8">
                  <c:v>150.81747414988607</c:v>
                </c:pt>
                <c:pt idx="9">
                  <c:v>155.88729548153623</c:v>
                </c:pt>
                <c:pt idx="10">
                  <c:v>160.96735982981352</c:v>
                </c:pt>
                <c:pt idx="11">
                  <c:v>166.06159487970018</c:v>
                </c:pt>
                <c:pt idx="12">
                  <c:v>171.17553508771928</c:v>
                </c:pt>
                <c:pt idx="13">
                  <c:v>176.31689872811052</c:v>
                </c:pt>
                <c:pt idx="14">
                  <c:v>181.49634525423124</c:v>
                </c:pt>
                <c:pt idx="15">
                  <c:v>186.7284614465799</c:v>
                </c:pt>
                <c:pt idx="16">
                  <c:v>192.03303586379138</c:v>
                </c:pt>
                <c:pt idx="17">
                  <c:v>197.4366942497108</c:v>
                </c:pt>
                <c:pt idx="18">
                  <c:v>202.97498409862112</c:v>
                </c:pt>
                <c:pt idx="19">
                  <c:v>208.69501490042973</c:v>
                </c:pt>
                <c:pt idx="20">
                  <c:v>214.65878207810803</c:v>
                </c:pt>
                <c:pt idx="21">
                  <c:v>220.94732773585972</c:v>
                </c:pt>
                <c:pt idx="22">
                  <c:v>227.66592055194687</c:v>
                </c:pt>
                <c:pt idx="23">
                  <c:v>234.95047102090251</c:v>
                </c:pt>
                <c:pt idx="24">
                  <c:v>242.97543737869884</c:v>
                </c:pt>
                <c:pt idx="25">
                  <c:v>251.96352259489086</c:v>
                </c:pt>
                <c:pt idx="26">
                  <c:v>262.1975145167977</c:v>
                </c:pt>
                <c:pt idx="27">
                  <c:v>274.03468040149664</c:v>
                </c:pt>
                <c:pt idx="28">
                  <c:v>287.92419454595506</c:v>
                </c:pt>
                <c:pt idx="29">
                  <c:v>304.42815447837427</c:v>
                </c:pt>
                <c:pt idx="30">
                  <c:v>324.24682824479402</c:v>
                </c:pt>
                <c:pt idx="31">
                  <c:v>348.24887384548168</c:v>
                </c:pt>
                <c:pt idx="32">
                  <c:v>377.5073830740439</c:v>
                </c:pt>
                <c:pt idx="33">
                  <c:v>413.34272722027617</c:v>
                </c:pt>
                <c:pt idx="34">
                  <c:v>457.37332275687606</c:v>
                </c:pt>
                <c:pt idx="35">
                  <c:v>511.57559279800364</c:v>
                </c:pt>
                <c:pt idx="36">
                  <c:v>578.35457647513454</c:v>
                </c:pt>
                <c:pt idx="37">
                  <c:v>660.62683523404041</c:v>
                </c:pt>
                <c:pt idx="38">
                  <c:v>761.91752436508898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00-4E03-B04B-4C505DF15B25}"/>
            </c:ext>
          </c:extLst>
        </c:ser>
        <c:ser>
          <c:idx val="4"/>
          <c:order val="3"/>
          <c:tx>
            <c:strRef>
              <c:f>'15-5PH_H900 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'15-5PH_H900 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'15-5PH_H900 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00-4E03-B04B-4C505DF15B25}"/>
            </c:ext>
          </c:extLst>
        </c:ser>
        <c:ser>
          <c:idx val="5"/>
          <c:order val="4"/>
          <c:tx>
            <c:strRef>
              <c:f>'15-5PH_H900 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000-4E03-B04B-4C505DF15B25}"/>
              </c:ext>
            </c:extLst>
          </c:dPt>
          <c:xVal>
            <c:numRef>
              <c:f>'15-5PH_H900 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'15-5PH_H900 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00-4E03-B04B-4C505DF15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360240"/>
        <c:axId val="931362320"/>
      </c:scatterChart>
      <c:valAx>
        <c:axId val="931360240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2320"/>
        <c:crosses val="autoZero"/>
        <c:crossBetween val="midCat"/>
      </c:valAx>
      <c:valAx>
        <c:axId val="93136232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0240"/>
        <c:crosses val="autoZero"/>
        <c:crossBetween val="midCat"/>
        <c:majorUnit val="40"/>
        <c:minorUnit val="4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'15-5PH_H925'!$E$2</c:f>
              <c:strCache>
                <c:ptCount val="1"/>
                <c:pt idx="0">
                  <c:v>R-O line_H925_eng_total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'15-5PH_H925'!$E$5:$E$65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3.5087719298245622E-4</c:v>
                </c:pt>
                <c:pt idx="3">
                  <c:v>5.2631578947370903E-4</c:v>
                </c:pt>
                <c:pt idx="4">
                  <c:v>7.0175438596595664E-4</c:v>
                </c:pt>
                <c:pt idx="5">
                  <c:v>8.7719298247513765E-4</c:v>
                </c:pt>
                <c:pt idx="6">
                  <c:v>1.0526315791506264E-3</c:v>
                </c:pt>
                <c:pt idx="7">
                  <c:v>1.2280701769464394E-3</c:v>
                </c:pt>
                <c:pt idx="8">
                  <c:v>1.4035087804854429E-3</c:v>
                </c:pt>
                <c:pt idx="9">
                  <c:v>1.578947407979041E-3</c:v>
                </c:pt>
                <c:pt idx="10">
                  <c:v>1.7543861205380736E-3</c:v>
                </c:pt>
                <c:pt idx="11">
                  <c:v>1.9298250986659535E-3</c:v>
                </c:pt>
                <c:pt idx="12">
                  <c:v>2.1052648229849774E-3</c:v>
                </c:pt>
                <c:pt idx="13">
                  <c:v>2.280706467903822E-3</c:v>
                </c:pt>
                <c:pt idx="14">
                  <c:v>2.4561527031262752E-3</c:v>
                </c:pt>
                <c:pt idx="15">
                  <c:v>2.6316092351834604E-3</c:v>
                </c:pt>
                <c:pt idx="16">
                  <c:v>2.8070876314858812E-3</c:v>
                </c:pt>
                <c:pt idx="17">
                  <c:v>2.9826102811317179E-3</c:v>
                </c:pt>
                <c:pt idx="18">
                  <c:v>3.1582187958836059E-3</c:v>
                </c:pt>
                <c:pt idx="19">
                  <c:v>3.3339877862222926E-3</c:v>
                </c:pt>
                <c:pt idx="20">
                  <c:v>3.5100468163189206E-3</c:v>
                </c:pt>
                <c:pt idx="21">
                  <c:v>3.686614514940437E-3</c:v>
                </c:pt>
                <c:pt idx="22">
                  <c:v>3.8640503767531122E-3</c:v>
                </c:pt>
                <c:pt idx="23">
                  <c:v>4.0429318251392942E-3</c:v>
                </c:pt>
                <c:pt idx="24">
                  <c:v>4.2241667350420703E-3</c:v>
                </c:pt>
                <c:pt idx="25">
                  <c:v>4.4091549625203301E-3</c:v>
                </c:pt>
                <c:pt idx="26">
                  <c:v>4.6000166470591321E-3</c:v>
                </c:pt>
                <c:pt idx="27">
                  <c:v>4.7999103161057988E-3</c:v>
                </c:pt>
                <c:pt idx="28">
                  <c:v>5.0134703262338844E-3</c:v>
                </c:pt>
                <c:pt idx="29">
                  <c:v>5.2474011460212954E-3</c:v>
                </c:pt>
                <c:pt idx="30">
                  <c:v>5.5112756755408016E-3</c:v>
                </c:pt>
                <c:pt idx="31">
                  <c:v>5.81859649122807E-3</c:v>
                </c:pt>
                <c:pt idx="32">
                  <c:v>6.1881929218128157E-3</c:v>
                </c:pt>
                <c:pt idx="33">
                  <c:v>6.6460435566591319E-3</c:v>
                </c:pt>
                <c:pt idx="34">
                  <c:v>7.2276335573494849E-3</c:v>
                </c:pt>
                <c:pt idx="35">
                  <c:v>7.9809794239628987E-3</c:v>
                </c:pt>
                <c:pt idx="36">
                  <c:v>8.9704811416599708E-3</c:v>
                </c:pt>
                <c:pt idx="37">
                  <c:v>1.0281793431437628E-2</c:v>
                </c:pt>
                <c:pt idx="38">
                  <c:v>1.2027944733020351E-2</c:v>
                </c:pt>
                <c:pt idx="39">
                  <c:v>1.4356975194001146E-2</c:v>
                </c:pt>
                <c:pt idx="40">
                  <c:v>1.7461414021438623E-2</c:v>
                </c:pt>
                <c:pt idx="41">
                  <c:v>2.1589972825172173E-2</c:v>
                </c:pt>
                <c:pt idx="42">
                  <c:v>2.7061895865745166E-2</c:v>
                </c:pt>
                <c:pt idx="43">
                  <c:v>3.4284481301823121E-2</c:v>
                </c:pt>
                <c:pt idx="44">
                  <c:v>4.3774370572018995E-2</c:v>
                </c:pt>
                <c:pt idx="45">
                  <c:v>5.6183296979399097E-2</c:v>
                </c:pt>
                <c:pt idx="46">
                  <c:v>7.2329090488464753E-2</c:v>
                </c:pt>
                <c:pt idx="47">
                  <c:v>9.3232854892411746E-2</c:v>
                </c:pt>
                <c:pt idx="48">
                  <c:v>0.12016336714884951</c:v>
                </c:pt>
                <c:pt idx="49">
                  <c:v>0.15468989819252874</c:v>
                </c:pt>
                <c:pt idx="50">
                  <c:v>0.19874482138759972</c:v>
                </c:pt>
                <c:pt idx="51">
                  <c:v>0.25469756055347942</c:v>
                </c:pt>
                <c:pt idx="52">
                  <c:v>0.32544163586630875</c:v>
                </c:pt>
                <c:pt idx="53">
                  <c:v>0.41449679469043144</c:v>
                </c:pt>
                <c:pt idx="54">
                  <c:v>0.52612846743344088</c:v>
                </c:pt>
                <c:pt idx="55">
                  <c:v>0.66548706786511758</c:v>
                </c:pt>
                <c:pt idx="56">
                  <c:v>0.8387699651395556</c:v>
                </c:pt>
                <c:pt idx="57">
                  <c:v>1.0534092932840819</c:v>
                </c:pt>
                <c:pt idx="58">
                  <c:v>1.3182891355748707</c:v>
                </c:pt>
                <c:pt idx="59">
                  <c:v>1.6439960285530211</c:v>
                </c:pt>
                <c:pt idx="60">
                  <c:v>2.0431071761355106</c:v>
                </c:pt>
              </c:numCache>
            </c:numRef>
          </c:xVal>
          <c:yVal>
            <c:numRef>
              <c:f>'15-5PH_H925'!$F$5:$F$65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9-416C-8FA7-3E0533F95821}"/>
            </c:ext>
          </c:extLst>
        </c:ser>
        <c:ser>
          <c:idx val="1"/>
          <c:order val="1"/>
          <c:tx>
            <c:strRef>
              <c:f>'15-5PH_H925'!$H$2</c:f>
              <c:strCache>
                <c:ptCount val="1"/>
                <c:pt idx="0">
                  <c:v>R-O line_H925_true_total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'15-5PH_H925'!$H$5:$H$65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7.0150827149141279E-4</c:v>
                </c:pt>
                <c:pt idx="5">
                  <c:v>8.7680847355346518E-4</c:v>
                </c:pt>
                <c:pt idx="6">
                  <c:v>1.0520779510067918E-3</c:v>
                </c:pt>
                <c:pt idx="7">
                  <c:v>1.2273167155726036E-3</c:v>
                </c:pt>
                <c:pt idx="8">
                  <c:v>1.4025247826290417E-3</c:v>
                </c:pt>
                <c:pt idx="9">
                  <c:v>1.5777021811132854E-3</c:v>
                </c:pt>
                <c:pt idx="10">
                  <c:v>1.7528489827675717E-3</c:v>
                </c:pt>
                <c:pt idx="11">
                  <c:v>1.9279653784489688E-3</c:v>
                </c:pt>
                <c:pt idx="12">
                  <c:v>2.103051858370866E-3</c:v>
                </c:pt>
                <c:pt idx="13">
                  <c:v>2.2781096046131646E-3</c:v>
                </c:pt>
                <c:pt idx="14">
                  <c:v>2.4531412900614491E-3</c:v>
                </c:pt>
                <c:pt idx="15">
                  <c:v>2.6281526145885193E-3</c:v>
                </c:pt>
                <c:pt idx="16">
                  <c:v>2.8031551185537665E-3</c:v>
                </c:pt>
                <c:pt idx="17">
                  <c:v>2.9781711237476445E-3</c:v>
                </c:pt>
                <c:pt idx="18">
                  <c:v>3.1532420984820377E-3</c:v>
                </c:pt>
                <c:pt idx="19">
                  <c:v>3.3284423710889153E-3</c:v>
                </c:pt>
                <c:pt idx="20">
                  <c:v>3.5039009792443686E-3</c:v>
                </c:pt>
                <c:pt idx="21">
                  <c:v>3.6798356073537374E-3</c:v>
                </c:pt>
                <c:pt idx="22">
                  <c:v>3.8566041097659425E-3</c:v>
                </c:pt>
                <c:pt idx="23">
                  <c:v>4.0347811373326031E-3</c:v>
                </c:pt>
                <c:pt idx="24">
                  <c:v>4.215269988167793E-3</c:v>
                </c:pt>
                <c:pt idx="25">
                  <c:v>4.3994631169016378E-3</c:v>
                </c:pt>
                <c:pt idx="26">
                  <c:v>4.5894689046405398E-3</c:v>
                </c:pt>
                <c:pt idx="27">
                  <c:v>4.788427476325267E-3</c:v>
                </c:pt>
                <c:pt idx="28">
                  <c:v>5.0009447309009867E-3</c:v>
                </c:pt>
                <c:pt idx="29">
                  <c:v>5.2336815106523698E-3</c:v>
                </c:pt>
                <c:pt idx="30">
                  <c:v>5.4961441662421378E-3</c:v>
                </c:pt>
                <c:pt idx="31">
                  <c:v>5.8017338383606265E-3</c:v>
                </c:pt>
                <c:pt idx="32">
                  <c:v>6.1691246808635043E-3</c:v>
                </c:pt>
                <c:pt idx="33">
                  <c:v>6.6240559756965915E-3</c:v>
                </c:pt>
                <c:pt idx="34">
                  <c:v>7.2016393896595235E-3</c:v>
                </c:pt>
                <c:pt idx="35">
                  <c:v>7.9492998520589667E-3</c:v>
                </c:pt>
                <c:pt idx="36">
                  <c:v>8.9304853852045403E-3</c:v>
                </c:pt>
                <c:pt idx="37">
                  <c:v>1.0229295336421165E-2</c:v>
                </c:pt>
                <c:pt idx="38">
                  <c:v>1.195618385658132E-2</c:v>
                </c:pt>
                <c:pt idx="39">
                  <c:v>1.4254889757554847E-2</c:v>
                </c:pt>
                <c:pt idx="40">
                  <c:v>1.7310715277890531E-2</c:v>
                </c:pt>
                <c:pt idx="41">
                  <c:v>2.1360210520807554E-2</c:v>
                </c:pt>
                <c:pt idx="42">
                  <c:v>2.6702197743530318E-2</c:v>
                </c:pt>
                <c:pt idx="43">
                  <c:v>3.3709865230104073E-2</c:v>
                </c:pt>
                <c:pt idx="44">
                  <c:v>4.284334596137955E-2</c:v>
                </c:pt>
                <c:pt idx="45">
                  <c:v>5.4661746906417022E-2</c:v>
                </c:pt>
                <c:pt idx="46">
                  <c:v>6.9833002933576999E-2</c:v>
                </c:pt>
                <c:pt idx="47">
                  <c:v>8.9139228491747782E-2</c:v>
                </c:pt>
                <c:pt idx="48">
                  <c:v>0.113474538195712</c:v>
                </c:pt>
                <c:pt idx="49">
                  <c:v>0.14383182151143209</c:v>
                </c:pt>
                <c:pt idx="50">
                  <c:v>0.18127502719583533</c:v>
                </c:pt>
                <c:pt idx="51">
                  <c:v>0.22689455593477859</c:v>
                </c:pt>
                <c:pt idx="52">
                  <c:v>0.28174571399049847</c:v>
                </c:pt>
                <c:pt idx="53">
                  <c:v>0.34677384571975328</c:v>
                </c:pt>
                <c:pt idx="54">
                  <c:v>0.42273411505504477</c:v>
                </c:pt>
                <c:pt idx="55">
                  <c:v>0.51011761390522092</c:v>
                </c:pt>
                <c:pt idx="56">
                  <c:v>0.60909685087024201</c:v>
                </c:pt>
                <c:pt idx="57">
                  <c:v>0.71950148167558403</c:v>
                </c:pt>
                <c:pt idx="58">
                  <c:v>0.84082947207188119</c:v>
                </c:pt>
                <c:pt idx="59">
                  <c:v>0.97229141992818346</c:v>
                </c:pt>
                <c:pt idx="60">
                  <c:v>1.1128790908452164</c:v>
                </c:pt>
              </c:numCache>
            </c:numRef>
          </c:xVal>
          <c:yVal>
            <c:numRef>
              <c:f>'15-5PH_H925'!$I$5:$I$65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20.014035087719321</c:v>
                </c:pt>
                <c:pt idx="5">
                  <c:v>25.021929824561877</c:v>
                </c:pt>
                <c:pt idx="6">
                  <c:v>30.031578947374516</c:v>
                </c:pt>
                <c:pt idx="7">
                  <c:v>35.04298245619313</c:v>
                </c:pt>
                <c:pt idx="8">
                  <c:v>40.056140351219412</c:v>
                </c:pt>
                <c:pt idx="9">
                  <c:v>45.071052633359059</c:v>
                </c:pt>
                <c:pt idx="10">
                  <c:v>50.087719306026898</c:v>
                </c:pt>
                <c:pt idx="11">
                  <c:v>55.106140380426623</c:v>
                </c:pt>
                <c:pt idx="12">
                  <c:v>60.126315889379093</c:v>
                </c:pt>
                <c:pt idx="13">
                  <c:v>65.148245920413743</c:v>
                </c:pt>
                <c:pt idx="14">
                  <c:v>70.17193068921884</c:v>
                </c:pt>
                <c:pt idx="15">
                  <c:v>75.197370692638756</c:v>
                </c:pt>
                <c:pt idx="16">
                  <c:v>80.224567010518868</c:v>
                </c:pt>
                <c:pt idx="17">
                  <c:v>85.25352187389619</c:v>
                </c:pt>
                <c:pt idx="18">
                  <c:v>90.284239691629523</c:v>
                </c:pt>
                <c:pt idx="19">
                  <c:v>95.316728839691123</c:v>
                </c:pt>
                <c:pt idx="20">
                  <c:v>100.35100468163189</c:v>
                </c:pt>
                <c:pt idx="21">
                  <c:v>105.38709452406874</c:v>
                </c:pt>
                <c:pt idx="22">
                  <c:v>110.42504554144284</c:v>
                </c:pt>
                <c:pt idx="23">
                  <c:v>115.46493715989102</c:v>
                </c:pt>
                <c:pt idx="24">
                  <c:v>120.50690000820504</c:v>
                </c:pt>
                <c:pt idx="25">
                  <c:v>125.55114437031503</c:v>
                </c:pt>
                <c:pt idx="26">
                  <c:v>130.5980021641177</c:v>
                </c:pt>
                <c:pt idx="27">
                  <c:v>135.64798789267428</c:v>
                </c:pt>
                <c:pt idx="28">
                  <c:v>140.70188584567273</c:v>
                </c:pt>
                <c:pt idx="29">
                  <c:v>145.7608731661731</c:v>
                </c:pt>
                <c:pt idx="30">
                  <c:v>150.82669135133114</c:v>
                </c:pt>
                <c:pt idx="31">
                  <c:v>155.90188245614036</c:v>
                </c:pt>
                <c:pt idx="32">
                  <c:v>160.99011086749005</c:v>
                </c:pt>
                <c:pt idx="33">
                  <c:v>166.09659718684875</c:v>
                </c:pt>
                <c:pt idx="34">
                  <c:v>171.22869770474944</c:v>
                </c:pt>
                <c:pt idx="35">
                  <c:v>176.39667139919351</c:v>
                </c:pt>
                <c:pt idx="36">
                  <c:v>181.6146866054988</c:v>
                </c:pt>
                <c:pt idx="37">
                  <c:v>186.90213178481596</c:v>
                </c:pt>
                <c:pt idx="38">
                  <c:v>192.28530949927386</c:v>
                </c:pt>
                <c:pt idx="39">
                  <c:v>197.79961016283022</c:v>
                </c:pt>
                <c:pt idx="40">
                  <c:v>203.49228280428773</c:v>
                </c:pt>
                <c:pt idx="41">
                  <c:v>209.42594442916032</c:v>
                </c:pt>
                <c:pt idx="42">
                  <c:v>215.68299813180647</c:v>
                </c:pt>
                <c:pt idx="43">
                  <c:v>222.37116347989195</c:v>
                </c:pt>
                <c:pt idx="44">
                  <c:v>229.63036152584419</c:v>
                </c:pt>
                <c:pt idx="45">
                  <c:v>237.64124182036483</c:v>
                </c:pt>
                <c:pt idx="46">
                  <c:v>246.63569081234689</c:v>
                </c:pt>
                <c:pt idx="47">
                  <c:v>256.90972089971677</c:v>
                </c:pt>
                <c:pt idx="48">
                  <c:v>268.83920811572392</c:v>
                </c:pt>
                <c:pt idx="49">
                  <c:v>282.89902505716952</c:v>
                </c:pt>
                <c:pt idx="50">
                  <c:v>299.68620534689995</c:v>
                </c:pt>
                <c:pt idx="51">
                  <c:v>319.94787794113722</c:v>
                </c:pt>
                <c:pt idx="52">
                  <c:v>344.6148253252403</c:v>
                </c:pt>
                <c:pt idx="53">
                  <c:v>374.84165059296436</c:v>
                </c:pt>
                <c:pt idx="54">
                  <c:v>412.05468620702902</c:v>
                </c:pt>
                <c:pt idx="55">
                  <c:v>458.00894366290737</c:v>
                </c:pt>
                <c:pt idx="56">
                  <c:v>514.85559023907558</c:v>
                </c:pt>
                <c:pt idx="57">
                  <c:v>585.22164858596329</c:v>
                </c:pt>
                <c:pt idx="58">
                  <c:v>672.30384931671244</c:v>
                </c:pt>
                <c:pt idx="59">
                  <c:v>779.97882842314118</c:v>
                </c:pt>
                <c:pt idx="60">
                  <c:v>912.9321528406532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9-416C-8FA7-3E0533F95821}"/>
            </c:ext>
          </c:extLst>
        </c:ser>
        <c:ser>
          <c:idx val="5"/>
          <c:order val="2"/>
          <c:tx>
            <c:strRef>
              <c:f>'15-5PH_H925'!$N$2</c:f>
              <c:strCache>
                <c:ptCount val="1"/>
                <c:pt idx="0">
                  <c:v>R-O line_H925_true_plastic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'15-5PH_H925'!$N$5:$N$65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1.3387251649697729E-6</c:v>
                </c:pt>
                <c:pt idx="2">
                  <c:v>4.916598866334769E-6</c:v>
                </c:pt>
                <c:pt idx="3">
                  <c:v>1.2118697350706024E-5</c:v>
                </c:pt>
                <c:pt idx="4">
                  <c:v>2.5041755482496826E-5</c:v>
                </c:pt>
                <c:pt idx="5">
                  <c:v>4.6807845463484217E-5</c:v>
                </c:pt>
                <c:pt idx="6">
                  <c:v>8.1995347302416498E-5</c:v>
                </c:pt>
                <c:pt idx="7">
                  <c:v>1.3722380001869854E-4</c:v>
                </c:pt>
                <c:pt idx="8">
                  <c:v>2.2193844911169366E-4</c:v>
                </c:pt>
                <c:pt idx="9">
                  <c:v>3.494512403596833E-4</c:v>
                </c:pt>
                <c:pt idx="10">
                  <c:v>5.3830775263976477E-4</c:v>
                </c:pt>
                <c:pt idx="11">
                  <c:v>8.1406408889886286E-4</c:v>
                </c:pt>
                <c:pt idx="12">
                  <c:v>1.2115738004793144E-3</c:v>
                </c:pt>
                <c:pt idx="13">
                  <c:v>1.777901852547387E-3</c:v>
                </c:pt>
                <c:pt idx="14">
                  <c:v>2.5759991328401432E-3</c:v>
                </c:pt>
                <c:pt idx="15">
                  <c:v>3.6892846918000245E-3</c:v>
                </c:pt>
                <c:pt idx="16">
                  <c:v>5.2272897833827098E-3</c:v>
                </c:pt>
                <c:pt idx="17">
                  <c:v>7.3325114505472418E-3</c:v>
                </c:pt>
                <c:pt idx="18">
                  <c:v>1.0188594071182663E-2</c:v>
                </c:pt>
                <c:pt idx="19">
                  <c:v>1.4029890660595385E-2</c:v>
                </c:pt>
                <c:pt idx="20">
                  <c:v>1.9152332139365652E-2</c:v>
                </c:pt>
                <c:pt idx="21">
                  <c:v>2.5925327157585533E-2</c:v>
                </c:pt>
                <c:pt idx="22">
                  <c:v>3.4804099185494264E-2</c:v>
                </c:pt>
                <c:pt idx="23">
                  <c:v>4.6341416611425747E-2</c:v>
                </c:pt>
                <c:pt idx="24">
                  <c:v>6.1197077937112668E-2</c:v>
                </c:pt>
                <c:pt idx="25">
                  <c:v>8.0142811211516091E-2</c:v>
                </c:pt>
                <c:pt idx="26">
                  <c:v>0.10405954241667305</c:v>
                </c:pt>
                <c:pt idx="27">
                  <c:v>0.13392349882216695</c:v>
                </c:pt>
                <c:pt idx="28">
                  <c:v>0.17077768063675508</c:v>
                </c:pt>
                <c:pt idx="29">
                  <c:v>0.21568627349519878</c:v>
                </c:pt>
                <c:pt idx="30">
                  <c:v>0.26967192462516071</c:v>
                </c:pt>
                <c:pt idx="31">
                  <c:v>0.33363946599414451</c:v>
                </c:pt>
                <c:pt idx="32">
                  <c:v>0.40829401478157407</c:v>
                </c:pt>
                <c:pt idx="33">
                  <c:v>0.49406508354557904</c:v>
                </c:pt>
                <c:pt idx="34">
                  <c:v>0.59104970133248902</c:v>
                </c:pt>
                <c:pt idx="35">
                  <c:v>0.69898534763443143</c:v>
                </c:pt>
                <c:pt idx="36">
                  <c:v>0.8172578222156146</c:v>
                </c:pt>
                <c:pt idx="37">
                  <c:v>0.94494170062958605</c:v>
                </c:pt>
                <c:pt idx="38">
                  <c:v>1.0808643426196887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'15-5PH_H925'!$O$5:$O$65</c:f>
              <c:numCache>
                <c:formatCode>0_);[Red]\(0\)</c:formatCode>
                <c:ptCount val="61"/>
                <c:pt idx="0">
                  <c:v>110.42504554144284</c:v>
                </c:pt>
                <c:pt idx="1">
                  <c:v>115.46493715989102</c:v>
                </c:pt>
                <c:pt idx="2">
                  <c:v>120.50690000820504</c:v>
                </c:pt>
                <c:pt idx="3">
                  <c:v>125.55114437031503</c:v>
                </c:pt>
                <c:pt idx="4">
                  <c:v>130.5980021641177</c:v>
                </c:pt>
                <c:pt idx="5">
                  <c:v>135.64798789267428</c:v>
                </c:pt>
                <c:pt idx="6">
                  <c:v>140.70188584567273</c:v>
                </c:pt>
                <c:pt idx="7">
                  <c:v>145.7608731661731</c:v>
                </c:pt>
                <c:pt idx="8">
                  <c:v>150.82669135133114</c:v>
                </c:pt>
                <c:pt idx="9">
                  <c:v>155.90188245614036</c:v>
                </c:pt>
                <c:pt idx="10">
                  <c:v>160.99011086749005</c:v>
                </c:pt>
                <c:pt idx="11">
                  <c:v>166.09659718684875</c:v>
                </c:pt>
                <c:pt idx="12">
                  <c:v>171.22869770474944</c:v>
                </c:pt>
                <c:pt idx="13">
                  <c:v>176.39667139919351</c:v>
                </c:pt>
                <c:pt idx="14">
                  <c:v>181.6146866054988</c:v>
                </c:pt>
                <c:pt idx="15">
                  <c:v>186.90213178481596</c:v>
                </c:pt>
                <c:pt idx="16">
                  <c:v>192.28530949927386</c:v>
                </c:pt>
                <c:pt idx="17">
                  <c:v>197.79961016283022</c:v>
                </c:pt>
                <c:pt idx="18">
                  <c:v>203.49228280428773</c:v>
                </c:pt>
                <c:pt idx="19">
                  <c:v>209.42594442916032</c:v>
                </c:pt>
                <c:pt idx="20">
                  <c:v>215.68299813180647</c:v>
                </c:pt>
                <c:pt idx="21">
                  <c:v>222.37116347989195</c:v>
                </c:pt>
                <c:pt idx="22">
                  <c:v>229.63036152584419</c:v>
                </c:pt>
                <c:pt idx="23">
                  <c:v>237.64124182036483</c:v>
                </c:pt>
                <c:pt idx="24">
                  <c:v>246.63569081234689</c:v>
                </c:pt>
                <c:pt idx="25">
                  <c:v>256.90972089971677</c:v>
                </c:pt>
                <c:pt idx="26">
                  <c:v>268.83920811572392</c:v>
                </c:pt>
                <c:pt idx="27">
                  <c:v>282.89902505716952</c:v>
                </c:pt>
                <c:pt idx="28">
                  <c:v>299.68620534689995</c:v>
                </c:pt>
                <c:pt idx="29">
                  <c:v>319.94787794113722</c:v>
                </c:pt>
                <c:pt idx="30">
                  <c:v>344.6148253252403</c:v>
                </c:pt>
                <c:pt idx="31">
                  <c:v>374.84165059296436</c:v>
                </c:pt>
                <c:pt idx="32">
                  <c:v>412.05468620702902</c:v>
                </c:pt>
                <c:pt idx="33">
                  <c:v>458.00894366290737</c:v>
                </c:pt>
                <c:pt idx="34">
                  <c:v>514.85559023907558</c:v>
                </c:pt>
                <c:pt idx="35">
                  <c:v>585.22164858596329</c:v>
                </c:pt>
                <c:pt idx="36">
                  <c:v>672.30384931671244</c:v>
                </c:pt>
                <c:pt idx="37">
                  <c:v>779.97882842314118</c:v>
                </c:pt>
                <c:pt idx="38">
                  <c:v>912.9321528406532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9-416C-8FA7-3E0533F95821}"/>
            </c:ext>
          </c:extLst>
        </c:ser>
        <c:ser>
          <c:idx val="4"/>
          <c:order val="3"/>
          <c:tx>
            <c:strRef>
              <c:f>'15-5PH_H925'!$S$2</c:f>
              <c:strCache>
                <c:ptCount val="1"/>
                <c:pt idx="0">
                  <c:v>fea line_H925_total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'15-5PH_H925'!$S$5:$S$65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3.8745630014541347E-3</c:v>
                </c:pt>
                <c:pt idx="2">
                  <c:v>4.0527400290207953E-3</c:v>
                </c:pt>
                <c:pt idx="3">
                  <c:v>4.2332288798559853E-3</c:v>
                </c:pt>
                <c:pt idx="4">
                  <c:v>4.4174220085898292E-3</c:v>
                </c:pt>
                <c:pt idx="5">
                  <c:v>4.607427796328732E-3</c:v>
                </c:pt>
                <c:pt idx="6">
                  <c:v>4.8063863680134584E-3</c:v>
                </c:pt>
                <c:pt idx="7">
                  <c:v>5.018903622589178E-3</c:v>
                </c:pt>
                <c:pt idx="8">
                  <c:v>5.2516404023405612E-3</c:v>
                </c:pt>
                <c:pt idx="9">
                  <c:v>5.5141030579303283E-3</c:v>
                </c:pt>
                <c:pt idx="10">
                  <c:v>5.8196927300488161E-3</c:v>
                </c:pt>
                <c:pt idx="11">
                  <c:v>6.1870835725516939E-3</c:v>
                </c:pt>
                <c:pt idx="12">
                  <c:v>6.642014867384782E-3</c:v>
                </c:pt>
                <c:pt idx="13">
                  <c:v>7.2195982813477149E-3</c:v>
                </c:pt>
                <c:pt idx="14">
                  <c:v>7.967258743747159E-3</c:v>
                </c:pt>
                <c:pt idx="15">
                  <c:v>8.9484442768927325E-3</c:v>
                </c:pt>
                <c:pt idx="16">
                  <c:v>1.0247254228109359E-2</c:v>
                </c:pt>
                <c:pt idx="17">
                  <c:v>1.1974142748269512E-2</c:v>
                </c:pt>
                <c:pt idx="18">
                  <c:v>1.4272848649243041E-2</c:v>
                </c:pt>
                <c:pt idx="19">
                  <c:v>1.7328674169578728E-2</c:v>
                </c:pt>
                <c:pt idx="20">
                  <c:v>2.1378169412495752E-2</c:v>
                </c:pt>
                <c:pt idx="21">
                  <c:v>2.6720156635218512E-2</c:v>
                </c:pt>
                <c:pt idx="22">
                  <c:v>3.3727824121792267E-2</c:v>
                </c:pt>
                <c:pt idx="23">
                  <c:v>4.2861304853067751E-2</c:v>
                </c:pt>
                <c:pt idx="24">
                  <c:v>5.467970579810523E-2</c:v>
                </c:pt>
                <c:pt idx="25">
                  <c:v>6.9850961825265206E-2</c:v>
                </c:pt>
                <c:pt idx="26">
                  <c:v>8.9157187383436004E-2</c:v>
                </c:pt>
                <c:pt idx="27">
                  <c:v>0.11349249708740021</c:v>
                </c:pt>
                <c:pt idx="28">
                  <c:v>0.1438497804031203</c:v>
                </c:pt>
                <c:pt idx="29">
                  <c:v>0.18129298608752353</c:v>
                </c:pt>
                <c:pt idx="30">
                  <c:v>0.22691251482646679</c:v>
                </c:pt>
                <c:pt idx="31">
                  <c:v>0.28176367288218662</c:v>
                </c:pt>
                <c:pt idx="32">
                  <c:v>0.34679180461144149</c:v>
                </c:pt>
                <c:pt idx="33">
                  <c:v>0.42275207394673303</c:v>
                </c:pt>
                <c:pt idx="34">
                  <c:v>0.51013557279690924</c:v>
                </c:pt>
                <c:pt idx="35">
                  <c:v>0.60911480976193044</c:v>
                </c:pt>
                <c:pt idx="36">
                  <c:v>0.71951944056727235</c:v>
                </c:pt>
                <c:pt idx="37">
                  <c:v>0.8408474309635694</c:v>
                </c:pt>
                <c:pt idx="38">
                  <c:v>0.97230937881987178</c:v>
                </c:pt>
                <c:pt idx="39">
                  <c:v>1.1128970497369046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'15-5PH_H925'!$T$5:$T$65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110.42504554144284</c:v>
                </c:pt>
                <c:pt idx="2">
                  <c:v>115.46493715989102</c:v>
                </c:pt>
                <c:pt idx="3">
                  <c:v>120.50690000820504</c:v>
                </c:pt>
                <c:pt idx="4">
                  <c:v>125.55114437031503</c:v>
                </c:pt>
                <c:pt idx="5">
                  <c:v>130.5980021641177</c:v>
                </c:pt>
                <c:pt idx="6">
                  <c:v>135.64798789267428</c:v>
                </c:pt>
                <c:pt idx="7">
                  <c:v>140.70188584567273</c:v>
                </c:pt>
                <c:pt idx="8">
                  <c:v>145.7608731661731</c:v>
                </c:pt>
                <c:pt idx="9">
                  <c:v>150.82669135133114</c:v>
                </c:pt>
                <c:pt idx="10">
                  <c:v>155.90188245614036</c:v>
                </c:pt>
                <c:pt idx="11">
                  <c:v>160.99011086749005</c:v>
                </c:pt>
                <c:pt idx="12">
                  <c:v>166.09659718684875</c:v>
                </c:pt>
                <c:pt idx="13">
                  <c:v>171.22869770474944</c:v>
                </c:pt>
                <c:pt idx="14">
                  <c:v>176.39667139919351</c:v>
                </c:pt>
                <c:pt idx="15">
                  <c:v>181.6146866054988</c:v>
                </c:pt>
                <c:pt idx="16">
                  <c:v>186.90213178481596</c:v>
                </c:pt>
                <c:pt idx="17">
                  <c:v>192.28530949927386</c:v>
                </c:pt>
                <c:pt idx="18">
                  <c:v>197.79961016283022</c:v>
                </c:pt>
                <c:pt idx="19">
                  <c:v>203.49228280428773</c:v>
                </c:pt>
                <c:pt idx="20">
                  <c:v>209.42594442916032</c:v>
                </c:pt>
                <c:pt idx="21">
                  <c:v>215.68299813180647</c:v>
                </c:pt>
                <c:pt idx="22">
                  <c:v>222.37116347989195</c:v>
                </c:pt>
                <c:pt idx="23">
                  <c:v>229.63036152584419</c:v>
                </c:pt>
                <c:pt idx="24">
                  <c:v>237.64124182036483</c:v>
                </c:pt>
                <c:pt idx="25">
                  <c:v>246.63569081234689</c:v>
                </c:pt>
                <c:pt idx="26">
                  <c:v>256.90972089971677</c:v>
                </c:pt>
                <c:pt idx="27">
                  <c:v>268.83920811572392</c:v>
                </c:pt>
                <c:pt idx="28">
                  <c:v>282.89902505716952</c:v>
                </c:pt>
                <c:pt idx="29">
                  <c:v>299.68620534689995</c:v>
                </c:pt>
                <c:pt idx="30">
                  <c:v>319.94787794113722</c:v>
                </c:pt>
                <c:pt idx="31">
                  <c:v>344.6148253252403</c:v>
                </c:pt>
                <c:pt idx="32">
                  <c:v>374.84165059296436</c:v>
                </c:pt>
                <c:pt idx="33">
                  <c:v>412.05468620702902</c:v>
                </c:pt>
                <c:pt idx="34">
                  <c:v>458.00894366290737</c:v>
                </c:pt>
                <c:pt idx="35">
                  <c:v>514.85559023907558</c:v>
                </c:pt>
                <c:pt idx="36">
                  <c:v>585.22164858596329</c:v>
                </c:pt>
                <c:pt idx="37">
                  <c:v>672.30384931671244</c:v>
                </c:pt>
                <c:pt idx="38">
                  <c:v>779.97882842314118</c:v>
                </c:pt>
                <c:pt idx="39">
                  <c:v>912.9321528406532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89-416C-8FA7-3E0533F95821}"/>
            </c:ext>
          </c:extLst>
        </c:ser>
        <c:ser>
          <c:idx val="2"/>
          <c:order val="4"/>
          <c:tx>
            <c:strRef>
              <c:f>'15-5PH_H925'!$B$8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'15-5PH_H925'!$C$10:$C$11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'15-5PH_H925'!$B$10:$B$11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89-416C-8FA7-3E0533F95821}"/>
            </c:ext>
          </c:extLst>
        </c:ser>
        <c:ser>
          <c:idx val="3"/>
          <c:order val="5"/>
          <c:tx>
            <c:strRef>
              <c:f>'15-5PH_H925'!$B$13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'15-5PH_H925'!$C$15:$C$16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'15-5PH_H925'!$B$15:$B$16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89-416C-8FA7-3E0533F95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small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'15-5PH_H925'!$E$2</c:f>
              <c:strCache>
                <c:ptCount val="1"/>
                <c:pt idx="0">
                  <c:v>R-O line_H925_eng_total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'15-5PH_H925'!$E$5:$E$65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3.5087719298245622E-4</c:v>
                </c:pt>
                <c:pt idx="3">
                  <c:v>5.2631578947370903E-4</c:v>
                </c:pt>
                <c:pt idx="4">
                  <c:v>7.0175438596595664E-4</c:v>
                </c:pt>
                <c:pt idx="5">
                  <c:v>8.7719298247513765E-4</c:v>
                </c:pt>
                <c:pt idx="6">
                  <c:v>1.0526315791506264E-3</c:v>
                </c:pt>
                <c:pt idx="7">
                  <c:v>1.2280701769464394E-3</c:v>
                </c:pt>
                <c:pt idx="8">
                  <c:v>1.4035087804854429E-3</c:v>
                </c:pt>
                <c:pt idx="9">
                  <c:v>1.578947407979041E-3</c:v>
                </c:pt>
                <c:pt idx="10">
                  <c:v>1.7543861205380736E-3</c:v>
                </c:pt>
                <c:pt idx="11">
                  <c:v>1.9298250986659535E-3</c:v>
                </c:pt>
                <c:pt idx="12">
                  <c:v>2.1052648229849774E-3</c:v>
                </c:pt>
                <c:pt idx="13">
                  <c:v>2.280706467903822E-3</c:v>
                </c:pt>
                <c:pt idx="14">
                  <c:v>2.4561527031262752E-3</c:v>
                </c:pt>
                <c:pt idx="15">
                  <c:v>2.6316092351834604E-3</c:v>
                </c:pt>
                <c:pt idx="16">
                  <c:v>2.8070876314858812E-3</c:v>
                </c:pt>
                <c:pt idx="17">
                  <c:v>2.9826102811317179E-3</c:v>
                </c:pt>
                <c:pt idx="18">
                  <c:v>3.1582187958836059E-3</c:v>
                </c:pt>
                <c:pt idx="19">
                  <c:v>3.3339877862222926E-3</c:v>
                </c:pt>
                <c:pt idx="20">
                  <c:v>3.5100468163189206E-3</c:v>
                </c:pt>
                <c:pt idx="21">
                  <c:v>3.686614514940437E-3</c:v>
                </c:pt>
                <c:pt idx="22">
                  <c:v>3.8640503767531122E-3</c:v>
                </c:pt>
                <c:pt idx="23">
                  <c:v>4.0429318251392942E-3</c:v>
                </c:pt>
                <c:pt idx="24">
                  <c:v>4.2241667350420703E-3</c:v>
                </c:pt>
                <c:pt idx="25">
                  <c:v>4.4091549625203301E-3</c:v>
                </c:pt>
                <c:pt idx="26">
                  <c:v>4.6000166470591321E-3</c:v>
                </c:pt>
                <c:pt idx="27">
                  <c:v>4.7999103161057988E-3</c:v>
                </c:pt>
                <c:pt idx="28">
                  <c:v>5.0134703262338844E-3</c:v>
                </c:pt>
                <c:pt idx="29">
                  <c:v>5.2474011460212954E-3</c:v>
                </c:pt>
                <c:pt idx="30">
                  <c:v>5.5112756755408016E-3</c:v>
                </c:pt>
                <c:pt idx="31">
                  <c:v>5.81859649122807E-3</c:v>
                </c:pt>
                <c:pt idx="32">
                  <c:v>6.1881929218128157E-3</c:v>
                </c:pt>
                <c:pt idx="33">
                  <c:v>6.6460435566591319E-3</c:v>
                </c:pt>
                <c:pt idx="34">
                  <c:v>7.2276335573494849E-3</c:v>
                </c:pt>
                <c:pt idx="35">
                  <c:v>7.9809794239628987E-3</c:v>
                </c:pt>
                <c:pt idx="36">
                  <c:v>8.9704811416599708E-3</c:v>
                </c:pt>
                <c:pt idx="37">
                  <c:v>1.0281793431437628E-2</c:v>
                </c:pt>
                <c:pt idx="38">
                  <c:v>1.2027944733020351E-2</c:v>
                </c:pt>
                <c:pt idx="39">
                  <c:v>1.4356975194001146E-2</c:v>
                </c:pt>
                <c:pt idx="40">
                  <c:v>1.7461414021438623E-2</c:v>
                </c:pt>
                <c:pt idx="41">
                  <c:v>2.1589972825172173E-2</c:v>
                </c:pt>
                <c:pt idx="42">
                  <c:v>2.7061895865745166E-2</c:v>
                </c:pt>
                <c:pt idx="43">
                  <c:v>3.4284481301823121E-2</c:v>
                </c:pt>
                <c:pt idx="44">
                  <c:v>4.3774370572018995E-2</c:v>
                </c:pt>
                <c:pt idx="45">
                  <c:v>5.6183296979399097E-2</c:v>
                </c:pt>
                <c:pt idx="46">
                  <c:v>7.2329090488464753E-2</c:v>
                </c:pt>
                <c:pt idx="47">
                  <c:v>9.3232854892411746E-2</c:v>
                </c:pt>
                <c:pt idx="48">
                  <c:v>0.12016336714884951</c:v>
                </c:pt>
                <c:pt idx="49">
                  <c:v>0.15468989819252874</c:v>
                </c:pt>
                <c:pt idx="50">
                  <c:v>0.19874482138759972</c:v>
                </c:pt>
                <c:pt idx="51">
                  <c:v>0.25469756055347942</c:v>
                </c:pt>
                <c:pt idx="52">
                  <c:v>0.32544163586630875</c:v>
                </c:pt>
                <c:pt idx="53">
                  <c:v>0.41449679469043144</c:v>
                </c:pt>
                <c:pt idx="54">
                  <c:v>0.52612846743344088</c:v>
                </c:pt>
                <c:pt idx="55">
                  <c:v>0.66548706786511758</c:v>
                </c:pt>
                <c:pt idx="56">
                  <c:v>0.8387699651395556</c:v>
                </c:pt>
                <c:pt idx="57">
                  <c:v>1.0534092932840819</c:v>
                </c:pt>
                <c:pt idx="58">
                  <c:v>1.3182891355748707</c:v>
                </c:pt>
                <c:pt idx="59">
                  <c:v>1.6439960285530211</c:v>
                </c:pt>
                <c:pt idx="60">
                  <c:v>2.0431071761355106</c:v>
                </c:pt>
              </c:numCache>
            </c:numRef>
          </c:xVal>
          <c:yVal>
            <c:numRef>
              <c:f>'15-5PH_H925'!$F$5:$F$65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3-428D-A07B-84993B407067}"/>
            </c:ext>
          </c:extLst>
        </c:ser>
        <c:ser>
          <c:idx val="1"/>
          <c:order val="1"/>
          <c:tx>
            <c:strRef>
              <c:f>'15-5PH_H925'!$H$2</c:f>
              <c:strCache>
                <c:ptCount val="1"/>
                <c:pt idx="0">
                  <c:v>R-O line_H925_true_total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'15-5PH_H925'!$H$5:$H$65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7.0150827149141279E-4</c:v>
                </c:pt>
                <c:pt idx="5">
                  <c:v>8.7680847355346518E-4</c:v>
                </c:pt>
                <c:pt idx="6">
                  <c:v>1.0520779510067918E-3</c:v>
                </c:pt>
                <c:pt idx="7">
                  <c:v>1.2273167155726036E-3</c:v>
                </c:pt>
                <c:pt idx="8">
                  <c:v>1.4025247826290417E-3</c:v>
                </c:pt>
                <c:pt idx="9">
                  <c:v>1.5777021811132854E-3</c:v>
                </c:pt>
                <c:pt idx="10">
                  <c:v>1.7528489827675717E-3</c:v>
                </c:pt>
                <c:pt idx="11">
                  <c:v>1.9279653784489688E-3</c:v>
                </c:pt>
                <c:pt idx="12">
                  <c:v>2.103051858370866E-3</c:v>
                </c:pt>
                <c:pt idx="13">
                  <c:v>2.2781096046131646E-3</c:v>
                </c:pt>
                <c:pt idx="14">
                  <c:v>2.4531412900614491E-3</c:v>
                </c:pt>
                <c:pt idx="15">
                  <c:v>2.6281526145885193E-3</c:v>
                </c:pt>
                <c:pt idx="16">
                  <c:v>2.8031551185537665E-3</c:v>
                </c:pt>
                <c:pt idx="17">
                  <c:v>2.9781711237476445E-3</c:v>
                </c:pt>
                <c:pt idx="18">
                  <c:v>3.1532420984820377E-3</c:v>
                </c:pt>
                <c:pt idx="19">
                  <c:v>3.3284423710889153E-3</c:v>
                </c:pt>
                <c:pt idx="20">
                  <c:v>3.5039009792443686E-3</c:v>
                </c:pt>
                <c:pt idx="21">
                  <c:v>3.6798356073537374E-3</c:v>
                </c:pt>
                <c:pt idx="22">
                  <c:v>3.8566041097659425E-3</c:v>
                </c:pt>
                <c:pt idx="23">
                  <c:v>4.0347811373326031E-3</c:v>
                </c:pt>
                <c:pt idx="24">
                  <c:v>4.215269988167793E-3</c:v>
                </c:pt>
                <c:pt idx="25">
                  <c:v>4.3994631169016378E-3</c:v>
                </c:pt>
                <c:pt idx="26">
                  <c:v>4.5894689046405398E-3</c:v>
                </c:pt>
                <c:pt idx="27">
                  <c:v>4.788427476325267E-3</c:v>
                </c:pt>
                <c:pt idx="28">
                  <c:v>5.0009447309009867E-3</c:v>
                </c:pt>
                <c:pt idx="29">
                  <c:v>5.2336815106523698E-3</c:v>
                </c:pt>
                <c:pt idx="30">
                  <c:v>5.4961441662421378E-3</c:v>
                </c:pt>
                <c:pt idx="31">
                  <c:v>5.8017338383606265E-3</c:v>
                </c:pt>
                <c:pt idx="32">
                  <c:v>6.1691246808635043E-3</c:v>
                </c:pt>
                <c:pt idx="33">
                  <c:v>6.6240559756965915E-3</c:v>
                </c:pt>
                <c:pt idx="34">
                  <c:v>7.2016393896595235E-3</c:v>
                </c:pt>
                <c:pt idx="35">
                  <c:v>7.9492998520589667E-3</c:v>
                </c:pt>
                <c:pt idx="36">
                  <c:v>8.9304853852045403E-3</c:v>
                </c:pt>
                <c:pt idx="37">
                  <c:v>1.0229295336421165E-2</c:v>
                </c:pt>
                <c:pt idx="38">
                  <c:v>1.195618385658132E-2</c:v>
                </c:pt>
                <c:pt idx="39">
                  <c:v>1.4254889757554847E-2</c:v>
                </c:pt>
                <c:pt idx="40">
                  <c:v>1.7310715277890531E-2</c:v>
                </c:pt>
                <c:pt idx="41">
                  <c:v>2.1360210520807554E-2</c:v>
                </c:pt>
                <c:pt idx="42">
                  <c:v>2.6702197743530318E-2</c:v>
                </c:pt>
                <c:pt idx="43">
                  <c:v>3.3709865230104073E-2</c:v>
                </c:pt>
                <c:pt idx="44">
                  <c:v>4.284334596137955E-2</c:v>
                </c:pt>
                <c:pt idx="45">
                  <c:v>5.4661746906417022E-2</c:v>
                </c:pt>
                <c:pt idx="46">
                  <c:v>6.9833002933576999E-2</c:v>
                </c:pt>
                <c:pt idx="47">
                  <c:v>8.9139228491747782E-2</c:v>
                </c:pt>
                <c:pt idx="48">
                  <c:v>0.113474538195712</c:v>
                </c:pt>
                <c:pt idx="49">
                  <c:v>0.14383182151143209</c:v>
                </c:pt>
                <c:pt idx="50">
                  <c:v>0.18127502719583533</c:v>
                </c:pt>
                <c:pt idx="51">
                  <c:v>0.22689455593477859</c:v>
                </c:pt>
                <c:pt idx="52">
                  <c:v>0.28174571399049847</c:v>
                </c:pt>
                <c:pt idx="53">
                  <c:v>0.34677384571975328</c:v>
                </c:pt>
                <c:pt idx="54">
                  <c:v>0.42273411505504477</c:v>
                </c:pt>
                <c:pt idx="55">
                  <c:v>0.51011761390522092</c:v>
                </c:pt>
                <c:pt idx="56">
                  <c:v>0.60909685087024201</c:v>
                </c:pt>
                <c:pt idx="57">
                  <c:v>0.71950148167558403</c:v>
                </c:pt>
                <c:pt idx="58">
                  <c:v>0.84082947207188119</c:v>
                </c:pt>
                <c:pt idx="59">
                  <c:v>0.97229141992818346</c:v>
                </c:pt>
                <c:pt idx="60">
                  <c:v>1.1128790908452164</c:v>
                </c:pt>
              </c:numCache>
            </c:numRef>
          </c:xVal>
          <c:yVal>
            <c:numRef>
              <c:f>'15-5PH_H925'!$I$5:$I$65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20.014035087719321</c:v>
                </c:pt>
                <c:pt idx="5">
                  <c:v>25.021929824561877</c:v>
                </c:pt>
                <c:pt idx="6">
                  <c:v>30.031578947374516</c:v>
                </c:pt>
                <c:pt idx="7">
                  <c:v>35.04298245619313</c:v>
                </c:pt>
                <c:pt idx="8">
                  <c:v>40.056140351219412</c:v>
                </c:pt>
                <c:pt idx="9">
                  <c:v>45.071052633359059</c:v>
                </c:pt>
                <c:pt idx="10">
                  <c:v>50.087719306026898</c:v>
                </c:pt>
                <c:pt idx="11">
                  <c:v>55.106140380426623</c:v>
                </c:pt>
                <c:pt idx="12">
                  <c:v>60.126315889379093</c:v>
                </c:pt>
                <c:pt idx="13">
                  <c:v>65.148245920413743</c:v>
                </c:pt>
                <c:pt idx="14">
                  <c:v>70.17193068921884</c:v>
                </c:pt>
                <c:pt idx="15">
                  <c:v>75.197370692638756</c:v>
                </c:pt>
                <c:pt idx="16">
                  <c:v>80.224567010518868</c:v>
                </c:pt>
                <c:pt idx="17">
                  <c:v>85.25352187389619</c:v>
                </c:pt>
                <c:pt idx="18">
                  <c:v>90.284239691629523</c:v>
                </c:pt>
                <c:pt idx="19">
                  <c:v>95.316728839691123</c:v>
                </c:pt>
                <c:pt idx="20">
                  <c:v>100.35100468163189</c:v>
                </c:pt>
                <c:pt idx="21">
                  <c:v>105.38709452406874</c:v>
                </c:pt>
                <c:pt idx="22">
                  <c:v>110.42504554144284</c:v>
                </c:pt>
                <c:pt idx="23">
                  <c:v>115.46493715989102</c:v>
                </c:pt>
                <c:pt idx="24">
                  <c:v>120.50690000820504</c:v>
                </c:pt>
                <c:pt idx="25">
                  <c:v>125.55114437031503</c:v>
                </c:pt>
                <c:pt idx="26">
                  <c:v>130.5980021641177</c:v>
                </c:pt>
                <c:pt idx="27">
                  <c:v>135.64798789267428</c:v>
                </c:pt>
                <c:pt idx="28">
                  <c:v>140.70188584567273</c:v>
                </c:pt>
                <c:pt idx="29">
                  <c:v>145.7608731661731</c:v>
                </c:pt>
                <c:pt idx="30">
                  <c:v>150.82669135133114</c:v>
                </c:pt>
                <c:pt idx="31">
                  <c:v>155.90188245614036</c:v>
                </c:pt>
                <c:pt idx="32">
                  <c:v>160.99011086749005</c:v>
                </c:pt>
                <c:pt idx="33">
                  <c:v>166.09659718684875</c:v>
                </c:pt>
                <c:pt idx="34">
                  <c:v>171.22869770474944</c:v>
                </c:pt>
                <c:pt idx="35">
                  <c:v>176.39667139919351</c:v>
                </c:pt>
                <c:pt idx="36">
                  <c:v>181.6146866054988</c:v>
                </c:pt>
                <c:pt idx="37">
                  <c:v>186.90213178481596</c:v>
                </c:pt>
                <c:pt idx="38">
                  <c:v>192.28530949927386</c:v>
                </c:pt>
                <c:pt idx="39">
                  <c:v>197.79961016283022</c:v>
                </c:pt>
                <c:pt idx="40">
                  <c:v>203.49228280428773</c:v>
                </c:pt>
                <c:pt idx="41">
                  <c:v>209.42594442916032</c:v>
                </c:pt>
                <c:pt idx="42">
                  <c:v>215.68299813180647</c:v>
                </c:pt>
                <c:pt idx="43">
                  <c:v>222.37116347989195</c:v>
                </c:pt>
                <c:pt idx="44">
                  <c:v>229.63036152584419</c:v>
                </c:pt>
                <c:pt idx="45">
                  <c:v>237.64124182036483</c:v>
                </c:pt>
                <c:pt idx="46">
                  <c:v>246.63569081234689</c:v>
                </c:pt>
                <c:pt idx="47">
                  <c:v>256.90972089971677</c:v>
                </c:pt>
                <c:pt idx="48">
                  <c:v>268.83920811572392</c:v>
                </c:pt>
                <c:pt idx="49">
                  <c:v>282.89902505716952</c:v>
                </c:pt>
                <c:pt idx="50">
                  <c:v>299.68620534689995</c:v>
                </c:pt>
                <c:pt idx="51">
                  <c:v>319.94787794113722</c:v>
                </c:pt>
                <c:pt idx="52">
                  <c:v>344.6148253252403</c:v>
                </c:pt>
                <c:pt idx="53">
                  <c:v>374.84165059296436</c:v>
                </c:pt>
                <c:pt idx="54">
                  <c:v>412.05468620702902</c:v>
                </c:pt>
                <c:pt idx="55">
                  <c:v>458.00894366290737</c:v>
                </c:pt>
                <c:pt idx="56">
                  <c:v>514.85559023907558</c:v>
                </c:pt>
                <c:pt idx="57">
                  <c:v>585.22164858596329</c:v>
                </c:pt>
                <c:pt idx="58">
                  <c:v>672.30384931671244</c:v>
                </c:pt>
                <c:pt idx="59">
                  <c:v>779.97882842314118</c:v>
                </c:pt>
                <c:pt idx="60">
                  <c:v>912.9321528406532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93-428D-A07B-84993B407067}"/>
            </c:ext>
          </c:extLst>
        </c:ser>
        <c:ser>
          <c:idx val="2"/>
          <c:order val="2"/>
          <c:tx>
            <c:strRef>
              <c:f>'15-5PH_H925'!$N$2</c:f>
              <c:strCache>
                <c:ptCount val="1"/>
                <c:pt idx="0">
                  <c:v>R-O line_H925_true_plastic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'15-5PH_H925'!$N$5:$N$64</c:f>
              <c:numCache>
                <c:formatCode>0.0000_);[Red]\(0.0000\)</c:formatCode>
                <c:ptCount val="60"/>
                <c:pt idx="0">
                  <c:v>0</c:v>
                </c:pt>
                <c:pt idx="1">
                  <c:v>1.3387251649697729E-6</c:v>
                </c:pt>
                <c:pt idx="2">
                  <c:v>4.916598866334769E-6</c:v>
                </c:pt>
                <c:pt idx="3">
                  <c:v>1.2118697350706024E-5</c:v>
                </c:pt>
                <c:pt idx="4">
                  <c:v>2.5041755482496826E-5</c:v>
                </c:pt>
                <c:pt idx="5">
                  <c:v>4.6807845463484217E-5</c:v>
                </c:pt>
                <c:pt idx="6">
                  <c:v>8.1995347302416498E-5</c:v>
                </c:pt>
                <c:pt idx="7">
                  <c:v>1.3722380001869854E-4</c:v>
                </c:pt>
                <c:pt idx="8">
                  <c:v>2.2193844911169366E-4</c:v>
                </c:pt>
                <c:pt idx="9">
                  <c:v>3.494512403596833E-4</c:v>
                </c:pt>
                <c:pt idx="10">
                  <c:v>5.3830775263976477E-4</c:v>
                </c:pt>
                <c:pt idx="11">
                  <c:v>8.1406408889886286E-4</c:v>
                </c:pt>
                <c:pt idx="12">
                  <c:v>1.2115738004793144E-3</c:v>
                </c:pt>
                <c:pt idx="13">
                  <c:v>1.777901852547387E-3</c:v>
                </c:pt>
                <c:pt idx="14">
                  <c:v>2.5759991328401432E-3</c:v>
                </c:pt>
                <c:pt idx="15">
                  <c:v>3.6892846918000245E-3</c:v>
                </c:pt>
                <c:pt idx="16">
                  <c:v>5.2272897833827098E-3</c:v>
                </c:pt>
                <c:pt idx="17">
                  <c:v>7.3325114505472418E-3</c:v>
                </c:pt>
                <c:pt idx="18">
                  <c:v>1.0188594071182663E-2</c:v>
                </c:pt>
                <c:pt idx="19">
                  <c:v>1.4029890660595385E-2</c:v>
                </c:pt>
                <c:pt idx="20">
                  <c:v>1.9152332139365652E-2</c:v>
                </c:pt>
                <c:pt idx="21">
                  <c:v>2.5925327157585533E-2</c:v>
                </c:pt>
                <c:pt idx="22">
                  <c:v>3.4804099185494264E-2</c:v>
                </c:pt>
                <c:pt idx="23">
                  <c:v>4.6341416611425747E-2</c:v>
                </c:pt>
                <c:pt idx="24">
                  <c:v>6.1197077937112668E-2</c:v>
                </c:pt>
                <c:pt idx="25">
                  <c:v>8.0142811211516091E-2</c:v>
                </c:pt>
                <c:pt idx="26">
                  <c:v>0.10405954241667305</c:v>
                </c:pt>
                <c:pt idx="27">
                  <c:v>0.13392349882216695</c:v>
                </c:pt>
                <c:pt idx="28">
                  <c:v>0.17077768063675508</c:v>
                </c:pt>
                <c:pt idx="29">
                  <c:v>0.21568627349519878</c:v>
                </c:pt>
                <c:pt idx="30">
                  <c:v>0.26967192462516071</c:v>
                </c:pt>
                <c:pt idx="31">
                  <c:v>0.33363946599414451</c:v>
                </c:pt>
                <c:pt idx="32">
                  <c:v>0.40829401478157407</c:v>
                </c:pt>
                <c:pt idx="33">
                  <c:v>0.49406508354557904</c:v>
                </c:pt>
                <c:pt idx="34">
                  <c:v>0.59104970133248902</c:v>
                </c:pt>
                <c:pt idx="35">
                  <c:v>0.69898534763443143</c:v>
                </c:pt>
                <c:pt idx="36">
                  <c:v>0.8172578222156146</c:v>
                </c:pt>
                <c:pt idx="37">
                  <c:v>0.94494170062958605</c:v>
                </c:pt>
                <c:pt idx="38">
                  <c:v>1.0808643426196887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xVal>
          <c:yVal>
            <c:numRef>
              <c:f>'15-5PH_H925'!$O$5:$O$65</c:f>
              <c:numCache>
                <c:formatCode>0_);[Red]\(0\)</c:formatCode>
                <c:ptCount val="61"/>
                <c:pt idx="0">
                  <c:v>110.42504554144284</c:v>
                </c:pt>
                <c:pt idx="1">
                  <c:v>115.46493715989102</c:v>
                </c:pt>
                <c:pt idx="2">
                  <c:v>120.50690000820504</c:v>
                </c:pt>
                <c:pt idx="3">
                  <c:v>125.55114437031503</c:v>
                </c:pt>
                <c:pt idx="4">
                  <c:v>130.5980021641177</c:v>
                </c:pt>
                <c:pt idx="5">
                  <c:v>135.64798789267428</c:v>
                </c:pt>
                <c:pt idx="6">
                  <c:v>140.70188584567273</c:v>
                </c:pt>
                <c:pt idx="7">
                  <c:v>145.7608731661731</c:v>
                </c:pt>
                <c:pt idx="8">
                  <c:v>150.82669135133114</c:v>
                </c:pt>
                <c:pt idx="9">
                  <c:v>155.90188245614036</c:v>
                </c:pt>
                <c:pt idx="10">
                  <c:v>160.99011086749005</c:v>
                </c:pt>
                <c:pt idx="11">
                  <c:v>166.09659718684875</c:v>
                </c:pt>
                <c:pt idx="12">
                  <c:v>171.22869770474944</c:v>
                </c:pt>
                <c:pt idx="13">
                  <c:v>176.39667139919351</c:v>
                </c:pt>
                <c:pt idx="14">
                  <c:v>181.6146866054988</c:v>
                </c:pt>
                <c:pt idx="15">
                  <c:v>186.90213178481596</c:v>
                </c:pt>
                <c:pt idx="16">
                  <c:v>192.28530949927386</c:v>
                </c:pt>
                <c:pt idx="17">
                  <c:v>197.79961016283022</c:v>
                </c:pt>
                <c:pt idx="18">
                  <c:v>203.49228280428773</c:v>
                </c:pt>
                <c:pt idx="19">
                  <c:v>209.42594442916032</c:v>
                </c:pt>
                <c:pt idx="20">
                  <c:v>215.68299813180647</c:v>
                </c:pt>
                <c:pt idx="21">
                  <c:v>222.37116347989195</c:v>
                </c:pt>
                <c:pt idx="22">
                  <c:v>229.63036152584419</c:v>
                </c:pt>
                <c:pt idx="23">
                  <c:v>237.64124182036483</c:v>
                </c:pt>
                <c:pt idx="24">
                  <c:v>246.63569081234689</c:v>
                </c:pt>
                <c:pt idx="25">
                  <c:v>256.90972089971677</c:v>
                </c:pt>
                <c:pt idx="26">
                  <c:v>268.83920811572392</c:v>
                </c:pt>
                <c:pt idx="27">
                  <c:v>282.89902505716952</c:v>
                </c:pt>
                <c:pt idx="28">
                  <c:v>299.68620534689995</c:v>
                </c:pt>
                <c:pt idx="29">
                  <c:v>319.94787794113722</c:v>
                </c:pt>
                <c:pt idx="30">
                  <c:v>344.6148253252403</c:v>
                </c:pt>
                <c:pt idx="31">
                  <c:v>374.84165059296436</c:v>
                </c:pt>
                <c:pt idx="32">
                  <c:v>412.05468620702902</c:v>
                </c:pt>
                <c:pt idx="33">
                  <c:v>458.00894366290737</c:v>
                </c:pt>
                <c:pt idx="34">
                  <c:v>514.85559023907558</c:v>
                </c:pt>
                <c:pt idx="35">
                  <c:v>585.22164858596329</c:v>
                </c:pt>
                <c:pt idx="36">
                  <c:v>672.30384931671244</c:v>
                </c:pt>
                <c:pt idx="37">
                  <c:v>779.97882842314118</c:v>
                </c:pt>
                <c:pt idx="38">
                  <c:v>912.9321528406532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93-428D-A07B-84993B407067}"/>
            </c:ext>
          </c:extLst>
        </c:ser>
        <c:ser>
          <c:idx val="4"/>
          <c:order val="3"/>
          <c:tx>
            <c:strRef>
              <c:f>'15-5PH_H925'!$B$8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'15-5PH_H925'!$C$10:$C$11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'15-5PH_H925'!$B$10:$B$11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93-428D-A07B-84993B407067}"/>
            </c:ext>
          </c:extLst>
        </c:ser>
        <c:ser>
          <c:idx val="5"/>
          <c:order val="4"/>
          <c:tx>
            <c:strRef>
              <c:f>'15-5PH_H925'!$B$13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93-428D-A07B-84993B407067}"/>
              </c:ext>
            </c:extLst>
          </c:dPt>
          <c:xVal>
            <c:numRef>
              <c:f>'15-5PH_H925'!$C$15:$C$16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'15-5PH_H925'!$B$15:$B$16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93-428D-A07B-84993B407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360240"/>
        <c:axId val="931362320"/>
      </c:scatterChart>
      <c:valAx>
        <c:axId val="931360240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2320"/>
        <c:crosses val="autoZero"/>
        <c:crossBetween val="midCat"/>
      </c:valAx>
      <c:valAx>
        <c:axId val="93136232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0240"/>
        <c:crosses val="autoZero"/>
        <c:crossBetween val="midCat"/>
        <c:majorUnit val="40"/>
        <c:minorUnit val="4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'15-5PH_H1025'!$E$2</c:f>
              <c:strCache>
                <c:ptCount val="1"/>
                <c:pt idx="0">
                  <c:v>R-O line_H1025_eng_total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'15-5PH_H1025'!$E$5:$E$65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5.263157894736842E-4</c:v>
                </c:pt>
                <c:pt idx="4">
                  <c:v>7.0175438596491223E-4</c:v>
                </c:pt>
                <c:pt idx="5">
                  <c:v>8.7719298245614037E-4</c:v>
                </c:pt>
                <c:pt idx="6">
                  <c:v>1.0526315789473684E-3</c:v>
                </c:pt>
                <c:pt idx="7">
                  <c:v>1.2280701754385968E-3</c:v>
                </c:pt>
                <c:pt idx="8">
                  <c:v>1.4035087719298277E-3</c:v>
                </c:pt>
                <c:pt idx="9">
                  <c:v>1.5789473684211081E-3</c:v>
                </c:pt>
                <c:pt idx="10">
                  <c:v>1.7543859649129764E-3</c:v>
                </c:pt>
                <c:pt idx="11">
                  <c:v>1.929824561410361E-3</c:v>
                </c:pt>
                <c:pt idx="12">
                  <c:v>2.1052631579500398E-3</c:v>
                </c:pt>
                <c:pt idx="13">
                  <c:v>2.2807017547635702E-3</c:v>
                </c:pt>
                <c:pt idx="14">
                  <c:v>2.456140353113187E-3</c:v>
                </c:pt>
                <c:pt idx="15">
                  <c:v>2.631578959079259E-3</c:v>
                </c:pt>
                <c:pt idx="16">
                  <c:v>2.8070175989756046E-3</c:v>
                </c:pt>
                <c:pt idx="17">
                  <c:v>2.9824563764921344E-3</c:v>
                </c:pt>
                <c:pt idx="18">
                  <c:v>3.1578956678168079E-3</c:v>
                </c:pt>
                <c:pt idx="19">
                  <c:v>3.333336741212444E-3</c:v>
                </c:pt>
                <c:pt idx="20">
                  <c:v>3.5087836010821312E-3</c:v>
                </c:pt>
                <c:pt idx="21">
                  <c:v>3.6842481672879203E-3</c:v>
                </c:pt>
                <c:pt idx="22">
                  <c:v>3.859764081574069E-3</c:v>
                </c:pt>
                <c:pt idx="23">
                  <c:v>4.0354218111025471E-3</c:v>
                </c:pt>
                <c:pt idx="24">
                  <c:v>4.2114541439691559E-3</c:v>
                </c:pt>
                <c:pt idx="25">
                  <c:v>4.3884363972050379E-3</c:v>
                </c:pt>
                <c:pt idx="26">
                  <c:v>4.5677386763719472E-3</c:v>
                </c:pt>
                <c:pt idx="27">
                  <c:v>4.7525142378577381E-3</c:v>
                </c:pt>
                <c:pt idx="28">
                  <c:v>4.9497944543381005E-3</c:v>
                </c:pt>
                <c:pt idx="29">
                  <c:v>5.1748055717509385E-3</c:v>
                </c:pt>
                <c:pt idx="30">
                  <c:v>5.4596331541322757E-3</c:v>
                </c:pt>
                <c:pt idx="31">
                  <c:v>5.8701934835759762E-3</c:v>
                </c:pt>
                <c:pt idx="32">
                  <c:v>6.5387273791896071E-3</c:v>
                </c:pt>
                <c:pt idx="33">
                  <c:v>7.7247024666655048E-3</c:v>
                </c:pt>
                <c:pt idx="34">
                  <c:v>9.9267051552739509E-3</c:v>
                </c:pt>
                <c:pt idx="35">
                  <c:v>1.4084196980581165E-2</c:v>
                </c:pt>
                <c:pt idx="36">
                  <c:v>2.1934953149089553E-2</c:v>
                </c:pt>
                <c:pt idx="37">
                  <c:v>3.6637883366840186E-2</c:v>
                </c:pt>
                <c:pt idx="38">
                  <c:v>6.3841390606331941E-2</c:v>
                </c:pt>
                <c:pt idx="39">
                  <c:v>0.11348902742250359</c:v>
                </c:pt>
                <c:pt idx="40">
                  <c:v>0.20282875309650697</c:v>
                </c:pt>
                <c:pt idx="41">
                  <c:v>0.36136179782199035</c:v>
                </c:pt>
                <c:pt idx="42">
                  <c:v>0.63887914094093146</c:v>
                </c:pt>
                <c:pt idx="43">
                  <c:v>1.118356188860939</c:v>
                </c:pt>
                <c:pt idx="44">
                  <c:v>1.9364073641552915</c:v>
                </c:pt>
                <c:pt idx="45">
                  <c:v>3.3153812972485843</c:v>
                </c:pt>
                <c:pt idx="46">
                  <c:v>5.6132005400401779</c:v>
                </c:pt>
                <c:pt idx="47">
                  <c:v>9.3999918183643594</c:v>
                </c:pt>
                <c:pt idx="48">
                  <c:v>15.574794834045246</c:v>
                </c:pt>
                <c:pt idx="49">
                  <c:v>25.541704256902971</c:v>
                </c:pt>
                <c:pt idx="50">
                  <c:v>41.473408346155466</c:v>
                </c:pt>
                <c:pt idx="51">
                  <c:v>66.702213116394589</c:v>
                </c:pt>
                <c:pt idx="52">
                  <c:v>106.2955980287206</c:v>
                </c:pt>
                <c:pt idx="53">
                  <c:v>167.89690101925578</c:v>
                </c:pt>
                <c:pt idx="54">
                  <c:v>262.94422740411324</c:v>
                </c:pt>
                <c:pt idx="55">
                  <c:v>408.42523332322344</c:v>
                </c:pt>
                <c:pt idx="56">
                  <c:v>629.38615462894541</c:v>
                </c:pt>
                <c:pt idx="57">
                  <c:v>962.49571757726653</c:v>
                </c:pt>
                <c:pt idx="58">
                  <c:v>1461.0753966724981</c:v>
                </c:pt>
                <c:pt idx="59">
                  <c:v>2202.1559862765166</c:v>
                </c:pt>
                <c:pt idx="60">
                  <c:v>3296.3183918490054</c:v>
                </c:pt>
              </c:numCache>
            </c:numRef>
          </c:xVal>
          <c:yVal>
            <c:numRef>
              <c:f>'15-5PH_H1025'!$F$5:$F$65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A-4E08-8422-AF3E275E7A0B}"/>
            </c:ext>
          </c:extLst>
        </c:ser>
        <c:ser>
          <c:idx val="1"/>
          <c:order val="1"/>
          <c:tx>
            <c:strRef>
              <c:f>'15-5PH_H1025'!$H$2</c:f>
              <c:strCache>
                <c:ptCount val="1"/>
                <c:pt idx="0">
                  <c:v>R-O line_H1025_true_total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'15-5PH_H1025'!$H$5:$H$65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8.7680847353438615E-4</c:v>
                </c:pt>
                <c:pt idx="6">
                  <c:v>1.0520779508038345E-3</c:v>
                </c:pt>
                <c:pt idx="7">
                  <c:v>1.2273167140665483E-3</c:v>
                </c:pt>
                <c:pt idx="8">
                  <c:v>1.4025247740854319E-3</c:v>
                </c:pt>
                <c:pt idx="9">
                  <c:v>1.5777021416177343E-3</c:v>
                </c:pt>
                <c:pt idx="10">
                  <c:v>1.7528488274150516E-3</c:v>
                </c:pt>
                <c:pt idx="11">
                  <c:v>1.9279648422282074E-3</c:v>
                </c:pt>
                <c:pt idx="12">
                  <c:v>2.1030501968340629E-3</c:v>
                </c:pt>
                <c:pt idx="13">
                  <c:v>2.2781049021976607E-3</c:v>
                </c:pt>
                <c:pt idx="14">
                  <c:v>2.4531289703073364E-3</c:v>
                </c:pt>
                <c:pt idx="15">
                  <c:v>2.6281224179495258E-3</c:v>
                </c:pt>
                <c:pt idx="16">
                  <c:v>2.8030852820781923E-3</c:v>
                </c:pt>
                <c:pt idx="17">
                  <c:v>2.9780176767688956E-3</c:v>
                </c:pt>
                <c:pt idx="18">
                  <c:v>3.1529199876597015E-3</c:v>
                </c:pt>
                <c:pt idx="19">
                  <c:v>3.3277934892319725E-3</c:v>
                </c:pt>
                <c:pt idx="20">
                  <c:v>3.5026421816509302E-3</c:v>
                </c:pt>
                <c:pt idx="21">
                  <c:v>3.6774779486903721E-3</c:v>
                </c:pt>
                <c:pt idx="22">
                  <c:v>3.8523343041799831E-3</c:v>
                </c:pt>
                <c:pt idx="23">
                  <c:v>4.027301335537711E-3</c:v>
                </c:pt>
                <c:pt idx="24">
                  <c:v>4.2026107911878616E-3</c:v>
                </c:pt>
                <c:pt idx="25">
                  <c:v>4.378835289185189E-3</c:v>
                </c:pt>
                <c:pt idx="26">
                  <c:v>4.5573382170915073E-3</c:v>
                </c:pt>
                <c:pt idx="27">
                  <c:v>4.7412566957297664E-3</c:v>
                </c:pt>
                <c:pt idx="28">
                  <c:v>4.9375844963805201E-3</c:v>
                </c:pt>
                <c:pt idx="29">
                  <c:v>5.1614622782350256E-3</c:v>
                </c:pt>
                <c:pt idx="30">
                  <c:v>5.4447833820625673E-3</c:v>
                </c:pt>
                <c:pt idx="31">
                  <c:v>5.8530310296719748E-3</c:v>
                </c:pt>
                <c:pt idx="32">
                  <c:v>6.5174426343676097E-3</c:v>
                </c:pt>
                <c:pt idx="33">
                  <c:v>7.6950197148537682E-3</c:v>
                </c:pt>
                <c:pt idx="34">
                  <c:v>9.8777590667056808E-3</c:v>
                </c:pt>
                <c:pt idx="35">
                  <c:v>1.3985936219432907E-2</c:v>
                </c:pt>
                <c:pt idx="36">
                  <c:v>2.1697843130823305E-2</c:v>
                </c:pt>
                <c:pt idx="37">
                  <c:v>3.5982671896581428E-2</c:v>
                </c:pt>
                <c:pt idx="38">
                  <c:v>6.1886310828556793E-2</c:v>
                </c:pt>
                <c:pt idx="39">
                  <c:v>0.10749835353337289</c:v>
                </c:pt>
                <c:pt idx="40">
                  <c:v>0.18467607698162097</c:v>
                </c:pt>
                <c:pt idx="41">
                  <c:v>0.3084855206874989</c:v>
                </c:pt>
                <c:pt idx="42">
                  <c:v>0.49401255753147211</c:v>
                </c:pt>
                <c:pt idx="43">
                  <c:v>0.7506404053065765</c:v>
                </c:pt>
                <c:pt idx="44">
                  <c:v>1.0771868491369498</c:v>
                </c:pt>
                <c:pt idx="45">
                  <c:v>1.4621856861582907</c:v>
                </c:pt>
                <c:pt idx="46">
                  <c:v>1.8890677333559971</c:v>
                </c:pt>
                <c:pt idx="47">
                  <c:v>2.3418050194512827</c:v>
                </c:pt>
                <c:pt idx="48">
                  <c:v>2.8078831579588317</c:v>
                </c:pt>
                <c:pt idx="49">
                  <c:v>3.2787172414958543</c:v>
                </c:pt>
                <c:pt idx="50">
                  <c:v>3.7488781941344036</c:v>
                </c:pt>
                <c:pt idx="51">
                  <c:v>4.2151188694340629</c:v>
                </c:pt>
                <c:pt idx="52">
                  <c:v>4.6755876238996814</c:v>
                </c:pt>
                <c:pt idx="53">
                  <c:v>5.1292884756244437</c:v>
                </c:pt>
                <c:pt idx="54">
                  <c:v>5.5757378209949096</c:v>
                </c:pt>
                <c:pt idx="55">
                  <c:v>6.014754306216024</c:v>
                </c:pt>
                <c:pt idx="56">
                  <c:v>6.4463325754676877</c:v>
                </c:pt>
                <c:pt idx="57">
                  <c:v>6.8705680431919918</c:v>
                </c:pt>
                <c:pt idx="58">
                  <c:v>7.2876122098914111</c:v>
                </c:pt>
                <c:pt idx="59">
                  <c:v>7.6976461505946139</c:v>
                </c:pt>
                <c:pt idx="60">
                  <c:v>8.1008648085786827</c:v>
                </c:pt>
              </c:numCache>
            </c:numRef>
          </c:xVal>
          <c:yVal>
            <c:numRef>
              <c:f>'15-5PH_H1025'!$I$5:$I$65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25.021929824561401</c:v>
                </c:pt>
                <c:pt idx="6">
                  <c:v>30.031578947368423</c:v>
                </c:pt>
                <c:pt idx="7">
                  <c:v>35.042982456140351</c:v>
                </c:pt>
                <c:pt idx="8">
                  <c:v>40.056140350877186</c:v>
                </c:pt>
                <c:pt idx="9">
                  <c:v>45.071052631578951</c:v>
                </c:pt>
                <c:pt idx="10">
                  <c:v>50.087719298245645</c:v>
                </c:pt>
                <c:pt idx="11">
                  <c:v>55.106140350877567</c:v>
                </c:pt>
                <c:pt idx="12">
                  <c:v>60.126315789477005</c:v>
                </c:pt>
                <c:pt idx="13">
                  <c:v>65.148245614059618</c:v>
                </c:pt>
                <c:pt idx="14">
                  <c:v>70.171929824717921</c:v>
                </c:pt>
                <c:pt idx="15">
                  <c:v>75.197368421930932</c:v>
                </c:pt>
                <c:pt idx="16">
                  <c:v>80.224561407918046</c:v>
                </c:pt>
                <c:pt idx="17">
                  <c:v>85.253508792001838</c:v>
                </c:pt>
                <c:pt idx="18">
                  <c:v>90.284210610103514</c:v>
                </c:pt>
                <c:pt idx="19">
                  <c:v>95.316666990415186</c:v>
                </c:pt>
                <c:pt idx="20">
                  <c:v>100.35087836010821</c:v>
                </c:pt>
                <c:pt idx="21">
                  <c:v>105.38684605756522</c:v>
                </c:pt>
                <c:pt idx="22">
                  <c:v>110.42457404897314</c:v>
                </c:pt>
                <c:pt idx="23">
                  <c:v>115.46407350827678</c:v>
                </c:pt>
                <c:pt idx="24">
                  <c:v>120.50537449727629</c:v>
                </c:pt>
                <c:pt idx="25">
                  <c:v>125.54855454965063</c:v>
                </c:pt>
                <c:pt idx="26">
                  <c:v>130.59380602792837</c:v>
                </c:pt>
                <c:pt idx="27">
                  <c:v>135.6415894221108</c:v>
                </c:pt>
                <c:pt idx="28">
                  <c:v>140.69297122360734</c:v>
                </c:pt>
                <c:pt idx="29">
                  <c:v>145.75034680790387</c:v>
                </c:pt>
                <c:pt idx="30">
                  <c:v>150.81894497311984</c:v>
                </c:pt>
                <c:pt idx="31">
                  <c:v>155.90987998995425</c:v>
                </c:pt>
                <c:pt idx="32">
                  <c:v>161.04619638067035</c:v>
                </c:pt>
                <c:pt idx="33">
                  <c:v>166.27457590699981</c:v>
                </c:pt>
                <c:pt idx="34">
                  <c:v>171.68753987639658</c:v>
                </c:pt>
                <c:pt idx="35">
                  <c:v>177.4647344716017</c:v>
                </c:pt>
                <c:pt idx="36">
                  <c:v>183.94829156683613</c:v>
                </c:pt>
                <c:pt idx="37">
                  <c:v>191.77800842286544</c:v>
                </c:pt>
                <c:pt idx="38">
                  <c:v>202.12986421520307</c:v>
                </c:pt>
                <c:pt idx="39">
                  <c:v>217.1303603473882</c:v>
                </c:pt>
                <c:pt idx="40">
                  <c:v>240.56575061930138</c:v>
                </c:pt>
                <c:pt idx="41">
                  <c:v>279.079168553508</c:v>
                </c:pt>
                <c:pt idx="42">
                  <c:v>344.16461959759562</c:v>
                </c:pt>
                <c:pt idx="43">
                  <c:v>455.44658060510181</c:v>
                </c:pt>
                <c:pt idx="44">
                  <c:v>646.00962011416414</c:v>
                </c:pt>
                <c:pt idx="45">
                  <c:v>970.96079188093142</c:v>
                </c:pt>
                <c:pt idx="46">
                  <c:v>1521.0361242092408</c:v>
                </c:pt>
                <c:pt idx="47">
                  <c:v>2443.9980773156244</c:v>
                </c:pt>
                <c:pt idx="48">
                  <c:v>3977.9507601708592</c:v>
                </c:pt>
                <c:pt idx="49">
                  <c:v>6502.7175429412282</c:v>
                </c:pt>
                <c:pt idx="50">
                  <c:v>10618.352086538867</c:v>
                </c:pt>
                <c:pt idx="51">
                  <c:v>17264.064344680621</c:v>
                </c:pt>
                <c:pt idx="52">
                  <c:v>27896.855487467357</c:v>
                </c:pt>
                <c:pt idx="53">
                  <c:v>44757.678770102779</c:v>
                </c:pt>
                <c:pt idx="54">
                  <c:v>71264.941399110568</c:v>
                </c:pt>
                <c:pt idx="55">
                  <c:v>112591.93916388645</c:v>
                </c:pt>
                <c:pt idx="56">
                  <c:v>176508.12329610472</c:v>
                </c:pt>
                <c:pt idx="57">
                  <c:v>274596.27950952097</c:v>
                </c:pt>
                <c:pt idx="58">
                  <c:v>424001.86503502441</c:v>
                </c:pt>
                <c:pt idx="59">
                  <c:v>649931.01595157245</c:v>
                </c:pt>
                <c:pt idx="60">
                  <c:v>989195.51755470166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A-4E08-8422-AF3E275E7A0B}"/>
            </c:ext>
          </c:extLst>
        </c:ser>
        <c:ser>
          <c:idx val="5"/>
          <c:order val="2"/>
          <c:tx>
            <c:strRef>
              <c:f>'15-5PH_H1025'!$N$2</c:f>
              <c:strCache>
                <c:ptCount val="1"/>
                <c:pt idx="0">
                  <c:v>R-O line_H1025_true_plastic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'15-5PH_H1025'!$N$5:$N$65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1.4765602474502496E-6</c:v>
                </c:pt>
                <c:pt idx="2">
                  <c:v>8.2798320722903343E-6</c:v>
                </c:pt>
                <c:pt idx="3">
                  <c:v>2.7366166003866925E-5</c:v>
                </c:pt>
                <c:pt idx="4">
                  <c:v>7.3792172970775331E-5</c:v>
                </c:pt>
                <c:pt idx="5">
                  <c:v>1.7926772714161633E-4</c:v>
                </c:pt>
                <c:pt idx="6">
                  <c:v>4.0888607591472916E-4</c:v>
                </c:pt>
                <c:pt idx="7">
                  <c:v>8.9307605286593865E-4</c:v>
                </c:pt>
                <c:pt idx="8">
                  <c:v>1.8872012201475545E-3</c:v>
                </c:pt>
                <c:pt idx="9">
                  <c:v>3.8800120116697558E-3</c:v>
                </c:pt>
                <c:pt idx="10">
                  <c:v>7.7854805821090832E-3</c:v>
                </c:pt>
                <c:pt idx="11">
                  <c:v>1.5269894262087748E-2</c:v>
                </c:pt>
                <c:pt idx="12">
                  <c:v>2.9279996120616769E-2</c:v>
                </c:pt>
                <c:pt idx="13">
                  <c:v>5.4820412042334676E-2</c:v>
                </c:pt>
                <c:pt idx="14">
                  <c:v>9.9906121549530241E-2</c:v>
                </c:pt>
                <c:pt idx="15">
                  <c:v>0.17626155060227258</c:v>
                </c:pt>
                <c:pt idx="16">
                  <c:v>0.29871964631045911</c:v>
                </c:pt>
                <c:pt idx="17">
                  <c:v>0.48196298311779762</c:v>
                </c:pt>
                <c:pt idx="18">
                  <c:v>0.73468620068211232</c:v>
                </c:pt>
                <c:pt idx="19">
                  <c:v>1.0545462220735713</c:v>
                </c:pt>
                <c:pt idx="20">
                  <c:v>1.4281432635943239</c:v>
                </c:pt>
                <c:pt idx="21">
                  <c:v>1.8357244219384052</c:v>
                </c:pt>
                <c:pt idx="22">
                  <c:v>2.2560770781001338</c:v>
                </c:pt>
                <c:pt idx="23">
                  <c:v>2.6683323154548675</c:v>
                </c:pt>
                <c:pt idx="24">
                  <c:v>3.0505780908245086</c:v>
                </c:pt>
                <c:pt idx="25">
                  <c:v>3.3763308138631407</c:v>
                </c:pt>
                <c:pt idx="26">
                  <c:v>3.6093886029122122</c:v>
                </c:pt>
                <c:pt idx="27">
                  <c:v>3.6967769664028576</c:v>
                </c:pt>
                <c:pt idx="28">
                  <c:v>3.5588699836491839</c:v>
                </c:pt>
                <c:pt idx="29">
                  <c:v>3.0752399385281484</c:v>
                </c:pt>
                <c:pt idx="30">
                  <c:v>2.0641863267395828</c:v>
                </c:pt>
                <c:pt idx="31">
                  <c:v>0.25309146854499115</c:v>
                </c:pt>
                <c:pt idx="32">
                  <c:v>-2.7643627554295205</c:v>
                </c:pt>
                <c:pt idx="33">
                  <c:v>-7.5896198352389943</c:v>
                </c:pt>
                <c:pt idx="34">
                  <c:v>-15.106924523186597</c:v>
                </c:pt>
                <c:pt idx="35">
                  <c:v>-26.607723465312322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'15-5PH_H1025'!$O$5:$O$65</c:f>
              <c:numCache>
                <c:formatCode>0_);[Red]\(0\)</c:formatCode>
                <c:ptCount val="61"/>
                <c:pt idx="0">
                  <c:v>125.54855454965063</c:v>
                </c:pt>
                <c:pt idx="1">
                  <c:v>130.59380602792837</c:v>
                </c:pt>
                <c:pt idx="2">
                  <c:v>135.6415894221108</c:v>
                </c:pt>
                <c:pt idx="3">
                  <c:v>140.69297122360734</c:v>
                </c:pt>
                <c:pt idx="4">
                  <c:v>145.75034680790387</c:v>
                </c:pt>
                <c:pt idx="5">
                  <c:v>150.81894497311984</c:v>
                </c:pt>
                <c:pt idx="6">
                  <c:v>155.90987998995425</c:v>
                </c:pt>
                <c:pt idx="7">
                  <c:v>161.04619638067035</c:v>
                </c:pt>
                <c:pt idx="8">
                  <c:v>166.27457590699981</c:v>
                </c:pt>
                <c:pt idx="9">
                  <c:v>171.68753987639658</c:v>
                </c:pt>
                <c:pt idx="10">
                  <c:v>177.4647344716017</c:v>
                </c:pt>
                <c:pt idx="11">
                  <c:v>183.94829156683613</c:v>
                </c:pt>
                <c:pt idx="12">
                  <c:v>191.77800842286544</c:v>
                </c:pt>
                <c:pt idx="13">
                  <c:v>202.12986421520307</c:v>
                </c:pt>
                <c:pt idx="14">
                  <c:v>217.1303603473882</c:v>
                </c:pt>
                <c:pt idx="15">
                  <c:v>240.56575061930138</c:v>
                </c:pt>
                <c:pt idx="16">
                  <c:v>279.079168553508</c:v>
                </c:pt>
                <c:pt idx="17">
                  <c:v>344.16461959759562</c:v>
                </c:pt>
                <c:pt idx="18">
                  <c:v>455.44658060510181</c:v>
                </c:pt>
                <c:pt idx="19">
                  <c:v>646.00962011416414</c:v>
                </c:pt>
                <c:pt idx="20">
                  <c:v>970.96079188093142</c:v>
                </c:pt>
                <c:pt idx="21">
                  <c:v>1521.0361242092408</c:v>
                </c:pt>
                <c:pt idx="22">
                  <c:v>2443.9980773156244</c:v>
                </c:pt>
                <c:pt idx="23">
                  <c:v>3977.9507601708592</c:v>
                </c:pt>
                <c:pt idx="24">
                  <c:v>6502.7175429412282</c:v>
                </c:pt>
                <c:pt idx="25">
                  <c:v>10618.352086538867</c:v>
                </c:pt>
                <c:pt idx="26">
                  <c:v>17264.064344680621</c:v>
                </c:pt>
                <c:pt idx="27">
                  <c:v>27896.855487467357</c:v>
                </c:pt>
                <c:pt idx="28">
                  <c:v>44757.678770102779</c:v>
                </c:pt>
                <c:pt idx="29">
                  <c:v>71264.941399110568</c:v>
                </c:pt>
                <c:pt idx="30">
                  <c:v>112591.93916388645</c:v>
                </c:pt>
                <c:pt idx="31">
                  <c:v>176508.12329610472</c:v>
                </c:pt>
                <c:pt idx="32">
                  <c:v>274596.27950952097</c:v>
                </c:pt>
                <c:pt idx="33">
                  <c:v>424001.86503502441</c:v>
                </c:pt>
                <c:pt idx="34">
                  <c:v>649931.01595157245</c:v>
                </c:pt>
                <c:pt idx="35">
                  <c:v>989195.51755470166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5A-4E08-8422-AF3E275E7A0B}"/>
            </c:ext>
          </c:extLst>
        </c:ser>
        <c:ser>
          <c:idx val="4"/>
          <c:order val="3"/>
          <c:tx>
            <c:strRef>
              <c:f>'15-5PH_H1025'!$S$2</c:f>
              <c:strCache>
                <c:ptCount val="1"/>
                <c:pt idx="0">
                  <c:v>fea line_H1025_total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'15-5PH_H1025'!$S$5:$S$65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4.4052124403386184E-3</c:v>
                </c:pt>
                <c:pt idx="2">
                  <c:v>4.5837153682449366E-3</c:v>
                </c:pt>
                <c:pt idx="3">
                  <c:v>4.7676338468831958E-3</c:v>
                </c:pt>
                <c:pt idx="4">
                  <c:v>4.9639616475339494E-3</c:v>
                </c:pt>
                <c:pt idx="5">
                  <c:v>5.187839429388455E-3</c:v>
                </c:pt>
                <c:pt idx="6">
                  <c:v>5.4711605332159966E-3</c:v>
                </c:pt>
                <c:pt idx="7">
                  <c:v>5.8794081808254042E-3</c:v>
                </c:pt>
                <c:pt idx="8">
                  <c:v>6.5438197855210399E-3</c:v>
                </c:pt>
                <c:pt idx="9">
                  <c:v>7.7213968660071975E-3</c:v>
                </c:pt>
                <c:pt idx="10">
                  <c:v>9.9041362178591101E-3</c:v>
                </c:pt>
                <c:pt idx="11">
                  <c:v>1.4012313370586336E-2</c:v>
                </c:pt>
                <c:pt idx="12">
                  <c:v>2.1724220281976736E-2</c:v>
                </c:pt>
                <c:pt idx="13">
                  <c:v>3.6009049047734859E-2</c:v>
                </c:pt>
                <c:pt idx="14">
                  <c:v>6.1912687979710224E-2</c:v>
                </c:pt>
                <c:pt idx="15">
                  <c:v>0.10752473068452632</c:v>
                </c:pt>
                <c:pt idx="16">
                  <c:v>0.18470245413277442</c:v>
                </c:pt>
                <c:pt idx="17">
                  <c:v>0.30851189783865235</c:v>
                </c:pt>
                <c:pt idx="18">
                  <c:v>0.49403893468262561</c:v>
                </c:pt>
                <c:pt idx="19">
                  <c:v>0.75066678245773011</c:v>
                </c:pt>
                <c:pt idx="20">
                  <c:v>1.0772132262881033</c:v>
                </c:pt>
                <c:pt idx="21">
                  <c:v>1.4622120633094444</c:v>
                </c:pt>
                <c:pt idx="22">
                  <c:v>1.8890941105071508</c:v>
                </c:pt>
                <c:pt idx="23">
                  <c:v>2.3418313966024362</c:v>
                </c:pt>
                <c:pt idx="24">
                  <c:v>2.8079095351099848</c:v>
                </c:pt>
                <c:pt idx="25">
                  <c:v>3.2787436186470074</c:v>
                </c:pt>
                <c:pt idx="26">
                  <c:v>3.7489045712855567</c:v>
                </c:pt>
                <c:pt idx="27">
                  <c:v>4.2151452465852159</c:v>
                </c:pt>
                <c:pt idx="28">
                  <c:v>4.6756140010508336</c:v>
                </c:pt>
                <c:pt idx="29">
                  <c:v>5.1293148527755958</c:v>
                </c:pt>
                <c:pt idx="30">
                  <c:v>5.5757641981460626</c:v>
                </c:pt>
                <c:pt idx="31">
                  <c:v>6.014780683367178</c:v>
                </c:pt>
                <c:pt idx="32">
                  <c:v>6.4463589526188416</c:v>
                </c:pt>
                <c:pt idx="33">
                  <c:v>6.8705944203431457</c:v>
                </c:pt>
                <c:pt idx="34">
                  <c:v>7.2876385870425642</c:v>
                </c:pt>
                <c:pt idx="35">
                  <c:v>7.6976725277457669</c:v>
                </c:pt>
                <c:pt idx="36">
                  <c:v>8.1008911857298358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'15-5PH_H1025'!$T$5:$T$65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125.54855454965063</c:v>
                </c:pt>
                <c:pt idx="2">
                  <c:v>130.59380602792837</c:v>
                </c:pt>
                <c:pt idx="3">
                  <c:v>135.6415894221108</c:v>
                </c:pt>
                <c:pt idx="4">
                  <c:v>140.69297122360734</c:v>
                </c:pt>
                <c:pt idx="5">
                  <c:v>145.75034680790387</c:v>
                </c:pt>
                <c:pt idx="6">
                  <c:v>150.81894497311984</c:v>
                </c:pt>
                <c:pt idx="7">
                  <c:v>155.90987998995425</c:v>
                </c:pt>
                <c:pt idx="8">
                  <c:v>161.04619638067035</c:v>
                </c:pt>
                <c:pt idx="9">
                  <c:v>166.27457590699981</c:v>
                </c:pt>
                <c:pt idx="10">
                  <c:v>171.68753987639658</c:v>
                </c:pt>
                <c:pt idx="11">
                  <c:v>177.4647344716017</c:v>
                </c:pt>
                <c:pt idx="12">
                  <c:v>183.94829156683613</c:v>
                </c:pt>
                <c:pt idx="13">
                  <c:v>191.77800842286544</c:v>
                </c:pt>
                <c:pt idx="14">
                  <c:v>202.12986421520307</c:v>
                </c:pt>
                <c:pt idx="15">
                  <c:v>217.1303603473882</c:v>
                </c:pt>
                <c:pt idx="16">
                  <c:v>240.56575061930138</c:v>
                </c:pt>
                <c:pt idx="17">
                  <c:v>279.079168553508</c:v>
                </c:pt>
                <c:pt idx="18">
                  <c:v>344.16461959759562</c:v>
                </c:pt>
                <c:pt idx="19">
                  <c:v>455.44658060510181</c:v>
                </c:pt>
                <c:pt idx="20">
                  <c:v>646.00962011416414</c:v>
                </c:pt>
                <c:pt idx="21">
                  <c:v>970.96079188093142</c:v>
                </c:pt>
                <c:pt idx="22">
                  <c:v>1521.0361242092408</c:v>
                </c:pt>
                <c:pt idx="23">
                  <c:v>2443.9980773156244</c:v>
                </c:pt>
                <c:pt idx="24">
                  <c:v>3977.9507601708592</c:v>
                </c:pt>
                <c:pt idx="25">
                  <c:v>6502.7175429412282</c:v>
                </c:pt>
                <c:pt idx="26">
                  <c:v>10618.352086538867</c:v>
                </c:pt>
                <c:pt idx="27">
                  <c:v>17264.064344680621</c:v>
                </c:pt>
                <c:pt idx="28">
                  <c:v>27896.855487467357</c:v>
                </c:pt>
                <c:pt idx="29">
                  <c:v>44757.678770102779</c:v>
                </c:pt>
                <c:pt idx="30">
                  <c:v>71264.941399110568</c:v>
                </c:pt>
                <c:pt idx="31">
                  <c:v>112591.93916388645</c:v>
                </c:pt>
                <c:pt idx="32">
                  <c:v>176508.12329610472</c:v>
                </c:pt>
                <c:pt idx="33">
                  <c:v>274596.27950952097</c:v>
                </c:pt>
                <c:pt idx="34">
                  <c:v>424001.86503502441</c:v>
                </c:pt>
                <c:pt idx="35">
                  <c:v>649931.01595157245</c:v>
                </c:pt>
                <c:pt idx="36">
                  <c:v>989195.51755470166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5A-4E08-8422-AF3E275E7A0B}"/>
            </c:ext>
          </c:extLst>
        </c:ser>
        <c:ser>
          <c:idx val="2"/>
          <c:order val="4"/>
          <c:tx>
            <c:strRef>
              <c:f>'15-5PH_H1025'!$B$8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'15-5PH_H1025'!$C$10:$C$11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'15-5PH_H1025'!$B$10:$B$11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5A-4E08-8422-AF3E275E7A0B}"/>
            </c:ext>
          </c:extLst>
        </c:ser>
        <c:ser>
          <c:idx val="3"/>
          <c:order val="5"/>
          <c:tx>
            <c:strRef>
              <c:f>'15-5PH_H1025'!$B$13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'15-5PH_H1025'!$C$15:$C$16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'15-5PH_H1025'!$B$15:$B$16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5A-4E08-8422-AF3E275E7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small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'15-5PH_H1025'!$E$2</c:f>
              <c:strCache>
                <c:ptCount val="1"/>
                <c:pt idx="0">
                  <c:v>R-O line_H1025_eng_total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'15-5PH_H1025'!$E$5:$E$65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5.263157894736842E-4</c:v>
                </c:pt>
                <c:pt idx="4">
                  <c:v>7.0175438596491223E-4</c:v>
                </c:pt>
                <c:pt idx="5">
                  <c:v>8.7719298245614037E-4</c:v>
                </c:pt>
                <c:pt idx="6">
                  <c:v>1.0526315789473684E-3</c:v>
                </c:pt>
                <c:pt idx="7">
                  <c:v>1.2280701754385968E-3</c:v>
                </c:pt>
                <c:pt idx="8">
                  <c:v>1.4035087719298277E-3</c:v>
                </c:pt>
                <c:pt idx="9">
                  <c:v>1.5789473684211081E-3</c:v>
                </c:pt>
                <c:pt idx="10">
                  <c:v>1.7543859649129764E-3</c:v>
                </c:pt>
                <c:pt idx="11">
                  <c:v>1.929824561410361E-3</c:v>
                </c:pt>
                <c:pt idx="12">
                  <c:v>2.1052631579500398E-3</c:v>
                </c:pt>
                <c:pt idx="13">
                  <c:v>2.2807017547635702E-3</c:v>
                </c:pt>
                <c:pt idx="14">
                  <c:v>2.456140353113187E-3</c:v>
                </c:pt>
                <c:pt idx="15">
                  <c:v>2.631578959079259E-3</c:v>
                </c:pt>
                <c:pt idx="16">
                  <c:v>2.8070175989756046E-3</c:v>
                </c:pt>
                <c:pt idx="17">
                  <c:v>2.9824563764921344E-3</c:v>
                </c:pt>
                <c:pt idx="18">
                  <c:v>3.1578956678168079E-3</c:v>
                </c:pt>
                <c:pt idx="19">
                  <c:v>3.333336741212444E-3</c:v>
                </c:pt>
                <c:pt idx="20">
                  <c:v>3.5087836010821312E-3</c:v>
                </c:pt>
                <c:pt idx="21">
                  <c:v>3.6842481672879203E-3</c:v>
                </c:pt>
                <c:pt idx="22">
                  <c:v>3.859764081574069E-3</c:v>
                </c:pt>
                <c:pt idx="23">
                  <c:v>4.0354218111025471E-3</c:v>
                </c:pt>
                <c:pt idx="24">
                  <c:v>4.2114541439691559E-3</c:v>
                </c:pt>
                <c:pt idx="25">
                  <c:v>4.3884363972050379E-3</c:v>
                </c:pt>
                <c:pt idx="26">
                  <c:v>4.5677386763719472E-3</c:v>
                </c:pt>
                <c:pt idx="27">
                  <c:v>4.7525142378577381E-3</c:v>
                </c:pt>
                <c:pt idx="28">
                  <c:v>4.9497944543381005E-3</c:v>
                </c:pt>
                <c:pt idx="29">
                  <c:v>5.1748055717509385E-3</c:v>
                </c:pt>
                <c:pt idx="30">
                  <c:v>5.4596331541322757E-3</c:v>
                </c:pt>
                <c:pt idx="31">
                  <c:v>5.8701934835759762E-3</c:v>
                </c:pt>
                <c:pt idx="32">
                  <c:v>6.5387273791896071E-3</c:v>
                </c:pt>
                <c:pt idx="33">
                  <c:v>7.7247024666655048E-3</c:v>
                </c:pt>
                <c:pt idx="34">
                  <c:v>9.9267051552739509E-3</c:v>
                </c:pt>
                <c:pt idx="35">
                  <c:v>1.4084196980581165E-2</c:v>
                </c:pt>
                <c:pt idx="36">
                  <c:v>2.1934953149089553E-2</c:v>
                </c:pt>
                <c:pt idx="37">
                  <c:v>3.6637883366840186E-2</c:v>
                </c:pt>
                <c:pt idx="38">
                  <c:v>6.3841390606331941E-2</c:v>
                </c:pt>
                <c:pt idx="39">
                  <c:v>0.11348902742250359</c:v>
                </c:pt>
                <c:pt idx="40">
                  <c:v>0.20282875309650697</c:v>
                </c:pt>
                <c:pt idx="41">
                  <c:v>0.36136179782199035</c:v>
                </c:pt>
                <c:pt idx="42">
                  <c:v>0.63887914094093146</c:v>
                </c:pt>
                <c:pt idx="43">
                  <c:v>1.118356188860939</c:v>
                </c:pt>
                <c:pt idx="44">
                  <c:v>1.9364073641552915</c:v>
                </c:pt>
                <c:pt idx="45">
                  <c:v>3.3153812972485843</c:v>
                </c:pt>
                <c:pt idx="46">
                  <c:v>5.6132005400401779</c:v>
                </c:pt>
                <c:pt idx="47">
                  <c:v>9.3999918183643594</c:v>
                </c:pt>
                <c:pt idx="48">
                  <c:v>15.574794834045246</c:v>
                </c:pt>
                <c:pt idx="49">
                  <c:v>25.541704256902971</c:v>
                </c:pt>
                <c:pt idx="50">
                  <c:v>41.473408346155466</c:v>
                </c:pt>
                <c:pt idx="51">
                  <c:v>66.702213116394589</c:v>
                </c:pt>
                <c:pt idx="52">
                  <c:v>106.2955980287206</c:v>
                </c:pt>
                <c:pt idx="53">
                  <c:v>167.89690101925578</c:v>
                </c:pt>
                <c:pt idx="54">
                  <c:v>262.94422740411324</c:v>
                </c:pt>
                <c:pt idx="55">
                  <c:v>408.42523332322344</c:v>
                </c:pt>
                <c:pt idx="56">
                  <c:v>629.38615462894541</c:v>
                </c:pt>
                <c:pt idx="57">
                  <c:v>962.49571757726653</c:v>
                </c:pt>
                <c:pt idx="58">
                  <c:v>1461.0753966724981</c:v>
                </c:pt>
                <c:pt idx="59">
                  <c:v>2202.1559862765166</c:v>
                </c:pt>
                <c:pt idx="60">
                  <c:v>3296.3183918490054</c:v>
                </c:pt>
              </c:numCache>
            </c:numRef>
          </c:xVal>
          <c:yVal>
            <c:numRef>
              <c:f>'15-5PH_H1025'!$F$5:$F$65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F8-4191-86C9-9696F2EDE1EE}"/>
            </c:ext>
          </c:extLst>
        </c:ser>
        <c:ser>
          <c:idx val="1"/>
          <c:order val="1"/>
          <c:tx>
            <c:strRef>
              <c:f>'15-5PH_H1025'!$H$2</c:f>
              <c:strCache>
                <c:ptCount val="1"/>
                <c:pt idx="0">
                  <c:v>R-O line_H1025_true_total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'15-5PH_H1025'!$H$5:$H$65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8.7680847353438615E-4</c:v>
                </c:pt>
                <c:pt idx="6">
                  <c:v>1.0520779508038345E-3</c:v>
                </c:pt>
                <c:pt idx="7">
                  <c:v>1.2273167140665483E-3</c:v>
                </c:pt>
                <c:pt idx="8">
                  <c:v>1.4025247740854319E-3</c:v>
                </c:pt>
                <c:pt idx="9">
                  <c:v>1.5777021416177343E-3</c:v>
                </c:pt>
                <c:pt idx="10">
                  <c:v>1.7528488274150516E-3</c:v>
                </c:pt>
                <c:pt idx="11">
                  <c:v>1.9279648422282074E-3</c:v>
                </c:pt>
                <c:pt idx="12">
                  <c:v>2.1030501968340629E-3</c:v>
                </c:pt>
                <c:pt idx="13">
                  <c:v>2.2781049021976607E-3</c:v>
                </c:pt>
                <c:pt idx="14">
                  <c:v>2.4531289703073364E-3</c:v>
                </c:pt>
                <c:pt idx="15">
                  <c:v>2.6281224179495258E-3</c:v>
                </c:pt>
                <c:pt idx="16">
                  <c:v>2.8030852820781923E-3</c:v>
                </c:pt>
                <c:pt idx="17">
                  <c:v>2.9780176767688956E-3</c:v>
                </c:pt>
                <c:pt idx="18">
                  <c:v>3.1529199876597015E-3</c:v>
                </c:pt>
                <c:pt idx="19">
                  <c:v>3.3277934892319725E-3</c:v>
                </c:pt>
                <c:pt idx="20">
                  <c:v>3.5026421816509302E-3</c:v>
                </c:pt>
                <c:pt idx="21">
                  <c:v>3.6774779486903721E-3</c:v>
                </c:pt>
                <c:pt idx="22">
                  <c:v>3.8523343041799831E-3</c:v>
                </c:pt>
                <c:pt idx="23">
                  <c:v>4.027301335537711E-3</c:v>
                </c:pt>
                <c:pt idx="24">
                  <c:v>4.2026107911878616E-3</c:v>
                </c:pt>
                <c:pt idx="25">
                  <c:v>4.378835289185189E-3</c:v>
                </c:pt>
                <c:pt idx="26">
                  <c:v>4.5573382170915073E-3</c:v>
                </c:pt>
                <c:pt idx="27">
                  <c:v>4.7412566957297664E-3</c:v>
                </c:pt>
                <c:pt idx="28">
                  <c:v>4.9375844963805201E-3</c:v>
                </c:pt>
                <c:pt idx="29">
                  <c:v>5.1614622782350256E-3</c:v>
                </c:pt>
                <c:pt idx="30">
                  <c:v>5.4447833820625673E-3</c:v>
                </c:pt>
                <c:pt idx="31">
                  <c:v>5.8530310296719748E-3</c:v>
                </c:pt>
                <c:pt idx="32">
                  <c:v>6.5174426343676097E-3</c:v>
                </c:pt>
                <c:pt idx="33">
                  <c:v>7.6950197148537682E-3</c:v>
                </c:pt>
                <c:pt idx="34">
                  <c:v>9.8777590667056808E-3</c:v>
                </c:pt>
                <c:pt idx="35">
                  <c:v>1.3985936219432907E-2</c:v>
                </c:pt>
                <c:pt idx="36">
                  <c:v>2.1697843130823305E-2</c:v>
                </c:pt>
                <c:pt idx="37">
                  <c:v>3.5982671896581428E-2</c:v>
                </c:pt>
                <c:pt idx="38">
                  <c:v>6.1886310828556793E-2</c:v>
                </c:pt>
                <c:pt idx="39">
                  <c:v>0.10749835353337289</c:v>
                </c:pt>
                <c:pt idx="40">
                  <c:v>0.18467607698162097</c:v>
                </c:pt>
                <c:pt idx="41">
                  <c:v>0.3084855206874989</c:v>
                </c:pt>
                <c:pt idx="42">
                  <c:v>0.49401255753147211</c:v>
                </c:pt>
                <c:pt idx="43">
                  <c:v>0.7506404053065765</c:v>
                </c:pt>
                <c:pt idx="44">
                  <c:v>1.0771868491369498</c:v>
                </c:pt>
                <c:pt idx="45">
                  <c:v>1.4621856861582907</c:v>
                </c:pt>
                <c:pt idx="46">
                  <c:v>1.8890677333559971</c:v>
                </c:pt>
                <c:pt idx="47">
                  <c:v>2.3418050194512827</c:v>
                </c:pt>
                <c:pt idx="48">
                  <c:v>2.8078831579588317</c:v>
                </c:pt>
                <c:pt idx="49">
                  <c:v>3.2787172414958543</c:v>
                </c:pt>
                <c:pt idx="50">
                  <c:v>3.7488781941344036</c:v>
                </c:pt>
                <c:pt idx="51">
                  <c:v>4.2151188694340629</c:v>
                </c:pt>
                <c:pt idx="52">
                  <c:v>4.6755876238996814</c:v>
                </c:pt>
                <c:pt idx="53">
                  <c:v>5.1292884756244437</c:v>
                </c:pt>
                <c:pt idx="54">
                  <c:v>5.5757378209949096</c:v>
                </c:pt>
                <c:pt idx="55">
                  <c:v>6.014754306216024</c:v>
                </c:pt>
                <c:pt idx="56">
                  <c:v>6.4463325754676877</c:v>
                </c:pt>
                <c:pt idx="57">
                  <c:v>6.8705680431919918</c:v>
                </c:pt>
                <c:pt idx="58">
                  <c:v>7.2876122098914111</c:v>
                </c:pt>
                <c:pt idx="59">
                  <c:v>7.6976461505946139</c:v>
                </c:pt>
                <c:pt idx="60">
                  <c:v>8.1008648085786827</c:v>
                </c:pt>
              </c:numCache>
            </c:numRef>
          </c:xVal>
          <c:yVal>
            <c:numRef>
              <c:f>'15-5PH_H1025'!$I$5:$I$65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25.021929824561401</c:v>
                </c:pt>
                <c:pt idx="6">
                  <c:v>30.031578947368423</c:v>
                </c:pt>
                <c:pt idx="7">
                  <c:v>35.042982456140351</c:v>
                </c:pt>
                <c:pt idx="8">
                  <c:v>40.056140350877186</c:v>
                </c:pt>
                <c:pt idx="9">
                  <c:v>45.071052631578951</c:v>
                </c:pt>
                <c:pt idx="10">
                  <c:v>50.087719298245645</c:v>
                </c:pt>
                <c:pt idx="11">
                  <c:v>55.106140350877567</c:v>
                </c:pt>
                <c:pt idx="12">
                  <c:v>60.126315789477005</c:v>
                </c:pt>
                <c:pt idx="13">
                  <c:v>65.148245614059618</c:v>
                </c:pt>
                <c:pt idx="14">
                  <c:v>70.171929824717921</c:v>
                </c:pt>
                <c:pt idx="15">
                  <c:v>75.197368421930932</c:v>
                </c:pt>
                <c:pt idx="16">
                  <c:v>80.224561407918046</c:v>
                </c:pt>
                <c:pt idx="17">
                  <c:v>85.253508792001838</c:v>
                </c:pt>
                <c:pt idx="18">
                  <c:v>90.284210610103514</c:v>
                </c:pt>
                <c:pt idx="19">
                  <c:v>95.316666990415186</c:v>
                </c:pt>
                <c:pt idx="20">
                  <c:v>100.35087836010821</c:v>
                </c:pt>
                <c:pt idx="21">
                  <c:v>105.38684605756522</c:v>
                </c:pt>
                <c:pt idx="22">
                  <c:v>110.42457404897314</c:v>
                </c:pt>
                <c:pt idx="23">
                  <c:v>115.46407350827678</c:v>
                </c:pt>
                <c:pt idx="24">
                  <c:v>120.50537449727629</c:v>
                </c:pt>
                <c:pt idx="25">
                  <c:v>125.54855454965063</c:v>
                </c:pt>
                <c:pt idx="26">
                  <c:v>130.59380602792837</c:v>
                </c:pt>
                <c:pt idx="27">
                  <c:v>135.6415894221108</c:v>
                </c:pt>
                <c:pt idx="28">
                  <c:v>140.69297122360734</c:v>
                </c:pt>
                <c:pt idx="29">
                  <c:v>145.75034680790387</c:v>
                </c:pt>
                <c:pt idx="30">
                  <c:v>150.81894497311984</c:v>
                </c:pt>
                <c:pt idx="31">
                  <c:v>155.90987998995425</c:v>
                </c:pt>
                <c:pt idx="32">
                  <c:v>161.04619638067035</c:v>
                </c:pt>
                <c:pt idx="33">
                  <c:v>166.27457590699981</c:v>
                </c:pt>
                <c:pt idx="34">
                  <c:v>171.68753987639658</c:v>
                </c:pt>
                <c:pt idx="35">
                  <c:v>177.4647344716017</c:v>
                </c:pt>
                <c:pt idx="36">
                  <c:v>183.94829156683613</c:v>
                </c:pt>
                <c:pt idx="37">
                  <c:v>191.77800842286544</c:v>
                </c:pt>
                <c:pt idx="38">
                  <c:v>202.12986421520307</c:v>
                </c:pt>
                <c:pt idx="39">
                  <c:v>217.1303603473882</c:v>
                </c:pt>
                <c:pt idx="40">
                  <c:v>240.56575061930138</c:v>
                </c:pt>
                <c:pt idx="41">
                  <c:v>279.079168553508</c:v>
                </c:pt>
                <c:pt idx="42">
                  <c:v>344.16461959759562</c:v>
                </c:pt>
                <c:pt idx="43">
                  <c:v>455.44658060510181</c:v>
                </c:pt>
                <c:pt idx="44">
                  <c:v>646.00962011416414</c:v>
                </c:pt>
                <c:pt idx="45">
                  <c:v>970.96079188093142</c:v>
                </c:pt>
                <c:pt idx="46">
                  <c:v>1521.0361242092408</c:v>
                </c:pt>
                <c:pt idx="47">
                  <c:v>2443.9980773156244</c:v>
                </c:pt>
                <c:pt idx="48">
                  <c:v>3977.9507601708592</c:v>
                </c:pt>
                <c:pt idx="49">
                  <c:v>6502.7175429412282</c:v>
                </c:pt>
                <c:pt idx="50">
                  <c:v>10618.352086538867</c:v>
                </c:pt>
                <c:pt idx="51">
                  <c:v>17264.064344680621</c:v>
                </c:pt>
                <c:pt idx="52">
                  <c:v>27896.855487467357</c:v>
                </c:pt>
                <c:pt idx="53">
                  <c:v>44757.678770102779</c:v>
                </c:pt>
                <c:pt idx="54">
                  <c:v>71264.941399110568</c:v>
                </c:pt>
                <c:pt idx="55">
                  <c:v>112591.93916388645</c:v>
                </c:pt>
                <c:pt idx="56">
                  <c:v>176508.12329610472</c:v>
                </c:pt>
                <c:pt idx="57">
                  <c:v>274596.27950952097</c:v>
                </c:pt>
                <c:pt idx="58">
                  <c:v>424001.86503502441</c:v>
                </c:pt>
                <c:pt idx="59">
                  <c:v>649931.01595157245</c:v>
                </c:pt>
                <c:pt idx="60">
                  <c:v>989195.51755470166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F8-4191-86C9-9696F2EDE1EE}"/>
            </c:ext>
          </c:extLst>
        </c:ser>
        <c:ser>
          <c:idx val="2"/>
          <c:order val="2"/>
          <c:tx>
            <c:strRef>
              <c:f>'15-5PH_H1025'!$N$2</c:f>
              <c:strCache>
                <c:ptCount val="1"/>
                <c:pt idx="0">
                  <c:v>R-O line_H1025_true_plastic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'15-5PH_H1025'!$N$5:$N$64</c:f>
              <c:numCache>
                <c:formatCode>0.0000_);[Red]\(0.0000\)</c:formatCode>
                <c:ptCount val="60"/>
                <c:pt idx="0">
                  <c:v>0</c:v>
                </c:pt>
                <c:pt idx="1">
                  <c:v>1.4765602474502496E-6</c:v>
                </c:pt>
                <c:pt idx="2">
                  <c:v>8.2798320722903343E-6</c:v>
                </c:pt>
                <c:pt idx="3">
                  <c:v>2.7366166003866925E-5</c:v>
                </c:pt>
                <c:pt idx="4">
                  <c:v>7.3792172970775331E-5</c:v>
                </c:pt>
                <c:pt idx="5">
                  <c:v>1.7926772714161633E-4</c:v>
                </c:pt>
                <c:pt idx="6">
                  <c:v>4.0888607591472916E-4</c:v>
                </c:pt>
                <c:pt idx="7">
                  <c:v>8.9307605286593865E-4</c:v>
                </c:pt>
                <c:pt idx="8">
                  <c:v>1.8872012201475545E-3</c:v>
                </c:pt>
                <c:pt idx="9">
                  <c:v>3.8800120116697558E-3</c:v>
                </c:pt>
                <c:pt idx="10">
                  <c:v>7.7854805821090832E-3</c:v>
                </c:pt>
                <c:pt idx="11">
                  <c:v>1.5269894262087748E-2</c:v>
                </c:pt>
                <c:pt idx="12">
                  <c:v>2.9279996120616769E-2</c:v>
                </c:pt>
                <c:pt idx="13">
                  <c:v>5.4820412042334676E-2</c:v>
                </c:pt>
                <c:pt idx="14">
                  <c:v>9.9906121549530241E-2</c:v>
                </c:pt>
                <c:pt idx="15">
                  <c:v>0.17626155060227258</c:v>
                </c:pt>
                <c:pt idx="16">
                  <c:v>0.29871964631045911</c:v>
                </c:pt>
                <c:pt idx="17">
                  <c:v>0.48196298311779762</c:v>
                </c:pt>
                <c:pt idx="18">
                  <c:v>0.73468620068211232</c:v>
                </c:pt>
                <c:pt idx="19">
                  <c:v>1.0545462220735713</c:v>
                </c:pt>
                <c:pt idx="20">
                  <c:v>1.4281432635943239</c:v>
                </c:pt>
                <c:pt idx="21">
                  <c:v>1.8357244219384052</c:v>
                </c:pt>
                <c:pt idx="22">
                  <c:v>2.2560770781001338</c:v>
                </c:pt>
                <c:pt idx="23">
                  <c:v>2.6683323154548675</c:v>
                </c:pt>
                <c:pt idx="24">
                  <c:v>3.0505780908245086</c:v>
                </c:pt>
                <c:pt idx="25">
                  <c:v>3.3763308138631407</c:v>
                </c:pt>
                <c:pt idx="26">
                  <c:v>3.6093886029122122</c:v>
                </c:pt>
                <c:pt idx="27">
                  <c:v>3.6967769664028576</c:v>
                </c:pt>
                <c:pt idx="28">
                  <c:v>3.5588699836491839</c:v>
                </c:pt>
                <c:pt idx="29">
                  <c:v>3.0752399385281484</c:v>
                </c:pt>
                <c:pt idx="30">
                  <c:v>2.0641863267395828</c:v>
                </c:pt>
                <c:pt idx="31">
                  <c:v>0.25309146854499115</c:v>
                </c:pt>
                <c:pt idx="32">
                  <c:v>-2.7643627554295205</c:v>
                </c:pt>
                <c:pt idx="33">
                  <c:v>-7.5896198352389943</c:v>
                </c:pt>
                <c:pt idx="34">
                  <c:v>-15.106924523186597</c:v>
                </c:pt>
                <c:pt idx="35">
                  <c:v>-26.607723465312322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xVal>
          <c:yVal>
            <c:numRef>
              <c:f>'15-5PH_H1025'!$O$5:$O$65</c:f>
              <c:numCache>
                <c:formatCode>0_);[Red]\(0\)</c:formatCode>
                <c:ptCount val="61"/>
                <c:pt idx="0">
                  <c:v>125.54855454965063</c:v>
                </c:pt>
                <c:pt idx="1">
                  <c:v>130.59380602792837</c:v>
                </c:pt>
                <c:pt idx="2">
                  <c:v>135.6415894221108</c:v>
                </c:pt>
                <c:pt idx="3">
                  <c:v>140.69297122360734</c:v>
                </c:pt>
                <c:pt idx="4">
                  <c:v>145.75034680790387</c:v>
                </c:pt>
                <c:pt idx="5">
                  <c:v>150.81894497311984</c:v>
                </c:pt>
                <c:pt idx="6">
                  <c:v>155.90987998995425</c:v>
                </c:pt>
                <c:pt idx="7">
                  <c:v>161.04619638067035</c:v>
                </c:pt>
                <c:pt idx="8">
                  <c:v>166.27457590699981</c:v>
                </c:pt>
                <c:pt idx="9">
                  <c:v>171.68753987639658</c:v>
                </c:pt>
                <c:pt idx="10">
                  <c:v>177.4647344716017</c:v>
                </c:pt>
                <c:pt idx="11">
                  <c:v>183.94829156683613</c:v>
                </c:pt>
                <c:pt idx="12">
                  <c:v>191.77800842286544</c:v>
                </c:pt>
                <c:pt idx="13">
                  <c:v>202.12986421520307</c:v>
                </c:pt>
                <c:pt idx="14">
                  <c:v>217.1303603473882</c:v>
                </c:pt>
                <c:pt idx="15">
                  <c:v>240.56575061930138</c:v>
                </c:pt>
                <c:pt idx="16">
                  <c:v>279.079168553508</c:v>
                </c:pt>
                <c:pt idx="17">
                  <c:v>344.16461959759562</c:v>
                </c:pt>
                <c:pt idx="18">
                  <c:v>455.44658060510181</c:v>
                </c:pt>
                <c:pt idx="19">
                  <c:v>646.00962011416414</c:v>
                </c:pt>
                <c:pt idx="20">
                  <c:v>970.96079188093142</c:v>
                </c:pt>
                <c:pt idx="21">
                  <c:v>1521.0361242092408</c:v>
                </c:pt>
                <c:pt idx="22">
                  <c:v>2443.9980773156244</c:v>
                </c:pt>
                <c:pt idx="23">
                  <c:v>3977.9507601708592</c:v>
                </c:pt>
                <c:pt idx="24">
                  <c:v>6502.7175429412282</c:v>
                </c:pt>
                <c:pt idx="25">
                  <c:v>10618.352086538867</c:v>
                </c:pt>
                <c:pt idx="26">
                  <c:v>17264.064344680621</c:v>
                </c:pt>
                <c:pt idx="27">
                  <c:v>27896.855487467357</c:v>
                </c:pt>
                <c:pt idx="28">
                  <c:v>44757.678770102779</c:v>
                </c:pt>
                <c:pt idx="29">
                  <c:v>71264.941399110568</c:v>
                </c:pt>
                <c:pt idx="30">
                  <c:v>112591.93916388645</c:v>
                </c:pt>
                <c:pt idx="31">
                  <c:v>176508.12329610472</c:v>
                </c:pt>
                <c:pt idx="32">
                  <c:v>274596.27950952097</c:v>
                </c:pt>
                <c:pt idx="33">
                  <c:v>424001.86503502441</c:v>
                </c:pt>
                <c:pt idx="34">
                  <c:v>649931.01595157245</c:v>
                </c:pt>
                <c:pt idx="35">
                  <c:v>989195.51755470166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F8-4191-86C9-9696F2EDE1EE}"/>
            </c:ext>
          </c:extLst>
        </c:ser>
        <c:ser>
          <c:idx val="4"/>
          <c:order val="3"/>
          <c:tx>
            <c:strRef>
              <c:f>'15-5PH_H1025'!$B$8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'15-5PH_H1025'!$C$10:$C$11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'15-5PH_H1025'!$B$10:$B$11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F8-4191-86C9-9696F2EDE1EE}"/>
            </c:ext>
          </c:extLst>
        </c:ser>
        <c:ser>
          <c:idx val="5"/>
          <c:order val="4"/>
          <c:tx>
            <c:strRef>
              <c:f>'15-5PH_H1025'!$B$13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F8-4191-86C9-9696F2EDE1EE}"/>
              </c:ext>
            </c:extLst>
          </c:dPt>
          <c:xVal>
            <c:numRef>
              <c:f>'15-5PH_H1025'!$C$15:$C$16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'15-5PH_H1025'!$B$15:$B$16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CF8-4191-86C9-9696F2EDE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360240"/>
        <c:axId val="931362320"/>
      </c:scatterChart>
      <c:valAx>
        <c:axId val="931360240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2320"/>
        <c:crosses val="autoZero"/>
        <c:crossBetween val="midCat"/>
      </c:valAx>
      <c:valAx>
        <c:axId val="93136232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0240"/>
        <c:crosses val="autoZero"/>
        <c:crossBetween val="midCat"/>
        <c:majorUnit val="40"/>
        <c:minorUnit val="4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'15-5PH_H1075'!$E$2</c:f>
              <c:strCache>
                <c:ptCount val="1"/>
                <c:pt idx="0">
                  <c:v>R-O line_H1075_eng_total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'15-5PH_H1075'!$E$5:$E$65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5.263157894736842E-4</c:v>
                </c:pt>
                <c:pt idx="4">
                  <c:v>7.0175438596491223E-4</c:v>
                </c:pt>
                <c:pt idx="5">
                  <c:v>8.7719298245614037E-4</c:v>
                </c:pt>
                <c:pt idx="6">
                  <c:v>1.0526315789473699E-3</c:v>
                </c:pt>
                <c:pt idx="7">
                  <c:v>1.2280701754386447E-3</c:v>
                </c:pt>
                <c:pt idx="8">
                  <c:v>1.403508771930733E-3</c:v>
                </c:pt>
                <c:pt idx="9">
                  <c:v>1.5789473684331796E-3</c:v>
                </c:pt>
                <c:pt idx="10">
                  <c:v>1.7543859650354259E-3</c:v>
                </c:pt>
                <c:pt idx="11">
                  <c:v>1.9298245624059455E-3</c:v>
                </c:pt>
                <c:pt idx="12">
                  <c:v>2.1052631646931142E-3</c:v>
                </c:pt>
                <c:pt idx="13">
                  <c:v>2.2807017939382515E-3</c:v>
                </c:pt>
                <c:pt idx="14">
                  <c:v>2.4561405528229041E-3</c:v>
                </c:pt>
                <c:pt idx="15">
                  <c:v>2.631579868720348E-3</c:v>
                </c:pt>
                <c:pt idx="16">
                  <c:v>2.8070213550221586E-3</c:v>
                </c:pt>
                <c:pt idx="17">
                  <c:v>2.9824706045409287E-3</c:v>
                </c:pt>
                <c:pt idx="18">
                  <c:v>3.1579456011291557E-3</c:v>
                </c:pt>
                <c:pt idx="19">
                  <c:v>3.3335004412674285E-3</c:v>
                </c:pt>
                <c:pt idx="20">
                  <c:v>3.5092884386586252E-3</c:v>
                </c:pt>
                <c:pt idx="21">
                  <c:v>3.6857214493195688E-3</c:v>
                </c:pt>
                <c:pt idx="22">
                  <c:v>3.8638536467245567E-3</c:v>
                </c:pt>
                <c:pt idx="23">
                  <c:v>4.0462674216644829E-3</c:v>
                </c:pt>
                <c:pt idx="24">
                  <c:v>4.2390407768039019E-3</c:v>
                </c:pt>
                <c:pt idx="25">
                  <c:v>4.4559649122807013E-3</c:v>
                </c:pt>
                <c:pt idx="26">
                  <c:v>4.727297824177276E-3</c:v>
                </c:pt>
                <c:pt idx="27">
                  <c:v>5.1173999341441664E-3</c:v>
                </c:pt>
                <c:pt idx="28">
                  <c:v>5.7593024056886728E-3</c:v>
                </c:pt>
                <c:pt idx="29">
                  <c:v>6.9207671526560566E-3</c:v>
                </c:pt>
                <c:pt idx="30">
                  <c:v>9.1275879671238944E-3</c:v>
                </c:pt>
                <c:pt idx="31">
                  <c:v>1.3388742661063373E-2</c:v>
                </c:pt>
                <c:pt idx="32">
                  <c:v>2.1599209246026048E-2</c:v>
                </c:pt>
                <c:pt idx="33">
                  <c:v>3.7246996954759602E-2</c:v>
                </c:pt>
                <c:pt idx="34">
                  <c:v>6.6632122469365923E-2</c:v>
                </c:pt>
                <c:pt idx="35">
                  <c:v>0.12093319732068354</c:v>
                </c:pt>
                <c:pt idx="36">
                  <c:v>0.21965607210753282</c:v>
                </c:pt>
                <c:pt idx="37">
                  <c:v>0.39630374360552978</c:v>
                </c:pt>
                <c:pt idx="38">
                  <c:v>0.70756814307272775</c:v>
                </c:pt>
                <c:pt idx="39">
                  <c:v>1.2480347800262226</c:v>
                </c:pt>
                <c:pt idx="40">
                  <c:v>2.1734126126090696</c:v>
                </c:pt>
                <c:pt idx="41">
                  <c:v>3.736796768673698</c:v>
                </c:pt>
                <c:pt idx="42">
                  <c:v>6.3446388194974084</c:v>
                </c:pt>
                <c:pt idx="43">
                  <c:v>10.642210283119281</c:v>
                </c:pt>
                <c:pt idx="44">
                  <c:v>17.642770783675029</c:v>
                </c:pt>
                <c:pt idx="45">
                  <c:v>28.92089447562844</c:v>
                </c:pt>
                <c:pt idx="46">
                  <c:v>46.899140528957496</c:v>
                </c:pt>
                <c:pt idx="47">
                  <c:v>75.269373727794459</c:v>
                </c:pt>
                <c:pt idx="48">
                  <c:v>119.60673894329244</c:v>
                </c:pt>
                <c:pt idx="49">
                  <c:v>188.25713355692574</c:v>
                </c:pt>
                <c:pt idx="50">
                  <c:v>293.61005192982452</c:v>
                </c:pt>
                <c:pt idx="51">
                  <c:v>453.91055756219788</c:v>
                </c:pt>
                <c:pt idx="52">
                  <c:v>695.8203134889236</c:v>
                </c:pt>
                <c:pt idx="53">
                  <c:v>1058.0124962809127</c:v>
                </c:pt>
                <c:pt idx="54">
                  <c:v>1596.1846975911387</c:v>
                </c:pt>
                <c:pt idx="55">
                  <c:v>2390.0047906723476</c:v>
                </c:pt>
                <c:pt idx="56">
                  <c:v>3552.6763454597976</c:v>
                </c:pt>
                <c:pt idx="57">
                  <c:v>5244.0340409695373</c:v>
                </c:pt>
                <c:pt idx="58">
                  <c:v>7688.3701233837337</c:v>
                </c:pt>
                <c:pt idx="59">
                  <c:v>11198.568394734128</c:v>
                </c:pt>
                <c:pt idx="60">
                  <c:v>16208.605036649093</c:v>
                </c:pt>
              </c:numCache>
            </c:numRef>
          </c:xVal>
          <c:yVal>
            <c:numRef>
              <c:f>'15-5PH_H1075'!$F$5:$F$65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7-43F1-B841-B1B9D478DD91}"/>
            </c:ext>
          </c:extLst>
        </c:ser>
        <c:ser>
          <c:idx val="1"/>
          <c:order val="1"/>
          <c:tx>
            <c:strRef>
              <c:f>'15-5PH_H1075'!$H$2</c:f>
              <c:strCache>
                <c:ptCount val="1"/>
                <c:pt idx="0">
                  <c:v>R-O line_H1075_true_total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'15-5PH_H1075'!$H$5:$H$65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8.7680847353438615E-4</c:v>
                </c:pt>
                <c:pt idx="6">
                  <c:v>1.0520779508038345E-3</c:v>
                </c:pt>
                <c:pt idx="7">
                  <c:v>1.2273167140665483E-3</c:v>
                </c:pt>
                <c:pt idx="8">
                  <c:v>1.402524774086319E-3</c:v>
                </c:pt>
                <c:pt idx="9">
                  <c:v>1.5777021416297058E-3</c:v>
                </c:pt>
                <c:pt idx="10">
                  <c:v>1.7528488275374058E-3</c:v>
                </c:pt>
                <c:pt idx="11">
                  <c:v>1.9279648432219377E-3</c:v>
                </c:pt>
                <c:pt idx="12">
                  <c:v>2.1030502035629477E-3</c:v>
                </c:pt>
                <c:pt idx="13">
                  <c:v>2.2781049412834032E-3</c:v>
                </c:pt>
                <c:pt idx="14">
                  <c:v>2.4531291695278267E-3</c:v>
                </c:pt>
                <c:pt idx="15">
                  <c:v>2.6281233252032667E-3</c:v>
                </c:pt>
                <c:pt idx="16">
                  <c:v>2.8030890276109937E-3</c:v>
                </c:pt>
                <c:pt idx="17">
                  <c:v>2.9780318625091825E-3</c:v>
                </c:pt>
                <c:pt idx="18">
                  <c:v>3.1529697637830284E-3</c:v>
                </c:pt>
                <c:pt idx="19">
                  <c:v>3.3279566454189505E-3</c:v>
                </c:pt>
                <c:pt idx="20">
                  <c:v>3.5031452539288177E-3</c:v>
                </c:pt>
                <c:pt idx="21">
                  <c:v>3.6789458216325852E-3</c:v>
                </c:pt>
                <c:pt idx="22">
                  <c:v>3.8564081369669434E-3</c:v>
                </c:pt>
                <c:pt idx="23">
                  <c:v>4.0381032970518687E-3</c:v>
                </c:pt>
                <c:pt idx="24">
                  <c:v>4.2300813540981771E-3</c:v>
                </c:pt>
                <c:pt idx="25">
                  <c:v>4.4460664944063972E-3</c:v>
                </c:pt>
                <c:pt idx="26">
                  <c:v>4.7161592416220576E-3</c:v>
                </c:pt>
                <c:pt idx="27">
                  <c:v>5.1043505434681209E-3</c:v>
                </c:pt>
                <c:pt idx="28">
                  <c:v>5.7427810276452435E-3</c:v>
                </c:pt>
                <c:pt idx="29">
                  <c:v>6.8969285679945126E-3</c:v>
                </c:pt>
                <c:pt idx="30">
                  <c:v>9.0861832952181532E-3</c:v>
                </c:pt>
                <c:pt idx="31">
                  <c:v>1.3299905512738072E-2</c:v>
                </c:pt>
                <c:pt idx="32">
                  <c:v>2.1369251701071054E-2</c:v>
                </c:pt>
                <c:pt idx="33">
                  <c:v>3.6570085027574202E-2</c:v>
                </c:pt>
                <c:pt idx="34">
                  <c:v>6.4506135428190378E-2</c:v>
                </c:pt>
                <c:pt idx="35">
                  <c:v>0.1141615502721374</c:v>
                </c:pt>
                <c:pt idx="36">
                  <c:v>0.19856891089302522</c:v>
                </c:pt>
                <c:pt idx="37">
                  <c:v>0.33382856205210465</c:v>
                </c:pt>
                <c:pt idx="38">
                  <c:v>0.53507021976180291</c:v>
                </c:pt>
                <c:pt idx="39">
                  <c:v>0.81005640345367569</c:v>
                </c:pt>
                <c:pt idx="40">
                  <c:v>1.1548075427881381</c:v>
                </c:pt>
                <c:pt idx="41">
                  <c:v>1.5553611200602468</c:v>
                </c:pt>
                <c:pt idx="42">
                  <c:v>1.9939706347608759</c:v>
                </c:pt>
                <c:pt idx="43">
                  <c:v>2.4546373111429802</c:v>
                </c:pt>
                <c:pt idx="44">
                  <c:v>2.9254584454034123</c:v>
                </c:pt>
                <c:pt idx="45">
                  <c:v>3.3985570482352294</c:v>
                </c:pt>
                <c:pt idx="46">
                  <c:v>3.8690975612278642</c:v>
                </c:pt>
                <c:pt idx="47">
                  <c:v>4.3342714648902314</c:v>
                </c:pt>
                <c:pt idx="48">
                  <c:v>4.7925351612003695</c:v>
                </c:pt>
                <c:pt idx="49">
                  <c:v>5.2431065854350409</c:v>
                </c:pt>
                <c:pt idx="50">
                  <c:v>5.6856526240500491</c:v>
                </c:pt>
                <c:pt idx="51">
                  <c:v>6.1201008228408229</c:v>
                </c:pt>
                <c:pt idx="52">
                  <c:v>6.5465275776520047</c:v>
                </c:pt>
                <c:pt idx="53">
                  <c:v>6.9650921456081907</c:v>
                </c:pt>
                <c:pt idx="54">
                  <c:v>7.3759977943712816</c:v>
                </c:pt>
                <c:pt idx="55">
                  <c:v>7.7794689710833973</c:v>
                </c:pt>
                <c:pt idx="56">
                  <c:v>8.1757379368861418</c:v>
                </c:pt>
                <c:pt idx="57">
                  <c:v>8.5650370109846534</c:v>
                </c:pt>
                <c:pt idx="58">
                  <c:v>8.9475941506123284</c:v>
                </c:pt>
                <c:pt idx="59">
                  <c:v>9.3236305203561951</c:v>
                </c:pt>
                <c:pt idx="60">
                  <c:v>9.6933592490194993</c:v>
                </c:pt>
              </c:numCache>
            </c:numRef>
          </c:xVal>
          <c:yVal>
            <c:numRef>
              <c:f>'15-5PH_H1075'!$I$5:$I$65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25.021929824561401</c:v>
                </c:pt>
                <c:pt idx="6">
                  <c:v>30.031578947368423</c:v>
                </c:pt>
                <c:pt idx="7">
                  <c:v>35.042982456140351</c:v>
                </c:pt>
                <c:pt idx="8">
                  <c:v>40.056140350877229</c:v>
                </c:pt>
                <c:pt idx="9">
                  <c:v>45.071052631579491</c:v>
                </c:pt>
                <c:pt idx="10">
                  <c:v>50.087719298251777</c:v>
                </c:pt>
                <c:pt idx="11">
                  <c:v>55.106140350932328</c:v>
                </c:pt>
                <c:pt idx="12">
                  <c:v>60.126315789881588</c:v>
                </c:pt>
                <c:pt idx="13">
                  <c:v>65.14824561660599</c:v>
                </c:pt>
                <c:pt idx="14">
                  <c:v>70.171929838697608</c:v>
                </c:pt>
                <c:pt idx="15">
                  <c:v>75.197368490154034</c:v>
                </c:pt>
                <c:pt idx="16">
                  <c:v>80.224561708401779</c:v>
                </c:pt>
                <c:pt idx="17">
                  <c:v>85.253510001385976</c:v>
                </c:pt>
                <c:pt idx="18">
                  <c:v>90.284215104101634</c:v>
                </c:pt>
                <c:pt idx="19">
                  <c:v>95.3166825419204</c:v>
                </c:pt>
                <c:pt idx="20">
                  <c:v>100.35092884386587</c:v>
                </c:pt>
                <c:pt idx="21">
                  <c:v>105.38700075217855</c:v>
                </c:pt>
                <c:pt idx="22">
                  <c:v>110.42502390113971</c:v>
                </c:pt>
                <c:pt idx="23">
                  <c:v>115.46532075349143</c:v>
                </c:pt>
                <c:pt idx="24">
                  <c:v>120.50868489321645</c:v>
                </c:pt>
                <c:pt idx="25">
                  <c:v>125.55699561403507</c:v>
                </c:pt>
                <c:pt idx="26">
                  <c:v>130.61454871714304</c:v>
                </c:pt>
                <c:pt idx="27">
                  <c:v>135.69084899110945</c:v>
                </c:pt>
                <c:pt idx="28">
                  <c:v>140.80630233679642</c:v>
                </c:pt>
                <c:pt idx="29">
                  <c:v>146.00351123713514</c:v>
                </c:pt>
                <c:pt idx="30">
                  <c:v>151.36913819506859</c:v>
                </c:pt>
                <c:pt idx="31">
                  <c:v>157.07525511246482</c:v>
                </c:pt>
                <c:pt idx="32">
                  <c:v>163.45587347936416</c:v>
                </c:pt>
                <c:pt idx="33">
                  <c:v>171.14575449753534</c:v>
                </c:pt>
                <c:pt idx="34">
                  <c:v>181.32746081979221</c:v>
                </c:pt>
                <c:pt idx="35">
                  <c:v>196.16330953111961</c:v>
                </c:pt>
                <c:pt idx="36">
                  <c:v>219.53809297935592</c:v>
                </c:pt>
                <c:pt idx="37">
                  <c:v>258.31619256702299</c:v>
                </c:pt>
                <c:pt idx="38">
                  <c:v>324.43794718381827</c:v>
                </c:pt>
                <c:pt idx="39">
                  <c:v>438.36678210511343</c:v>
                </c:pt>
                <c:pt idx="40">
                  <c:v>634.68252252181389</c:v>
                </c:pt>
                <c:pt idx="41">
                  <c:v>971.04333757810809</c:v>
                </c:pt>
                <c:pt idx="42">
                  <c:v>1542.3741520944557</c:v>
                </c:pt>
                <c:pt idx="43">
                  <c:v>2503.0752108706456</c:v>
                </c:pt>
                <c:pt idx="44">
                  <c:v>4101.4095724085064</c:v>
                </c:pt>
                <c:pt idx="45">
                  <c:v>6732.2012570163988</c:v>
                </c:pt>
                <c:pt idx="46">
                  <c:v>11016.802321660223</c:v>
                </c:pt>
                <c:pt idx="47">
                  <c:v>17923.302826031697</c:v>
                </c:pt>
                <c:pt idx="48">
                  <c:v>28945.617346390187</c:v>
                </c:pt>
                <c:pt idx="49">
                  <c:v>46367.997721446809</c:v>
                </c:pt>
                <c:pt idx="50">
                  <c:v>73652.51298245613</c:v>
                </c:pt>
                <c:pt idx="51">
                  <c:v>116002.19217836046</c:v>
                </c:pt>
                <c:pt idx="52">
                  <c:v>181173.28150712015</c:v>
                </c:pt>
                <c:pt idx="53">
                  <c:v>280638.31151444186</c:v>
                </c:pt>
                <c:pt idx="54">
                  <c:v>431239.86834960745</c:v>
                </c:pt>
                <c:pt idx="55">
                  <c:v>657526.31743489555</c:v>
                </c:pt>
                <c:pt idx="56">
                  <c:v>995029.37672874331</c:v>
                </c:pt>
                <c:pt idx="57">
                  <c:v>1494834.7016763182</c:v>
                </c:pt>
                <c:pt idx="58">
                  <c:v>2229917.3357812827</c:v>
                </c:pt>
                <c:pt idx="59">
                  <c:v>3303872.6764465678</c:v>
                </c:pt>
                <c:pt idx="60">
                  <c:v>4862881.5109947277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87-43F1-B841-B1B9D478DD91}"/>
            </c:ext>
          </c:extLst>
        </c:ser>
        <c:ser>
          <c:idx val="5"/>
          <c:order val="2"/>
          <c:tx>
            <c:strRef>
              <c:f>'15-5PH_H1075'!$N$2</c:f>
              <c:strCache>
                <c:ptCount val="1"/>
                <c:pt idx="0">
                  <c:v>R-O line_H1075_true_plastic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'15-5PH_H1075'!$N$5:$N$65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6.8957326554560869E-7</c:v>
                </c:pt>
                <c:pt idx="2">
                  <c:v>5.5322122153225045E-6</c:v>
                </c:pt>
                <c:pt idx="3">
                  <c:v>2.0550124008121735E-5</c:v>
                </c:pt>
                <c:pt idx="4">
                  <c:v>5.9401554813934103E-5</c:v>
                </c:pt>
                <c:pt idx="5">
                  <c:v>1.5203629841177135E-4</c:v>
                </c:pt>
                <c:pt idx="6">
                  <c:v>3.621118011712934E-4</c:v>
                </c:pt>
                <c:pt idx="7">
                  <c:v>8.2105269427168014E-4</c:v>
                </c:pt>
                <c:pt idx="8">
                  <c:v>1.7928420275915204E-3</c:v>
                </c:pt>
                <c:pt idx="9">
                  <c:v>3.7938291422560926E-3</c:v>
                </c:pt>
                <c:pt idx="10">
                  <c:v>7.8073367310954418E-3</c:v>
                </c:pt>
                <c:pt idx="11">
                  <c:v>1.565280157322143E-2</c:v>
                </c:pt>
                <c:pt idx="12">
                  <c:v>3.058381451312208E-2</c:v>
                </c:pt>
                <c:pt idx="13">
                  <c:v>5.8162612060325733E-2</c:v>
                </c:pt>
                <c:pt idx="14">
                  <c:v>0.10729747080913847</c:v>
                </c:pt>
                <c:pt idx="15">
                  <c:v>0.1908846635897373</c:v>
                </c:pt>
                <c:pt idx="16">
                  <c:v>0.32478367967556521</c:v>
                </c:pt>
                <c:pt idx="17">
                  <c:v>0.5237052758197619</c:v>
                </c:pt>
                <c:pt idx="18">
                  <c:v>0.79469395653194008</c:v>
                </c:pt>
                <c:pt idx="19">
                  <c:v>1.1325568242728341</c:v>
                </c:pt>
                <c:pt idx="20">
                  <c:v>1.5213082676833185</c:v>
                </c:pt>
                <c:pt idx="21">
                  <c:v>1.9398710871377598</c:v>
                </c:pt>
                <c:pt idx="22">
                  <c:v>2.3668289544399981</c:v>
                </c:pt>
                <c:pt idx="23">
                  <c:v>2.7815681812780491</c:v>
                </c:pt>
                <c:pt idx="24">
                  <c:v>3.1623583039481855</c:v>
                </c:pt>
                <c:pt idx="25">
                  <c:v>3.4825619374796335</c:v>
                </c:pt>
                <c:pt idx="26">
                  <c:v>3.7054024901114229</c:v>
                </c:pt>
                <c:pt idx="27">
                  <c:v>3.7769183085142455</c:v>
                </c:pt>
                <c:pt idx="28">
                  <c:v>3.6161781406416669</c:v>
                </c:pt>
                <c:pt idx="29">
                  <c:v>3.1013727665896815</c:v>
                </c:pt>
                <c:pt idx="30">
                  <c:v>2.0498673093838122</c:v>
                </c:pt>
                <c:pt idx="31">
                  <c:v>0.18958917546658371</c:v>
                </c:pt>
                <c:pt idx="32">
                  <c:v>-2.8818473094657118</c:v>
                </c:pt>
                <c:pt idx="33">
                  <c:v>-7.755206812813694</c:v>
                </c:pt>
                <c:pt idx="34">
                  <c:v>-15.291611042602916</c:v>
                </c:pt>
                <c:pt idx="35">
                  <c:v>-26.737554683601847</c:v>
                </c:pt>
                <c:pt idx="36">
                  <c:v>-43.885284555032271</c:v>
                </c:pt>
                <c:pt idx="37">
                  <c:v>-69.295100541894584</c:v>
                </c:pt>
                <c:pt idx="38">
                  <c:v>-106.60170770426599</c:v>
                </c:pt>
                <c:pt idx="39">
                  <c:v>-160.93404334571355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'15-5PH_H1075'!$O$5:$O$65</c:f>
              <c:numCache>
                <c:formatCode>0_);[Red]\(0\)</c:formatCode>
                <c:ptCount val="61"/>
                <c:pt idx="0">
                  <c:v>105.38700075217855</c:v>
                </c:pt>
                <c:pt idx="1">
                  <c:v>110.42502390113971</c:v>
                </c:pt>
                <c:pt idx="2">
                  <c:v>115.46532075349143</c:v>
                </c:pt>
                <c:pt idx="3">
                  <c:v>120.50868489321645</c:v>
                </c:pt>
                <c:pt idx="4">
                  <c:v>125.55699561403507</c:v>
                </c:pt>
                <c:pt idx="5">
                  <c:v>130.61454871714304</c:v>
                </c:pt>
                <c:pt idx="6">
                  <c:v>135.69084899110945</c:v>
                </c:pt>
                <c:pt idx="7">
                  <c:v>140.80630233679642</c:v>
                </c:pt>
                <c:pt idx="8">
                  <c:v>146.00351123713514</c:v>
                </c:pt>
                <c:pt idx="9">
                  <c:v>151.36913819506859</c:v>
                </c:pt>
                <c:pt idx="10">
                  <c:v>157.07525511246482</c:v>
                </c:pt>
                <c:pt idx="11">
                  <c:v>163.45587347936416</c:v>
                </c:pt>
                <c:pt idx="12">
                  <c:v>171.14575449753534</c:v>
                </c:pt>
                <c:pt idx="13">
                  <c:v>181.32746081979221</c:v>
                </c:pt>
                <c:pt idx="14">
                  <c:v>196.16330953111961</c:v>
                </c:pt>
                <c:pt idx="15">
                  <c:v>219.53809297935592</c:v>
                </c:pt>
                <c:pt idx="16">
                  <c:v>258.31619256702299</c:v>
                </c:pt>
                <c:pt idx="17">
                  <c:v>324.43794718381827</c:v>
                </c:pt>
                <c:pt idx="18">
                  <c:v>438.36678210511343</c:v>
                </c:pt>
                <c:pt idx="19">
                  <c:v>634.68252252181389</c:v>
                </c:pt>
                <c:pt idx="20">
                  <c:v>971.04333757810809</c:v>
                </c:pt>
                <c:pt idx="21">
                  <c:v>1542.3741520944557</c:v>
                </c:pt>
                <c:pt idx="22">
                  <c:v>2503.0752108706456</c:v>
                </c:pt>
                <c:pt idx="23">
                  <c:v>4101.4095724085064</c:v>
                </c:pt>
                <c:pt idx="24">
                  <c:v>6732.2012570163988</c:v>
                </c:pt>
                <c:pt idx="25">
                  <c:v>11016.802321660223</c:v>
                </c:pt>
                <c:pt idx="26">
                  <c:v>17923.302826031697</c:v>
                </c:pt>
                <c:pt idx="27">
                  <c:v>28945.617346390187</c:v>
                </c:pt>
                <c:pt idx="28">
                  <c:v>46367.997721446809</c:v>
                </c:pt>
                <c:pt idx="29">
                  <c:v>73652.51298245613</c:v>
                </c:pt>
                <c:pt idx="30">
                  <c:v>116002.19217836046</c:v>
                </c:pt>
                <c:pt idx="31">
                  <c:v>181173.28150712015</c:v>
                </c:pt>
                <c:pt idx="32">
                  <c:v>280638.31151444186</c:v>
                </c:pt>
                <c:pt idx="33">
                  <c:v>431239.86834960745</c:v>
                </c:pt>
                <c:pt idx="34">
                  <c:v>657526.31743489555</c:v>
                </c:pt>
                <c:pt idx="35">
                  <c:v>995029.37672874331</c:v>
                </c:pt>
                <c:pt idx="36">
                  <c:v>1494834.7016763182</c:v>
                </c:pt>
                <c:pt idx="37">
                  <c:v>2229917.3357812827</c:v>
                </c:pt>
                <c:pt idx="38">
                  <c:v>3303872.6764465678</c:v>
                </c:pt>
                <c:pt idx="39">
                  <c:v>4862881.5109947277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87-43F1-B841-B1B9D478DD91}"/>
            </c:ext>
          </c:extLst>
        </c:ser>
        <c:ser>
          <c:idx val="4"/>
          <c:order val="3"/>
          <c:tx>
            <c:strRef>
              <c:f>'15-5PH_H1075'!$S$2</c:f>
              <c:strCache>
                <c:ptCount val="1"/>
                <c:pt idx="0">
                  <c:v>fea line_H1075_total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'15-5PH_H1075'!$S$5:$S$65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3.6977895000764403E-3</c:v>
                </c:pt>
                <c:pt idx="2">
                  <c:v>3.8752518154107985E-3</c:v>
                </c:pt>
                <c:pt idx="3">
                  <c:v>4.0569469754957246E-3</c:v>
                </c:pt>
                <c:pt idx="4">
                  <c:v>4.2489250325420339E-3</c:v>
                </c:pt>
                <c:pt idx="5">
                  <c:v>4.4649101728502548E-3</c:v>
                </c:pt>
                <c:pt idx="6">
                  <c:v>4.7350029200659153E-3</c:v>
                </c:pt>
                <c:pt idx="7">
                  <c:v>5.1231942219119786E-3</c:v>
                </c:pt>
                <c:pt idx="8">
                  <c:v>5.7616247060891012E-3</c:v>
                </c:pt>
                <c:pt idx="9">
                  <c:v>6.9157722464383694E-3</c:v>
                </c:pt>
                <c:pt idx="10">
                  <c:v>9.1050269736620108E-3</c:v>
                </c:pt>
                <c:pt idx="11">
                  <c:v>1.3318749191181929E-2</c:v>
                </c:pt>
                <c:pt idx="12">
                  <c:v>2.1388095379514912E-2</c:v>
                </c:pt>
                <c:pt idx="13">
                  <c:v>3.6588928706018056E-2</c:v>
                </c:pt>
                <c:pt idx="14">
                  <c:v>6.4524979106634239E-2</c:v>
                </c:pt>
                <c:pt idx="15">
                  <c:v>0.11418039395058126</c:v>
                </c:pt>
                <c:pt idx="16">
                  <c:v>0.19858775457146907</c:v>
                </c:pt>
                <c:pt idx="17">
                  <c:v>0.3338474057305485</c:v>
                </c:pt>
                <c:pt idx="18">
                  <c:v>0.53508906344024676</c:v>
                </c:pt>
                <c:pt idx="19">
                  <c:v>0.81007524713211954</c:v>
                </c:pt>
                <c:pt idx="20">
                  <c:v>1.154826386466582</c:v>
                </c:pt>
                <c:pt idx="21">
                  <c:v>1.5553799637386907</c:v>
                </c:pt>
                <c:pt idx="22">
                  <c:v>1.99398947843932</c:v>
                </c:pt>
                <c:pt idx="23">
                  <c:v>2.4546561548214241</c:v>
                </c:pt>
                <c:pt idx="24">
                  <c:v>2.9254772890818557</c:v>
                </c:pt>
                <c:pt idx="25">
                  <c:v>3.3985758919136733</c:v>
                </c:pt>
                <c:pt idx="26">
                  <c:v>3.8691164049063076</c:v>
                </c:pt>
                <c:pt idx="27">
                  <c:v>4.3342903085686757</c:v>
                </c:pt>
                <c:pt idx="28">
                  <c:v>4.7925540048788138</c:v>
                </c:pt>
                <c:pt idx="29">
                  <c:v>5.2431254291134852</c:v>
                </c:pt>
                <c:pt idx="30">
                  <c:v>5.6856714677284925</c:v>
                </c:pt>
                <c:pt idx="31">
                  <c:v>6.1201196665192663</c:v>
                </c:pt>
                <c:pt idx="32">
                  <c:v>6.5465464213304481</c:v>
                </c:pt>
                <c:pt idx="33">
                  <c:v>6.965110989286635</c:v>
                </c:pt>
                <c:pt idx="34">
                  <c:v>7.376016638049725</c:v>
                </c:pt>
                <c:pt idx="35">
                  <c:v>7.7794878147618416</c:v>
                </c:pt>
                <c:pt idx="36">
                  <c:v>8.175756780564587</c:v>
                </c:pt>
                <c:pt idx="37">
                  <c:v>8.5650558546630986</c:v>
                </c:pt>
                <c:pt idx="38">
                  <c:v>8.9476129942907718</c:v>
                </c:pt>
                <c:pt idx="39">
                  <c:v>9.3236493640346403</c:v>
                </c:pt>
                <c:pt idx="40">
                  <c:v>9.6933780926979427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'15-5PH_H1075'!$T$5:$T$65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105.38700075217855</c:v>
                </c:pt>
                <c:pt idx="2">
                  <c:v>110.42502390113971</c:v>
                </c:pt>
                <c:pt idx="3">
                  <c:v>115.46532075349143</c:v>
                </c:pt>
                <c:pt idx="4">
                  <c:v>120.50868489321645</c:v>
                </c:pt>
                <c:pt idx="5">
                  <c:v>125.55699561403507</c:v>
                </c:pt>
                <c:pt idx="6">
                  <c:v>130.61454871714304</c:v>
                </c:pt>
                <c:pt idx="7">
                  <c:v>135.69084899110945</c:v>
                </c:pt>
                <c:pt idx="8">
                  <c:v>140.80630233679642</c:v>
                </c:pt>
                <c:pt idx="9">
                  <c:v>146.00351123713514</c:v>
                </c:pt>
                <c:pt idx="10">
                  <c:v>151.36913819506859</c:v>
                </c:pt>
                <c:pt idx="11">
                  <c:v>157.07525511246482</c:v>
                </c:pt>
                <c:pt idx="12">
                  <c:v>163.45587347936416</c:v>
                </c:pt>
                <c:pt idx="13">
                  <c:v>171.14575449753534</c:v>
                </c:pt>
                <c:pt idx="14">
                  <c:v>181.32746081979221</c:v>
                </c:pt>
                <c:pt idx="15">
                  <c:v>196.16330953111961</c:v>
                </c:pt>
                <c:pt idx="16">
                  <c:v>219.53809297935592</c:v>
                </c:pt>
                <c:pt idx="17">
                  <c:v>258.31619256702299</c:v>
                </c:pt>
                <c:pt idx="18">
                  <c:v>324.43794718381827</c:v>
                </c:pt>
                <c:pt idx="19">
                  <c:v>438.36678210511343</c:v>
                </c:pt>
                <c:pt idx="20">
                  <c:v>634.68252252181389</c:v>
                </c:pt>
                <c:pt idx="21">
                  <c:v>971.04333757810809</c:v>
                </c:pt>
                <c:pt idx="22">
                  <c:v>1542.3741520944557</c:v>
                </c:pt>
                <c:pt idx="23">
                  <c:v>2503.0752108706456</c:v>
                </c:pt>
                <c:pt idx="24">
                  <c:v>4101.4095724085064</c:v>
                </c:pt>
                <c:pt idx="25">
                  <c:v>6732.2012570163988</c:v>
                </c:pt>
                <c:pt idx="26">
                  <c:v>11016.802321660223</c:v>
                </c:pt>
                <c:pt idx="27">
                  <c:v>17923.302826031697</c:v>
                </c:pt>
                <c:pt idx="28">
                  <c:v>28945.617346390187</c:v>
                </c:pt>
                <c:pt idx="29">
                  <c:v>46367.997721446809</c:v>
                </c:pt>
                <c:pt idx="30">
                  <c:v>73652.51298245613</c:v>
                </c:pt>
                <c:pt idx="31">
                  <c:v>116002.19217836046</c:v>
                </c:pt>
                <c:pt idx="32">
                  <c:v>181173.28150712015</c:v>
                </c:pt>
                <c:pt idx="33">
                  <c:v>280638.31151444186</c:v>
                </c:pt>
                <c:pt idx="34">
                  <c:v>431239.86834960745</c:v>
                </c:pt>
                <c:pt idx="35">
                  <c:v>657526.31743489555</c:v>
                </c:pt>
                <c:pt idx="36">
                  <c:v>995029.37672874331</c:v>
                </c:pt>
                <c:pt idx="37">
                  <c:v>1494834.7016763182</c:v>
                </c:pt>
                <c:pt idx="38">
                  <c:v>2229917.3357812827</c:v>
                </c:pt>
                <c:pt idx="39">
                  <c:v>3303872.6764465678</c:v>
                </c:pt>
                <c:pt idx="40">
                  <c:v>4862881.5109947277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87-43F1-B841-B1B9D478DD91}"/>
            </c:ext>
          </c:extLst>
        </c:ser>
        <c:ser>
          <c:idx val="2"/>
          <c:order val="4"/>
          <c:tx>
            <c:strRef>
              <c:f>'15-5PH_H1075'!$B$8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'15-5PH_H1075'!$C$10:$C$11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'15-5PH_H1075'!$B$10:$B$11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87-43F1-B841-B1B9D478DD91}"/>
            </c:ext>
          </c:extLst>
        </c:ser>
        <c:ser>
          <c:idx val="3"/>
          <c:order val="5"/>
          <c:tx>
            <c:strRef>
              <c:f>'15-5PH_H1075'!$B$13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'15-5PH_H1075'!$C$15:$C$16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'15-5PH_H1075'!$B$15:$B$16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87-43F1-B841-B1B9D478D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small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'15-5PH_H1075'!$E$2</c:f>
              <c:strCache>
                <c:ptCount val="1"/>
                <c:pt idx="0">
                  <c:v>R-O line_H1075_eng_total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'15-5PH_H1075'!$E$5:$E$65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5.263157894736842E-4</c:v>
                </c:pt>
                <c:pt idx="4">
                  <c:v>7.0175438596491223E-4</c:v>
                </c:pt>
                <c:pt idx="5">
                  <c:v>8.7719298245614037E-4</c:v>
                </c:pt>
                <c:pt idx="6">
                  <c:v>1.0526315789473699E-3</c:v>
                </c:pt>
                <c:pt idx="7">
                  <c:v>1.2280701754386447E-3</c:v>
                </c:pt>
                <c:pt idx="8">
                  <c:v>1.403508771930733E-3</c:v>
                </c:pt>
                <c:pt idx="9">
                  <c:v>1.5789473684331796E-3</c:v>
                </c:pt>
                <c:pt idx="10">
                  <c:v>1.7543859650354259E-3</c:v>
                </c:pt>
                <c:pt idx="11">
                  <c:v>1.9298245624059455E-3</c:v>
                </c:pt>
                <c:pt idx="12">
                  <c:v>2.1052631646931142E-3</c:v>
                </c:pt>
                <c:pt idx="13">
                  <c:v>2.2807017939382515E-3</c:v>
                </c:pt>
                <c:pt idx="14">
                  <c:v>2.4561405528229041E-3</c:v>
                </c:pt>
                <c:pt idx="15">
                  <c:v>2.631579868720348E-3</c:v>
                </c:pt>
                <c:pt idx="16">
                  <c:v>2.8070213550221586E-3</c:v>
                </c:pt>
                <c:pt idx="17">
                  <c:v>2.9824706045409287E-3</c:v>
                </c:pt>
                <c:pt idx="18">
                  <c:v>3.1579456011291557E-3</c:v>
                </c:pt>
                <c:pt idx="19">
                  <c:v>3.3335004412674285E-3</c:v>
                </c:pt>
                <c:pt idx="20">
                  <c:v>3.5092884386586252E-3</c:v>
                </c:pt>
                <c:pt idx="21">
                  <c:v>3.6857214493195688E-3</c:v>
                </c:pt>
                <c:pt idx="22">
                  <c:v>3.8638536467245567E-3</c:v>
                </c:pt>
                <c:pt idx="23">
                  <c:v>4.0462674216644829E-3</c:v>
                </c:pt>
                <c:pt idx="24">
                  <c:v>4.2390407768039019E-3</c:v>
                </c:pt>
                <c:pt idx="25">
                  <c:v>4.4559649122807013E-3</c:v>
                </c:pt>
                <c:pt idx="26">
                  <c:v>4.727297824177276E-3</c:v>
                </c:pt>
                <c:pt idx="27">
                  <c:v>5.1173999341441664E-3</c:v>
                </c:pt>
                <c:pt idx="28">
                  <c:v>5.7593024056886728E-3</c:v>
                </c:pt>
                <c:pt idx="29">
                  <c:v>6.9207671526560566E-3</c:v>
                </c:pt>
                <c:pt idx="30">
                  <c:v>9.1275879671238944E-3</c:v>
                </c:pt>
                <c:pt idx="31">
                  <c:v>1.3388742661063373E-2</c:v>
                </c:pt>
                <c:pt idx="32">
                  <c:v>2.1599209246026048E-2</c:v>
                </c:pt>
                <c:pt idx="33">
                  <c:v>3.7246996954759602E-2</c:v>
                </c:pt>
                <c:pt idx="34">
                  <c:v>6.6632122469365923E-2</c:v>
                </c:pt>
                <c:pt idx="35">
                  <c:v>0.12093319732068354</c:v>
                </c:pt>
                <c:pt idx="36">
                  <c:v>0.21965607210753282</c:v>
                </c:pt>
                <c:pt idx="37">
                  <c:v>0.39630374360552978</c:v>
                </c:pt>
                <c:pt idx="38">
                  <c:v>0.70756814307272775</c:v>
                </c:pt>
                <c:pt idx="39">
                  <c:v>1.2480347800262226</c:v>
                </c:pt>
                <c:pt idx="40">
                  <c:v>2.1734126126090696</c:v>
                </c:pt>
                <c:pt idx="41">
                  <c:v>3.736796768673698</c:v>
                </c:pt>
                <c:pt idx="42">
                  <c:v>6.3446388194974084</c:v>
                </c:pt>
                <c:pt idx="43">
                  <c:v>10.642210283119281</c:v>
                </c:pt>
                <c:pt idx="44">
                  <c:v>17.642770783675029</c:v>
                </c:pt>
                <c:pt idx="45">
                  <c:v>28.92089447562844</c:v>
                </c:pt>
                <c:pt idx="46">
                  <c:v>46.899140528957496</c:v>
                </c:pt>
                <c:pt idx="47">
                  <c:v>75.269373727794459</c:v>
                </c:pt>
                <c:pt idx="48">
                  <c:v>119.60673894329244</c:v>
                </c:pt>
                <c:pt idx="49">
                  <c:v>188.25713355692574</c:v>
                </c:pt>
                <c:pt idx="50">
                  <c:v>293.61005192982452</c:v>
                </c:pt>
                <c:pt idx="51">
                  <c:v>453.91055756219788</c:v>
                </c:pt>
                <c:pt idx="52">
                  <c:v>695.8203134889236</c:v>
                </c:pt>
                <c:pt idx="53">
                  <c:v>1058.0124962809127</c:v>
                </c:pt>
                <c:pt idx="54">
                  <c:v>1596.1846975911387</c:v>
                </c:pt>
                <c:pt idx="55">
                  <c:v>2390.0047906723476</c:v>
                </c:pt>
                <c:pt idx="56">
                  <c:v>3552.6763454597976</c:v>
                </c:pt>
                <c:pt idx="57">
                  <c:v>5244.0340409695373</c:v>
                </c:pt>
                <c:pt idx="58">
                  <c:v>7688.3701233837337</c:v>
                </c:pt>
                <c:pt idx="59">
                  <c:v>11198.568394734128</c:v>
                </c:pt>
                <c:pt idx="60">
                  <c:v>16208.605036649093</c:v>
                </c:pt>
              </c:numCache>
            </c:numRef>
          </c:xVal>
          <c:yVal>
            <c:numRef>
              <c:f>'15-5PH_H1075'!$F$5:$F$65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30-43FC-A543-F09762894FA6}"/>
            </c:ext>
          </c:extLst>
        </c:ser>
        <c:ser>
          <c:idx val="1"/>
          <c:order val="1"/>
          <c:tx>
            <c:strRef>
              <c:f>'15-5PH_H1075'!$H$2</c:f>
              <c:strCache>
                <c:ptCount val="1"/>
                <c:pt idx="0">
                  <c:v>R-O line_H1075_true_total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'15-5PH_H1075'!$H$5:$H$65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8.7680847353438615E-4</c:v>
                </c:pt>
                <c:pt idx="6">
                  <c:v>1.0520779508038345E-3</c:v>
                </c:pt>
                <c:pt idx="7">
                  <c:v>1.2273167140665483E-3</c:v>
                </c:pt>
                <c:pt idx="8">
                  <c:v>1.402524774086319E-3</c:v>
                </c:pt>
                <c:pt idx="9">
                  <c:v>1.5777021416297058E-3</c:v>
                </c:pt>
                <c:pt idx="10">
                  <c:v>1.7528488275374058E-3</c:v>
                </c:pt>
                <c:pt idx="11">
                  <c:v>1.9279648432219377E-3</c:v>
                </c:pt>
                <c:pt idx="12">
                  <c:v>2.1030502035629477E-3</c:v>
                </c:pt>
                <c:pt idx="13">
                  <c:v>2.2781049412834032E-3</c:v>
                </c:pt>
                <c:pt idx="14">
                  <c:v>2.4531291695278267E-3</c:v>
                </c:pt>
                <c:pt idx="15">
                  <c:v>2.6281233252032667E-3</c:v>
                </c:pt>
                <c:pt idx="16">
                  <c:v>2.8030890276109937E-3</c:v>
                </c:pt>
                <c:pt idx="17">
                  <c:v>2.9780318625091825E-3</c:v>
                </c:pt>
                <c:pt idx="18">
                  <c:v>3.1529697637830284E-3</c:v>
                </c:pt>
                <c:pt idx="19">
                  <c:v>3.3279566454189505E-3</c:v>
                </c:pt>
                <c:pt idx="20">
                  <c:v>3.5031452539288177E-3</c:v>
                </c:pt>
                <c:pt idx="21">
                  <c:v>3.6789458216325852E-3</c:v>
                </c:pt>
                <c:pt idx="22">
                  <c:v>3.8564081369669434E-3</c:v>
                </c:pt>
                <c:pt idx="23">
                  <c:v>4.0381032970518687E-3</c:v>
                </c:pt>
                <c:pt idx="24">
                  <c:v>4.2300813540981771E-3</c:v>
                </c:pt>
                <c:pt idx="25">
                  <c:v>4.4460664944063972E-3</c:v>
                </c:pt>
                <c:pt idx="26">
                  <c:v>4.7161592416220576E-3</c:v>
                </c:pt>
                <c:pt idx="27">
                  <c:v>5.1043505434681209E-3</c:v>
                </c:pt>
                <c:pt idx="28">
                  <c:v>5.7427810276452435E-3</c:v>
                </c:pt>
                <c:pt idx="29">
                  <c:v>6.8969285679945126E-3</c:v>
                </c:pt>
                <c:pt idx="30">
                  <c:v>9.0861832952181532E-3</c:v>
                </c:pt>
                <c:pt idx="31">
                  <c:v>1.3299905512738072E-2</c:v>
                </c:pt>
                <c:pt idx="32">
                  <c:v>2.1369251701071054E-2</c:v>
                </c:pt>
                <c:pt idx="33">
                  <c:v>3.6570085027574202E-2</c:v>
                </c:pt>
                <c:pt idx="34">
                  <c:v>6.4506135428190378E-2</c:v>
                </c:pt>
                <c:pt idx="35">
                  <c:v>0.1141615502721374</c:v>
                </c:pt>
                <c:pt idx="36">
                  <c:v>0.19856891089302522</c:v>
                </c:pt>
                <c:pt idx="37">
                  <c:v>0.33382856205210465</c:v>
                </c:pt>
                <c:pt idx="38">
                  <c:v>0.53507021976180291</c:v>
                </c:pt>
                <c:pt idx="39">
                  <c:v>0.81005640345367569</c:v>
                </c:pt>
                <c:pt idx="40">
                  <c:v>1.1548075427881381</c:v>
                </c:pt>
                <c:pt idx="41">
                  <c:v>1.5553611200602468</c:v>
                </c:pt>
                <c:pt idx="42">
                  <c:v>1.9939706347608759</c:v>
                </c:pt>
                <c:pt idx="43">
                  <c:v>2.4546373111429802</c:v>
                </c:pt>
                <c:pt idx="44">
                  <c:v>2.9254584454034123</c:v>
                </c:pt>
                <c:pt idx="45">
                  <c:v>3.3985570482352294</c:v>
                </c:pt>
                <c:pt idx="46">
                  <c:v>3.8690975612278642</c:v>
                </c:pt>
                <c:pt idx="47">
                  <c:v>4.3342714648902314</c:v>
                </c:pt>
                <c:pt idx="48">
                  <c:v>4.7925351612003695</c:v>
                </c:pt>
                <c:pt idx="49">
                  <c:v>5.2431065854350409</c:v>
                </c:pt>
                <c:pt idx="50">
                  <c:v>5.6856526240500491</c:v>
                </c:pt>
                <c:pt idx="51">
                  <c:v>6.1201008228408229</c:v>
                </c:pt>
                <c:pt idx="52">
                  <c:v>6.5465275776520047</c:v>
                </c:pt>
                <c:pt idx="53">
                  <c:v>6.9650921456081907</c:v>
                </c:pt>
                <c:pt idx="54">
                  <c:v>7.3759977943712816</c:v>
                </c:pt>
                <c:pt idx="55">
                  <c:v>7.7794689710833973</c:v>
                </c:pt>
                <c:pt idx="56">
                  <c:v>8.1757379368861418</c:v>
                </c:pt>
                <c:pt idx="57">
                  <c:v>8.5650370109846534</c:v>
                </c:pt>
                <c:pt idx="58">
                  <c:v>8.9475941506123284</c:v>
                </c:pt>
                <c:pt idx="59">
                  <c:v>9.3236305203561951</c:v>
                </c:pt>
                <c:pt idx="60">
                  <c:v>9.6933592490194993</c:v>
                </c:pt>
              </c:numCache>
            </c:numRef>
          </c:xVal>
          <c:yVal>
            <c:numRef>
              <c:f>'15-5PH_H1075'!$I$5:$I$65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25.021929824561401</c:v>
                </c:pt>
                <c:pt idx="6">
                  <c:v>30.031578947368423</c:v>
                </c:pt>
                <c:pt idx="7">
                  <c:v>35.042982456140351</c:v>
                </c:pt>
                <c:pt idx="8">
                  <c:v>40.056140350877229</c:v>
                </c:pt>
                <c:pt idx="9">
                  <c:v>45.071052631579491</c:v>
                </c:pt>
                <c:pt idx="10">
                  <c:v>50.087719298251777</c:v>
                </c:pt>
                <c:pt idx="11">
                  <c:v>55.106140350932328</c:v>
                </c:pt>
                <c:pt idx="12">
                  <c:v>60.126315789881588</c:v>
                </c:pt>
                <c:pt idx="13">
                  <c:v>65.14824561660599</c:v>
                </c:pt>
                <c:pt idx="14">
                  <c:v>70.171929838697608</c:v>
                </c:pt>
                <c:pt idx="15">
                  <c:v>75.197368490154034</c:v>
                </c:pt>
                <c:pt idx="16">
                  <c:v>80.224561708401779</c:v>
                </c:pt>
                <c:pt idx="17">
                  <c:v>85.253510001385976</c:v>
                </c:pt>
                <c:pt idx="18">
                  <c:v>90.284215104101634</c:v>
                </c:pt>
                <c:pt idx="19">
                  <c:v>95.3166825419204</c:v>
                </c:pt>
                <c:pt idx="20">
                  <c:v>100.35092884386587</c:v>
                </c:pt>
                <c:pt idx="21">
                  <c:v>105.38700075217855</c:v>
                </c:pt>
                <c:pt idx="22">
                  <c:v>110.42502390113971</c:v>
                </c:pt>
                <c:pt idx="23">
                  <c:v>115.46532075349143</c:v>
                </c:pt>
                <c:pt idx="24">
                  <c:v>120.50868489321645</c:v>
                </c:pt>
                <c:pt idx="25">
                  <c:v>125.55699561403507</c:v>
                </c:pt>
                <c:pt idx="26">
                  <c:v>130.61454871714304</c:v>
                </c:pt>
                <c:pt idx="27">
                  <c:v>135.69084899110945</c:v>
                </c:pt>
                <c:pt idx="28">
                  <c:v>140.80630233679642</c:v>
                </c:pt>
                <c:pt idx="29">
                  <c:v>146.00351123713514</c:v>
                </c:pt>
                <c:pt idx="30">
                  <c:v>151.36913819506859</c:v>
                </c:pt>
                <c:pt idx="31">
                  <c:v>157.07525511246482</c:v>
                </c:pt>
                <c:pt idx="32">
                  <c:v>163.45587347936416</c:v>
                </c:pt>
                <c:pt idx="33">
                  <c:v>171.14575449753534</c:v>
                </c:pt>
                <c:pt idx="34">
                  <c:v>181.32746081979221</c:v>
                </c:pt>
                <c:pt idx="35">
                  <c:v>196.16330953111961</c:v>
                </c:pt>
                <c:pt idx="36">
                  <c:v>219.53809297935592</c:v>
                </c:pt>
                <c:pt idx="37">
                  <c:v>258.31619256702299</c:v>
                </c:pt>
                <c:pt idx="38">
                  <c:v>324.43794718381827</c:v>
                </c:pt>
                <c:pt idx="39">
                  <c:v>438.36678210511343</c:v>
                </c:pt>
                <c:pt idx="40">
                  <c:v>634.68252252181389</c:v>
                </c:pt>
                <c:pt idx="41">
                  <c:v>971.04333757810809</c:v>
                </c:pt>
                <c:pt idx="42">
                  <c:v>1542.3741520944557</c:v>
                </c:pt>
                <c:pt idx="43">
                  <c:v>2503.0752108706456</c:v>
                </c:pt>
                <c:pt idx="44">
                  <c:v>4101.4095724085064</c:v>
                </c:pt>
                <c:pt idx="45">
                  <c:v>6732.2012570163988</c:v>
                </c:pt>
                <c:pt idx="46">
                  <c:v>11016.802321660223</c:v>
                </c:pt>
                <c:pt idx="47">
                  <c:v>17923.302826031697</c:v>
                </c:pt>
                <c:pt idx="48">
                  <c:v>28945.617346390187</c:v>
                </c:pt>
                <c:pt idx="49">
                  <c:v>46367.997721446809</c:v>
                </c:pt>
                <c:pt idx="50">
                  <c:v>73652.51298245613</c:v>
                </c:pt>
                <c:pt idx="51">
                  <c:v>116002.19217836046</c:v>
                </c:pt>
                <c:pt idx="52">
                  <c:v>181173.28150712015</c:v>
                </c:pt>
                <c:pt idx="53">
                  <c:v>280638.31151444186</c:v>
                </c:pt>
                <c:pt idx="54">
                  <c:v>431239.86834960745</c:v>
                </c:pt>
                <c:pt idx="55">
                  <c:v>657526.31743489555</c:v>
                </c:pt>
                <c:pt idx="56">
                  <c:v>995029.37672874331</c:v>
                </c:pt>
                <c:pt idx="57">
                  <c:v>1494834.7016763182</c:v>
                </c:pt>
                <c:pt idx="58">
                  <c:v>2229917.3357812827</c:v>
                </c:pt>
                <c:pt idx="59">
                  <c:v>3303872.6764465678</c:v>
                </c:pt>
                <c:pt idx="60">
                  <c:v>4862881.5109947277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30-43FC-A543-F09762894FA6}"/>
            </c:ext>
          </c:extLst>
        </c:ser>
        <c:ser>
          <c:idx val="2"/>
          <c:order val="2"/>
          <c:tx>
            <c:strRef>
              <c:f>'15-5PH_H1075'!$N$2</c:f>
              <c:strCache>
                <c:ptCount val="1"/>
                <c:pt idx="0">
                  <c:v>R-O line_H1075_true_plastic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'15-5PH_H1075'!$N$5:$N$64</c:f>
              <c:numCache>
                <c:formatCode>0.0000_);[Red]\(0.0000\)</c:formatCode>
                <c:ptCount val="60"/>
                <c:pt idx="0">
                  <c:v>0</c:v>
                </c:pt>
                <c:pt idx="1">
                  <c:v>6.8957326554560869E-7</c:v>
                </c:pt>
                <c:pt idx="2">
                  <c:v>5.5322122153225045E-6</c:v>
                </c:pt>
                <c:pt idx="3">
                  <c:v>2.0550124008121735E-5</c:v>
                </c:pt>
                <c:pt idx="4">
                  <c:v>5.9401554813934103E-5</c:v>
                </c:pt>
                <c:pt idx="5">
                  <c:v>1.5203629841177135E-4</c:v>
                </c:pt>
                <c:pt idx="6">
                  <c:v>3.621118011712934E-4</c:v>
                </c:pt>
                <c:pt idx="7">
                  <c:v>8.2105269427168014E-4</c:v>
                </c:pt>
                <c:pt idx="8">
                  <c:v>1.7928420275915204E-3</c:v>
                </c:pt>
                <c:pt idx="9">
                  <c:v>3.7938291422560926E-3</c:v>
                </c:pt>
                <c:pt idx="10">
                  <c:v>7.8073367310954418E-3</c:v>
                </c:pt>
                <c:pt idx="11">
                  <c:v>1.565280157322143E-2</c:v>
                </c:pt>
                <c:pt idx="12">
                  <c:v>3.058381451312208E-2</c:v>
                </c:pt>
                <c:pt idx="13">
                  <c:v>5.8162612060325733E-2</c:v>
                </c:pt>
                <c:pt idx="14">
                  <c:v>0.10729747080913847</c:v>
                </c:pt>
                <c:pt idx="15">
                  <c:v>0.1908846635897373</c:v>
                </c:pt>
                <c:pt idx="16">
                  <c:v>0.32478367967556521</c:v>
                </c:pt>
                <c:pt idx="17">
                  <c:v>0.5237052758197619</c:v>
                </c:pt>
                <c:pt idx="18">
                  <c:v>0.79469395653194008</c:v>
                </c:pt>
                <c:pt idx="19">
                  <c:v>1.1325568242728341</c:v>
                </c:pt>
                <c:pt idx="20">
                  <c:v>1.5213082676833185</c:v>
                </c:pt>
                <c:pt idx="21">
                  <c:v>1.9398710871377598</c:v>
                </c:pt>
                <c:pt idx="22">
                  <c:v>2.3668289544399981</c:v>
                </c:pt>
                <c:pt idx="23">
                  <c:v>2.7815681812780491</c:v>
                </c:pt>
                <c:pt idx="24">
                  <c:v>3.1623583039481855</c:v>
                </c:pt>
                <c:pt idx="25">
                  <c:v>3.4825619374796335</c:v>
                </c:pt>
                <c:pt idx="26">
                  <c:v>3.7054024901114229</c:v>
                </c:pt>
                <c:pt idx="27">
                  <c:v>3.7769183085142455</c:v>
                </c:pt>
                <c:pt idx="28">
                  <c:v>3.6161781406416669</c:v>
                </c:pt>
                <c:pt idx="29">
                  <c:v>3.1013727665896815</c:v>
                </c:pt>
                <c:pt idx="30">
                  <c:v>2.0498673093838122</c:v>
                </c:pt>
                <c:pt idx="31">
                  <c:v>0.18958917546658371</c:v>
                </c:pt>
                <c:pt idx="32">
                  <c:v>-2.8818473094657118</c:v>
                </c:pt>
                <c:pt idx="33">
                  <c:v>-7.755206812813694</c:v>
                </c:pt>
                <c:pt idx="34">
                  <c:v>-15.291611042602916</c:v>
                </c:pt>
                <c:pt idx="35">
                  <c:v>-26.737554683601847</c:v>
                </c:pt>
                <c:pt idx="36">
                  <c:v>-43.885284555032271</c:v>
                </c:pt>
                <c:pt idx="37">
                  <c:v>-69.295100541894584</c:v>
                </c:pt>
                <c:pt idx="38">
                  <c:v>-106.60170770426599</c:v>
                </c:pt>
                <c:pt idx="39">
                  <c:v>-160.93404334571355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xVal>
          <c:yVal>
            <c:numRef>
              <c:f>'15-5PH_H1075'!$O$5:$O$65</c:f>
              <c:numCache>
                <c:formatCode>0_);[Red]\(0\)</c:formatCode>
                <c:ptCount val="61"/>
                <c:pt idx="0">
                  <c:v>105.38700075217855</c:v>
                </c:pt>
                <c:pt idx="1">
                  <c:v>110.42502390113971</c:v>
                </c:pt>
                <c:pt idx="2">
                  <c:v>115.46532075349143</c:v>
                </c:pt>
                <c:pt idx="3">
                  <c:v>120.50868489321645</c:v>
                </c:pt>
                <c:pt idx="4">
                  <c:v>125.55699561403507</c:v>
                </c:pt>
                <c:pt idx="5">
                  <c:v>130.61454871714304</c:v>
                </c:pt>
                <c:pt idx="6">
                  <c:v>135.69084899110945</c:v>
                </c:pt>
                <c:pt idx="7">
                  <c:v>140.80630233679642</c:v>
                </c:pt>
                <c:pt idx="8">
                  <c:v>146.00351123713514</c:v>
                </c:pt>
                <c:pt idx="9">
                  <c:v>151.36913819506859</c:v>
                </c:pt>
                <c:pt idx="10">
                  <c:v>157.07525511246482</c:v>
                </c:pt>
                <c:pt idx="11">
                  <c:v>163.45587347936416</c:v>
                </c:pt>
                <c:pt idx="12">
                  <c:v>171.14575449753534</c:v>
                </c:pt>
                <c:pt idx="13">
                  <c:v>181.32746081979221</c:v>
                </c:pt>
                <c:pt idx="14">
                  <c:v>196.16330953111961</c:v>
                </c:pt>
                <c:pt idx="15">
                  <c:v>219.53809297935592</c:v>
                </c:pt>
                <c:pt idx="16">
                  <c:v>258.31619256702299</c:v>
                </c:pt>
                <c:pt idx="17">
                  <c:v>324.43794718381827</c:v>
                </c:pt>
                <c:pt idx="18">
                  <c:v>438.36678210511343</c:v>
                </c:pt>
                <c:pt idx="19">
                  <c:v>634.68252252181389</c:v>
                </c:pt>
                <c:pt idx="20">
                  <c:v>971.04333757810809</c:v>
                </c:pt>
                <c:pt idx="21">
                  <c:v>1542.3741520944557</c:v>
                </c:pt>
                <c:pt idx="22">
                  <c:v>2503.0752108706456</c:v>
                </c:pt>
                <c:pt idx="23">
                  <c:v>4101.4095724085064</c:v>
                </c:pt>
                <c:pt idx="24">
                  <c:v>6732.2012570163988</c:v>
                </c:pt>
                <c:pt idx="25">
                  <c:v>11016.802321660223</c:v>
                </c:pt>
                <c:pt idx="26">
                  <c:v>17923.302826031697</c:v>
                </c:pt>
                <c:pt idx="27">
                  <c:v>28945.617346390187</c:v>
                </c:pt>
                <c:pt idx="28">
                  <c:v>46367.997721446809</c:v>
                </c:pt>
                <c:pt idx="29">
                  <c:v>73652.51298245613</c:v>
                </c:pt>
                <c:pt idx="30">
                  <c:v>116002.19217836046</c:v>
                </c:pt>
                <c:pt idx="31">
                  <c:v>181173.28150712015</c:v>
                </c:pt>
                <c:pt idx="32">
                  <c:v>280638.31151444186</c:v>
                </c:pt>
                <c:pt idx="33">
                  <c:v>431239.86834960745</c:v>
                </c:pt>
                <c:pt idx="34">
                  <c:v>657526.31743489555</c:v>
                </c:pt>
                <c:pt idx="35">
                  <c:v>995029.37672874331</c:v>
                </c:pt>
                <c:pt idx="36">
                  <c:v>1494834.7016763182</c:v>
                </c:pt>
                <c:pt idx="37">
                  <c:v>2229917.3357812827</c:v>
                </c:pt>
                <c:pt idx="38">
                  <c:v>3303872.6764465678</c:v>
                </c:pt>
                <c:pt idx="39">
                  <c:v>4862881.5109947277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30-43FC-A543-F09762894FA6}"/>
            </c:ext>
          </c:extLst>
        </c:ser>
        <c:ser>
          <c:idx val="4"/>
          <c:order val="3"/>
          <c:tx>
            <c:strRef>
              <c:f>'15-5PH_H1075'!$B$8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'15-5PH_H1075'!$C$10:$C$11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'15-5PH_H1075'!$B$10:$B$11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30-43FC-A543-F09762894FA6}"/>
            </c:ext>
          </c:extLst>
        </c:ser>
        <c:ser>
          <c:idx val="5"/>
          <c:order val="4"/>
          <c:tx>
            <c:strRef>
              <c:f>'15-5PH_H1075'!$B$13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30-43FC-A543-F09762894FA6}"/>
              </c:ext>
            </c:extLst>
          </c:dPt>
          <c:xVal>
            <c:numRef>
              <c:f>'15-5PH_H1075'!$C$15:$C$16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'15-5PH_H1075'!$B$15:$B$16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030-43FC-A543-F09762894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360240"/>
        <c:axId val="931362320"/>
      </c:scatterChart>
      <c:valAx>
        <c:axId val="931360240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2320"/>
        <c:crosses val="autoZero"/>
        <c:crossBetween val="midCat"/>
      </c:valAx>
      <c:valAx>
        <c:axId val="93136232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0240"/>
        <c:crosses val="autoZero"/>
        <c:crossBetween val="midCat"/>
        <c:majorUnit val="40"/>
        <c:minorUnit val="4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'15-5PH_H1100'!$E$2</c:f>
              <c:strCache>
                <c:ptCount val="1"/>
                <c:pt idx="0">
                  <c:v>R-O line_H1100_eng_total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'15-5PH_H1100'!$E$5:$E$65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5.263157894736842E-4</c:v>
                </c:pt>
                <c:pt idx="4">
                  <c:v>7.0175438596491223E-4</c:v>
                </c:pt>
                <c:pt idx="5">
                  <c:v>8.7719298245614048E-4</c:v>
                </c:pt>
                <c:pt idx="6">
                  <c:v>1.0526315789473749E-3</c:v>
                </c:pt>
                <c:pt idx="7">
                  <c:v>1.2280701754387904E-3</c:v>
                </c:pt>
                <c:pt idx="8">
                  <c:v>1.4035087719334819E-3</c:v>
                </c:pt>
                <c:pt idx="9">
                  <c:v>1.5789473684698655E-3</c:v>
                </c:pt>
                <c:pt idx="10">
                  <c:v>1.7543859654079593E-3</c:v>
                </c:pt>
                <c:pt idx="11">
                  <c:v>1.9298245654384685E-3</c:v>
                </c:pt>
                <c:pt idx="12">
                  <c:v>2.1052631852592381E-3</c:v>
                </c:pt>
                <c:pt idx="13">
                  <c:v>2.2807019135899268E-3</c:v>
                </c:pt>
                <c:pt idx="14">
                  <c:v>2.4561411637393517E-3</c:v>
                </c:pt>
                <c:pt idx="15">
                  <c:v>2.6315826559498621E-3</c:v>
                </c:pt>
                <c:pt idx="16">
                  <c:v>2.8070328843675901E-3</c:v>
                </c:pt>
                <c:pt idx="17">
                  <c:v>2.9825143609126582E-3</c:v>
                </c:pt>
                <c:pt idx="18">
                  <c:v>3.1580994733227644E-3</c:v>
                </c:pt>
                <c:pt idx="19">
                  <c:v>3.3340059681484591E-3</c:v>
                </c:pt>
                <c:pt idx="20">
                  <c:v>3.510850956329155E-3</c:v>
                </c:pt>
                <c:pt idx="21">
                  <c:v>3.6902922208853529E-3</c:v>
                </c:pt>
                <c:pt idx="22">
                  <c:v>3.8765729701592199E-3</c:v>
                </c:pt>
                <c:pt idx="23">
                  <c:v>4.0800877192982456E-3</c:v>
                </c:pt>
                <c:pt idx="24">
                  <c:v>4.3253013521557708E-3</c:v>
                </c:pt>
                <c:pt idx="25">
                  <c:v>4.6677255438976025E-3</c:v>
                </c:pt>
                <c:pt idx="26">
                  <c:v>5.2291533243471241E-3</c:v>
                </c:pt>
                <c:pt idx="27">
                  <c:v>6.2686451657241495E-3</c:v>
                </c:pt>
                <c:pt idx="28">
                  <c:v>8.3216717059507866E-3</c:v>
                </c:pt>
                <c:pt idx="29">
                  <c:v>1.2466015315998353E-2</c:v>
                </c:pt>
                <c:pt idx="30">
                  <c:v>2.0818075866667164E-2</c:v>
                </c:pt>
                <c:pt idx="31">
                  <c:v>3.7439142294934918E-2</c:v>
                </c:pt>
                <c:pt idx="32">
                  <c:v>6.9956788907014497E-2</c:v>
                </c:pt>
                <c:pt idx="33">
                  <c:v>0.13241078262439976</c:v>
                </c:pt>
                <c:pt idx="34">
                  <c:v>0.25015964744060482</c:v>
                </c:pt>
                <c:pt idx="35">
                  <c:v>0.46819899257747682</c:v>
                </c:pt>
                <c:pt idx="36">
                  <c:v>0.86504282924856146</c:v>
                </c:pt>
                <c:pt idx="37">
                  <c:v>1.5755458079189526</c:v>
                </c:pt>
                <c:pt idx="38">
                  <c:v>2.827901562286522</c:v>
                </c:pt>
                <c:pt idx="39">
                  <c:v>5.002831133827609</c:v>
                </c:pt>
                <c:pt idx="40">
                  <c:v>8.7270867281821385</c:v>
                </c:pt>
                <c:pt idx="41">
                  <c:v>15.019414675105349</c:v>
                </c:pt>
                <c:pt idx="42">
                  <c:v>25.515844280951022</c:v>
                </c:pt>
                <c:pt idx="43">
                  <c:v>42.813691409820606</c:v>
                </c:pt>
                <c:pt idx="44">
                  <c:v>70.991479942976468</c:v>
                </c:pt>
                <c:pt idx="45">
                  <c:v>116.38710999883797</c:v>
                </c:pt>
                <c:pt idx="46">
                  <c:v>188.75175017543862</c:v>
                </c:pt>
                <c:pt idx="47">
                  <c:v>302.94571695022614</c:v>
                </c:pt>
                <c:pt idx="48">
                  <c:v>481.40981518393835</c:v>
                </c:pt>
                <c:pt idx="49">
                  <c:v>757.73754941392326</c:v>
                </c:pt>
                <c:pt idx="50">
                  <c:v>1181.7985161631173</c:v>
                </c:pt>
                <c:pt idx="51">
                  <c:v>1827.0318670845181</c:v>
                </c:pt>
                <c:pt idx="52">
                  <c:v>2800.7548452733167</c:v>
                </c:pt>
                <c:pt idx="53">
                  <c:v>4258.6328601188507</c:v>
                </c:pt>
                <c:pt idx="54">
                  <c:v>6424.8571773879876</c:v>
                </c:pt>
                <c:pt idx="55">
                  <c:v>9620.1030868988219</c:v>
                </c:pt>
                <c:pt idx="56">
                  <c:v>14300.03215102638</c:v>
                </c:pt>
                <c:pt idx="57">
                  <c:v>21108.00322853983</c:v>
                </c:pt>
                <c:pt idx="58">
                  <c:v>30946.826675882985</c:v>
                </c:pt>
                <c:pt idx="59">
                  <c:v>45075.907317100806</c:v>
                </c:pt>
                <c:pt idx="60">
                  <c:v>65242.065195655028</c:v>
                </c:pt>
              </c:numCache>
            </c:numRef>
          </c:xVal>
          <c:yVal>
            <c:numRef>
              <c:f>'15-5PH_H1100'!$F$5:$F$65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7C-4ED1-8792-39540F207D9C}"/>
            </c:ext>
          </c:extLst>
        </c:ser>
        <c:ser>
          <c:idx val="1"/>
          <c:order val="1"/>
          <c:tx>
            <c:strRef>
              <c:f>'15-5PH_H1100'!$H$2</c:f>
              <c:strCache>
                <c:ptCount val="1"/>
                <c:pt idx="0">
                  <c:v>R-O line_H1100_true_total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'15-5PH_H1100'!$H$5:$H$65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8.7680847353438615E-4</c:v>
                </c:pt>
                <c:pt idx="6">
                  <c:v>1.0520779508038345E-3</c:v>
                </c:pt>
                <c:pt idx="7">
                  <c:v>1.2273167140667701E-3</c:v>
                </c:pt>
                <c:pt idx="8">
                  <c:v>1.4025247740892014E-3</c:v>
                </c:pt>
                <c:pt idx="9">
                  <c:v>1.5777021416665071E-3</c:v>
                </c:pt>
                <c:pt idx="10">
                  <c:v>1.7528488279091223E-3</c:v>
                </c:pt>
                <c:pt idx="11">
                  <c:v>1.9279648462485601E-3</c:v>
                </c:pt>
                <c:pt idx="12">
                  <c:v>2.1030502240857352E-3</c:v>
                </c:pt>
                <c:pt idx="13">
                  <c:v>2.2781050606627564E-3</c:v>
                </c:pt>
                <c:pt idx="14">
                  <c:v>2.4531297789474353E-3</c:v>
                </c:pt>
                <c:pt idx="15">
                  <c:v>2.6281261051170342E-3</c:v>
                </c:pt>
                <c:pt idx="16">
                  <c:v>2.8031005246838769E-3</c:v>
                </c:pt>
                <c:pt idx="17">
                  <c:v>2.978075488765837E-3</c:v>
                </c:pt>
                <c:pt idx="18">
                  <c:v>3.1531231515743575E-3</c:v>
                </c:pt>
                <c:pt idx="19">
                  <c:v>3.3284604925978263E-3</c:v>
                </c:pt>
                <c:pt idx="20">
                  <c:v>3.504702306237055E-3</c:v>
                </c:pt>
                <c:pt idx="21">
                  <c:v>3.6834997981021501E-3</c:v>
                </c:pt>
                <c:pt idx="22">
                  <c:v>3.8690784236895359E-3</c:v>
                </c:pt>
                <c:pt idx="23">
                  <c:v>4.0717867329077683E-3</c:v>
                </c:pt>
                <c:pt idx="24">
                  <c:v>4.3159741219779401E-3</c:v>
                </c:pt>
                <c:pt idx="25">
                  <c:v>4.6568654943953515E-3</c:v>
                </c:pt>
                <c:pt idx="26">
                  <c:v>5.2155287780238091E-3</c:v>
                </c:pt>
                <c:pt idx="27">
                  <c:v>6.2490789362110149E-3</c:v>
                </c:pt>
                <c:pt idx="28">
                  <c:v>8.287237497520427E-3</c:v>
                </c:pt>
                <c:pt idx="29">
                  <c:v>1.2388954315234263E-2</c:v>
                </c:pt>
                <c:pt idx="30">
                  <c:v>2.0604341001246345E-2</c:v>
                </c:pt>
                <c:pt idx="31">
                  <c:v>3.6755313373288488E-2</c:v>
                </c:pt>
                <c:pt idx="32">
                  <c:v>6.7618263459299222E-2</c:v>
                </c:pt>
                <c:pt idx="33">
                  <c:v>0.12434879613220967</c:v>
                </c:pt>
                <c:pt idx="34">
                  <c:v>0.22327126111145021</c:v>
                </c:pt>
                <c:pt idx="35">
                  <c:v>0.38403647453266621</c:v>
                </c:pt>
                <c:pt idx="36">
                  <c:v>0.6232840175766301</c:v>
                </c:pt>
                <c:pt idx="37">
                  <c:v>0.9460614758948237</c:v>
                </c:pt>
                <c:pt idx="38">
                  <c:v>1.3423167580789075</c:v>
                </c:pt>
                <c:pt idx="39">
                  <c:v>1.7922312135771252</c:v>
                </c:pt>
                <c:pt idx="40">
                  <c:v>2.274914440078883</c:v>
                </c:pt>
                <c:pt idx="41">
                  <c:v>2.7738014038382182</c:v>
                </c:pt>
                <c:pt idx="42">
                  <c:v>3.2777424517171214</c:v>
                </c:pt>
                <c:pt idx="43">
                  <c:v>3.7799463578018657</c:v>
                </c:pt>
                <c:pt idx="44">
                  <c:v>4.2765477778886938</c:v>
                </c:pt>
                <c:pt idx="45">
                  <c:v>4.7654771057854237</c:v>
                </c:pt>
                <c:pt idx="46">
                  <c:v>5.2457166398191761</c:v>
                </c:pt>
                <c:pt idx="47">
                  <c:v>5.7168491227982816</c:v>
                </c:pt>
                <c:pt idx="48">
                  <c:v>6.1787939917730235</c:v>
                </c:pt>
                <c:pt idx="49">
                  <c:v>6.6316559328999274</c:v>
                </c:pt>
                <c:pt idx="50">
                  <c:v>7.0756385334654599</c:v>
                </c:pt>
                <c:pt idx="51">
                  <c:v>7.5109951846217298</c:v>
                </c:pt>
                <c:pt idx="52">
                  <c:v>7.9380012303045389</c:v>
                </c:pt>
                <c:pt idx="53">
                  <c:v>8.3569382524787503</c:v>
                </c:pt>
                <c:pt idx="54">
                  <c:v>8.7680853136877541</c:v>
                </c:pt>
                <c:pt idx="55">
                  <c:v>9.1717142030839085</c:v>
                </c:pt>
                <c:pt idx="56">
                  <c:v>9.5680869920367169</c:v>
                </c:pt>
                <c:pt idx="57">
                  <c:v>9.9574549217521877</c:v>
                </c:pt>
                <c:pt idx="58">
                  <c:v>10.340058055158735</c:v>
                </c:pt>
                <c:pt idx="59">
                  <c:v>10.716125361476921</c:v>
                </c:pt>
                <c:pt idx="60">
                  <c:v>11.085875039010405</c:v>
                </c:pt>
              </c:numCache>
            </c:numRef>
          </c:xVal>
          <c:yVal>
            <c:numRef>
              <c:f>'15-5PH_H1100'!$I$5:$I$65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25.021929824561401</c:v>
                </c:pt>
                <c:pt idx="6">
                  <c:v>30.031578947368423</c:v>
                </c:pt>
                <c:pt idx="7">
                  <c:v>35.042982456140358</c:v>
                </c:pt>
                <c:pt idx="8">
                  <c:v>40.056140350877342</c:v>
                </c:pt>
                <c:pt idx="9">
                  <c:v>45.071052631581146</c:v>
                </c:pt>
                <c:pt idx="10">
                  <c:v>50.087719298270393</c:v>
                </c:pt>
                <c:pt idx="11">
                  <c:v>55.106140351099114</c:v>
                </c:pt>
                <c:pt idx="12">
                  <c:v>60.126315791115552</c:v>
                </c:pt>
                <c:pt idx="13">
                  <c:v>65.14824562438335</c:v>
                </c:pt>
                <c:pt idx="14">
                  <c:v>70.17192988146175</c:v>
                </c:pt>
                <c:pt idx="15">
                  <c:v>75.197368699196232</c:v>
                </c:pt>
                <c:pt idx="16">
                  <c:v>80.224562630749418</c:v>
                </c:pt>
                <c:pt idx="17">
                  <c:v>85.253513720677574</c:v>
                </c:pt>
                <c:pt idx="18">
                  <c:v>90.284228952599037</c:v>
                </c:pt>
                <c:pt idx="19">
                  <c:v>95.316730566974101</c:v>
                </c:pt>
                <c:pt idx="20">
                  <c:v>100.35108509563291</c:v>
                </c:pt>
                <c:pt idx="21">
                  <c:v>105.38748068319298</c:v>
                </c:pt>
                <c:pt idx="22">
                  <c:v>110.42642302671753</c:v>
                </c:pt>
                <c:pt idx="23">
                  <c:v>115.4692100877193</c:v>
                </c:pt>
                <c:pt idx="24">
                  <c:v>120.5190361622587</c:v>
                </c:pt>
                <c:pt idx="25">
                  <c:v>125.5834656929872</c:v>
                </c:pt>
                <c:pt idx="26">
                  <c:v>130.67978993216514</c:v>
                </c:pt>
                <c:pt idx="27">
                  <c:v>135.84626709737276</c:v>
                </c:pt>
                <c:pt idx="28">
                  <c:v>141.16503403883311</c:v>
                </c:pt>
                <c:pt idx="29">
                  <c:v>146.80757222081976</c:v>
                </c:pt>
                <c:pt idx="30">
                  <c:v>153.12271138000008</c:v>
                </c:pt>
                <c:pt idx="31">
                  <c:v>160.80306705571491</c:v>
                </c:pt>
                <c:pt idx="32">
                  <c:v>171.19308622512233</c:v>
                </c:pt>
                <c:pt idx="33">
                  <c:v>186.84777913302594</c:v>
                </c:pt>
                <c:pt idx="34">
                  <c:v>212.5271400649028</c:v>
                </c:pt>
                <c:pt idx="35">
                  <c:v>256.93482370105846</c:v>
                </c:pt>
                <c:pt idx="36">
                  <c:v>335.70770926474108</c:v>
                </c:pt>
                <c:pt idx="37">
                  <c:v>476.47597446500623</c:v>
                </c:pt>
                <c:pt idx="38">
                  <c:v>727.3012968344392</c:v>
                </c:pt>
                <c:pt idx="39">
                  <c:v>1170.5520710963838</c:v>
                </c:pt>
                <c:pt idx="40">
                  <c:v>1945.4173456364276</c:v>
                </c:pt>
                <c:pt idx="41">
                  <c:v>3283.9800083965965</c:v>
                </c:pt>
                <c:pt idx="42">
                  <c:v>5568.3272989997149</c:v>
                </c:pt>
                <c:pt idx="43">
                  <c:v>9419.9436531114297</c:v>
                </c:pt>
                <c:pt idx="44">
                  <c:v>15838.125587454822</c:v>
                </c:pt>
                <c:pt idx="45">
                  <c:v>26412.099749738543</c:v>
                </c:pt>
                <c:pt idx="46">
                  <c:v>43642.902540350879</c:v>
                </c:pt>
                <c:pt idx="47">
                  <c:v>71427.243483303144</c:v>
                </c:pt>
                <c:pt idx="48">
                  <c:v>115778.35564414521</c:v>
                </c:pt>
                <c:pt idx="49">
                  <c:v>185890.69960641119</c:v>
                </c:pt>
                <c:pt idx="50">
                  <c:v>295699.62904077931</c:v>
                </c:pt>
                <c:pt idx="51">
                  <c:v>466148.12610655214</c:v>
                </c:pt>
                <c:pt idx="52">
                  <c:v>728456.25977106229</c:v>
                </c:pt>
                <c:pt idx="53">
                  <c:v>1128802.7079314955</c:v>
                </c:pt>
                <c:pt idx="54">
                  <c:v>1734981.4378947567</c:v>
                </c:pt>
                <c:pt idx="55">
                  <c:v>2645803.3488971759</c:v>
                </c:pt>
                <c:pt idx="56">
                  <c:v>4004289.0022873865</c:v>
                </c:pt>
                <c:pt idx="57">
                  <c:v>6016065.9201338515</c:v>
                </c:pt>
                <c:pt idx="58">
                  <c:v>8974869.7360060662</c:v>
                </c:pt>
                <c:pt idx="59">
                  <c:v>13297687.658544738</c:v>
                </c:pt>
                <c:pt idx="60">
                  <c:v>19572919.558696508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7C-4ED1-8792-39540F207D9C}"/>
            </c:ext>
          </c:extLst>
        </c:ser>
        <c:ser>
          <c:idx val="5"/>
          <c:order val="2"/>
          <c:tx>
            <c:strRef>
              <c:f>'15-5PH_H1100'!$N$2</c:f>
              <c:strCache>
                <c:ptCount val="1"/>
                <c:pt idx="0">
                  <c:v>R-O line_H1100_true_plastic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'15-5PH_H1100'!$N$5:$N$65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2.0818572138646928E-6</c:v>
                </c:pt>
                <c:pt idx="2">
                  <c:v>1.0855488291617362E-5</c:v>
                </c:pt>
                <c:pt idx="3">
                  <c:v>3.6623900632594495E-5</c:v>
                </c:pt>
                <c:pt idx="4">
                  <c:v>1.0362440989436636E-4</c:v>
                </c:pt>
                <c:pt idx="5">
                  <c:v>2.6681650053183041E-4</c:v>
                </c:pt>
                <c:pt idx="6">
                  <c:v>6.4666138980316737E-4</c:v>
                </c:pt>
                <c:pt idx="7">
                  <c:v>1.498931647456772E-3</c:v>
                </c:pt>
                <c:pt idx="8">
                  <c:v>3.350466807311435E-3</c:v>
                </c:pt>
                <c:pt idx="9">
                  <c:v>7.2541998291660911E-3</c:v>
                </c:pt>
                <c:pt idx="10">
                  <c:v>1.5248002685031493E-2</c:v>
                </c:pt>
                <c:pt idx="11">
                  <c:v>3.1129488893013469E-2</c:v>
                </c:pt>
                <c:pt idx="12">
                  <c:v>6.1627876902904645E-2</c:v>
                </c:pt>
                <c:pt idx="13">
                  <c:v>0.11780912210536233</c:v>
                </c:pt>
                <c:pt idx="14">
                  <c:v>0.21583055687646685</c:v>
                </c:pt>
                <c:pt idx="15">
                  <c:v>0.37503760595957208</c:v>
                </c:pt>
                <c:pt idx="16">
                  <c:v>0.61152118810656464</c:v>
                </c:pt>
                <c:pt idx="17">
                  <c:v>0.92935940904931036</c:v>
                </c:pt>
                <c:pt idx="18">
                  <c:v>1.3168138027292036</c:v>
                </c:pt>
                <c:pt idx="19">
                  <c:v>1.7511755994813882</c:v>
                </c:pt>
                <c:pt idx="20">
                  <c:v>2.2066705707361272</c:v>
                </c:pt>
                <c:pt idx="21">
                  <c:v>2.6585904235214213</c:v>
                </c:pt>
                <c:pt idx="22">
                  <c:v>3.0823789348879345</c:v>
                </c:pt>
                <c:pt idx="23">
                  <c:v>3.4494384074950744</c:v>
                </c:pt>
                <c:pt idx="24">
                  <c:v>3.7208404614645905</c:v>
                </c:pt>
                <c:pt idx="25">
                  <c:v>3.8387531520882074</c:v>
                </c:pt>
                <c:pt idx="26">
                  <c:v>3.7144031145215268</c:v>
                </c:pt>
                <c:pt idx="27">
                  <c:v>3.2106464416075706</c:v>
                </c:pt>
                <c:pt idx="28">
                  <c:v>2.1164119365176783</c:v>
                </c:pt>
                <c:pt idx="29">
                  <c:v>0.10919163335454775</c:v>
                </c:pt>
                <c:pt idx="30">
                  <c:v>-3.2997706585138888</c:v>
                </c:pt>
                <c:pt idx="31">
                  <c:v>-8.8450630272092958</c:v>
                </c:pt>
                <c:pt idx="32">
                  <c:v>-17.62185114519351</c:v>
                </c:pt>
                <c:pt idx="33">
                  <c:v>-31.250157918122223</c:v>
                </c:pt>
                <c:pt idx="34">
                  <c:v>-52.108439978431143</c:v>
                </c:pt>
                <c:pt idx="35">
                  <c:v>-83.663474632979529</c:v>
                </c:pt>
                <c:pt idx="36">
                  <c:v>-130.93326512087623</c:v>
                </c:pt>
                <c:pt idx="37">
                  <c:v>-201.13256097524726</c:v>
                </c:pt>
                <c:pt idx="38">
                  <c:v>-304.56763559174294</c:v>
                </c:pt>
                <c:pt idx="39">
                  <c:v>-455.86939012888689</c:v>
                </c:pt>
                <c:pt idx="40">
                  <c:v>-675.68321589527523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'15-5PH_H1100'!$O$5:$O$65</c:f>
              <c:numCache>
                <c:formatCode>0_);[Red]\(0\)</c:formatCode>
                <c:ptCount val="61"/>
                <c:pt idx="0">
                  <c:v>100.35108509563291</c:v>
                </c:pt>
                <c:pt idx="1">
                  <c:v>105.38748068319298</c:v>
                </c:pt>
                <c:pt idx="2">
                  <c:v>110.42642302671753</c:v>
                </c:pt>
                <c:pt idx="3">
                  <c:v>115.4692100877193</c:v>
                </c:pt>
                <c:pt idx="4">
                  <c:v>120.5190361622587</c:v>
                </c:pt>
                <c:pt idx="5">
                  <c:v>125.5834656929872</c:v>
                </c:pt>
                <c:pt idx="6">
                  <c:v>130.67978993216514</c:v>
                </c:pt>
                <c:pt idx="7">
                  <c:v>135.84626709737276</c:v>
                </c:pt>
                <c:pt idx="8">
                  <c:v>141.16503403883311</c:v>
                </c:pt>
                <c:pt idx="9">
                  <c:v>146.80757222081976</c:v>
                </c:pt>
                <c:pt idx="10">
                  <c:v>153.12271138000008</c:v>
                </c:pt>
                <c:pt idx="11">
                  <c:v>160.80306705571491</c:v>
                </c:pt>
                <c:pt idx="12">
                  <c:v>171.19308622512233</c:v>
                </c:pt>
                <c:pt idx="13">
                  <c:v>186.84777913302594</c:v>
                </c:pt>
                <c:pt idx="14">
                  <c:v>212.5271400649028</c:v>
                </c:pt>
                <c:pt idx="15">
                  <c:v>256.93482370105846</c:v>
                </c:pt>
                <c:pt idx="16">
                  <c:v>335.70770926474108</c:v>
                </c:pt>
                <c:pt idx="17">
                  <c:v>476.47597446500623</c:v>
                </c:pt>
                <c:pt idx="18">
                  <c:v>727.3012968344392</c:v>
                </c:pt>
                <c:pt idx="19">
                  <c:v>1170.5520710963838</c:v>
                </c:pt>
                <c:pt idx="20">
                  <c:v>1945.4173456364276</c:v>
                </c:pt>
                <c:pt idx="21">
                  <c:v>3283.9800083965965</c:v>
                </c:pt>
                <c:pt idx="22">
                  <c:v>5568.3272989997149</c:v>
                </c:pt>
                <c:pt idx="23">
                  <c:v>9419.9436531114297</c:v>
                </c:pt>
                <c:pt idx="24">
                  <c:v>15838.125587454822</c:v>
                </c:pt>
                <c:pt idx="25">
                  <c:v>26412.099749738543</c:v>
                </c:pt>
                <c:pt idx="26">
                  <c:v>43642.902540350879</c:v>
                </c:pt>
                <c:pt idx="27">
                  <c:v>71427.243483303144</c:v>
                </c:pt>
                <c:pt idx="28">
                  <c:v>115778.35564414521</c:v>
                </c:pt>
                <c:pt idx="29">
                  <c:v>185890.69960641119</c:v>
                </c:pt>
                <c:pt idx="30">
                  <c:v>295699.62904077931</c:v>
                </c:pt>
                <c:pt idx="31">
                  <c:v>466148.12610655214</c:v>
                </c:pt>
                <c:pt idx="32">
                  <c:v>728456.25977106229</c:v>
                </c:pt>
                <c:pt idx="33">
                  <c:v>1128802.7079314955</c:v>
                </c:pt>
                <c:pt idx="34">
                  <c:v>1734981.4378947567</c:v>
                </c:pt>
                <c:pt idx="35">
                  <c:v>2645803.3488971759</c:v>
                </c:pt>
                <c:pt idx="36">
                  <c:v>4004289.0022873865</c:v>
                </c:pt>
                <c:pt idx="37">
                  <c:v>6016065.9201338515</c:v>
                </c:pt>
                <c:pt idx="38">
                  <c:v>8974869.7360060662</c:v>
                </c:pt>
                <c:pt idx="39">
                  <c:v>13297687.658544738</c:v>
                </c:pt>
                <c:pt idx="40">
                  <c:v>19572919.558696508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7C-4ED1-8792-39540F207D9C}"/>
            </c:ext>
          </c:extLst>
        </c:ser>
        <c:ser>
          <c:idx val="4"/>
          <c:order val="3"/>
          <c:tx>
            <c:strRef>
              <c:f>'15-5PH_H1100'!$S$2</c:f>
              <c:strCache>
                <c:ptCount val="1"/>
                <c:pt idx="0">
                  <c:v>fea line_H1100_total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'15-5PH_H1100'!$S$5:$S$65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3.5210907051099268E-3</c:v>
                </c:pt>
                <c:pt idx="2">
                  <c:v>3.6998881969750215E-3</c:v>
                </c:pt>
                <c:pt idx="3">
                  <c:v>3.8854668225624077E-3</c:v>
                </c:pt>
                <c:pt idx="4">
                  <c:v>4.0881751317806397E-3</c:v>
                </c:pt>
                <c:pt idx="5">
                  <c:v>4.3323625208508115E-3</c:v>
                </c:pt>
                <c:pt idx="6">
                  <c:v>4.6732538932682238E-3</c:v>
                </c:pt>
                <c:pt idx="7">
                  <c:v>5.2319171768966813E-3</c:v>
                </c:pt>
                <c:pt idx="8">
                  <c:v>6.265467335083888E-3</c:v>
                </c:pt>
                <c:pt idx="9">
                  <c:v>8.3036258963933001E-3</c:v>
                </c:pt>
                <c:pt idx="10">
                  <c:v>1.2405342714107138E-2</c:v>
                </c:pt>
                <c:pt idx="11">
                  <c:v>2.062072940011922E-2</c:v>
                </c:pt>
                <c:pt idx="12">
                  <c:v>3.6771701772161366E-2</c:v>
                </c:pt>
                <c:pt idx="13">
                  <c:v>6.7634651858172107E-2</c:v>
                </c:pt>
                <c:pt idx="14">
                  <c:v>0.12436518453108256</c:v>
                </c:pt>
                <c:pt idx="15">
                  <c:v>0.22328764951032309</c:v>
                </c:pt>
                <c:pt idx="16">
                  <c:v>0.38405286293153906</c:v>
                </c:pt>
                <c:pt idx="17">
                  <c:v>0.62330040597550285</c:v>
                </c:pt>
                <c:pt idx="18">
                  <c:v>0.94607786429369645</c:v>
                </c:pt>
                <c:pt idx="19">
                  <c:v>1.3423331464777801</c:v>
                </c:pt>
                <c:pt idx="20">
                  <c:v>1.7922476019759976</c:v>
                </c:pt>
                <c:pt idx="21">
                  <c:v>2.2749308284777552</c:v>
                </c:pt>
                <c:pt idx="22">
                  <c:v>2.7738177922370908</c:v>
                </c:pt>
                <c:pt idx="23">
                  <c:v>3.2777588401159936</c:v>
                </c:pt>
                <c:pt idx="24">
                  <c:v>3.7799627462007379</c:v>
                </c:pt>
                <c:pt idx="25">
                  <c:v>4.2765641662875673</c:v>
                </c:pt>
                <c:pt idx="26">
                  <c:v>4.7654934941842972</c:v>
                </c:pt>
                <c:pt idx="27">
                  <c:v>5.2457330282180497</c:v>
                </c:pt>
                <c:pt idx="28">
                  <c:v>5.7168655111971551</c:v>
                </c:pt>
                <c:pt idx="29">
                  <c:v>6.1788103801718979</c:v>
                </c:pt>
                <c:pt idx="30">
                  <c:v>6.6316723212988009</c:v>
                </c:pt>
                <c:pt idx="31">
                  <c:v>7.0756549218643334</c:v>
                </c:pt>
                <c:pt idx="32">
                  <c:v>7.5110115730206033</c:v>
                </c:pt>
                <c:pt idx="33">
                  <c:v>7.9380176187034133</c:v>
                </c:pt>
                <c:pt idx="34">
                  <c:v>8.3569546408776247</c:v>
                </c:pt>
                <c:pt idx="35">
                  <c:v>8.7681017020866303</c:v>
                </c:pt>
                <c:pt idx="36">
                  <c:v>9.1717305914827865</c:v>
                </c:pt>
                <c:pt idx="37">
                  <c:v>9.5681033804355948</c:v>
                </c:pt>
                <c:pt idx="38">
                  <c:v>9.9574713101510657</c:v>
                </c:pt>
                <c:pt idx="39">
                  <c:v>10.340074443557612</c:v>
                </c:pt>
                <c:pt idx="40">
                  <c:v>10.716141749875796</c:v>
                </c:pt>
                <c:pt idx="41">
                  <c:v>11.085891427409278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'15-5PH_H1100'!$T$5:$T$65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100.35108509563291</c:v>
                </c:pt>
                <c:pt idx="2">
                  <c:v>105.38748068319298</c:v>
                </c:pt>
                <c:pt idx="3">
                  <c:v>110.42642302671753</c:v>
                </c:pt>
                <c:pt idx="4">
                  <c:v>115.4692100877193</c:v>
                </c:pt>
                <c:pt idx="5">
                  <c:v>120.5190361622587</c:v>
                </c:pt>
                <c:pt idx="6">
                  <c:v>125.5834656929872</c:v>
                </c:pt>
                <c:pt idx="7">
                  <c:v>130.67978993216514</c:v>
                </c:pt>
                <c:pt idx="8">
                  <c:v>135.84626709737276</c:v>
                </c:pt>
                <c:pt idx="9">
                  <c:v>141.16503403883311</c:v>
                </c:pt>
                <c:pt idx="10">
                  <c:v>146.80757222081976</c:v>
                </c:pt>
                <c:pt idx="11">
                  <c:v>153.12271138000008</c:v>
                </c:pt>
                <c:pt idx="12">
                  <c:v>160.80306705571491</c:v>
                </c:pt>
                <c:pt idx="13">
                  <c:v>171.19308622512233</c:v>
                </c:pt>
                <c:pt idx="14">
                  <c:v>186.84777913302594</c:v>
                </c:pt>
                <c:pt idx="15">
                  <c:v>212.5271400649028</c:v>
                </c:pt>
                <c:pt idx="16">
                  <c:v>256.93482370105846</c:v>
                </c:pt>
                <c:pt idx="17">
                  <c:v>335.70770926474108</c:v>
                </c:pt>
                <c:pt idx="18">
                  <c:v>476.47597446500623</c:v>
                </c:pt>
                <c:pt idx="19">
                  <c:v>727.3012968344392</c:v>
                </c:pt>
                <c:pt idx="20">
                  <c:v>1170.5520710963838</c:v>
                </c:pt>
                <c:pt idx="21">
                  <c:v>1945.4173456364276</c:v>
                </c:pt>
                <c:pt idx="22">
                  <c:v>3283.9800083965965</c:v>
                </c:pt>
                <c:pt idx="23">
                  <c:v>5568.3272989997149</c:v>
                </c:pt>
                <c:pt idx="24">
                  <c:v>9419.9436531114297</c:v>
                </c:pt>
                <c:pt idx="25">
                  <c:v>15838.125587454822</c:v>
                </c:pt>
                <c:pt idx="26">
                  <c:v>26412.099749738543</c:v>
                </c:pt>
                <c:pt idx="27">
                  <c:v>43642.902540350879</c:v>
                </c:pt>
                <c:pt idx="28">
                  <c:v>71427.243483303144</c:v>
                </c:pt>
                <c:pt idx="29">
                  <c:v>115778.35564414521</c:v>
                </c:pt>
                <c:pt idx="30">
                  <c:v>185890.69960641119</c:v>
                </c:pt>
                <c:pt idx="31">
                  <c:v>295699.62904077931</c:v>
                </c:pt>
                <c:pt idx="32">
                  <c:v>466148.12610655214</c:v>
                </c:pt>
                <c:pt idx="33">
                  <c:v>728456.25977106229</c:v>
                </c:pt>
                <c:pt idx="34">
                  <c:v>1128802.7079314955</c:v>
                </c:pt>
                <c:pt idx="35">
                  <c:v>1734981.4378947567</c:v>
                </c:pt>
                <c:pt idx="36">
                  <c:v>2645803.3488971759</c:v>
                </c:pt>
                <c:pt idx="37">
                  <c:v>4004289.0022873865</c:v>
                </c:pt>
                <c:pt idx="38">
                  <c:v>6016065.9201338515</c:v>
                </c:pt>
                <c:pt idx="39">
                  <c:v>8974869.7360060662</c:v>
                </c:pt>
                <c:pt idx="40">
                  <c:v>13297687.658544738</c:v>
                </c:pt>
                <c:pt idx="41">
                  <c:v>19572919.558696508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7C-4ED1-8792-39540F207D9C}"/>
            </c:ext>
          </c:extLst>
        </c:ser>
        <c:ser>
          <c:idx val="2"/>
          <c:order val="4"/>
          <c:tx>
            <c:strRef>
              <c:f>'15-5PH_H1100'!$B$8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'15-5PH_H1100'!$C$10:$C$11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'15-5PH_H1100'!$B$10:$B$11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7C-4ED1-8792-39540F207D9C}"/>
            </c:ext>
          </c:extLst>
        </c:ser>
        <c:ser>
          <c:idx val="3"/>
          <c:order val="5"/>
          <c:tx>
            <c:strRef>
              <c:f>'15-5PH_H1100'!$B$13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'15-5PH_H1100'!$C$15:$C$16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'15-5PH_H1100'!$B$15:$B$16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7C-4ED1-8792-39540F207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small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'15-5PH_H1100'!$E$2</c:f>
              <c:strCache>
                <c:ptCount val="1"/>
                <c:pt idx="0">
                  <c:v>R-O line_H1100_eng_total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'15-5PH_H1100'!$E$5:$E$65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5.263157894736842E-4</c:v>
                </c:pt>
                <c:pt idx="4">
                  <c:v>7.0175438596491223E-4</c:v>
                </c:pt>
                <c:pt idx="5">
                  <c:v>8.7719298245614048E-4</c:v>
                </c:pt>
                <c:pt idx="6">
                  <c:v>1.0526315789473749E-3</c:v>
                </c:pt>
                <c:pt idx="7">
                  <c:v>1.2280701754387904E-3</c:v>
                </c:pt>
                <c:pt idx="8">
                  <c:v>1.4035087719334819E-3</c:v>
                </c:pt>
                <c:pt idx="9">
                  <c:v>1.5789473684698655E-3</c:v>
                </c:pt>
                <c:pt idx="10">
                  <c:v>1.7543859654079593E-3</c:v>
                </c:pt>
                <c:pt idx="11">
                  <c:v>1.9298245654384685E-3</c:v>
                </c:pt>
                <c:pt idx="12">
                  <c:v>2.1052631852592381E-3</c:v>
                </c:pt>
                <c:pt idx="13">
                  <c:v>2.2807019135899268E-3</c:v>
                </c:pt>
                <c:pt idx="14">
                  <c:v>2.4561411637393517E-3</c:v>
                </c:pt>
                <c:pt idx="15">
                  <c:v>2.6315826559498621E-3</c:v>
                </c:pt>
                <c:pt idx="16">
                  <c:v>2.8070328843675901E-3</c:v>
                </c:pt>
                <c:pt idx="17">
                  <c:v>2.9825143609126582E-3</c:v>
                </c:pt>
                <c:pt idx="18">
                  <c:v>3.1580994733227644E-3</c:v>
                </c:pt>
                <c:pt idx="19">
                  <c:v>3.3340059681484591E-3</c:v>
                </c:pt>
                <c:pt idx="20">
                  <c:v>3.510850956329155E-3</c:v>
                </c:pt>
                <c:pt idx="21">
                  <c:v>3.6902922208853529E-3</c:v>
                </c:pt>
                <c:pt idx="22">
                  <c:v>3.8765729701592199E-3</c:v>
                </c:pt>
                <c:pt idx="23">
                  <c:v>4.0800877192982456E-3</c:v>
                </c:pt>
                <c:pt idx="24">
                  <c:v>4.3253013521557708E-3</c:v>
                </c:pt>
                <c:pt idx="25">
                  <c:v>4.6677255438976025E-3</c:v>
                </c:pt>
                <c:pt idx="26">
                  <c:v>5.2291533243471241E-3</c:v>
                </c:pt>
                <c:pt idx="27">
                  <c:v>6.2686451657241495E-3</c:v>
                </c:pt>
                <c:pt idx="28">
                  <c:v>8.3216717059507866E-3</c:v>
                </c:pt>
                <c:pt idx="29">
                  <c:v>1.2466015315998353E-2</c:v>
                </c:pt>
                <c:pt idx="30">
                  <c:v>2.0818075866667164E-2</c:v>
                </c:pt>
                <c:pt idx="31">
                  <c:v>3.7439142294934918E-2</c:v>
                </c:pt>
                <c:pt idx="32">
                  <c:v>6.9956788907014497E-2</c:v>
                </c:pt>
                <c:pt idx="33">
                  <c:v>0.13241078262439976</c:v>
                </c:pt>
                <c:pt idx="34">
                  <c:v>0.25015964744060482</c:v>
                </c:pt>
                <c:pt idx="35">
                  <c:v>0.46819899257747682</c:v>
                </c:pt>
                <c:pt idx="36">
                  <c:v>0.86504282924856146</c:v>
                </c:pt>
                <c:pt idx="37">
                  <c:v>1.5755458079189526</c:v>
                </c:pt>
                <c:pt idx="38">
                  <c:v>2.827901562286522</c:v>
                </c:pt>
                <c:pt idx="39">
                  <c:v>5.002831133827609</c:v>
                </c:pt>
                <c:pt idx="40">
                  <c:v>8.7270867281821385</c:v>
                </c:pt>
                <c:pt idx="41">
                  <c:v>15.019414675105349</c:v>
                </c:pt>
                <c:pt idx="42">
                  <c:v>25.515844280951022</c:v>
                </c:pt>
                <c:pt idx="43">
                  <c:v>42.813691409820606</c:v>
                </c:pt>
                <c:pt idx="44">
                  <c:v>70.991479942976468</c:v>
                </c:pt>
                <c:pt idx="45">
                  <c:v>116.38710999883797</c:v>
                </c:pt>
                <c:pt idx="46">
                  <c:v>188.75175017543862</c:v>
                </c:pt>
                <c:pt idx="47">
                  <c:v>302.94571695022614</c:v>
                </c:pt>
                <c:pt idx="48">
                  <c:v>481.40981518393835</c:v>
                </c:pt>
                <c:pt idx="49">
                  <c:v>757.73754941392326</c:v>
                </c:pt>
                <c:pt idx="50">
                  <c:v>1181.7985161631173</c:v>
                </c:pt>
                <c:pt idx="51">
                  <c:v>1827.0318670845181</c:v>
                </c:pt>
                <c:pt idx="52">
                  <c:v>2800.7548452733167</c:v>
                </c:pt>
                <c:pt idx="53">
                  <c:v>4258.6328601188507</c:v>
                </c:pt>
                <c:pt idx="54">
                  <c:v>6424.8571773879876</c:v>
                </c:pt>
                <c:pt idx="55">
                  <c:v>9620.1030868988219</c:v>
                </c:pt>
                <c:pt idx="56">
                  <c:v>14300.03215102638</c:v>
                </c:pt>
                <c:pt idx="57">
                  <c:v>21108.00322853983</c:v>
                </c:pt>
                <c:pt idx="58">
                  <c:v>30946.826675882985</c:v>
                </c:pt>
                <c:pt idx="59">
                  <c:v>45075.907317100806</c:v>
                </c:pt>
                <c:pt idx="60">
                  <c:v>65242.065195655028</c:v>
                </c:pt>
              </c:numCache>
            </c:numRef>
          </c:xVal>
          <c:yVal>
            <c:numRef>
              <c:f>'15-5PH_H1100'!$F$5:$F$65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AE-4E8A-B3AB-15EDDFB24BB4}"/>
            </c:ext>
          </c:extLst>
        </c:ser>
        <c:ser>
          <c:idx val="1"/>
          <c:order val="1"/>
          <c:tx>
            <c:strRef>
              <c:f>'15-5PH_H1100'!$H$2</c:f>
              <c:strCache>
                <c:ptCount val="1"/>
                <c:pt idx="0">
                  <c:v>R-O line_H1100_true_total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'15-5PH_H1100'!$H$5:$H$65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8.7680847353438615E-4</c:v>
                </c:pt>
                <c:pt idx="6">
                  <c:v>1.0520779508038345E-3</c:v>
                </c:pt>
                <c:pt idx="7">
                  <c:v>1.2273167140667701E-3</c:v>
                </c:pt>
                <c:pt idx="8">
                  <c:v>1.4025247740892014E-3</c:v>
                </c:pt>
                <c:pt idx="9">
                  <c:v>1.5777021416665071E-3</c:v>
                </c:pt>
                <c:pt idx="10">
                  <c:v>1.7528488279091223E-3</c:v>
                </c:pt>
                <c:pt idx="11">
                  <c:v>1.9279648462485601E-3</c:v>
                </c:pt>
                <c:pt idx="12">
                  <c:v>2.1030502240857352E-3</c:v>
                </c:pt>
                <c:pt idx="13">
                  <c:v>2.2781050606627564E-3</c:v>
                </c:pt>
                <c:pt idx="14">
                  <c:v>2.4531297789474353E-3</c:v>
                </c:pt>
                <c:pt idx="15">
                  <c:v>2.6281261051170342E-3</c:v>
                </c:pt>
                <c:pt idx="16">
                  <c:v>2.8031005246838769E-3</c:v>
                </c:pt>
                <c:pt idx="17">
                  <c:v>2.978075488765837E-3</c:v>
                </c:pt>
                <c:pt idx="18">
                  <c:v>3.1531231515743575E-3</c:v>
                </c:pt>
                <c:pt idx="19">
                  <c:v>3.3284604925978263E-3</c:v>
                </c:pt>
                <c:pt idx="20">
                  <c:v>3.504702306237055E-3</c:v>
                </c:pt>
                <c:pt idx="21">
                  <c:v>3.6834997981021501E-3</c:v>
                </c:pt>
                <c:pt idx="22">
                  <c:v>3.8690784236895359E-3</c:v>
                </c:pt>
                <c:pt idx="23">
                  <c:v>4.0717867329077683E-3</c:v>
                </c:pt>
                <c:pt idx="24">
                  <c:v>4.3159741219779401E-3</c:v>
                </c:pt>
                <c:pt idx="25">
                  <c:v>4.6568654943953515E-3</c:v>
                </c:pt>
                <c:pt idx="26">
                  <c:v>5.2155287780238091E-3</c:v>
                </c:pt>
                <c:pt idx="27">
                  <c:v>6.2490789362110149E-3</c:v>
                </c:pt>
                <c:pt idx="28">
                  <c:v>8.287237497520427E-3</c:v>
                </c:pt>
                <c:pt idx="29">
                  <c:v>1.2388954315234263E-2</c:v>
                </c:pt>
                <c:pt idx="30">
                  <c:v>2.0604341001246345E-2</c:v>
                </c:pt>
                <c:pt idx="31">
                  <c:v>3.6755313373288488E-2</c:v>
                </c:pt>
                <c:pt idx="32">
                  <c:v>6.7618263459299222E-2</c:v>
                </c:pt>
                <c:pt idx="33">
                  <c:v>0.12434879613220967</c:v>
                </c:pt>
                <c:pt idx="34">
                  <c:v>0.22327126111145021</c:v>
                </c:pt>
                <c:pt idx="35">
                  <c:v>0.38403647453266621</c:v>
                </c:pt>
                <c:pt idx="36">
                  <c:v>0.6232840175766301</c:v>
                </c:pt>
                <c:pt idx="37">
                  <c:v>0.9460614758948237</c:v>
                </c:pt>
                <c:pt idx="38">
                  <c:v>1.3423167580789075</c:v>
                </c:pt>
                <c:pt idx="39">
                  <c:v>1.7922312135771252</c:v>
                </c:pt>
                <c:pt idx="40">
                  <c:v>2.274914440078883</c:v>
                </c:pt>
                <c:pt idx="41">
                  <c:v>2.7738014038382182</c:v>
                </c:pt>
                <c:pt idx="42">
                  <c:v>3.2777424517171214</c:v>
                </c:pt>
                <c:pt idx="43">
                  <c:v>3.7799463578018657</c:v>
                </c:pt>
                <c:pt idx="44">
                  <c:v>4.2765477778886938</c:v>
                </c:pt>
                <c:pt idx="45">
                  <c:v>4.7654771057854237</c:v>
                </c:pt>
                <c:pt idx="46">
                  <c:v>5.2457166398191761</c:v>
                </c:pt>
                <c:pt idx="47">
                  <c:v>5.7168491227982816</c:v>
                </c:pt>
                <c:pt idx="48">
                  <c:v>6.1787939917730235</c:v>
                </c:pt>
                <c:pt idx="49">
                  <c:v>6.6316559328999274</c:v>
                </c:pt>
                <c:pt idx="50">
                  <c:v>7.0756385334654599</c:v>
                </c:pt>
                <c:pt idx="51">
                  <c:v>7.5109951846217298</c:v>
                </c:pt>
                <c:pt idx="52">
                  <c:v>7.9380012303045389</c:v>
                </c:pt>
                <c:pt idx="53">
                  <c:v>8.3569382524787503</c:v>
                </c:pt>
                <c:pt idx="54">
                  <c:v>8.7680853136877541</c:v>
                </c:pt>
                <c:pt idx="55">
                  <c:v>9.1717142030839085</c:v>
                </c:pt>
                <c:pt idx="56">
                  <c:v>9.5680869920367169</c:v>
                </c:pt>
                <c:pt idx="57">
                  <c:v>9.9574549217521877</c:v>
                </c:pt>
                <c:pt idx="58">
                  <c:v>10.340058055158735</c:v>
                </c:pt>
                <c:pt idx="59">
                  <c:v>10.716125361476921</c:v>
                </c:pt>
                <c:pt idx="60">
                  <c:v>11.085875039010405</c:v>
                </c:pt>
              </c:numCache>
            </c:numRef>
          </c:xVal>
          <c:yVal>
            <c:numRef>
              <c:f>'15-5PH_H1100'!$I$5:$I$65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25.021929824561401</c:v>
                </c:pt>
                <c:pt idx="6">
                  <c:v>30.031578947368423</c:v>
                </c:pt>
                <c:pt idx="7">
                  <c:v>35.042982456140358</c:v>
                </c:pt>
                <c:pt idx="8">
                  <c:v>40.056140350877342</c:v>
                </c:pt>
                <c:pt idx="9">
                  <c:v>45.071052631581146</c:v>
                </c:pt>
                <c:pt idx="10">
                  <c:v>50.087719298270393</c:v>
                </c:pt>
                <c:pt idx="11">
                  <c:v>55.106140351099114</c:v>
                </c:pt>
                <c:pt idx="12">
                  <c:v>60.126315791115552</c:v>
                </c:pt>
                <c:pt idx="13">
                  <c:v>65.14824562438335</c:v>
                </c:pt>
                <c:pt idx="14">
                  <c:v>70.17192988146175</c:v>
                </c:pt>
                <c:pt idx="15">
                  <c:v>75.197368699196232</c:v>
                </c:pt>
                <c:pt idx="16">
                  <c:v>80.224562630749418</c:v>
                </c:pt>
                <c:pt idx="17">
                  <c:v>85.253513720677574</c:v>
                </c:pt>
                <c:pt idx="18">
                  <c:v>90.284228952599037</c:v>
                </c:pt>
                <c:pt idx="19">
                  <c:v>95.316730566974101</c:v>
                </c:pt>
                <c:pt idx="20">
                  <c:v>100.35108509563291</c:v>
                </c:pt>
                <c:pt idx="21">
                  <c:v>105.38748068319298</c:v>
                </c:pt>
                <c:pt idx="22">
                  <c:v>110.42642302671753</c:v>
                </c:pt>
                <c:pt idx="23">
                  <c:v>115.4692100877193</c:v>
                </c:pt>
                <c:pt idx="24">
                  <c:v>120.5190361622587</c:v>
                </c:pt>
                <c:pt idx="25">
                  <c:v>125.5834656929872</c:v>
                </c:pt>
                <c:pt idx="26">
                  <c:v>130.67978993216514</c:v>
                </c:pt>
                <c:pt idx="27">
                  <c:v>135.84626709737276</c:v>
                </c:pt>
                <c:pt idx="28">
                  <c:v>141.16503403883311</c:v>
                </c:pt>
                <c:pt idx="29">
                  <c:v>146.80757222081976</c:v>
                </c:pt>
                <c:pt idx="30">
                  <c:v>153.12271138000008</c:v>
                </c:pt>
                <c:pt idx="31">
                  <c:v>160.80306705571491</c:v>
                </c:pt>
                <c:pt idx="32">
                  <c:v>171.19308622512233</c:v>
                </c:pt>
                <c:pt idx="33">
                  <c:v>186.84777913302594</c:v>
                </c:pt>
                <c:pt idx="34">
                  <c:v>212.5271400649028</c:v>
                </c:pt>
                <c:pt idx="35">
                  <c:v>256.93482370105846</c:v>
                </c:pt>
                <c:pt idx="36">
                  <c:v>335.70770926474108</c:v>
                </c:pt>
                <c:pt idx="37">
                  <c:v>476.47597446500623</c:v>
                </c:pt>
                <c:pt idx="38">
                  <c:v>727.3012968344392</c:v>
                </c:pt>
                <c:pt idx="39">
                  <c:v>1170.5520710963838</c:v>
                </c:pt>
                <c:pt idx="40">
                  <c:v>1945.4173456364276</c:v>
                </c:pt>
                <c:pt idx="41">
                  <c:v>3283.9800083965965</c:v>
                </c:pt>
                <c:pt idx="42">
                  <c:v>5568.3272989997149</c:v>
                </c:pt>
                <c:pt idx="43">
                  <c:v>9419.9436531114297</c:v>
                </c:pt>
                <c:pt idx="44">
                  <c:v>15838.125587454822</c:v>
                </c:pt>
                <c:pt idx="45">
                  <c:v>26412.099749738543</c:v>
                </c:pt>
                <c:pt idx="46">
                  <c:v>43642.902540350879</c:v>
                </c:pt>
                <c:pt idx="47">
                  <c:v>71427.243483303144</c:v>
                </c:pt>
                <c:pt idx="48">
                  <c:v>115778.35564414521</c:v>
                </c:pt>
                <c:pt idx="49">
                  <c:v>185890.69960641119</c:v>
                </c:pt>
                <c:pt idx="50">
                  <c:v>295699.62904077931</c:v>
                </c:pt>
                <c:pt idx="51">
                  <c:v>466148.12610655214</c:v>
                </c:pt>
                <c:pt idx="52">
                  <c:v>728456.25977106229</c:v>
                </c:pt>
                <c:pt idx="53">
                  <c:v>1128802.7079314955</c:v>
                </c:pt>
                <c:pt idx="54">
                  <c:v>1734981.4378947567</c:v>
                </c:pt>
                <c:pt idx="55">
                  <c:v>2645803.3488971759</c:v>
                </c:pt>
                <c:pt idx="56">
                  <c:v>4004289.0022873865</c:v>
                </c:pt>
                <c:pt idx="57">
                  <c:v>6016065.9201338515</c:v>
                </c:pt>
                <c:pt idx="58">
                  <c:v>8974869.7360060662</c:v>
                </c:pt>
                <c:pt idx="59">
                  <c:v>13297687.658544738</c:v>
                </c:pt>
                <c:pt idx="60">
                  <c:v>19572919.558696508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AE-4E8A-B3AB-15EDDFB24BB4}"/>
            </c:ext>
          </c:extLst>
        </c:ser>
        <c:ser>
          <c:idx val="2"/>
          <c:order val="2"/>
          <c:tx>
            <c:strRef>
              <c:f>'15-5PH_H1100'!$N$2</c:f>
              <c:strCache>
                <c:ptCount val="1"/>
                <c:pt idx="0">
                  <c:v>R-O line_H1100_true_plastic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'15-5PH_H1100'!$N$5:$N$64</c:f>
              <c:numCache>
                <c:formatCode>0.0000_);[Red]\(0.0000\)</c:formatCode>
                <c:ptCount val="60"/>
                <c:pt idx="0">
                  <c:v>0</c:v>
                </c:pt>
                <c:pt idx="1">
                  <c:v>2.0818572138646928E-6</c:v>
                </c:pt>
                <c:pt idx="2">
                  <c:v>1.0855488291617362E-5</c:v>
                </c:pt>
                <c:pt idx="3">
                  <c:v>3.6623900632594495E-5</c:v>
                </c:pt>
                <c:pt idx="4">
                  <c:v>1.0362440989436636E-4</c:v>
                </c:pt>
                <c:pt idx="5">
                  <c:v>2.6681650053183041E-4</c:v>
                </c:pt>
                <c:pt idx="6">
                  <c:v>6.4666138980316737E-4</c:v>
                </c:pt>
                <c:pt idx="7">
                  <c:v>1.498931647456772E-3</c:v>
                </c:pt>
                <c:pt idx="8">
                  <c:v>3.350466807311435E-3</c:v>
                </c:pt>
                <c:pt idx="9">
                  <c:v>7.2541998291660911E-3</c:v>
                </c:pt>
                <c:pt idx="10">
                  <c:v>1.5248002685031493E-2</c:v>
                </c:pt>
                <c:pt idx="11">
                  <c:v>3.1129488893013469E-2</c:v>
                </c:pt>
                <c:pt idx="12">
                  <c:v>6.1627876902904645E-2</c:v>
                </c:pt>
                <c:pt idx="13">
                  <c:v>0.11780912210536233</c:v>
                </c:pt>
                <c:pt idx="14">
                  <c:v>0.21583055687646685</c:v>
                </c:pt>
                <c:pt idx="15">
                  <c:v>0.37503760595957208</c:v>
                </c:pt>
                <c:pt idx="16">
                  <c:v>0.61152118810656464</c:v>
                </c:pt>
                <c:pt idx="17">
                  <c:v>0.92935940904931036</c:v>
                </c:pt>
                <c:pt idx="18">
                  <c:v>1.3168138027292036</c:v>
                </c:pt>
                <c:pt idx="19">
                  <c:v>1.7511755994813882</c:v>
                </c:pt>
                <c:pt idx="20">
                  <c:v>2.2066705707361272</c:v>
                </c:pt>
                <c:pt idx="21">
                  <c:v>2.6585904235214213</c:v>
                </c:pt>
                <c:pt idx="22">
                  <c:v>3.0823789348879345</c:v>
                </c:pt>
                <c:pt idx="23">
                  <c:v>3.4494384074950744</c:v>
                </c:pt>
                <c:pt idx="24">
                  <c:v>3.7208404614645905</c:v>
                </c:pt>
                <c:pt idx="25">
                  <c:v>3.8387531520882074</c:v>
                </c:pt>
                <c:pt idx="26">
                  <c:v>3.7144031145215268</c:v>
                </c:pt>
                <c:pt idx="27">
                  <c:v>3.2106464416075706</c:v>
                </c:pt>
                <c:pt idx="28">
                  <c:v>2.1164119365176783</c:v>
                </c:pt>
                <c:pt idx="29">
                  <c:v>0.10919163335454775</c:v>
                </c:pt>
                <c:pt idx="30">
                  <c:v>-3.2997706585138888</c:v>
                </c:pt>
                <c:pt idx="31">
                  <c:v>-8.8450630272092958</c:v>
                </c:pt>
                <c:pt idx="32">
                  <c:v>-17.62185114519351</c:v>
                </c:pt>
                <c:pt idx="33">
                  <c:v>-31.250157918122223</c:v>
                </c:pt>
                <c:pt idx="34">
                  <c:v>-52.108439978431143</c:v>
                </c:pt>
                <c:pt idx="35">
                  <c:v>-83.663474632979529</c:v>
                </c:pt>
                <c:pt idx="36">
                  <c:v>-130.93326512087623</c:v>
                </c:pt>
                <c:pt idx="37">
                  <c:v>-201.13256097524726</c:v>
                </c:pt>
                <c:pt idx="38">
                  <c:v>-304.56763559174294</c:v>
                </c:pt>
                <c:pt idx="39">
                  <c:v>-455.86939012888689</c:v>
                </c:pt>
                <c:pt idx="40">
                  <c:v>-675.68321589527523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xVal>
          <c:yVal>
            <c:numRef>
              <c:f>'15-5PH_H1100'!$O$5:$O$65</c:f>
              <c:numCache>
                <c:formatCode>0_);[Red]\(0\)</c:formatCode>
                <c:ptCount val="61"/>
                <c:pt idx="0">
                  <c:v>100.35108509563291</c:v>
                </c:pt>
                <c:pt idx="1">
                  <c:v>105.38748068319298</c:v>
                </c:pt>
                <c:pt idx="2">
                  <c:v>110.42642302671753</c:v>
                </c:pt>
                <c:pt idx="3">
                  <c:v>115.4692100877193</c:v>
                </c:pt>
                <c:pt idx="4">
                  <c:v>120.5190361622587</c:v>
                </c:pt>
                <c:pt idx="5">
                  <c:v>125.5834656929872</c:v>
                </c:pt>
                <c:pt idx="6">
                  <c:v>130.67978993216514</c:v>
                </c:pt>
                <c:pt idx="7">
                  <c:v>135.84626709737276</c:v>
                </c:pt>
                <c:pt idx="8">
                  <c:v>141.16503403883311</c:v>
                </c:pt>
                <c:pt idx="9">
                  <c:v>146.80757222081976</c:v>
                </c:pt>
                <c:pt idx="10">
                  <c:v>153.12271138000008</c:v>
                </c:pt>
                <c:pt idx="11">
                  <c:v>160.80306705571491</c:v>
                </c:pt>
                <c:pt idx="12">
                  <c:v>171.19308622512233</c:v>
                </c:pt>
                <c:pt idx="13">
                  <c:v>186.84777913302594</c:v>
                </c:pt>
                <c:pt idx="14">
                  <c:v>212.5271400649028</c:v>
                </c:pt>
                <c:pt idx="15">
                  <c:v>256.93482370105846</c:v>
                </c:pt>
                <c:pt idx="16">
                  <c:v>335.70770926474108</c:v>
                </c:pt>
                <c:pt idx="17">
                  <c:v>476.47597446500623</c:v>
                </c:pt>
                <c:pt idx="18">
                  <c:v>727.3012968344392</c:v>
                </c:pt>
                <c:pt idx="19">
                  <c:v>1170.5520710963838</c:v>
                </c:pt>
                <c:pt idx="20">
                  <c:v>1945.4173456364276</c:v>
                </c:pt>
                <c:pt idx="21">
                  <c:v>3283.9800083965965</c:v>
                </c:pt>
                <c:pt idx="22">
                  <c:v>5568.3272989997149</c:v>
                </c:pt>
                <c:pt idx="23">
                  <c:v>9419.9436531114297</c:v>
                </c:pt>
                <c:pt idx="24">
                  <c:v>15838.125587454822</c:v>
                </c:pt>
                <c:pt idx="25">
                  <c:v>26412.099749738543</c:v>
                </c:pt>
                <c:pt idx="26">
                  <c:v>43642.902540350879</c:v>
                </c:pt>
                <c:pt idx="27">
                  <c:v>71427.243483303144</c:v>
                </c:pt>
                <c:pt idx="28">
                  <c:v>115778.35564414521</c:v>
                </c:pt>
                <c:pt idx="29">
                  <c:v>185890.69960641119</c:v>
                </c:pt>
                <c:pt idx="30">
                  <c:v>295699.62904077931</c:v>
                </c:pt>
                <c:pt idx="31">
                  <c:v>466148.12610655214</c:v>
                </c:pt>
                <c:pt idx="32">
                  <c:v>728456.25977106229</c:v>
                </c:pt>
                <c:pt idx="33">
                  <c:v>1128802.7079314955</c:v>
                </c:pt>
                <c:pt idx="34">
                  <c:v>1734981.4378947567</c:v>
                </c:pt>
                <c:pt idx="35">
                  <c:v>2645803.3488971759</c:v>
                </c:pt>
                <c:pt idx="36">
                  <c:v>4004289.0022873865</c:v>
                </c:pt>
                <c:pt idx="37">
                  <c:v>6016065.9201338515</c:v>
                </c:pt>
                <c:pt idx="38">
                  <c:v>8974869.7360060662</c:v>
                </c:pt>
                <c:pt idx="39">
                  <c:v>13297687.658544738</c:v>
                </c:pt>
                <c:pt idx="40">
                  <c:v>19572919.558696508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AE-4E8A-B3AB-15EDDFB24BB4}"/>
            </c:ext>
          </c:extLst>
        </c:ser>
        <c:ser>
          <c:idx val="4"/>
          <c:order val="3"/>
          <c:tx>
            <c:strRef>
              <c:f>'15-5PH_H1100'!$B$8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'15-5PH_H1100'!$C$10:$C$11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'15-5PH_H1100'!$B$10:$B$11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AE-4E8A-B3AB-15EDDFB24BB4}"/>
            </c:ext>
          </c:extLst>
        </c:ser>
        <c:ser>
          <c:idx val="5"/>
          <c:order val="4"/>
          <c:tx>
            <c:strRef>
              <c:f>'15-5PH_H1100'!$B$13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9AE-4E8A-B3AB-15EDDFB24BB4}"/>
              </c:ext>
            </c:extLst>
          </c:dPt>
          <c:xVal>
            <c:numRef>
              <c:f>'15-5PH_H1100'!$C$15:$C$16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'15-5PH_H1100'!$B$15:$B$16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9AE-4E8A-B3AB-15EDDFB24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360240"/>
        <c:axId val="931362320"/>
      </c:scatterChart>
      <c:valAx>
        <c:axId val="931360240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2320"/>
        <c:crosses val="autoZero"/>
        <c:crossBetween val="midCat"/>
      </c:valAx>
      <c:valAx>
        <c:axId val="93136232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0240"/>
        <c:crosses val="autoZero"/>
        <c:crossBetween val="midCat"/>
        <c:majorUnit val="40"/>
        <c:minorUnit val="4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'15-5PH_H1150'!$E$2</c:f>
              <c:strCache>
                <c:ptCount val="1"/>
                <c:pt idx="0">
                  <c:v>R-O line_H1150_eng_total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'15-5PH_H1150'!$E$5:$E$65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1.7543859649178203E-4</c:v>
                </c:pt>
                <c:pt idx="2">
                  <c:v>3.5087719326608405E-4</c:v>
                </c:pt>
                <c:pt idx="3">
                  <c:v>5.2631580037729435E-4</c:v>
                </c:pt>
                <c:pt idx="4">
                  <c:v>7.0175453118240889E-4</c:v>
                </c:pt>
                <c:pt idx="5">
                  <c:v>8.7719406441080317E-4</c:v>
                </c:pt>
                <c:pt idx="6">
                  <c:v>1.0526371615957794E-3</c:v>
                </c:pt>
                <c:pt idx="7">
                  <c:v>1.2280925297545036E-3</c:v>
                </c:pt>
                <c:pt idx="8">
                  <c:v>1.4035831232881071E-3</c:v>
                </c:pt>
                <c:pt idx="9">
                  <c:v>1.5791619841801841E-3</c:v>
                </c:pt>
                <c:pt idx="10">
                  <c:v>1.7549399256996554E-3</c:v>
                </c:pt>
                <c:pt idx="11">
                  <c:v>1.9311307719630036E-3</c:v>
                </c:pt>
                <c:pt idx="12">
                  <c:v>2.1081214738812109E-3</c:v>
                </c:pt>
                <c:pt idx="13">
                  <c:v>2.2865762312083461E-3</c:v>
                </c:pt>
                <c:pt idx="14">
                  <c:v>2.4675857606216425E-3</c:v>
                </c:pt>
                <c:pt idx="15">
                  <c:v>2.6528750609971234E-3</c:v>
                </c:pt>
                <c:pt idx="16">
                  <c:v>2.8450854393002986E-3</c:v>
                </c:pt>
                <c:pt idx="17">
                  <c:v>3.0481491737882455E-3</c:v>
                </c:pt>
                <c:pt idx="18">
                  <c:v>3.2677780055174431E-3</c:v>
                </c:pt>
                <c:pt idx="19">
                  <c:v>3.5120896644711078E-3</c:v>
                </c:pt>
                <c:pt idx="20">
                  <c:v>3.7923998529603921E-3</c:v>
                </c:pt>
                <c:pt idx="21">
                  <c:v>4.1242105263157892E-3</c:v>
                </c:pt>
                <c:pt idx="22">
                  <c:v>4.5284289292682753E-3</c:v>
                </c:pt>
                <c:pt idx="23">
                  <c:v>5.0328556658242717E-3</c:v>
                </c:pt>
                <c:pt idx="24">
                  <c:v>5.6739841008642987E-3</c:v>
                </c:pt>
                <c:pt idx="25">
                  <c:v>6.4991576131423253E-3</c:v>
                </c:pt>
                <c:pt idx="26">
                  <c:v>7.5691356418311415E-3</c:v>
                </c:pt>
                <c:pt idx="27">
                  <c:v>8.9611240922488587E-3</c:v>
                </c:pt>
                <c:pt idx="28">
                  <c:v>1.0772330490912542E-2</c:v>
                </c:pt>
                <c:pt idx="29">
                  <c:v>1.3124109305597275E-2</c:v>
                </c:pt>
                <c:pt idx="30">
                  <c:v>1.6166768072632468E-2</c:v>
                </c:pt>
                <c:pt idx="31">
                  <c:v>2.0085110401242143E-2</c:v>
                </c:pt>
                <c:pt idx="32">
                  <c:v>2.5104797553332007E-2</c:v>
                </c:pt>
                <c:pt idx="33">
                  <c:v>3.1499616126743596E-2</c:v>
                </c:pt>
                <c:pt idx="34">
                  <c:v>3.9599745400634268E-2</c:v>
                </c:pt>
                <c:pt idx="35">
                  <c:v>4.980112413330235E-2</c:v>
                </c:pt>
                <c:pt idx="36">
                  <c:v>6.2576023035457229E-2</c:v>
                </c:pt>
                <c:pt idx="37">
                  <c:v>7.8484935775638226E-2</c:v>
                </c:pt>
                <c:pt idx="38">
                  <c:v>9.8189908209207102E-2</c:v>
                </c:pt>
                <c:pt idx="39">
                  <c:v>0.12246943255808845</c:v>
                </c:pt>
                <c:pt idx="40">
                  <c:v>0.15223504050519446</c:v>
                </c:pt>
                <c:pt idx="41">
                  <c:v>0.18854973660526136</c:v>
                </c:pt>
                <c:pt idx="42">
                  <c:v>0.23264842105263159</c:v>
                </c:pt>
                <c:pt idx="43">
                  <c:v>0.28596045868634801</c:v>
                </c:pt>
                <c:pt idx="44">
                  <c:v>0.35013455915377806</c:v>
                </c:pt>
                <c:pt idx="45">
                  <c:v>0.42706614139585419</c:v>
                </c:pt>
                <c:pt idx="46">
                  <c:v>0.51892736405992157</c:v>
                </c:pt>
                <c:pt idx="47">
                  <c:v>0.62820001209008347</c:v>
                </c:pt>
                <c:pt idx="48">
                  <c:v>0.75771143858988954</c:v>
                </c:pt>
                <c:pt idx="49">
                  <c:v>0.91067377009816197</c:v>
                </c:pt>
                <c:pt idx="50">
                  <c:v>1.0907265926657128</c:v>
                </c:pt>
                <c:pt idx="51">
                  <c:v>1.3019833455687699</c:v>
                </c:pt>
                <c:pt idx="52">
                  <c:v>1.5490816591438601</c:v>
                </c:pt>
                <c:pt idx="53">
                  <c:v>1.8372378830790121</c:v>
                </c:pt>
                <c:pt idx="54">
                  <c:v>2.1723060615472054</c:v>
                </c:pt>
                <c:pt idx="55">
                  <c:v>2.5608416218199936</c:v>
                </c:pt>
                <c:pt idx="56">
                  <c:v>3.0101700534524842</c:v>
                </c:pt>
                <c:pt idx="57">
                  <c:v>3.5284608657848127</c:v>
                </c:pt>
                <c:pt idx="58">
                  <c:v>4.1248071223605409</c:v>
                </c:pt>
                <c:pt idx="59">
                  <c:v>4.8093108619185392</c:v>
                </c:pt>
                <c:pt idx="60">
                  <c:v>5.5931747268720331</c:v>
                </c:pt>
              </c:numCache>
            </c:numRef>
          </c:xVal>
          <c:yVal>
            <c:numRef>
              <c:f>'15-5PH_H1150'!$F$5:$F$65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7-4058-A1BD-ED419039B448}"/>
            </c:ext>
          </c:extLst>
        </c:ser>
        <c:ser>
          <c:idx val="1"/>
          <c:order val="1"/>
          <c:tx>
            <c:strRef>
              <c:f>'15-5PH_H1150'!$H$2</c:f>
              <c:strCache>
                <c:ptCount val="1"/>
                <c:pt idx="0">
                  <c:v>R-O line_H1150_true_total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'15-5PH_H1150'!$H$5:$H$65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1.7542320894094586E-4</c:v>
                </c:pt>
                <c:pt idx="2">
                  <c:v>3.5081565025932402E-4</c:v>
                </c:pt>
                <c:pt idx="3">
                  <c:v>5.2617734479512188E-4</c:v>
                </c:pt>
                <c:pt idx="4">
                  <c:v>7.0150841660608339E-4</c:v>
                </c:pt>
                <c:pt idx="5">
                  <c:v>8.7680955454088228E-4</c:v>
                </c:pt>
                <c:pt idx="6">
                  <c:v>1.05208352758187E-3</c:v>
                </c:pt>
                <c:pt idx="7">
                  <c:v>1.2273390409632567E-3</c:v>
                </c:pt>
                <c:pt idx="8">
                  <c:v>1.4025990212345502E-3</c:v>
                </c:pt>
                <c:pt idx="9">
                  <c:v>1.5779164190211628E-3</c:v>
                </c:pt>
                <c:pt idx="10">
                  <c:v>1.753401817889954E-3</c:v>
                </c:pt>
                <c:pt idx="11">
                  <c:v>1.9292685360290506E-3</c:v>
                </c:pt>
                <c:pt idx="12">
                  <c:v>2.1059025038318835E-3</c:v>
                </c:pt>
                <c:pt idx="13">
                  <c:v>2.2839659940246848E-3</c:v>
                </c:pt>
                <c:pt idx="14">
                  <c:v>2.4645462699875833E-3</c:v>
                </c:pt>
                <c:pt idx="15">
                  <c:v>2.6493623990165808E-3</c:v>
                </c:pt>
                <c:pt idx="16">
                  <c:v>2.8410458439040221E-3</c:v>
                </c:pt>
                <c:pt idx="17">
                  <c:v>3.043512985900952E-3</c:v>
                </c:pt>
                <c:pt idx="18">
                  <c:v>3.2624504220557871E-3</c:v>
                </c:pt>
                <c:pt idx="19">
                  <c:v>3.5059366799126013E-3</c:v>
                </c:pt>
                <c:pt idx="20">
                  <c:v>3.7852268342216258E-3</c:v>
                </c:pt>
                <c:pt idx="21">
                  <c:v>4.1157292810469421E-3</c:v>
                </c:pt>
                <c:pt idx="22">
                  <c:v>4.5182064445634358E-3</c:v>
                </c:pt>
                <c:pt idx="23">
                  <c:v>5.0202331814609338E-3</c:v>
                </c:pt>
                <c:pt idx="24">
                  <c:v>5.6579476847271335E-3</c:v>
                </c:pt>
                <c:pt idx="25">
                  <c:v>6.4781291506548072E-3</c:v>
                </c:pt>
                <c:pt idx="26">
                  <c:v>7.5406334688366246E-3</c:v>
                </c:pt>
                <c:pt idx="27">
                  <c:v>8.9212114837632101E-3</c:v>
                </c:pt>
                <c:pt idx="28">
                  <c:v>1.0714722285953293E-2</c:v>
                </c:pt>
                <c:pt idx="29">
                  <c:v>1.3038734351930181E-2</c:v>
                </c:pt>
                <c:pt idx="30">
                  <c:v>1.6037477490270381E-2</c:v>
                </c:pt>
                <c:pt idx="31">
                  <c:v>1.988606538497072E-2</c:v>
                </c:pt>
                <c:pt idx="32">
                  <c:v>2.47948488795099E-2</c:v>
                </c:pt>
                <c:pt idx="33">
                  <c:v>3.1013681378585012E-2</c:v>
                </c:pt>
                <c:pt idx="34">
                  <c:v>3.8835778883892919E-2</c:v>
                </c:pt>
                <c:pt idx="35">
                  <c:v>4.8600740642597326E-2</c:v>
                </c:pt>
                <c:pt idx="36">
                  <c:v>6.0696170348972636E-2</c:v>
                </c:pt>
                <c:pt idx="37">
                  <c:v>7.5557218993973066E-2</c:v>
                </c:pt>
                <c:pt idx="38">
                  <c:v>9.3663286427958486E-2</c:v>
                </c:pt>
                <c:pt idx="39">
                  <c:v>0.1155311086894002</c:v>
                </c:pt>
                <c:pt idx="40">
                  <c:v>0.1417035696790882</c:v>
                </c:pt>
                <c:pt idx="41">
                  <c:v>0.1727338551589582</c:v>
                </c:pt>
                <c:pt idx="42">
                  <c:v>0.20916504244522541</c:v>
                </c:pt>
                <c:pt idx="43">
                  <c:v>0.25150587782043293</c:v>
                </c:pt>
                <c:pt idx="44">
                  <c:v>0.30020426093051311</c:v>
                </c:pt>
                <c:pt idx="45">
                  <c:v>0.3556206873826292</c:v>
                </c:pt>
                <c:pt idx="46">
                  <c:v>0.41800440420824009</c:v>
                </c:pt>
                <c:pt idx="47">
                  <c:v>0.48747511758316925</c:v>
                </c:pt>
                <c:pt idx="48">
                  <c:v>0.5640126439187263</c:v>
                </c:pt>
                <c:pt idx="49">
                  <c:v>0.6474559390673329</c:v>
                </c:pt>
                <c:pt idx="50">
                  <c:v>0.73751165755293191</c:v>
                </c:pt>
                <c:pt idx="51">
                  <c:v>0.83377107550756413</c:v>
                </c:pt>
                <c:pt idx="52">
                  <c:v>0.93573316063755696</c:v>
                </c:pt>
                <c:pt idx="53">
                  <c:v>1.0428310025331984</c:v>
                </c:pt>
                <c:pt idx="54">
                  <c:v>1.1544587876258312</c:v>
                </c:pt>
                <c:pt idx="55">
                  <c:v>1.2699969275469449</c:v>
                </c:pt>
                <c:pt idx="56">
                  <c:v>1.3888336477640708</c:v>
                </c:pt>
                <c:pt idx="57">
                  <c:v>1.5103821170344158</c:v>
                </c:pt>
                <c:pt idx="58">
                  <c:v>1.6340928896549123</c:v>
                </c:pt>
                <c:pt idx="59">
                  <c:v>1.7594619514223644</c:v>
                </c:pt>
                <c:pt idx="60">
                  <c:v>1.8860349816565347</c:v>
                </c:pt>
              </c:numCache>
            </c:numRef>
          </c:xVal>
          <c:yVal>
            <c:numRef>
              <c:f>'15-5PH_H1150'!$I$5:$I$65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5.0008771929824594</c:v>
                </c:pt>
                <c:pt idx="2">
                  <c:v>10.003508771932662</c:v>
                </c:pt>
                <c:pt idx="3">
                  <c:v>15.007894737005659</c:v>
                </c:pt>
                <c:pt idx="4">
                  <c:v>20.014035090623651</c:v>
                </c:pt>
                <c:pt idx="5">
                  <c:v>25.02192985161027</c:v>
                </c:pt>
                <c:pt idx="6">
                  <c:v>30.031579114847872</c:v>
                </c:pt>
                <c:pt idx="7">
                  <c:v>35.04298323854141</c:v>
                </c:pt>
                <c:pt idx="8">
                  <c:v>40.056143324931526</c:v>
                </c:pt>
                <c:pt idx="9">
                  <c:v>45.071062289288115</c:v>
                </c:pt>
                <c:pt idx="10">
                  <c:v>50.087746996284984</c:v>
                </c:pt>
                <c:pt idx="11">
                  <c:v>55.10621219245796</c:v>
                </c:pt>
                <c:pt idx="12">
                  <c:v>60.12648728843287</c:v>
                </c:pt>
                <c:pt idx="13">
                  <c:v>65.148627455028546</c:v>
                </c:pt>
                <c:pt idx="14">
                  <c:v>70.172731003243513</c:v>
                </c:pt>
                <c:pt idx="15">
                  <c:v>75.198965629574786</c:v>
                </c:pt>
                <c:pt idx="16">
                  <c:v>80.22760683514403</c:v>
                </c:pt>
                <c:pt idx="17">
                  <c:v>85.259092679771996</c:v>
                </c:pt>
                <c:pt idx="18">
                  <c:v>90.294100020496572</c:v>
                </c:pt>
                <c:pt idx="19">
                  <c:v>95.333648518124761</c:v>
                </c:pt>
                <c:pt idx="20">
                  <c:v>100.37923998529604</c:v>
                </c:pt>
                <c:pt idx="21">
                  <c:v>105.43304210526316</c:v>
                </c:pt>
                <c:pt idx="22">
                  <c:v>110.49812718221951</c:v>
                </c:pt>
                <c:pt idx="23">
                  <c:v>115.57877840156979</c:v>
                </c:pt>
                <c:pt idx="24">
                  <c:v>120.68087809210373</c:v>
                </c:pt>
                <c:pt idx="25">
                  <c:v>125.81239470164279</c:v>
                </c:pt>
                <c:pt idx="26">
                  <c:v>130.98398763343803</c:v>
                </c:pt>
                <c:pt idx="27">
                  <c:v>136.2097517524536</c:v>
                </c:pt>
                <c:pt idx="28">
                  <c:v>141.50812626872778</c:v>
                </c:pt>
                <c:pt idx="29">
                  <c:v>146.90299584931162</c:v>
                </c:pt>
                <c:pt idx="30">
                  <c:v>152.42501521089488</c:v>
                </c:pt>
                <c:pt idx="31">
                  <c:v>158.11319211219251</c:v>
                </c:pt>
                <c:pt idx="32">
                  <c:v>164.01676760853314</c:v>
                </c:pt>
                <c:pt idx="33">
                  <c:v>170.1974366609127</c:v>
                </c:pt>
                <c:pt idx="34">
                  <c:v>176.73195671810782</c:v>
                </c:pt>
                <c:pt idx="35">
                  <c:v>183.71519672332789</c:v>
                </c:pt>
                <c:pt idx="36">
                  <c:v>191.2636841463823</c:v>
                </c:pt>
                <c:pt idx="37">
                  <c:v>199.51971311849309</c:v>
                </c:pt>
                <c:pt idx="38">
                  <c:v>208.65608255974934</c:v>
                </c:pt>
                <c:pt idx="39">
                  <c:v>218.88153934882723</c:v>
                </c:pt>
                <c:pt idx="40">
                  <c:v>230.44700810103888</c:v>
                </c:pt>
                <c:pt idx="41">
                  <c:v>243.65269600407856</c:v>
                </c:pt>
                <c:pt idx="42">
                  <c:v>258.85616842105264</c:v>
                </c:pt>
                <c:pt idx="43">
                  <c:v>276.4814986175648</c:v>
                </c:pt>
                <c:pt idx="44">
                  <c:v>297.02960301383121</c:v>
                </c:pt>
                <c:pt idx="45">
                  <c:v>321.08988181406716</c:v>
                </c:pt>
                <c:pt idx="46">
                  <c:v>349.35329373378192</c:v>
                </c:pt>
                <c:pt idx="47">
                  <c:v>382.6270028411696</c:v>
                </c:pt>
                <c:pt idx="48">
                  <c:v>421.85074526157348</c:v>
                </c:pt>
                <c:pt idx="49">
                  <c:v>468.11507367404971</c:v>
                </c:pt>
                <c:pt idx="50">
                  <c:v>522.6816481664282</c:v>
                </c:pt>
                <c:pt idx="51">
                  <c:v>587.00575312003639</c:v>
                </c:pt>
                <c:pt idx="52">
                  <c:v>662.76123137740365</c:v>
                </c:pt>
                <c:pt idx="53">
                  <c:v>751.86803901593817</c:v>
                </c:pt>
                <c:pt idx="54">
                  <c:v>856.52263661774543</c:v>
                </c:pt>
                <c:pt idx="55">
                  <c:v>979.23144600049829</c:v>
                </c:pt>
                <c:pt idx="56">
                  <c:v>1122.8476149666953</c:v>
                </c:pt>
                <c:pt idx="57">
                  <c:v>1290.6113467486716</c:v>
                </c:pt>
                <c:pt idx="58">
                  <c:v>1486.1940654845569</c:v>
                </c:pt>
                <c:pt idx="59">
                  <c:v>1713.7467042659691</c:v>
                </c:pt>
                <c:pt idx="60">
                  <c:v>1977.9524180616099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7-4058-A1BD-ED419039B448}"/>
            </c:ext>
          </c:extLst>
        </c:ser>
        <c:ser>
          <c:idx val="5"/>
          <c:order val="2"/>
          <c:tx>
            <c:strRef>
              <c:f>'15-5PH_H1150'!$N$2</c:f>
              <c:strCache>
                <c:ptCount val="1"/>
                <c:pt idx="0">
                  <c:v>R-O line_H1150_true_plastic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'15-5PH_H1150'!$N$5:$N$65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4.8396443529216855E-7</c:v>
                </c:pt>
                <c:pt idx="2">
                  <c:v>2.332010186139764E-6</c:v>
                </c:pt>
                <c:pt idx="3">
                  <c:v>6.6279511239518852E-6</c:v>
                </c:pt>
                <c:pt idx="4">
                  <c:v>1.5084970457115337E-5</c:v>
                </c:pt>
                <c:pt idx="5">
                  <c:v>3.0324864271951508E-5</c:v>
                </c:pt>
                <c:pt idx="6">
                  <c:v>5.6248643299479069E-5</c:v>
                </c:pt>
                <c:pt idx="7">
                  <c:v>9.8519155218364024E-5</c:v>
                </c:pt>
                <c:pt idx="8">
                  <c:v>1.6517915000050496E-4</c:v>
                </c:pt>
                <c:pt idx="9">
                  <c:v>2.6743100721580049E-4</c:v>
                </c:pt>
                <c:pt idx="10">
                  <c:v>4.206070638668321E-4</c:v>
                </c:pt>
                <c:pt idx="11">
                  <c:v>6.4536194398134828E-4</c:v>
                </c:pt>
                <c:pt idx="12">
                  <c:v>9.6912021704199393E-4</c:v>
                </c:pt>
                <c:pt idx="13">
                  <c:v>1.4278136785350734E-3</c:v>
                </c:pt>
                <c:pt idx="14">
                  <c:v>2.067941930092956E-3</c:v>
                </c:pt>
                <c:pt idx="15">
                  <c:v>2.9489868471591508E-3</c:v>
                </c:pt>
                <c:pt idx="16">
                  <c:v>4.146204717558874E-3</c:v>
                </c:pt>
                <c:pt idx="17">
                  <c:v>5.753807641984951E-3</c:v>
                </c:pt>
                <c:pt idx="18">
                  <c:v>7.8885260384676682E-3</c:v>
                </c:pt>
                <c:pt idx="19">
                  <c:v>1.0693514111489158E-2</c:v>
                </c:pt>
                <c:pt idx="20">
                  <c:v>1.4342516851758002E-2</c:v>
                </c:pt>
                <c:pt idx="21">
                  <c:v>1.9044157346425578E-2</c:v>
                </c:pt>
                <c:pt idx="22">
                  <c:v>2.5046124264715443E-2</c:v>
                </c:pt>
                <c:pt idx="23">
                  <c:v>3.2638940364507728E-2</c:v>
                </c:pt>
                <c:pt idx="24">
                  <c:v>4.2158876158116698E-2</c:v>
                </c:pt>
                <c:pt idx="25">
                  <c:v>5.3989446656665538E-2</c:v>
                </c:pt>
                <c:pt idx="26">
                  <c:v>6.856081007457436E-2</c:v>
                </c:pt>
                <c:pt idx="27">
                  <c:v>8.6346303142199918E-2</c:v>
                </c:pt>
                <c:pt idx="28">
                  <c:v>0.10785533744613013</c:v>
                </c:pt>
                <c:pt idx="29">
                  <c:v>0.13362199251468787</c:v>
                </c:pt>
                <c:pt idx="30">
                  <c:v>0.16418892052427578</c:v>
                </c:pt>
                <c:pt idx="31">
                  <c:v>0.20008665263801759</c:v>
                </c:pt>
                <c:pt idx="32">
                  <c:v>0.241809055374751</c:v>
                </c:pt>
                <c:pt idx="33">
                  <c:v>0.28978645236566392</c:v>
                </c:pt>
                <c:pt idx="34">
                  <c:v>0.34435865850899983</c:v>
                </c:pt>
                <c:pt idx="35">
                  <c:v>0.40575067667076109</c:v>
                </c:pt>
                <c:pt idx="36">
                  <c:v>0.47405389148051874</c:v>
                </c:pt>
                <c:pt idx="37">
                  <c:v>0.54921514615220191</c:v>
                </c:pt>
                <c:pt idx="38">
                  <c:v>0.63103513153194979</c:v>
                </c:pt>
                <c:pt idx="39">
                  <c:v>0.71917623336869341</c:v>
                </c:pt>
                <c:pt idx="40">
                  <c:v>0.81317866518460247</c:v>
                </c:pt>
                <c:pt idx="41">
                  <c:v>0.9124826633581965</c:v>
                </c:pt>
                <c:pt idx="42">
                  <c:v>1.0164539505998542</c:v>
                </c:pt>
                <c:pt idx="43">
                  <c:v>1.1244096445485641</c:v>
                </c:pt>
                <c:pt idx="44">
                  <c:v>1.2356422122106339</c:v>
                </c:pt>
                <c:pt idx="45">
                  <c:v>1.3494397686043842</c:v>
                </c:pt>
                <c:pt idx="46">
                  <c:v>1.4651017911455371</c:v>
                </c:pt>
                <c:pt idx="47">
                  <c:v>1.5819500122314412</c:v>
                </c:pt>
                <c:pt idx="48">
                  <c:v>1.6993347708837561</c:v>
                </c:pt>
                <c:pt idx="49">
                  <c:v>1.8166374251952722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'15-5PH_H1150'!$O$5:$O$65</c:f>
              <c:numCache>
                <c:formatCode>0_);[Red]\(0\)</c:formatCode>
                <c:ptCount val="61"/>
                <c:pt idx="0">
                  <c:v>55.10621219245796</c:v>
                </c:pt>
                <c:pt idx="1">
                  <c:v>60.12648728843287</c:v>
                </c:pt>
                <c:pt idx="2">
                  <c:v>65.148627455028546</c:v>
                </c:pt>
                <c:pt idx="3">
                  <c:v>70.172731003243513</c:v>
                </c:pt>
                <c:pt idx="4">
                  <c:v>75.198965629574786</c:v>
                </c:pt>
                <c:pt idx="5">
                  <c:v>80.22760683514403</c:v>
                </c:pt>
                <c:pt idx="6">
                  <c:v>85.259092679771996</c:v>
                </c:pt>
                <c:pt idx="7">
                  <c:v>90.294100020496572</c:v>
                </c:pt>
                <c:pt idx="8">
                  <c:v>95.333648518124761</c:v>
                </c:pt>
                <c:pt idx="9">
                  <c:v>100.37923998529604</c:v>
                </c:pt>
                <c:pt idx="10">
                  <c:v>105.43304210526316</c:v>
                </c:pt>
                <c:pt idx="11">
                  <c:v>110.49812718221951</c:v>
                </c:pt>
                <c:pt idx="12">
                  <c:v>115.57877840156979</c:v>
                </c:pt>
                <c:pt idx="13">
                  <c:v>120.68087809210373</c:v>
                </c:pt>
                <c:pt idx="14">
                  <c:v>125.81239470164279</c:v>
                </c:pt>
                <c:pt idx="15">
                  <c:v>130.98398763343803</c:v>
                </c:pt>
                <c:pt idx="16">
                  <c:v>136.2097517524536</c:v>
                </c:pt>
                <c:pt idx="17">
                  <c:v>141.50812626872778</c:v>
                </c:pt>
                <c:pt idx="18">
                  <c:v>146.90299584931162</c:v>
                </c:pt>
                <c:pt idx="19">
                  <c:v>152.42501521089488</c:v>
                </c:pt>
                <c:pt idx="20">
                  <c:v>158.11319211219251</c:v>
                </c:pt>
                <c:pt idx="21">
                  <c:v>164.01676760853314</c:v>
                </c:pt>
                <c:pt idx="22">
                  <c:v>170.1974366609127</c:v>
                </c:pt>
                <c:pt idx="23">
                  <c:v>176.73195671810782</c:v>
                </c:pt>
                <c:pt idx="24">
                  <c:v>183.71519672332789</c:v>
                </c:pt>
                <c:pt idx="25">
                  <c:v>191.2636841463823</c:v>
                </c:pt>
                <c:pt idx="26">
                  <c:v>199.51971311849309</c:v>
                </c:pt>
                <c:pt idx="27">
                  <c:v>208.65608255974934</c:v>
                </c:pt>
                <c:pt idx="28">
                  <c:v>218.88153934882723</c:v>
                </c:pt>
                <c:pt idx="29">
                  <c:v>230.44700810103888</c:v>
                </c:pt>
                <c:pt idx="30">
                  <c:v>243.65269600407856</c:v>
                </c:pt>
                <c:pt idx="31">
                  <c:v>258.85616842105264</c:v>
                </c:pt>
                <c:pt idx="32">
                  <c:v>276.4814986175648</c:v>
                </c:pt>
                <c:pt idx="33">
                  <c:v>297.02960301383121</c:v>
                </c:pt>
                <c:pt idx="34">
                  <c:v>321.08988181406716</c:v>
                </c:pt>
                <c:pt idx="35">
                  <c:v>349.35329373378192</c:v>
                </c:pt>
                <c:pt idx="36">
                  <c:v>382.6270028411696</c:v>
                </c:pt>
                <c:pt idx="37">
                  <c:v>421.85074526157348</c:v>
                </c:pt>
                <c:pt idx="38">
                  <c:v>468.11507367404971</c:v>
                </c:pt>
                <c:pt idx="39">
                  <c:v>522.6816481664282</c:v>
                </c:pt>
                <c:pt idx="40">
                  <c:v>587.00575312003639</c:v>
                </c:pt>
                <c:pt idx="41">
                  <c:v>662.76123137740365</c:v>
                </c:pt>
                <c:pt idx="42">
                  <c:v>751.86803901593817</c:v>
                </c:pt>
                <c:pt idx="43">
                  <c:v>856.52263661774543</c:v>
                </c:pt>
                <c:pt idx="44">
                  <c:v>979.23144600049829</c:v>
                </c:pt>
                <c:pt idx="45">
                  <c:v>1122.8476149666953</c:v>
                </c:pt>
                <c:pt idx="46">
                  <c:v>1290.6113467486716</c:v>
                </c:pt>
                <c:pt idx="47">
                  <c:v>1486.1940654845569</c:v>
                </c:pt>
                <c:pt idx="48">
                  <c:v>1713.7467042659691</c:v>
                </c:pt>
                <c:pt idx="49">
                  <c:v>1977.9524180616099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67-4058-A1BD-ED419039B448}"/>
            </c:ext>
          </c:extLst>
        </c:ser>
        <c:ser>
          <c:idx val="4"/>
          <c:order val="3"/>
          <c:tx>
            <c:strRef>
              <c:f>'15-5PH_H1150'!$S$2</c:f>
              <c:strCache>
                <c:ptCount val="1"/>
                <c:pt idx="0">
                  <c:v>fea line_H1150_total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'15-5PH_H1150'!$S$5:$S$65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1.9335513049985248E-3</c:v>
                </c:pt>
                <c:pt idx="2">
                  <c:v>2.1101852728013576E-3</c:v>
                </c:pt>
                <c:pt idx="3">
                  <c:v>2.2882487629941593E-3</c:v>
                </c:pt>
                <c:pt idx="4">
                  <c:v>2.4688290389570581E-3</c:v>
                </c:pt>
                <c:pt idx="5">
                  <c:v>2.6536451679860561E-3</c:v>
                </c:pt>
                <c:pt idx="6">
                  <c:v>2.8453286128734979E-3</c:v>
                </c:pt>
                <c:pt idx="7">
                  <c:v>3.0477957548704277E-3</c:v>
                </c:pt>
                <c:pt idx="8">
                  <c:v>3.2667331910252633E-3</c:v>
                </c:pt>
                <c:pt idx="9">
                  <c:v>3.5102194488820775E-3</c:v>
                </c:pt>
                <c:pt idx="10">
                  <c:v>3.789509603191102E-3</c:v>
                </c:pt>
                <c:pt idx="11">
                  <c:v>4.1200120500164182E-3</c:v>
                </c:pt>
                <c:pt idx="12">
                  <c:v>4.522489213532912E-3</c:v>
                </c:pt>
                <c:pt idx="13">
                  <c:v>5.0245159504304108E-3</c:v>
                </c:pt>
                <c:pt idx="14">
                  <c:v>5.6622304536966105E-3</c:v>
                </c:pt>
                <c:pt idx="15">
                  <c:v>6.4824119196242843E-3</c:v>
                </c:pt>
                <c:pt idx="16">
                  <c:v>7.5449162378061017E-3</c:v>
                </c:pt>
                <c:pt idx="17">
                  <c:v>8.925494252732688E-3</c:v>
                </c:pt>
                <c:pt idx="18">
                  <c:v>1.071900505492277E-2</c:v>
                </c:pt>
                <c:pt idx="19">
                  <c:v>1.3043017120899657E-2</c:v>
                </c:pt>
                <c:pt idx="20">
                  <c:v>1.6041760259239854E-2</c:v>
                </c:pt>
                <c:pt idx="21">
                  <c:v>1.9890348153940189E-2</c:v>
                </c:pt>
                <c:pt idx="22">
                  <c:v>2.4799131648479366E-2</c:v>
                </c:pt>
                <c:pt idx="23">
                  <c:v>3.1017964147554481E-2</c:v>
                </c:pt>
                <c:pt idx="24">
                  <c:v>3.8840061652862384E-2</c:v>
                </c:pt>
                <c:pt idx="25">
                  <c:v>4.8605023411566792E-2</c:v>
                </c:pt>
                <c:pt idx="26">
                  <c:v>6.0700453117942102E-2</c:v>
                </c:pt>
                <c:pt idx="27">
                  <c:v>7.5561501762942532E-2</c:v>
                </c:pt>
                <c:pt idx="28">
                  <c:v>9.3667569196927966E-2</c:v>
                </c:pt>
                <c:pt idx="29">
                  <c:v>0.11553539145836969</c:v>
                </c:pt>
                <c:pt idx="30">
                  <c:v>0.14170785244805773</c:v>
                </c:pt>
                <c:pt idx="31">
                  <c:v>0.17273813792792775</c:v>
                </c:pt>
                <c:pt idx="32">
                  <c:v>0.20916932521419498</c:v>
                </c:pt>
                <c:pt idx="33">
                  <c:v>0.25151016058940256</c:v>
                </c:pt>
                <c:pt idx="34">
                  <c:v>0.30020854369948274</c:v>
                </c:pt>
                <c:pt idx="35">
                  <c:v>0.35562497015159877</c:v>
                </c:pt>
                <c:pt idx="36">
                  <c:v>0.41800868697720961</c:v>
                </c:pt>
                <c:pt idx="37">
                  <c:v>0.48747940035213871</c:v>
                </c:pt>
                <c:pt idx="38">
                  <c:v>0.56401692668769576</c:v>
                </c:pt>
                <c:pt idx="39">
                  <c:v>0.64746022183630236</c:v>
                </c:pt>
                <c:pt idx="40">
                  <c:v>0.73751594032190138</c:v>
                </c:pt>
                <c:pt idx="41">
                  <c:v>0.83377535827653371</c:v>
                </c:pt>
                <c:pt idx="42">
                  <c:v>0.93573744340652654</c:v>
                </c:pt>
                <c:pt idx="43">
                  <c:v>1.0428352853021678</c:v>
                </c:pt>
                <c:pt idx="44">
                  <c:v>1.1544630703948007</c:v>
                </c:pt>
                <c:pt idx="45">
                  <c:v>1.2700012103159146</c:v>
                </c:pt>
                <c:pt idx="46">
                  <c:v>1.3888379305330405</c:v>
                </c:pt>
                <c:pt idx="47">
                  <c:v>1.5103863998033855</c:v>
                </c:pt>
                <c:pt idx="48">
                  <c:v>1.634097172423882</c:v>
                </c:pt>
                <c:pt idx="49">
                  <c:v>1.7594662341913341</c:v>
                </c:pt>
                <c:pt idx="50">
                  <c:v>1.8860392644255044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'15-5PH_H1150'!$T$5:$T$65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55.10621219245796</c:v>
                </c:pt>
                <c:pt idx="2">
                  <c:v>60.12648728843287</c:v>
                </c:pt>
                <c:pt idx="3">
                  <c:v>65.148627455028546</c:v>
                </c:pt>
                <c:pt idx="4">
                  <c:v>70.172731003243513</c:v>
                </c:pt>
                <c:pt idx="5">
                  <c:v>75.198965629574786</c:v>
                </c:pt>
                <c:pt idx="6">
                  <c:v>80.22760683514403</c:v>
                </c:pt>
                <c:pt idx="7">
                  <c:v>85.259092679771996</c:v>
                </c:pt>
                <c:pt idx="8">
                  <c:v>90.294100020496572</c:v>
                </c:pt>
                <c:pt idx="9">
                  <c:v>95.333648518124761</c:v>
                </c:pt>
                <c:pt idx="10">
                  <c:v>100.37923998529604</c:v>
                </c:pt>
                <c:pt idx="11">
                  <c:v>105.43304210526316</c:v>
                </c:pt>
                <c:pt idx="12">
                  <c:v>110.49812718221951</c:v>
                </c:pt>
                <c:pt idx="13">
                  <c:v>115.57877840156979</c:v>
                </c:pt>
                <c:pt idx="14">
                  <c:v>120.68087809210373</c:v>
                </c:pt>
                <c:pt idx="15">
                  <c:v>125.81239470164279</c:v>
                </c:pt>
                <c:pt idx="16">
                  <c:v>130.98398763343803</c:v>
                </c:pt>
                <c:pt idx="17">
                  <c:v>136.2097517524536</c:v>
                </c:pt>
                <c:pt idx="18">
                  <c:v>141.50812626872778</c:v>
                </c:pt>
                <c:pt idx="19">
                  <c:v>146.90299584931162</c:v>
                </c:pt>
                <c:pt idx="20">
                  <c:v>152.42501521089488</c:v>
                </c:pt>
                <c:pt idx="21">
                  <c:v>158.11319211219251</c:v>
                </c:pt>
                <c:pt idx="22">
                  <c:v>164.01676760853314</c:v>
                </c:pt>
                <c:pt idx="23">
                  <c:v>170.1974366609127</c:v>
                </c:pt>
                <c:pt idx="24">
                  <c:v>176.73195671810782</c:v>
                </c:pt>
                <c:pt idx="25">
                  <c:v>183.71519672332789</c:v>
                </c:pt>
                <c:pt idx="26">
                  <c:v>191.2636841463823</c:v>
                </c:pt>
                <c:pt idx="27">
                  <c:v>199.51971311849309</c:v>
                </c:pt>
                <c:pt idx="28">
                  <c:v>208.65608255974934</c:v>
                </c:pt>
                <c:pt idx="29">
                  <c:v>218.88153934882723</c:v>
                </c:pt>
                <c:pt idx="30">
                  <c:v>230.44700810103888</c:v>
                </c:pt>
                <c:pt idx="31">
                  <c:v>243.65269600407856</c:v>
                </c:pt>
                <c:pt idx="32">
                  <c:v>258.85616842105264</c:v>
                </c:pt>
                <c:pt idx="33">
                  <c:v>276.4814986175648</c:v>
                </c:pt>
                <c:pt idx="34">
                  <c:v>297.02960301383121</c:v>
                </c:pt>
                <c:pt idx="35">
                  <c:v>321.08988181406716</c:v>
                </c:pt>
                <c:pt idx="36">
                  <c:v>349.35329373378192</c:v>
                </c:pt>
                <c:pt idx="37">
                  <c:v>382.6270028411696</c:v>
                </c:pt>
                <c:pt idx="38">
                  <c:v>421.85074526157348</c:v>
                </c:pt>
                <c:pt idx="39">
                  <c:v>468.11507367404971</c:v>
                </c:pt>
                <c:pt idx="40">
                  <c:v>522.6816481664282</c:v>
                </c:pt>
                <c:pt idx="41">
                  <c:v>587.00575312003639</c:v>
                </c:pt>
                <c:pt idx="42">
                  <c:v>662.76123137740365</c:v>
                </c:pt>
                <c:pt idx="43">
                  <c:v>751.86803901593817</c:v>
                </c:pt>
                <c:pt idx="44">
                  <c:v>856.52263661774543</c:v>
                </c:pt>
                <c:pt idx="45">
                  <c:v>979.23144600049829</c:v>
                </c:pt>
                <c:pt idx="46">
                  <c:v>1122.8476149666953</c:v>
                </c:pt>
                <c:pt idx="47">
                  <c:v>1290.6113467486716</c:v>
                </c:pt>
                <c:pt idx="48">
                  <c:v>1486.1940654845569</c:v>
                </c:pt>
                <c:pt idx="49">
                  <c:v>1713.7467042659691</c:v>
                </c:pt>
                <c:pt idx="50">
                  <c:v>1977.9524180616099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7-4058-A1BD-ED419039B448}"/>
            </c:ext>
          </c:extLst>
        </c:ser>
        <c:ser>
          <c:idx val="2"/>
          <c:order val="4"/>
          <c:tx>
            <c:strRef>
              <c:f>'15-5PH_H1150'!$B$8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'15-5PH_H1150'!$C$10:$C$11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'15-5PH_H1150'!$B$10:$B$11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67-4058-A1BD-ED419039B448}"/>
            </c:ext>
          </c:extLst>
        </c:ser>
        <c:ser>
          <c:idx val="3"/>
          <c:order val="5"/>
          <c:tx>
            <c:strRef>
              <c:f>'15-5PH_H1150'!$B$13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'15-5PH_H1150'!$C$15:$C$16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'15-5PH_H1150'!$B$15:$B$16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67-4058-A1BD-ED419039B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small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'15-5PH_H1150'!$E$2</c:f>
              <c:strCache>
                <c:ptCount val="1"/>
                <c:pt idx="0">
                  <c:v>R-O line_H1150_eng_total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'15-5PH_H1150'!$E$5:$E$65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1.7543859649178203E-4</c:v>
                </c:pt>
                <c:pt idx="2">
                  <c:v>3.5087719326608405E-4</c:v>
                </c:pt>
                <c:pt idx="3">
                  <c:v>5.2631580037729435E-4</c:v>
                </c:pt>
                <c:pt idx="4">
                  <c:v>7.0175453118240889E-4</c:v>
                </c:pt>
                <c:pt idx="5">
                  <c:v>8.7719406441080317E-4</c:v>
                </c:pt>
                <c:pt idx="6">
                  <c:v>1.0526371615957794E-3</c:v>
                </c:pt>
                <c:pt idx="7">
                  <c:v>1.2280925297545036E-3</c:v>
                </c:pt>
                <c:pt idx="8">
                  <c:v>1.4035831232881071E-3</c:v>
                </c:pt>
                <c:pt idx="9">
                  <c:v>1.5791619841801841E-3</c:v>
                </c:pt>
                <c:pt idx="10">
                  <c:v>1.7549399256996554E-3</c:v>
                </c:pt>
                <c:pt idx="11">
                  <c:v>1.9311307719630036E-3</c:v>
                </c:pt>
                <c:pt idx="12">
                  <c:v>2.1081214738812109E-3</c:v>
                </c:pt>
                <c:pt idx="13">
                  <c:v>2.2865762312083461E-3</c:v>
                </c:pt>
                <c:pt idx="14">
                  <c:v>2.4675857606216425E-3</c:v>
                </c:pt>
                <c:pt idx="15">
                  <c:v>2.6528750609971234E-3</c:v>
                </c:pt>
                <c:pt idx="16">
                  <c:v>2.8450854393002986E-3</c:v>
                </c:pt>
                <c:pt idx="17">
                  <c:v>3.0481491737882455E-3</c:v>
                </c:pt>
                <c:pt idx="18">
                  <c:v>3.2677780055174431E-3</c:v>
                </c:pt>
                <c:pt idx="19">
                  <c:v>3.5120896644711078E-3</c:v>
                </c:pt>
                <c:pt idx="20">
                  <c:v>3.7923998529603921E-3</c:v>
                </c:pt>
                <c:pt idx="21">
                  <c:v>4.1242105263157892E-3</c:v>
                </c:pt>
                <c:pt idx="22">
                  <c:v>4.5284289292682753E-3</c:v>
                </c:pt>
                <c:pt idx="23">
                  <c:v>5.0328556658242717E-3</c:v>
                </c:pt>
                <c:pt idx="24">
                  <c:v>5.6739841008642987E-3</c:v>
                </c:pt>
                <c:pt idx="25">
                  <c:v>6.4991576131423253E-3</c:v>
                </c:pt>
                <c:pt idx="26">
                  <c:v>7.5691356418311415E-3</c:v>
                </c:pt>
                <c:pt idx="27">
                  <c:v>8.9611240922488587E-3</c:v>
                </c:pt>
                <c:pt idx="28">
                  <c:v>1.0772330490912542E-2</c:v>
                </c:pt>
                <c:pt idx="29">
                  <c:v>1.3124109305597275E-2</c:v>
                </c:pt>
                <c:pt idx="30">
                  <c:v>1.6166768072632468E-2</c:v>
                </c:pt>
                <c:pt idx="31">
                  <c:v>2.0085110401242143E-2</c:v>
                </c:pt>
                <c:pt idx="32">
                  <c:v>2.5104797553332007E-2</c:v>
                </c:pt>
                <c:pt idx="33">
                  <c:v>3.1499616126743596E-2</c:v>
                </c:pt>
                <c:pt idx="34">
                  <c:v>3.9599745400634268E-2</c:v>
                </c:pt>
                <c:pt idx="35">
                  <c:v>4.980112413330235E-2</c:v>
                </c:pt>
                <c:pt idx="36">
                  <c:v>6.2576023035457229E-2</c:v>
                </c:pt>
                <c:pt idx="37">
                  <c:v>7.8484935775638226E-2</c:v>
                </c:pt>
                <c:pt idx="38">
                  <c:v>9.8189908209207102E-2</c:v>
                </c:pt>
                <c:pt idx="39">
                  <c:v>0.12246943255808845</c:v>
                </c:pt>
                <c:pt idx="40">
                  <c:v>0.15223504050519446</c:v>
                </c:pt>
                <c:pt idx="41">
                  <c:v>0.18854973660526136</c:v>
                </c:pt>
                <c:pt idx="42">
                  <c:v>0.23264842105263159</c:v>
                </c:pt>
                <c:pt idx="43">
                  <c:v>0.28596045868634801</c:v>
                </c:pt>
                <c:pt idx="44">
                  <c:v>0.35013455915377806</c:v>
                </c:pt>
                <c:pt idx="45">
                  <c:v>0.42706614139585419</c:v>
                </c:pt>
                <c:pt idx="46">
                  <c:v>0.51892736405992157</c:v>
                </c:pt>
                <c:pt idx="47">
                  <c:v>0.62820001209008347</c:v>
                </c:pt>
                <c:pt idx="48">
                  <c:v>0.75771143858988954</c:v>
                </c:pt>
                <c:pt idx="49">
                  <c:v>0.91067377009816197</c:v>
                </c:pt>
                <c:pt idx="50">
                  <c:v>1.0907265926657128</c:v>
                </c:pt>
                <c:pt idx="51">
                  <c:v>1.3019833455687699</c:v>
                </c:pt>
                <c:pt idx="52">
                  <c:v>1.5490816591438601</c:v>
                </c:pt>
                <c:pt idx="53">
                  <c:v>1.8372378830790121</c:v>
                </c:pt>
                <c:pt idx="54">
                  <c:v>2.1723060615472054</c:v>
                </c:pt>
                <c:pt idx="55">
                  <c:v>2.5608416218199936</c:v>
                </c:pt>
                <c:pt idx="56">
                  <c:v>3.0101700534524842</c:v>
                </c:pt>
                <c:pt idx="57">
                  <c:v>3.5284608657848127</c:v>
                </c:pt>
                <c:pt idx="58">
                  <c:v>4.1248071223605409</c:v>
                </c:pt>
                <c:pt idx="59">
                  <c:v>4.8093108619185392</c:v>
                </c:pt>
                <c:pt idx="60">
                  <c:v>5.5931747268720331</c:v>
                </c:pt>
              </c:numCache>
            </c:numRef>
          </c:xVal>
          <c:yVal>
            <c:numRef>
              <c:f>'15-5PH_H1150'!$F$5:$F$65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D-4A8F-9470-159D91475046}"/>
            </c:ext>
          </c:extLst>
        </c:ser>
        <c:ser>
          <c:idx val="1"/>
          <c:order val="1"/>
          <c:tx>
            <c:strRef>
              <c:f>'15-5PH_H1150'!$H$2</c:f>
              <c:strCache>
                <c:ptCount val="1"/>
                <c:pt idx="0">
                  <c:v>R-O line_H1150_true_total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'15-5PH_H1150'!$H$5:$H$65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1.7542320894094586E-4</c:v>
                </c:pt>
                <c:pt idx="2">
                  <c:v>3.5081565025932402E-4</c:v>
                </c:pt>
                <c:pt idx="3">
                  <c:v>5.2617734479512188E-4</c:v>
                </c:pt>
                <c:pt idx="4">
                  <c:v>7.0150841660608339E-4</c:v>
                </c:pt>
                <c:pt idx="5">
                  <c:v>8.7680955454088228E-4</c:v>
                </c:pt>
                <c:pt idx="6">
                  <c:v>1.05208352758187E-3</c:v>
                </c:pt>
                <c:pt idx="7">
                  <c:v>1.2273390409632567E-3</c:v>
                </c:pt>
                <c:pt idx="8">
                  <c:v>1.4025990212345502E-3</c:v>
                </c:pt>
                <c:pt idx="9">
                  <c:v>1.5779164190211628E-3</c:v>
                </c:pt>
                <c:pt idx="10">
                  <c:v>1.753401817889954E-3</c:v>
                </c:pt>
                <c:pt idx="11">
                  <c:v>1.9292685360290506E-3</c:v>
                </c:pt>
                <c:pt idx="12">
                  <c:v>2.1059025038318835E-3</c:v>
                </c:pt>
                <c:pt idx="13">
                  <c:v>2.2839659940246848E-3</c:v>
                </c:pt>
                <c:pt idx="14">
                  <c:v>2.4645462699875833E-3</c:v>
                </c:pt>
                <c:pt idx="15">
                  <c:v>2.6493623990165808E-3</c:v>
                </c:pt>
                <c:pt idx="16">
                  <c:v>2.8410458439040221E-3</c:v>
                </c:pt>
                <c:pt idx="17">
                  <c:v>3.043512985900952E-3</c:v>
                </c:pt>
                <c:pt idx="18">
                  <c:v>3.2624504220557871E-3</c:v>
                </c:pt>
                <c:pt idx="19">
                  <c:v>3.5059366799126013E-3</c:v>
                </c:pt>
                <c:pt idx="20">
                  <c:v>3.7852268342216258E-3</c:v>
                </c:pt>
                <c:pt idx="21">
                  <c:v>4.1157292810469421E-3</c:v>
                </c:pt>
                <c:pt idx="22">
                  <c:v>4.5182064445634358E-3</c:v>
                </c:pt>
                <c:pt idx="23">
                  <c:v>5.0202331814609338E-3</c:v>
                </c:pt>
                <c:pt idx="24">
                  <c:v>5.6579476847271335E-3</c:v>
                </c:pt>
                <c:pt idx="25">
                  <c:v>6.4781291506548072E-3</c:v>
                </c:pt>
                <c:pt idx="26">
                  <c:v>7.5406334688366246E-3</c:v>
                </c:pt>
                <c:pt idx="27">
                  <c:v>8.9212114837632101E-3</c:v>
                </c:pt>
                <c:pt idx="28">
                  <c:v>1.0714722285953293E-2</c:v>
                </c:pt>
                <c:pt idx="29">
                  <c:v>1.3038734351930181E-2</c:v>
                </c:pt>
                <c:pt idx="30">
                  <c:v>1.6037477490270381E-2</c:v>
                </c:pt>
                <c:pt idx="31">
                  <c:v>1.988606538497072E-2</c:v>
                </c:pt>
                <c:pt idx="32">
                  <c:v>2.47948488795099E-2</c:v>
                </c:pt>
                <c:pt idx="33">
                  <c:v>3.1013681378585012E-2</c:v>
                </c:pt>
                <c:pt idx="34">
                  <c:v>3.8835778883892919E-2</c:v>
                </c:pt>
                <c:pt idx="35">
                  <c:v>4.8600740642597326E-2</c:v>
                </c:pt>
                <c:pt idx="36">
                  <c:v>6.0696170348972636E-2</c:v>
                </c:pt>
                <c:pt idx="37">
                  <c:v>7.5557218993973066E-2</c:v>
                </c:pt>
                <c:pt idx="38">
                  <c:v>9.3663286427958486E-2</c:v>
                </c:pt>
                <c:pt idx="39">
                  <c:v>0.1155311086894002</c:v>
                </c:pt>
                <c:pt idx="40">
                  <c:v>0.1417035696790882</c:v>
                </c:pt>
                <c:pt idx="41">
                  <c:v>0.1727338551589582</c:v>
                </c:pt>
                <c:pt idx="42">
                  <c:v>0.20916504244522541</c:v>
                </c:pt>
                <c:pt idx="43">
                  <c:v>0.25150587782043293</c:v>
                </c:pt>
                <c:pt idx="44">
                  <c:v>0.30020426093051311</c:v>
                </c:pt>
                <c:pt idx="45">
                  <c:v>0.3556206873826292</c:v>
                </c:pt>
                <c:pt idx="46">
                  <c:v>0.41800440420824009</c:v>
                </c:pt>
                <c:pt idx="47">
                  <c:v>0.48747511758316925</c:v>
                </c:pt>
                <c:pt idx="48">
                  <c:v>0.5640126439187263</c:v>
                </c:pt>
                <c:pt idx="49">
                  <c:v>0.6474559390673329</c:v>
                </c:pt>
                <c:pt idx="50">
                  <c:v>0.73751165755293191</c:v>
                </c:pt>
                <c:pt idx="51">
                  <c:v>0.83377107550756413</c:v>
                </c:pt>
                <c:pt idx="52">
                  <c:v>0.93573316063755696</c:v>
                </c:pt>
                <c:pt idx="53">
                  <c:v>1.0428310025331984</c:v>
                </c:pt>
                <c:pt idx="54">
                  <c:v>1.1544587876258312</c:v>
                </c:pt>
                <c:pt idx="55">
                  <c:v>1.2699969275469449</c:v>
                </c:pt>
                <c:pt idx="56">
                  <c:v>1.3888336477640708</c:v>
                </c:pt>
                <c:pt idx="57">
                  <c:v>1.5103821170344158</c:v>
                </c:pt>
                <c:pt idx="58">
                  <c:v>1.6340928896549123</c:v>
                </c:pt>
                <c:pt idx="59">
                  <c:v>1.7594619514223644</c:v>
                </c:pt>
                <c:pt idx="60">
                  <c:v>1.8860349816565347</c:v>
                </c:pt>
              </c:numCache>
            </c:numRef>
          </c:xVal>
          <c:yVal>
            <c:numRef>
              <c:f>'15-5PH_H1150'!$I$5:$I$65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5.0008771929824594</c:v>
                </c:pt>
                <c:pt idx="2">
                  <c:v>10.003508771932662</c:v>
                </c:pt>
                <c:pt idx="3">
                  <c:v>15.007894737005659</c:v>
                </c:pt>
                <c:pt idx="4">
                  <c:v>20.014035090623651</c:v>
                </c:pt>
                <c:pt idx="5">
                  <c:v>25.02192985161027</c:v>
                </c:pt>
                <c:pt idx="6">
                  <c:v>30.031579114847872</c:v>
                </c:pt>
                <c:pt idx="7">
                  <c:v>35.04298323854141</c:v>
                </c:pt>
                <c:pt idx="8">
                  <c:v>40.056143324931526</c:v>
                </c:pt>
                <c:pt idx="9">
                  <c:v>45.071062289288115</c:v>
                </c:pt>
                <c:pt idx="10">
                  <c:v>50.087746996284984</c:v>
                </c:pt>
                <c:pt idx="11">
                  <c:v>55.10621219245796</c:v>
                </c:pt>
                <c:pt idx="12">
                  <c:v>60.12648728843287</c:v>
                </c:pt>
                <c:pt idx="13">
                  <c:v>65.148627455028546</c:v>
                </c:pt>
                <c:pt idx="14">
                  <c:v>70.172731003243513</c:v>
                </c:pt>
                <c:pt idx="15">
                  <c:v>75.198965629574786</c:v>
                </c:pt>
                <c:pt idx="16">
                  <c:v>80.22760683514403</c:v>
                </c:pt>
                <c:pt idx="17">
                  <c:v>85.259092679771996</c:v>
                </c:pt>
                <c:pt idx="18">
                  <c:v>90.294100020496572</c:v>
                </c:pt>
                <c:pt idx="19">
                  <c:v>95.333648518124761</c:v>
                </c:pt>
                <c:pt idx="20">
                  <c:v>100.37923998529604</c:v>
                </c:pt>
                <c:pt idx="21">
                  <c:v>105.43304210526316</c:v>
                </c:pt>
                <c:pt idx="22">
                  <c:v>110.49812718221951</c:v>
                </c:pt>
                <c:pt idx="23">
                  <c:v>115.57877840156979</c:v>
                </c:pt>
                <c:pt idx="24">
                  <c:v>120.68087809210373</c:v>
                </c:pt>
                <c:pt idx="25">
                  <c:v>125.81239470164279</c:v>
                </c:pt>
                <c:pt idx="26">
                  <c:v>130.98398763343803</c:v>
                </c:pt>
                <c:pt idx="27">
                  <c:v>136.2097517524536</c:v>
                </c:pt>
                <c:pt idx="28">
                  <c:v>141.50812626872778</c:v>
                </c:pt>
                <c:pt idx="29">
                  <c:v>146.90299584931162</c:v>
                </c:pt>
                <c:pt idx="30">
                  <c:v>152.42501521089488</c:v>
                </c:pt>
                <c:pt idx="31">
                  <c:v>158.11319211219251</c:v>
                </c:pt>
                <c:pt idx="32">
                  <c:v>164.01676760853314</c:v>
                </c:pt>
                <c:pt idx="33">
                  <c:v>170.1974366609127</c:v>
                </c:pt>
                <c:pt idx="34">
                  <c:v>176.73195671810782</c:v>
                </c:pt>
                <c:pt idx="35">
                  <c:v>183.71519672332789</c:v>
                </c:pt>
                <c:pt idx="36">
                  <c:v>191.2636841463823</c:v>
                </c:pt>
                <c:pt idx="37">
                  <c:v>199.51971311849309</c:v>
                </c:pt>
                <c:pt idx="38">
                  <c:v>208.65608255974934</c:v>
                </c:pt>
                <c:pt idx="39">
                  <c:v>218.88153934882723</c:v>
                </c:pt>
                <c:pt idx="40">
                  <c:v>230.44700810103888</c:v>
                </c:pt>
                <c:pt idx="41">
                  <c:v>243.65269600407856</c:v>
                </c:pt>
                <c:pt idx="42">
                  <c:v>258.85616842105264</c:v>
                </c:pt>
                <c:pt idx="43">
                  <c:v>276.4814986175648</c:v>
                </c:pt>
                <c:pt idx="44">
                  <c:v>297.02960301383121</c:v>
                </c:pt>
                <c:pt idx="45">
                  <c:v>321.08988181406716</c:v>
                </c:pt>
                <c:pt idx="46">
                  <c:v>349.35329373378192</c:v>
                </c:pt>
                <c:pt idx="47">
                  <c:v>382.6270028411696</c:v>
                </c:pt>
                <c:pt idx="48">
                  <c:v>421.85074526157348</c:v>
                </c:pt>
                <c:pt idx="49">
                  <c:v>468.11507367404971</c:v>
                </c:pt>
                <c:pt idx="50">
                  <c:v>522.6816481664282</c:v>
                </c:pt>
                <c:pt idx="51">
                  <c:v>587.00575312003639</c:v>
                </c:pt>
                <c:pt idx="52">
                  <c:v>662.76123137740365</c:v>
                </c:pt>
                <c:pt idx="53">
                  <c:v>751.86803901593817</c:v>
                </c:pt>
                <c:pt idx="54">
                  <c:v>856.52263661774543</c:v>
                </c:pt>
                <c:pt idx="55">
                  <c:v>979.23144600049829</c:v>
                </c:pt>
                <c:pt idx="56">
                  <c:v>1122.8476149666953</c:v>
                </c:pt>
                <c:pt idx="57">
                  <c:v>1290.6113467486716</c:v>
                </c:pt>
                <c:pt idx="58">
                  <c:v>1486.1940654845569</c:v>
                </c:pt>
                <c:pt idx="59">
                  <c:v>1713.7467042659691</c:v>
                </c:pt>
                <c:pt idx="60">
                  <c:v>1977.9524180616099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CD-4A8F-9470-159D91475046}"/>
            </c:ext>
          </c:extLst>
        </c:ser>
        <c:ser>
          <c:idx val="2"/>
          <c:order val="2"/>
          <c:tx>
            <c:strRef>
              <c:f>'15-5PH_H1150'!$N$2</c:f>
              <c:strCache>
                <c:ptCount val="1"/>
                <c:pt idx="0">
                  <c:v>R-O line_H1150_true_plastic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'15-5PH_H1150'!$N$5:$N$64</c:f>
              <c:numCache>
                <c:formatCode>0.0000_);[Red]\(0.0000\)</c:formatCode>
                <c:ptCount val="60"/>
                <c:pt idx="0">
                  <c:v>0</c:v>
                </c:pt>
                <c:pt idx="1">
                  <c:v>4.8396443529216855E-7</c:v>
                </c:pt>
                <c:pt idx="2">
                  <c:v>2.332010186139764E-6</c:v>
                </c:pt>
                <c:pt idx="3">
                  <c:v>6.6279511239518852E-6</c:v>
                </c:pt>
                <c:pt idx="4">
                  <c:v>1.5084970457115337E-5</c:v>
                </c:pt>
                <c:pt idx="5">
                  <c:v>3.0324864271951508E-5</c:v>
                </c:pt>
                <c:pt idx="6">
                  <c:v>5.6248643299479069E-5</c:v>
                </c:pt>
                <c:pt idx="7">
                  <c:v>9.8519155218364024E-5</c:v>
                </c:pt>
                <c:pt idx="8">
                  <c:v>1.6517915000050496E-4</c:v>
                </c:pt>
                <c:pt idx="9">
                  <c:v>2.6743100721580049E-4</c:v>
                </c:pt>
                <c:pt idx="10">
                  <c:v>4.206070638668321E-4</c:v>
                </c:pt>
                <c:pt idx="11">
                  <c:v>6.4536194398134828E-4</c:v>
                </c:pt>
                <c:pt idx="12">
                  <c:v>9.6912021704199393E-4</c:v>
                </c:pt>
                <c:pt idx="13">
                  <c:v>1.4278136785350734E-3</c:v>
                </c:pt>
                <c:pt idx="14">
                  <c:v>2.067941930092956E-3</c:v>
                </c:pt>
                <c:pt idx="15">
                  <c:v>2.9489868471591508E-3</c:v>
                </c:pt>
                <c:pt idx="16">
                  <c:v>4.146204717558874E-3</c:v>
                </c:pt>
                <c:pt idx="17">
                  <c:v>5.753807641984951E-3</c:v>
                </c:pt>
                <c:pt idx="18">
                  <c:v>7.8885260384676682E-3</c:v>
                </c:pt>
                <c:pt idx="19">
                  <c:v>1.0693514111489158E-2</c:v>
                </c:pt>
                <c:pt idx="20">
                  <c:v>1.4342516851758002E-2</c:v>
                </c:pt>
                <c:pt idx="21">
                  <c:v>1.9044157346425578E-2</c:v>
                </c:pt>
                <c:pt idx="22">
                  <c:v>2.5046124264715443E-2</c:v>
                </c:pt>
                <c:pt idx="23">
                  <c:v>3.2638940364507728E-2</c:v>
                </c:pt>
                <c:pt idx="24">
                  <c:v>4.2158876158116698E-2</c:v>
                </c:pt>
                <c:pt idx="25">
                  <c:v>5.3989446656665538E-2</c:v>
                </c:pt>
                <c:pt idx="26">
                  <c:v>6.856081007457436E-2</c:v>
                </c:pt>
                <c:pt idx="27">
                  <c:v>8.6346303142199918E-2</c:v>
                </c:pt>
                <c:pt idx="28">
                  <c:v>0.10785533744613013</c:v>
                </c:pt>
                <c:pt idx="29">
                  <c:v>0.13362199251468787</c:v>
                </c:pt>
                <c:pt idx="30">
                  <c:v>0.16418892052427578</c:v>
                </c:pt>
                <c:pt idx="31">
                  <c:v>0.20008665263801759</c:v>
                </c:pt>
                <c:pt idx="32">
                  <c:v>0.241809055374751</c:v>
                </c:pt>
                <c:pt idx="33">
                  <c:v>0.28978645236566392</c:v>
                </c:pt>
                <c:pt idx="34">
                  <c:v>0.34435865850899983</c:v>
                </c:pt>
                <c:pt idx="35">
                  <c:v>0.40575067667076109</c:v>
                </c:pt>
                <c:pt idx="36">
                  <c:v>0.47405389148051874</c:v>
                </c:pt>
                <c:pt idx="37">
                  <c:v>0.54921514615220191</c:v>
                </c:pt>
                <c:pt idx="38">
                  <c:v>0.63103513153194979</c:v>
                </c:pt>
                <c:pt idx="39">
                  <c:v>0.71917623336869341</c:v>
                </c:pt>
                <c:pt idx="40">
                  <c:v>0.81317866518460247</c:v>
                </c:pt>
                <c:pt idx="41">
                  <c:v>0.9124826633581965</c:v>
                </c:pt>
                <c:pt idx="42">
                  <c:v>1.0164539505998542</c:v>
                </c:pt>
                <c:pt idx="43">
                  <c:v>1.1244096445485641</c:v>
                </c:pt>
                <c:pt idx="44">
                  <c:v>1.2356422122106339</c:v>
                </c:pt>
                <c:pt idx="45">
                  <c:v>1.3494397686043842</c:v>
                </c:pt>
                <c:pt idx="46">
                  <c:v>1.4651017911455371</c:v>
                </c:pt>
                <c:pt idx="47">
                  <c:v>1.5819500122314412</c:v>
                </c:pt>
                <c:pt idx="48">
                  <c:v>1.6993347708837561</c:v>
                </c:pt>
                <c:pt idx="49">
                  <c:v>1.8166374251952722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xVal>
          <c:yVal>
            <c:numRef>
              <c:f>'15-5PH_H1150'!$O$5:$O$65</c:f>
              <c:numCache>
                <c:formatCode>0_);[Red]\(0\)</c:formatCode>
                <c:ptCount val="61"/>
                <c:pt idx="0">
                  <c:v>55.10621219245796</c:v>
                </c:pt>
                <c:pt idx="1">
                  <c:v>60.12648728843287</c:v>
                </c:pt>
                <c:pt idx="2">
                  <c:v>65.148627455028546</c:v>
                </c:pt>
                <c:pt idx="3">
                  <c:v>70.172731003243513</c:v>
                </c:pt>
                <c:pt idx="4">
                  <c:v>75.198965629574786</c:v>
                </c:pt>
                <c:pt idx="5">
                  <c:v>80.22760683514403</c:v>
                </c:pt>
                <c:pt idx="6">
                  <c:v>85.259092679771996</c:v>
                </c:pt>
                <c:pt idx="7">
                  <c:v>90.294100020496572</c:v>
                </c:pt>
                <c:pt idx="8">
                  <c:v>95.333648518124761</c:v>
                </c:pt>
                <c:pt idx="9">
                  <c:v>100.37923998529604</c:v>
                </c:pt>
                <c:pt idx="10">
                  <c:v>105.43304210526316</c:v>
                </c:pt>
                <c:pt idx="11">
                  <c:v>110.49812718221951</c:v>
                </c:pt>
                <c:pt idx="12">
                  <c:v>115.57877840156979</c:v>
                </c:pt>
                <c:pt idx="13">
                  <c:v>120.68087809210373</c:v>
                </c:pt>
                <c:pt idx="14">
                  <c:v>125.81239470164279</c:v>
                </c:pt>
                <c:pt idx="15">
                  <c:v>130.98398763343803</c:v>
                </c:pt>
                <c:pt idx="16">
                  <c:v>136.2097517524536</c:v>
                </c:pt>
                <c:pt idx="17">
                  <c:v>141.50812626872778</c:v>
                </c:pt>
                <c:pt idx="18">
                  <c:v>146.90299584931162</c:v>
                </c:pt>
                <c:pt idx="19">
                  <c:v>152.42501521089488</c:v>
                </c:pt>
                <c:pt idx="20">
                  <c:v>158.11319211219251</c:v>
                </c:pt>
                <c:pt idx="21">
                  <c:v>164.01676760853314</c:v>
                </c:pt>
                <c:pt idx="22">
                  <c:v>170.1974366609127</c:v>
                </c:pt>
                <c:pt idx="23">
                  <c:v>176.73195671810782</c:v>
                </c:pt>
                <c:pt idx="24">
                  <c:v>183.71519672332789</c:v>
                </c:pt>
                <c:pt idx="25">
                  <c:v>191.2636841463823</c:v>
                </c:pt>
                <c:pt idx="26">
                  <c:v>199.51971311849309</c:v>
                </c:pt>
                <c:pt idx="27">
                  <c:v>208.65608255974934</c:v>
                </c:pt>
                <c:pt idx="28">
                  <c:v>218.88153934882723</c:v>
                </c:pt>
                <c:pt idx="29">
                  <c:v>230.44700810103888</c:v>
                </c:pt>
                <c:pt idx="30">
                  <c:v>243.65269600407856</c:v>
                </c:pt>
                <c:pt idx="31">
                  <c:v>258.85616842105264</c:v>
                </c:pt>
                <c:pt idx="32">
                  <c:v>276.4814986175648</c:v>
                </c:pt>
                <c:pt idx="33">
                  <c:v>297.02960301383121</c:v>
                </c:pt>
                <c:pt idx="34">
                  <c:v>321.08988181406716</c:v>
                </c:pt>
                <c:pt idx="35">
                  <c:v>349.35329373378192</c:v>
                </c:pt>
                <c:pt idx="36">
                  <c:v>382.6270028411696</c:v>
                </c:pt>
                <c:pt idx="37">
                  <c:v>421.85074526157348</c:v>
                </c:pt>
                <c:pt idx="38">
                  <c:v>468.11507367404971</c:v>
                </c:pt>
                <c:pt idx="39">
                  <c:v>522.6816481664282</c:v>
                </c:pt>
                <c:pt idx="40">
                  <c:v>587.00575312003639</c:v>
                </c:pt>
                <c:pt idx="41">
                  <c:v>662.76123137740365</c:v>
                </c:pt>
                <c:pt idx="42">
                  <c:v>751.86803901593817</c:v>
                </c:pt>
                <c:pt idx="43">
                  <c:v>856.52263661774543</c:v>
                </c:pt>
                <c:pt idx="44">
                  <c:v>979.23144600049829</c:v>
                </c:pt>
                <c:pt idx="45">
                  <c:v>1122.8476149666953</c:v>
                </c:pt>
                <c:pt idx="46">
                  <c:v>1290.6113467486716</c:v>
                </c:pt>
                <c:pt idx="47">
                  <c:v>1486.1940654845569</c:v>
                </c:pt>
                <c:pt idx="48">
                  <c:v>1713.7467042659691</c:v>
                </c:pt>
                <c:pt idx="49">
                  <c:v>1977.9524180616099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CD-4A8F-9470-159D91475046}"/>
            </c:ext>
          </c:extLst>
        </c:ser>
        <c:ser>
          <c:idx val="4"/>
          <c:order val="3"/>
          <c:tx>
            <c:strRef>
              <c:f>'15-5PH_H1150'!$B$8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'15-5PH_H1150'!$C$10:$C$11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'15-5PH_H1150'!$B$10:$B$11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CD-4A8F-9470-159D91475046}"/>
            </c:ext>
          </c:extLst>
        </c:ser>
        <c:ser>
          <c:idx val="5"/>
          <c:order val="4"/>
          <c:tx>
            <c:strRef>
              <c:f>'15-5PH_H1150'!$B$13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CD-4A8F-9470-159D91475046}"/>
              </c:ext>
            </c:extLst>
          </c:dPt>
          <c:xVal>
            <c:numRef>
              <c:f>'15-5PH_H1150'!$C$15:$C$16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'15-5PH_H1150'!$B$15:$B$16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CD-4A8F-9470-159D91475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360240"/>
        <c:axId val="931362320"/>
      </c:scatterChart>
      <c:valAx>
        <c:axId val="931360240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2320"/>
        <c:crosses val="autoZero"/>
        <c:crossBetween val="midCat"/>
      </c:valAx>
      <c:valAx>
        <c:axId val="93136232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1360240"/>
        <c:crosses val="autoZero"/>
        <c:crossBetween val="midCat"/>
        <c:majorUnit val="40"/>
        <c:minorUnit val="4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'17-4PH_H900'!$A$1</c:f>
              <c:strCache>
                <c:ptCount val="1"/>
                <c:pt idx="0">
                  <c:v>17-4PH_AMS5643_H900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'17-4PH_H900'!$S$5:$S$65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3.6977986363460648E-3</c:v>
                </c:pt>
                <c:pt idx="2">
                  <c:v>3.8752334811544119E-3</c:v>
                </c:pt>
                <c:pt idx="3">
                  <c:v>4.0541624947488392E-3</c:v>
                </c:pt>
                <c:pt idx="4">
                  <c:v>4.2353328502472204E-3</c:v>
                </c:pt>
                <c:pt idx="5">
                  <c:v>4.4198011064299492E-3</c:v>
                </c:pt>
                <c:pt idx="6">
                  <c:v>4.6090399934341011E-3</c:v>
                </c:pt>
                <c:pt idx="7">
                  <c:v>4.8050753359431134E-3</c:v>
                </c:pt>
                <c:pt idx="8">
                  <c:v>5.0106598687190019E-3</c:v>
                </c:pt>
                <c:pt idx="9">
                  <c:v>5.2294918381293656E-3</c:v>
                </c:pt>
                <c:pt idx="10">
                  <c:v>5.4664875432729691E-3</c:v>
                </c:pt>
                <c:pt idx="11">
                  <c:v>5.7281183475030003E-3</c:v>
                </c:pt>
                <c:pt idx="12">
                  <c:v>6.0228241734914889E-3</c:v>
                </c:pt>
                <c:pt idx="13">
                  <c:v>6.3615170580000758E-3</c:v>
                </c:pt>
                <c:pt idx="14">
                  <c:v>6.7581899434356659E-3</c:v>
                </c:pt>
                <c:pt idx="15">
                  <c:v>7.2306474528422426E-3</c:v>
                </c:pt>
                <c:pt idx="16">
                  <c:v>7.8013768263092672E-3</c:v>
                </c:pt>
                <c:pt idx="17">
                  <c:v>8.4985783305340026E-3</c:v>
                </c:pt>
                <c:pt idx="18">
                  <c:v>9.3573750585960926E-3</c:v>
                </c:pt>
                <c:pt idx="19">
                  <c:v>1.0421221787466673E-2</c:v>
                </c:pt>
                <c:pt idx="20">
                  <c:v>1.1743531005901982E-2</c:v>
                </c:pt>
                <c:pt idx="21">
                  <c:v>1.3389530758691303E-2</c:v>
                </c:pt>
                <c:pt idx="22">
                  <c:v>1.5438362780345235E-2</c:v>
                </c:pt>
                <c:pt idx="23">
                  <c:v>1.7985419505213249E-2</c:v>
                </c:pt>
                <c:pt idx="24">
                  <c:v>2.1144903716370105E-2</c:v>
                </c:pt>
                <c:pt idx="25">
                  <c:v>2.5052573422571608E-2</c:v>
                </c:pt>
                <c:pt idx="26">
                  <c:v>2.9868605539527537E-2</c:v>
                </c:pt>
                <c:pt idx="27">
                  <c:v>3.5780473738446256E-2</c:v>
                </c:pt>
                <c:pt idx="28">
                  <c:v>4.3005687555632964E-2</c:v>
                </c:pt>
                <c:pt idx="29">
                  <c:v>5.1794181765161915E-2</c:v>
                </c:pt>
                <c:pt idx="30">
                  <c:v>6.2430079249422211E-2</c:v>
                </c:pt>
                <c:pt idx="31">
                  <c:v>7.5232482258615424E-2</c:v>
                </c:pt>
                <c:pt idx="32">
                  <c:v>9.0554885188082232E-2</c:v>
                </c:pt>
                <c:pt idx="33">
                  <c:v>0.10878276088679859</c:v>
                </c:pt>
                <c:pt idx="34">
                  <c:v>0.13032887103761451</c:v>
                </c:pt>
                <c:pt idx="35">
                  <c:v>0.15562591166574619</c:v>
                </c:pt>
                <c:pt idx="36">
                  <c:v>0.18511624903650062</c:v>
                </c:pt>
                <c:pt idx="37">
                  <c:v>0.21923874332042589</c:v>
                </c:pt>
                <c:pt idx="38">
                  <c:v>0.25841299513986332</c:v>
                </c:pt>
                <c:pt idx="39">
                  <c:v>0.30302175568808482</c:v>
                </c:pt>
                <c:pt idx="40">
                  <c:v>0.35339265646987911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'17-4PH_H900'!$T$5:$T$65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105.38726113586284</c:v>
                </c:pt>
                <c:pt idx="2">
                  <c:v>110.42529369901909</c:v>
                </c:pt>
                <c:pt idx="3">
                  <c:v>115.46528347183425</c:v>
                </c:pt>
                <c:pt idx="4">
                  <c:v>120.50734356870683</c:v>
                </c:pt>
                <c:pt idx="5">
                  <c:v>125.55164104031519</c:v>
                </c:pt>
                <c:pt idx="6">
                  <c:v>130.59841864301055</c:v>
                </c:pt>
                <c:pt idx="7">
                  <c:v>135.64802394520291</c:v>
                </c:pt>
                <c:pt idx="8">
                  <c:v>140.7009477975173</c:v>
                </c:pt>
                <c:pt idx="9">
                  <c:v>145.75787464046277</c:v>
                </c:pt>
                <c:pt idx="10">
                  <c:v>150.81974764598843</c:v>
                </c:pt>
                <c:pt idx="11">
                  <c:v>155.88785229683819</c:v>
                </c:pt>
                <c:pt idx="12">
                  <c:v>160.96392271001261</c:v>
                </c:pt>
                <c:pt idx="13">
                  <c:v>166.05027581861424</c:v>
                </c:pt>
                <c:pt idx="14">
                  <c:v>171.1499794513723</c:v>
                </c:pt>
                <c:pt idx="15">
                  <c:v>176.26706140350876</c:v>
                </c:pt>
                <c:pt idx="16">
                  <c:v>181.40676778944157</c:v>
                </c:pt>
                <c:pt idx="17">
                  <c:v>186.57588032110121</c:v>
                </c:pt>
                <c:pt idx="18">
                  <c:v>191.78310368023961</c:v>
                </c:pt>
                <c:pt idx="19">
                  <c:v>197.03953586481202</c:v>
                </c:pt>
                <c:pt idx="20">
                  <c:v>202.35923630503993</c:v>
                </c:pt>
                <c:pt idx="21">
                  <c:v>207.75990868181304</c:v>
                </c:pt>
                <c:pt idx="22">
                  <c:v>213.26371775734188</c:v>
                </c:pt>
                <c:pt idx="23">
                  <c:v>218.89826216515104</c:v>
                </c:pt>
                <c:pt idx="24">
                  <c:v>224.69772802436134</c:v>
                </c:pt>
                <c:pt idx="25">
                  <c:v>230.7042514635969</c:v>
                </c:pt>
                <c:pt idx="26">
                  <c:v>236.9695216857036</c:v>
                </c:pt>
                <c:pt idx="27">
                  <c:v>243.55666009987311</c:v>
                </c:pt>
                <c:pt idx="28">
                  <c:v>250.54241531795245</c:v>
                </c:pt>
                <c:pt idx="29">
                  <c:v>258.01971848312166</c:v>
                </c:pt>
                <c:pt idx="30">
                  <c:v>266.10064849937453</c:v>
                </c:pt>
                <c:pt idx="31">
                  <c:v>274.91986228821634</c:v>
                </c:pt>
                <c:pt idx="32">
                  <c:v>284.63855124485912</c:v>
                </c:pt>
                <c:pt idx="33">
                  <c:v>295.44899163138223</c:v>
                </c:pt>
                <c:pt idx="34">
                  <c:v>307.57976376161258</c:v>
                </c:pt>
                <c:pt idx="35">
                  <c:v>321.3017225359751</c:v>
                </c:pt>
                <c:pt idx="36">
                  <c:v>336.93481020978379</c:v>
                </c:pt>
                <c:pt idx="37">
                  <c:v>354.8558112622631</c:v>
                </c:pt>
                <c:pt idx="38">
                  <c:v>375.50715891438017</c:v>
                </c:pt>
                <c:pt idx="39">
                  <c:v>399.40691326108407</c:v>
                </c:pt>
                <c:pt idx="40">
                  <c:v>427.16004217911734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9-4420-AD09-78C4A8D0D55B}"/>
            </c:ext>
          </c:extLst>
        </c:ser>
        <c:ser>
          <c:idx val="1"/>
          <c:order val="1"/>
          <c:tx>
            <c:strRef>
              <c:f>'17-4PH_H925'!$A$1</c:f>
              <c:strCache>
                <c:ptCount val="1"/>
                <c:pt idx="0">
                  <c:v>17-4PH_AMS5643_H925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'17-4PH_H925'!$S$5:$S$65</c:f>
              <c:numCache>
                <c:formatCode>#,##0.000;[Red]\-#,##0.000</c:formatCode>
                <c:ptCount val="61"/>
                <c:pt idx="0">
                  <c:v>0</c:v>
                </c:pt>
                <c:pt idx="1">
                  <c:v>4.0513827061944025E-3</c:v>
                </c:pt>
                <c:pt idx="2">
                  <c:v>4.2287244998925697E-3</c:v>
                </c:pt>
                <c:pt idx="3">
                  <c:v>4.407917025607026E-3</c:v>
                </c:pt>
                <c:pt idx="4">
                  <c:v>4.5901442213867726E-3</c:v>
                </c:pt>
                <c:pt idx="5">
                  <c:v>4.7772408424545049E-3</c:v>
                </c:pt>
                <c:pt idx="6">
                  <c:v>4.9720029774043724E-3</c:v>
                </c:pt>
                <c:pt idx="7">
                  <c:v>5.1786260461300013E-3</c:v>
                </c:pt>
                <c:pt idx="8">
                  <c:v>5.4033147525445547E-3</c:v>
                </c:pt>
                <c:pt idx="9">
                  <c:v>5.6551223598392169E-3</c:v>
                </c:pt>
                <c:pt idx="10">
                  <c:v>5.9470924801305804E-3</c:v>
                </c:pt>
                <c:pt idx="11">
                  <c:v>6.2977957032961992E-3</c:v>
                </c:pt>
                <c:pt idx="12">
                  <c:v>6.73337609993401E-3</c:v>
                </c:pt>
                <c:pt idx="13">
                  <c:v>7.2902489319045562E-3</c:v>
                </c:pt>
                <c:pt idx="14">
                  <c:v>8.0186202944710835E-3</c:v>
                </c:pt>
                <c:pt idx="15">
                  <c:v>8.9870304775271047E-3</c:v>
                </c:pt>
                <c:pt idx="16">
                  <c:v>1.0288152564127327E-2</c:v>
                </c:pt>
                <c:pt idx="17">
                  <c:v>1.2046100569124047E-2</c:v>
                </c:pt>
                <c:pt idx="18">
                  <c:v>1.4425507541712955E-2</c:v>
                </c:pt>
                <c:pt idx="19">
                  <c:v>1.764260764220528E-2</c:v>
                </c:pt>
                <c:pt idx="20">
                  <c:v>2.1978472708836554E-2</c:v>
                </c:pt>
                <c:pt idx="21">
                  <c:v>2.7794377524269435E-2</c:v>
                </c:pt>
                <c:pt idx="22">
                  <c:v>3.5548950795943411E-2</c:v>
                </c:pt>
                <c:pt idx="23">
                  <c:v>4.5816253383333595E-2</c:v>
                </c:pt>
                <c:pt idx="24">
                  <c:v>5.9303157131323753E-2</c:v>
                </c:pt>
                <c:pt idx="25">
                  <c:v>7.6863354419357252E-2</c:v>
                </c:pt>
                <c:pt idx="26">
                  <c:v>9.9504073254470998E-2</c:v>
                </c:pt>
                <c:pt idx="27">
                  <c:v>0.1283803321475932</c:v>
                </c:pt>
                <c:pt idx="28">
                  <c:v>0.16477081477724209</c:v>
                </c:pt>
                <c:pt idx="29">
                  <c:v>0.21002991338569704</c:v>
                </c:pt>
                <c:pt idx="30">
                  <c:v>0.265513032074292</c:v>
                </c:pt>
                <c:pt idx="31">
                  <c:v>0.33247738981068681</c:v>
                </c:pt>
                <c:pt idx="32">
                  <c:v>0.41196786776189936</c:v>
                </c:pt>
                <c:pt idx="33">
                  <c:v>0.50470493417547413</c:v>
                </c:pt>
                <c:pt idx="34">
                  <c:v>0.61099609698993851</c:v>
                </c:pt>
                <c:pt idx="35">
                  <c:v>0.73069058922820751</c:v>
                </c:pt>
                <c:pt idx="36">
                  <c:v>0.86318827732916859</c:v>
                </c:pt>
                <c:pt idx="37">
                  <c:v>1.0075007756195835</c:v>
                </c:pt>
                <c:pt idx="38">
                  <c:v>1.1623505442755167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'17-4PH_H925'!$T$5:$T$65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115.46440712654048</c:v>
                </c:pt>
                <c:pt idx="2">
                  <c:v>120.50596759033064</c:v>
                </c:pt>
                <c:pt idx="3">
                  <c:v>125.54954509777433</c:v>
                </c:pt>
                <c:pt idx="4">
                  <c:v>130.59532275294106</c:v>
                </c:pt>
                <c:pt idx="5">
                  <c:v>135.64359586639253</c:v>
                </c:pt>
                <c:pt idx="6">
                  <c:v>140.69483210794547</c:v>
                </c:pt>
                <c:pt idx="7">
                  <c:v>145.74975969194594</c:v>
                </c:pt>
                <c:pt idx="8">
                  <c:v>150.80949485821688</c:v>
                </c:pt>
                <c:pt idx="9">
                  <c:v>155.87572377179896</c:v>
                </c:pt>
                <c:pt idx="10">
                  <c:v>160.95095893698033</c:v>
                </c:pt>
                <c:pt idx="11">
                  <c:v>166.03889657036231</c:v>
                </c:pt>
                <c:pt idx="12">
                  <c:v>171.144909418814</c:v>
                </c:pt>
                <c:pt idx="13">
                  <c:v>176.27671961403121</c:v>
                </c:pt>
                <c:pt idx="14">
                  <c:v>181.44530876512746</c:v>
                </c:pt>
                <c:pt idx="15">
                  <c:v>186.66613811860066</c:v>
                </c:pt>
                <c:pt idx="16">
                  <c:v>191.96077086075164</c:v>
                </c:pt>
                <c:pt idx="17">
                  <c:v>197.35901219702106</c:v>
                </c:pt>
                <c:pt idx="18">
                  <c:v>202.90171151979024</c:v>
                </c:pt>
                <c:pt idx="19">
                  <c:v>208.64440569627746</c:v>
                </c:pt>
                <c:pt idx="20">
                  <c:v>214.66202433205126</c:v>
                </c:pt>
                <c:pt idx="21">
                  <c:v>221.0549280051226</c:v>
                </c:pt>
                <c:pt idx="22">
                  <c:v>227.95661029994861</c:v>
                </c:pt>
                <c:pt idx="23">
                  <c:v>235.5434655651041</c:v>
                </c:pt>
                <c:pt idx="24">
                  <c:v>244.04710844319794</c:v>
                </c:pt>
                <c:pt idx="25">
                  <c:v>253.76983037339059</c:v>
                </c:pt>
                <c:pt idx="26">
                  <c:v>265.1038946909693</c:v>
                </c:pt>
                <c:pt idx="27">
                  <c:v>278.55550816322443</c:v>
                </c:pt>
                <c:pt idx="28">
                  <c:v>294.77446562366248</c:v>
                </c:pt>
                <c:pt idx="29">
                  <c:v>314.59064894141829</c:v>
                </c:pt>
                <c:pt idx="30">
                  <c:v>339.05877538996253</c:v>
                </c:pt>
                <c:pt idx="31">
                  <c:v>369.51303744718109</c:v>
                </c:pt>
                <c:pt idx="32">
                  <c:v>407.63356047760954</c:v>
                </c:pt>
                <c:pt idx="33">
                  <c:v>455.52693138446512</c:v>
                </c:pt>
                <c:pt idx="34">
                  <c:v>515.82342543711138</c:v>
                </c:pt>
                <c:pt idx="35">
                  <c:v>591.79398587754486</c:v>
                </c:pt>
                <c:pt idx="36">
                  <c:v>687.4904979650147</c:v>
                </c:pt>
                <c:pt idx="37">
                  <c:v>807.91345283257249</c:v>
                </c:pt>
                <c:pt idx="38">
                  <c:v>959.21172457674231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A9-4420-AD09-78C4A8D0D55B}"/>
            </c:ext>
          </c:extLst>
        </c:ser>
        <c:ser>
          <c:idx val="2"/>
          <c:order val="2"/>
          <c:tx>
            <c:strRef>
              <c:f>'17-4PH_H1025'!$A$1</c:f>
              <c:strCache>
                <c:ptCount val="1"/>
                <c:pt idx="0">
                  <c:v>17-4PH_AMS5643_H1025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'17-4PH_H1025'!$S$5:$S$65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4.4052115582924409E-3</c:v>
                </c:pt>
                <c:pt idx="2">
                  <c:v>4.5834015606764558E-3</c:v>
                </c:pt>
                <c:pt idx="3">
                  <c:v>4.7665639710389634E-3</c:v>
                </c:pt>
                <c:pt idx="4">
                  <c:v>4.9611235022981159E-3</c:v>
                </c:pt>
                <c:pt idx="5">
                  <c:v>5.1809889581524576E-3</c:v>
                </c:pt>
                <c:pt idx="6">
                  <c:v>5.4554592286823389E-3</c:v>
                </c:pt>
                <c:pt idx="7">
                  <c:v>5.8446925098192895E-3</c:v>
                </c:pt>
                <c:pt idx="8">
                  <c:v>6.4692622484499975E-3</c:v>
                </c:pt>
                <c:pt idx="9">
                  <c:v>7.5653201177840771E-3</c:v>
                </c:pt>
                <c:pt idx="10">
                  <c:v>9.5850792920403223E-3</c:v>
                </c:pt>
                <c:pt idx="11">
                  <c:v>1.3374890469995092E-2</c:v>
                </c:pt>
                <c:pt idx="12">
                  <c:v>2.0479982602872947E-2</c:v>
                </c:pt>
                <c:pt idx="13">
                  <c:v>3.3640087158282185E-2</c:v>
                </c:pt>
                <c:pt idx="14">
                  <c:v>5.7530136793938452E-2</c:v>
                </c:pt>
                <c:pt idx="15">
                  <c:v>9.9700937293967035E-2</c:v>
                </c:pt>
                <c:pt idx="16">
                  <c:v>0.17136761105909601</c:v>
                </c:pt>
                <c:pt idx="17">
                  <c:v>0.2871155906392695</c:v>
                </c:pt>
                <c:pt idx="18">
                  <c:v>0.46218240067802618</c:v>
                </c:pt>
                <c:pt idx="19">
                  <c:v>0.70706116928598095</c:v>
                </c:pt>
                <c:pt idx="20">
                  <c:v>1.0222863389689441</c:v>
                </c:pt>
                <c:pt idx="21">
                  <c:v>1.3978167831471939</c:v>
                </c:pt>
                <c:pt idx="22">
                  <c:v>1.8176336008226059</c:v>
                </c:pt>
                <c:pt idx="23">
                  <c:v>2.265509683520035</c:v>
                </c:pt>
                <c:pt idx="24">
                  <c:v>2.7284117900500164</c:v>
                </c:pt>
                <c:pt idx="25">
                  <c:v>3.1972315425835651</c:v>
                </c:pt>
                <c:pt idx="26">
                  <c:v>3.6661337154873896</c:v>
                </c:pt>
                <c:pt idx="27">
                  <c:v>4.1315919930021483</c:v>
                </c:pt>
                <c:pt idx="28">
                  <c:v>4.5915742978571323</c:v>
                </c:pt>
                <c:pt idx="29">
                  <c:v>5.0449715990573045</c:v>
                </c:pt>
                <c:pt idx="30">
                  <c:v>5.4912304725476417</c:v>
                </c:pt>
                <c:pt idx="31">
                  <c:v>5.9301266525382372</c:v>
                </c:pt>
                <c:pt idx="32">
                  <c:v>6.3616283948218335</c:v>
                </c:pt>
                <c:pt idx="33">
                  <c:v>6.7858148270336658</c:v>
                </c:pt>
                <c:pt idx="34">
                  <c:v>7.2028273429065335</c:v>
                </c:pt>
                <c:pt idx="35">
                  <c:v>7.6128407055600755</c:v>
                </c:pt>
                <c:pt idx="36">
                  <c:v>8.0160458891509556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'17-4PH_H1025'!$T$5:$T$65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125.54852941133457</c:v>
                </c:pt>
                <c:pt idx="2">
                  <c:v>130.59373901329209</c:v>
                </c:pt>
                <c:pt idx="3">
                  <c:v>135.64141726297683</c:v>
                </c:pt>
                <c:pt idx="4">
                  <c:v>140.69254387061534</c:v>
                </c:pt>
                <c:pt idx="5">
                  <c:v>145.74931929824561</c:v>
                </c:pt>
                <c:pt idx="6">
                  <c:v>150.81654687287556</c:v>
                </c:pt>
                <c:pt idx="7">
                  <c:v>155.90443648890232</c:v>
                </c:pt>
                <c:pt idx="8">
                  <c:v>161.03415751902773</c:v>
                </c:pt>
                <c:pt idx="9">
                  <c:v>166.24859319603036</c:v>
                </c:pt>
                <c:pt idx="10">
                  <c:v>171.63273630118766</c:v>
                </c:pt>
                <c:pt idx="11">
                  <c:v>177.35161507650389</c:v>
                </c:pt>
                <c:pt idx="12">
                  <c:v>183.7195218763994</c:v>
                </c:pt>
                <c:pt idx="13">
                  <c:v>191.32419319252816</c:v>
                </c:pt>
                <c:pt idx="14">
                  <c:v>201.24591791835539</c:v>
                </c:pt>
                <c:pt idx="15">
                  <c:v>215.43816248935482</c:v>
                </c:pt>
                <c:pt idx="16">
                  <c:v>237.37909047595326</c:v>
                </c:pt>
                <c:pt idx="17">
                  <c:v>273.17127878738944</c:v>
                </c:pt>
                <c:pt idx="18">
                  <c:v>333.37345727620198</c:v>
                </c:pt>
                <c:pt idx="19">
                  <c:v>436.01324482066303</c:v>
                </c:pt>
                <c:pt idx="20">
                  <c:v>611.4830945194708</c:v>
                </c:pt>
                <c:pt idx="21">
                  <c:v>910.4059590268422</c:v>
                </c:pt>
                <c:pt idx="22">
                  <c:v>1416.1346099349987</c:v>
                </c:pt>
                <c:pt idx="23">
                  <c:v>2264.4079684483086</c:v>
                </c:pt>
                <c:pt idx="24">
                  <c:v>3673.9554387650014</c:v>
                </c:pt>
                <c:pt idx="25">
                  <c:v>5993.6938867726158</c:v>
                </c:pt>
                <c:pt idx="26">
                  <c:v>9774.8501699395092</c:v>
                </c:pt>
                <c:pt idx="27">
                  <c:v>15880.21004396526</c:v>
                </c:pt>
                <c:pt idx="28">
                  <c:v>25648.217432517613</c:v>
                </c:pt>
                <c:pt idx="29">
                  <c:v>41137.477592202551</c:v>
                </c:pt>
                <c:pt idx="30">
                  <c:v>65488.239445316372</c:v>
                </c:pt>
                <c:pt idx="31">
                  <c:v>103452.84393484821</c:v>
                </c:pt>
                <c:pt idx="32">
                  <c:v>162168.53638678972</c:v>
                </c:pt>
                <c:pt idx="33">
                  <c:v>252275.60280492442</c:v>
                </c:pt>
                <c:pt idx="34">
                  <c:v>389524.36207719299</c:v>
                </c:pt>
                <c:pt idx="35">
                  <c:v>597069.9086306534</c:v>
                </c:pt>
                <c:pt idx="36">
                  <c:v>908728.6259791042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A9-4420-AD09-78C4A8D0D55B}"/>
            </c:ext>
          </c:extLst>
        </c:ser>
        <c:ser>
          <c:idx val="3"/>
          <c:order val="3"/>
          <c:tx>
            <c:strRef>
              <c:f>'17-4PH_H1075'!$A$1</c:f>
              <c:strCache>
                <c:ptCount val="1"/>
                <c:pt idx="0">
                  <c:v>17-4PH_AMS5643_H1075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'17-4PH_H1075'!$S$5:$S$65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3.3444514018582195E-3</c:v>
                </c:pt>
                <c:pt idx="2">
                  <c:v>3.521937305964202E-3</c:v>
                </c:pt>
                <c:pt idx="3">
                  <c:v>3.7023353184764693E-3</c:v>
                </c:pt>
                <c:pt idx="4">
                  <c:v>3.8885076513693936E-3</c:v>
                </c:pt>
                <c:pt idx="5">
                  <c:v>4.0857471747672907E-3</c:v>
                </c:pt>
                <c:pt idx="6">
                  <c:v>4.3035745829403818E-3</c:v>
                </c:pt>
                <c:pt idx="7">
                  <c:v>4.5586870911174665E-3</c:v>
                </c:pt>
                <c:pt idx="8">
                  <c:v>4.8796929046881809E-3</c:v>
                </c:pt>
                <c:pt idx="9">
                  <c:v>5.3145605353144276E-3</c:v>
                </c:pt>
                <c:pt idx="10">
                  <c:v>5.942115595698935E-3</c:v>
                </c:pt>
                <c:pt idx="11">
                  <c:v>6.8894514781714551E-3</c:v>
                </c:pt>
                <c:pt idx="12">
                  <c:v>8.3577907012028756E-3</c:v>
                </c:pt>
                <c:pt idx="13">
                  <c:v>1.0660102569197097E-2</c:v>
                </c:pt>
                <c:pt idx="14">
                  <c:v>1.4274505728099327E-2</c:v>
                </c:pt>
                <c:pt idx="15">
                  <c:v>1.9917791694569188E-2</c:v>
                </c:pt>
                <c:pt idx="16">
                  <c:v>2.8642499342762442E-2</c:v>
                </c:pt>
                <c:pt idx="17">
                  <c:v>4.1957339803519983E-2</c:v>
                </c:pt>
                <c:pt idx="18">
                  <c:v>6.1961973451850609E-2</c:v>
                </c:pt>
                <c:pt idx="19">
                  <c:v>9.1470176851927598E-2</c:v>
                </c:pt>
                <c:pt idx="20">
                  <c:v>0.13406895085111045</c:v>
                </c:pt>
                <c:pt idx="21">
                  <c:v>0.19403104764639298</c:v>
                </c:pt>
                <c:pt idx="22">
                  <c:v>0.27598631850897648</c:v>
                </c:pt>
                <c:pt idx="23">
                  <c:v>0.3843017098987917</c:v>
                </c:pt>
                <c:pt idx="24">
                  <c:v>0.52224930876903319</c:v>
                </c:pt>
                <c:pt idx="25">
                  <c:v>0.69121604240234225</c:v>
                </c:pt>
                <c:pt idx="26">
                  <c:v>0.89029191216184478</c:v>
                </c:pt>
                <c:pt idx="27">
                  <c:v>1.1164416733294562</c:v>
                </c:pt>
                <c:pt idx="28">
                  <c:v>1.3651756850144872</c:v>
                </c:pt>
                <c:pt idx="29">
                  <c:v>1.6314127673676146</c:v>
                </c:pt>
                <c:pt idx="30">
                  <c:v>1.9102229066841194</c:v>
                </c:pt>
                <c:pt idx="31">
                  <c:v>2.1972916882346745</c:v>
                </c:pt>
                <c:pt idx="32">
                  <c:v>2.4891091175402797</c:v>
                </c:pt>
                <c:pt idx="33">
                  <c:v>2.7829670175725636</c:v>
                </c:pt>
                <c:pt idx="34">
                  <c:v>3.076857156148213</c:v>
                </c:pt>
                <c:pt idx="35">
                  <c:v>3.369336465706974</c:v>
                </c:pt>
                <c:pt idx="36">
                  <c:v>3.6593962510639679</c:v>
                </c:pt>
                <c:pt idx="37">
                  <c:v>3.9463510501745103</c:v>
                </c:pt>
                <c:pt idx="38">
                  <c:v>4.2297507680590645</c:v>
                </c:pt>
                <c:pt idx="39">
                  <c:v>4.5093141339899825</c:v>
                </c:pt>
                <c:pt idx="40">
                  <c:v>4.784879632324782</c:v>
                </c:pt>
                <c:pt idx="41">
                  <c:v>5.0563699184233277</c:v>
                </c:pt>
                <c:pt idx="42">
                  <c:v>5.3237662820406353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'17-4PH_H1075'!$T$5:$T$65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95.31686495295925</c:v>
                </c:pt>
                <c:pt idx="2">
                  <c:v>100.35135142557981</c:v>
                </c:pt>
                <c:pt idx="3">
                  <c:v>105.3879290550632</c:v>
                </c:pt>
                <c:pt idx="4">
                  <c:v>110.42695839808027</c:v>
                </c:pt>
                <c:pt idx="5">
                  <c:v>115.46913842989902</c:v>
                </c:pt>
                <c:pt idx="6">
                  <c:v>120.51578453497143</c:v>
                </c:pt>
                <c:pt idx="7">
                  <c:v>125.56930577197953</c:v>
                </c:pt>
                <c:pt idx="8">
                  <c:v>130.63400554823679</c:v>
                </c:pt>
                <c:pt idx="9">
                  <c:v>135.71739664884186</c:v>
                </c:pt>
                <c:pt idx="10">
                  <c:v>140.83231920380848</c:v>
                </c:pt>
                <c:pt idx="11">
                  <c:v>146.00029071094812</c:v>
                </c:pt>
                <c:pt idx="12">
                  <c:v>151.25671668746267</c:v>
                </c:pt>
                <c:pt idx="13">
                  <c:v>156.65886994152677</c:v>
                </c:pt>
                <c:pt idx="14">
                  <c:v>162.29793319080432</c:v>
                </c:pt>
                <c:pt idx="15">
                  <c:v>168.3169290337035</c:v>
                </c:pt>
                <c:pt idx="16">
                  <c:v>174.93707806802442</c:v>
                </c:pt>
                <c:pt idx="17">
                  <c:v>182.49608718408882</c:v>
                </c:pt>
                <c:pt idx="18">
                  <c:v>191.50314727088266</c:v>
                </c:pt>
                <c:pt idx="19">
                  <c:v>202.71710200368994</c:v>
                </c:pt>
                <c:pt idx="20">
                  <c:v>217.25644760741028</c:v>
                </c:pt>
                <c:pt idx="21">
                  <c:v>236.75267366183414</c:v>
                </c:pt>
                <c:pt idx="22">
                  <c:v>263.56212377236938</c:v>
                </c:pt>
                <c:pt idx="23">
                  <c:v>301.05624507765316</c:v>
                </c:pt>
                <c:pt idx="24">
                  <c:v>354.01605261120216</c:v>
                </c:pt>
                <c:pt idx="25">
                  <c:v>429.16415417730065</c:v>
                </c:pt>
                <c:pt idx="26">
                  <c:v>535.8771180900734</c:v>
                </c:pt>
                <c:pt idx="27">
                  <c:v>687.13274279593202</c:v>
                </c:pt>
                <c:pt idx="28">
                  <c:v>900.76140652885681</c:v>
                </c:pt>
                <c:pt idx="29">
                  <c:v>1201.0887312483624</c:v>
                </c:pt>
                <c:pt idx="30">
                  <c:v>1621.0789888273589</c:v>
                </c:pt>
                <c:pt idx="31">
                  <c:v>2205.1158314209324</c:v>
                </c:pt>
                <c:pt idx="32">
                  <c:v>3012.5900045480885</c:v>
                </c:pt>
                <c:pt idx="33">
                  <c:v>4122.503822695935</c:v>
                </c:pt>
                <c:pt idx="34">
                  <c:v>5639.3506570895388</c:v>
                </c:pt>
                <c:pt idx="35">
                  <c:v>7700.5860140886625</c:v>
                </c:pt>
                <c:pt idx="36">
                  <c:v>10486.076714895573</c:v>
                </c:pt>
                <c:pt idx="37">
                  <c:v>14229.998231718666</c:v>
                </c:pt>
                <c:pt idx="38">
                  <c:v>19235.749699127104</c:v>
                </c:pt>
                <c:pt idx="39">
                  <c:v>25894.574144149163</c:v>
                </c:pt>
                <c:pt idx="40">
                  <c:v>34708.711082936083</c:v>
                </c:pt>
                <c:pt idx="41">
                  <c:v>46320.073254894851</c:v>
                </c:pt>
                <c:pt idx="42">
                  <c:v>61545.632817000995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A9-4420-AD09-78C4A8D0D55B}"/>
            </c:ext>
          </c:extLst>
        </c:ser>
        <c:ser>
          <c:idx val="4"/>
          <c:order val="4"/>
          <c:tx>
            <c:strRef>
              <c:f>'17-4PH_H1100'!$A$1</c:f>
              <c:strCache>
                <c:ptCount val="1"/>
                <c:pt idx="0">
                  <c:v>17-4PH_AMS5643_H1100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'17-4PH_H1100'!$S$5:$S$65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3.1678720386866793E-3</c:v>
                </c:pt>
                <c:pt idx="2">
                  <c:v>3.3449140943496978E-3</c:v>
                </c:pt>
                <c:pt idx="3">
                  <c:v>3.5245235908884271E-3</c:v>
                </c:pt>
                <c:pt idx="4">
                  <c:v>3.709407349301226E-3</c:v>
                </c:pt>
                <c:pt idx="5">
                  <c:v>3.9047250301754086E-3</c:v>
                </c:pt>
                <c:pt idx="6">
                  <c:v>4.1200176892396568E-3</c:v>
                </c:pt>
                <c:pt idx="7">
                  <c:v>4.3724464354110487E-3</c:v>
                </c:pt>
                <c:pt idx="8">
                  <c:v>4.6921042927872188E-3</c:v>
                </c:pt>
                <c:pt idx="9">
                  <c:v>5.130538986278365E-3</c:v>
                </c:pt>
                <c:pt idx="10">
                  <c:v>5.7741452519942124E-3</c:v>
                </c:pt>
                <c:pt idx="11">
                  <c:v>6.7647841961588342E-3</c:v>
                </c:pt>
                <c:pt idx="12">
                  <c:v>8.3308757760325123E-3</c:v>
                </c:pt>
                <c:pt idx="13">
                  <c:v>1.0833236850312181E-2</c:v>
                </c:pt>
                <c:pt idx="14">
                  <c:v>1.4830892753548619E-2</c:v>
                </c:pt>
                <c:pt idx="15">
                  <c:v>2.117242538152269E-2</c:v>
                </c:pt>
                <c:pt idx="16">
                  <c:v>3.1116925942143537E-2</c:v>
                </c:pt>
                <c:pt idx="17">
                  <c:v>4.6482989281322301E-2</c:v>
                </c:pt>
                <c:pt idx="18">
                  <c:v>6.9810742621579422E-2</c:v>
                </c:pt>
                <c:pt idx="19">
                  <c:v>0.10449648937257736</c:v>
                </c:pt>
                <c:pt idx="20">
                  <c:v>0.15482177988536355</c:v>
                </c:pt>
                <c:pt idx="21">
                  <c:v>0.22576190409929464</c:v>
                </c:pt>
                <c:pt idx="22">
                  <c:v>0.32246171920221067</c:v>
                </c:pt>
                <c:pt idx="23">
                  <c:v>0.44936566694159474</c:v>
                </c:pt>
                <c:pt idx="24">
                  <c:v>0.60919755390211161</c:v>
                </c:pt>
                <c:pt idx="25">
                  <c:v>0.80218874260387396</c:v>
                </c:pt>
                <c:pt idx="26">
                  <c:v>1.0259388298874872</c:v>
                </c:pt>
                <c:pt idx="27">
                  <c:v>1.2759868596532196</c:v>
                </c:pt>
                <c:pt idx="28">
                  <c:v>1.5467995471025981</c:v>
                </c:pt>
                <c:pt idx="29">
                  <c:v>1.8327468540500285</c:v>
                </c:pt>
                <c:pt idx="30">
                  <c:v>2.1287776066108726</c:v>
                </c:pt>
                <c:pt idx="31">
                  <c:v>2.4307366669399122</c:v>
                </c:pt>
                <c:pt idx="32">
                  <c:v>2.7354110662499398</c:v>
                </c:pt>
                <c:pt idx="33">
                  <c:v>3.0404267345436016</c:v>
                </c:pt>
                <c:pt idx="34">
                  <c:v>3.3440901294978271</c:v>
                </c:pt>
                <c:pt idx="35">
                  <c:v>3.6452290116522947</c:v>
                </c:pt>
                <c:pt idx="36">
                  <c:v>3.9430560439008118</c:v>
                </c:pt>
                <c:pt idx="37">
                  <c:v>4.2370612622659056</c:v>
                </c:pt>
                <c:pt idx="38">
                  <c:v>4.5269313007496077</c:v>
                </c:pt>
                <c:pt idx="39">
                  <c:v>4.812490467559261</c:v>
                </c:pt>
                <c:pt idx="40">
                  <c:v>5.0936585318286598</c:v>
                </c:pt>
                <c:pt idx="41">
                  <c:v>5.3704208160333931</c:v>
                </c:pt>
                <c:pt idx="42">
                  <c:v>5.6428071493717642</c:v>
                </c:pt>
                <c:pt idx="43">
                  <c:v>5.9108771173291617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'17-4PH_H1100'!$T$5:$T$65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90.284353102570364</c:v>
                </c:pt>
                <c:pt idx="2">
                  <c:v>95.317024125333461</c:v>
                </c:pt>
                <c:pt idx="3">
                  <c:v>100.35173211114041</c:v>
                </c:pt>
                <c:pt idx="4">
                  <c:v>105.3888015933414</c:v>
                </c:pt>
                <c:pt idx="5">
                  <c:v>110.42888256193422</c:v>
                </c:pt>
                <c:pt idx="6">
                  <c:v>115.47323508771929</c:v>
                </c:pt>
                <c:pt idx="7">
                  <c:v>120.52423046710058</c:v>
                </c:pt>
                <c:pt idx="8">
                  <c:v>125.58621160696015</c:v>
                </c:pt>
                <c:pt idx="9">
                  <c:v>130.66693643257335</c:v>
                </c:pt>
                <c:pt idx="10">
                  <c:v>135.77994854350166</c:v>
                </c:pt>
                <c:pt idx="11">
                  <c:v>140.9483953580382</c:v>
                </c:pt>
                <c:pt idx="12">
                  <c:v>146.21106733406239</c:v>
                </c:pt>
                <c:pt idx="13">
                  <c:v>151.63179142003011</c:v>
                </c:pt>
                <c:pt idx="14">
                  <c:v>157.31381560846336</c:v>
                </c:pt>
                <c:pt idx="15">
                  <c:v>163.4215186482229</c:v>
                </c:pt>
                <c:pt idx="16">
                  <c:v>170.21273312411734</c:v>
                </c:pt>
                <c:pt idx="17">
                  <c:v>178.08626229646009</c:v>
                </c:pt>
                <c:pt idx="18">
                  <c:v>187.65090394552095</c:v>
                </c:pt>
                <c:pt idx="19">
                  <c:v>199.82459694620096</c:v>
                </c:pt>
                <c:pt idx="20">
                  <c:v>215.97533928232713</c:v>
                </c:pt>
                <c:pt idx="21">
                  <c:v>238.11948903978345</c:v>
                </c:pt>
                <c:pt idx="22">
                  <c:v>269.19819803742536</c:v>
                </c:pt>
                <c:pt idx="23">
                  <c:v>313.45934157077397</c:v>
                </c:pt>
                <c:pt idx="24">
                  <c:v>376.98076286163536</c:v>
                </c:pt>
                <c:pt idx="25">
                  <c:v>468.38138981245277</c:v>
                </c:pt>
                <c:pt idx="26">
                  <c:v>599.78033762686732</c:v>
                </c:pt>
                <c:pt idx="27">
                  <c:v>788.08112275593021</c:v>
                </c:pt>
                <c:pt idx="28">
                  <c:v>1056.6793439078488</c:v>
                </c:pt>
                <c:pt idx="29">
                  <c:v>1437.7185403508772</c:v>
                </c:pt>
                <c:pt idx="30">
                  <c:v>1975.0514881966474</c:v>
                </c:pt>
                <c:pt idx="31">
                  <c:v>2728.1042048572281</c:v>
                </c:pt>
                <c:pt idx="32">
                  <c:v>3776.8888834108902</c:v>
                </c:pt>
                <c:pt idx="33">
                  <c:v>5228.4716071290823</c:v>
                </c:pt>
                <c:pt idx="34">
                  <c:v>7225.2730226563344</c:v>
                </c:pt>
                <c:pt idx="35">
                  <c:v>9955.6675288510942</c:v>
                </c:pt>
                <c:pt idx="36">
                  <c:v>13667.451690000125</c:v>
                </c:pt>
                <c:pt idx="37">
                  <c:v>18684.87865174636</c:v>
                </c:pt>
                <c:pt idx="38">
                  <c:v>25430.105947026834</c:v>
                </c:pt>
                <c:pt idx="39">
                  <c:v>34450.08338632821</c:v>
                </c:pt>
                <c:pt idx="40">
                  <c:v>46450.120494646806</c:v>
                </c:pt>
                <c:pt idx="41">
                  <c:v>62335.624627767909</c:v>
                </c:pt>
                <c:pt idx="42">
                  <c:v>83263.79767311945</c:v>
                </c:pt>
                <c:pt idx="43">
                  <c:v>110707.42816408108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A9-4420-AD09-78C4A8D0D55B}"/>
            </c:ext>
          </c:extLst>
        </c:ser>
        <c:ser>
          <c:idx val="5"/>
          <c:order val="5"/>
          <c:tx>
            <c:strRef>
              <c:f>'17-4PH_H1150'!$A$1</c:f>
              <c:strCache>
                <c:ptCount val="1"/>
                <c:pt idx="0">
                  <c:v>17-4PH_AMS5643_H1150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'17-4PH_H1150'!$S$5:$S$65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2.4621754903227382E-3</c:v>
                </c:pt>
                <c:pt idx="2">
                  <c:v>2.638651072871439E-3</c:v>
                </c:pt>
                <c:pt idx="3">
                  <c:v>2.8169022125811936E-3</c:v>
                </c:pt>
                <c:pt idx="4">
                  <c:v>2.9987776833105824E-3</c:v>
                </c:pt>
                <c:pt idx="5">
                  <c:v>3.1877127103411961E-3</c:v>
                </c:pt>
                <c:pt idx="6">
                  <c:v>3.389865012566893E-3</c:v>
                </c:pt>
                <c:pt idx="7">
                  <c:v>3.6159242648225592E-3</c:v>
                </c:pt>
                <c:pt idx="8">
                  <c:v>3.8839209504531584E-3</c:v>
                </c:pt>
                <c:pt idx="9">
                  <c:v>4.2234859169098743E-3</c:v>
                </c:pt>
                <c:pt idx="10">
                  <c:v>4.682172319518672E-3</c:v>
                </c:pt>
                <c:pt idx="11">
                  <c:v>5.3346502503448219E-3</c:v>
                </c:pt>
                <c:pt idx="12">
                  <c:v>6.2958188075930167E-3</c:v>
                </c:pt>
                <c:pt idx="13">
                  <c:v>7.7391354716072882E-3</c:v>
                </c:pt>
                <c:pt idx="14">
                  <c:v>9.9216969119457037E-3</c:v>
                </c:pt>
                <c:pt idx="15">
                  <c:v>1.3217727228545185E-2</c:v>
                </c:pt>
                <c:pt idx="16">
                  <c:v>1.8161959461844675E-2</c:v>
                </c:pt>
                <c:pt idx="17">
                  <c:v>2.5503613047183814E-2</c:v>
                </c:pt>
                <c:pt idx="18">
                  <c:v>3.6269757275540201E-2</c:v>
                </c:pt>
                <c:pt idx="19">
                  <c:v>5.183309395696626E-2</c:v>
                </c:pt>
                <c:pt idx="20">
                  <c:v>7.397285677082921E-2</c:v>
                </c:pt>
                <c:pt idx="21">
                  <c:v>0.10490844987520354</c:v>
                </c:pt>
                <c:pt idx="22">
                  <c:v>0.14727530254346122</c:v>
                </c:pt>
                <c:pt idx="23">
                  <c:v>0.2040064284447845</c:v>
                </c:pt>
                <c:pt idx="24">
                  <c:v>0.27809082861698275</c:v>
                </c:pt>
                <c:pt idx="25">
                  <c:v>0.37221118593759928</c:v>
                </c:pt>
                <c:pt idx="26">
                  <c:v>0.48831809489111816</c:v>
                </c:pt>
                <c:pt idx="27">
                  <c:v>0.62725384069551238</c:v>
                </c:pt>
                <c:pt idx="28">
                  <c:v>0.78855457715616784</c:v>
                </c:pt>
                <c:pt idx="29">
                  <c:v>0.97050797027670066</c:v>
                </c:pt>
                <c:pt idx="30">
                  <c:v>1.170444490513987</c:v>
                </c:pt>
                <c:pt idx="31">
                  <c:v>1.3851553421500353</c:v>
                </c:pt>
                <c:pt idx="32">
                  <c:v>1.6113072054429185</c:v>
                </c:pt>
                <c:pt idx="33">
                  <c:v>1.8457615830946739</c:v>
                </c:pt>
                <c:pt idx="34">
                  <c:v>2.0857662616141663</c:v>
                </c:pt>
                <c:pt idx="35">
                  <c:v>2.3290326792374034</c:v>
                </c:pt>
                <c:pt idx="36">
                  <c:v>2.5737335720899495</c:v>
                </c:pt>
                <c:pt idx="37">
                  <c:v>2.8184559097689972</c:v>
                </c:pt>
                <c:pt idx="38">
                  <c:v>3.0621355184235761</c:v>
                </c:pt>
                <c:pt idx="39">
                  <c:v>3.3039897335867248</c:v>
                </c:pt>
                <c:pt idx="40">
                  <c:v>3.5434564652195326</c:v>
                </c:pt>
                <c:pt idx="41">
                  <c:v>3.7801428983074907</c:v>
                </c:pt>
                <c:pt idx="42">
                  <c:v>4.0137841808832873</c:v>
                </c:pt>
                <c:pt idx="43">
                  <c:v>4.2442110978525633</c:v>
                </c:pt>
                <c:pt idx="44">
                  <c:v>4.4713252539384518</c:v>
                </c:pt>
                <c:pt idx="45">
                  <c:v>4.695080263427001</c:v>
                </c:pt>
                <c:pt idx="46">
                  <c:v>4.9154676148796206</c:v>
                </c:pt>
                <c:pt idx="47">
                  <c:v>5.1325061104607448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'17-4PH_H1150'!$T$5:$T$65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70.172001474198041</c:v>
                </c:pt>
                <c:pt idx="2">
                  <c:v>75.197556655507029</c:v>
                </c:pt>
                <c:pt idx="3">
                  <c:v>80.225026027092113</c:v>
                </c:pt>
                <c:pt idx="4">
                  <c:v>85.254594463315698</c:v>
                </c:pt>
                <c:pt idx="5">
                  <c:v>90.286627303232351</c:v>
                </c:pt>
                <c:pt idx="6">
                  <c:v>95.32181861982896</c:v>
                </c:pt>
                <c:pt idx="7">
                  <c:v>100.36144151016693</c:v>
                </c:pt>
                <c:pt idx="8">
                  <c:v>105.40775873068317</c:v>
                </c:pt>
                <c:pt idx="9">
                  <c:v>110.46467938043597</c:v>
                </c:pt>
                <c:pt idx="10">
                  <c:v>115.5387850877193</c:v>
                </c:pt>
                <c:pt idx="11">
                  <c:v>120.64090037687957</c:v>
                </c:pt>
                <c:pt idx="12">
                  <c:v>125.78845037671304</c:v>
                </c:pt>
                <c:pt idx="13">
                  <c:v>131.00893938627178</c:v>
                </c:pt>
                <c:pt idx="14">
                  <c:v>136.34500158166455</c:v>
                </c:pt>
                <c:pt idx="15">
                  <c:v>141.86162694485682</c:v>
                </c:pt>
                <c:pt idx="16">
                  <c:v>147.65635916081618</c:v>
                </c:pt>
                <c:pt idx="17">
                  <c:v>153.87350698495865</c:v>
                </c:pt>
                <c:pt idx="18">
                  <c:v>160.72371721110167</c:v>
                </c:pt>
                <c:pt idx="19">
                  <c:v>168.51063840369503</c:v>
                </c:pt>
                <c:pt idx="20">
                  <c:v>177.66687448513747</c:v>
                </c:pt>
                <c:pt idx="21">
                  <c:v>188.80200275376058</c:v>
                </c:pt>
                <c:pt idx="22">
                  <c:v>202.76613102759927</c:v>
                </c:pt>
                <c:pt idx="23">
                  <c:v>220.73331510640415</c:v>
                </c:pt>
                <c:pt idx="24">
                  <c:v>244.31017529889098</c:v>
                </c:pt>
                <c:pt idx="25">
                  <c:v>275.67626727784193</c:v>
                </c:pt>
                <c:pt idx="26">
                  <c:v>317.76420943707484</c:v>
                </c:pt>
                <c:pt idx="27">
                  <c:v>374.48928152218349</c:v>
                </c:pt>
                <c:pt idx="28">
                  <c:v>451.04022708263176</c:v>
                </c:pt>
                <c:pt idx="29">
                  <c:v>554.24535930266597</c:v>
                </c:pt>
                <c:pt idx="30">
                  <c:v>693.0308350192181</c:v>
                </c:pt>
                <c:pt idx="31">
                  <c:v>878.99117958939041</c:v>
                </c:pt>
                <c:pt idx="32">
                  <c:v>1127.0958758752865</c:v>
                </c:pt>
                <c:pt idx="33">
                  <c:v>1456.560140350877</c:v>
                </c:pt>
                <c:pt idx="34">
                  <c:v>1891.9129712921974</c:v>
                </c:pt>
                <c:pt idx="35">
                  <c:v>2464.3012484791716</c:v>
                </c:pt>
                <c:pt idx="36">
                  <c:v>3213.0751788283878</c:v>
                </c:pt>
                <c:pt idx="37">
                  <c:v>4187.7078141718594</c:v>
                </c:pt>
                <c:pt idx="38">
                  <c:v>5450.1098211152121</c:v>
                </c:pt>
                <c:pt idx="39">
                  <c:v>7077.4102730981758</c:v>
                </c:pt>
                <c:pt idx="40">
                  <c:v>9165.2850860440012</c:v>
                </c:pt>
                <c:pt idx="41">
                  <c:v>11831.926966623712</c:v>
                </c:pt>
                <c:pt idx="42">
                  <c:v>15222.764532856138</c:v>
                </c:pt>
                <c:pt idx="43">
                  <c:v>19516.053759271017</c:v>
                </c:pt>
                <c:pt idx="44">
                  <c:v>24929.482264748061</c:v>
                </c:pt>
                <c:pt idx="45">
                  <c:v>31727.946385549032</c:v>
                </c:pt>
                <c:pt idx="46">
                  <c:v>40232.682658475082</c:v>
                </c:pt>
                <c:pt idx="47">
                  <c:v>50831.959494194132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A9-4420-AD09-78C4A8D0D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430383"/>
        <c:axId val="1129439535"/>
      </c:scatterChart>
      <c:valAx>
        <c:axId val="1129430383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000;[Red]\-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9439535"/>
        <c:crosses val="autoZero"/>
        <c:crossBetween val="midCat"/>
      </c:valAx>
      <c:valAx>
        <c:axId val="1129439535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9430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</a:t>
            </a:r>
            <a:r>
              <a:rPr lang="en-US" altLang="ja-JP" baseline="0"/>
              <a:t> curve, small range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'17-4PH_H900'!$E$2:$E$2</c:f>
              <c:strCache>
                <c:ptCount val="1"/>
                <c:pt idx="0">
                  <c:v>R-O line_H900_eng_total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'17-4PH_H900'!$E$5:$E$45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1.7543859649122806E-4</c:v>
                </c:pt>
                <c:pt idx="2">
                  <c:v>3.5087719298247942E-4</c:v>
                </c:pt>
                <c:pt idx="3">
                  <c:v>5.2631578947570244E-4</c:v>
                </c:pt>
                <c:pt idx="4">
                  <c:v>7.0175438601269866E-4</c:v>
                </c:pt>
                <c:pt idx="5">
                  <c:v>8.77192983012447E-4</c:v>
                </c:pt>
                <c:pt idx="6">
                  <c:v>1.0526315830807734E-3</c:v>
                </c:pt>
                <c:pt idx="7">
                  <c:v>1.2280701979665966E-3</c:v>
                </c:pt>
                <c:pt idx="8">
                  <c:v>1.4035088697963239E-3</c:v>
                </c:pt>
                <c:pt idx="9">
                  <c:v>1.5789477259504864E-3</c:v>
                </c:pt>
                <c:pt idx="10">
                  <c:v>1.754387104228283E-3</c:v>
                </c:pt>
                <c:pt idx="11">
                  <c:v>1.9298278120050284E-3</c:v>
                </c:pt>
                <c:pt idx="12">
                  <c:v>2.1052716231080024E-3</c:v>
                </c:pt>
                <c:pt idx="13">
                  <c:v>2.2807221727561204E-3</c:v>
                </c:pt>
                <c:pt idx="14">
                  <c:v>2.456186488221193E-3</c:v>
                </c:pt>
                <c:pt idx="15">
                  <c:v>2.6316774954210833E-3</c:v>
                </c:pt>
                <c:pt idx="16">
                  <c:v>2.8072179744504005E-3</c:v>
                </c:pt>
                <c:pt idx="17">
                  <c:v>2.9828466055497886E-3</c:v>
                </c:pt>
                <c:pt idx="18">
                  <c:v>3.1586269571225369E-3</c:v>
                </c:pt>
                <c:pt idx="19">
                  <c:v>3.3346605254940369E-3</c:v>
                </c:pt>
                <c:pt idx="20">
                  <c:v>3.5111052489971936E-3</c:v>
                </c:pt>
                <c:pt idx="21">
                  <c:v>3.6882012939317894E-3</c:v>
                </c:pt>
                <c:pt idx="22">
                  <c:v>3.8663063547191411E-3</c:v>
                </c:pt>
                <c:pt idx="23">
                  <c:v>4.0459432333412705E-3</c:v>
                </c:pt>
                <c:pt idx="24">
                  <c:v>4.2278630725569978E-3</c:v>
                </c:pt>
                <c:pt idx="25">
                  <c:v>4.4131283225213929E-3</c:v>
                </c:pt>
                <c:pt idx="26">
                  <c:v>4.6032203308503132E-3</c:v>
                </c:pt>
                <c:pt idx="27">
                  <c:v>4.8001773718733482E-3</c:v>
                </c:pt>
                <c:pt idx="28">
                  <c:v>5.0067699822663866E-3</c:v>
                </c:pt>
                <c:pt idx="29">
                  <c:v>5.2267216583638081E-3</c:v>
                </c:pt>
                <c:pt idx="30">
                  <c:v>5.4649843065895038E-3</c:v>
                </c:pt>
                <c:pt idx="31">
                  <c:v>5.7280793344397889E-3</c:v>
                </c:pt>
                <c:pt idx="32">
                  <c:v>6.0245169375787574E-3</c:v>
                </c:pt>
                <c:pt idx="33">
                  <c:v>6.3653079916015931E-3</c:v>
                </c:pt>
                <c:pt idx="34">
                  <c:v>6.7645850080723328E-3</c:v>
                </c:pt>
                <c:pt idx="35">
                  <c:v>7.2403508771929827E-3</c:v>
                </c:pt>
                <c:pt idx="36">
                  <c:v>7.8153766080087221E-3</c:v>
                </c:pt>
                <c:pt idx="37">
                  <c:v>8.5182720059523622E-3</c:v>
                </c:pt>
                <c:pt idx="38">
                  <c:v>9.3847562117875295E-3</c:v>
                </c:pt>
                <c:pt idx="39">
                  <c:v>1.0459158281087295E-2</c:v>
                </c:pt>
                <c:pt idx="40">
                  <c:v>1.1796181525199574E-2</c:v>
                </c:pt>
              </c:numCache>
            </c:numRef>
          </c:xVal>
          <c:yVal>
            <c:numRef>
              <c:f>'17-4PH_H900'!$F$5:$F$45</c:f>
              <c:numCache>
                <c:formatCode>0_);[Red]\(0\)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1E-4279-AF1F-4C78DBEDC286}"/>
            </c:ext>
          </c:extLst>
        </c:ser>
        <c:ser>
          <c:idx val="1"/>
          <c:order val="1"/>
          <c:tx>
            <c:strRef>
              <c:f>'17-4PH_H900'!$H$2</c:f>
              <c:strCache>
                <c:ptCount val="1"/>
                <c:pt idx="0">
                  <c:v>R-O line_H900_true_total strain</c:v>
                </c:pt>
              </c:strCache>
            </c:strRef>
          </c:tx>
          <c:spPr>
            <a:ln w="12700" cap="rnd">
              <a:solidFill>
                <a:srgbClr val="FF33CC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'17-4PH_H900'!$H$5:$H$45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5.2617733389935452E-4</c:v>
                </c:pt>
                <c:pt idx="4">
                  <c:v>7.0150827153800941E-4</c:v>
                </c:pt>
                <c:pt idx="5">
                  <c:v>8.7680847409034226E-4</c:v>
                </c:pt>
                <c:pt idx="6">
                  <c:v>1.0520779549328485E-3</c:v>
                </c:pt>
                <c:pt idx="7">
                  <c:v>1.2273167365668958E-3</c:v>
                </c:pt>
                <c:pt idx="8">
                  <c:v>1.4025248718148716E-3</c:v>
                </c:pt>
                <c:pt idx="9">
                  <c:v>1.5777024985834437E-3</c:v>
                </c:pt>
                <c:pt idx="10">
                  <c:v>1.7528499647350615E-3</c:v>
                </c:pt>
                <c:pt idx="11">
                  <c:v>1.9279680865618898E-3</c:v>
                </c:pt>
                <c:pt idx="12">
                  <c:v>2.10305864420799E-3</c:v>
                </c:pt>
                <c:pt idx="13">
                  <c:v>2.2781252737286962E-3</c:v>
                </c:pt>
                <c:pt idx="14">
                  <c:v>2.4531749923775671E-3</c:v>
                </c:pt>
                <c:pt idx="15">
                  <c:v>2.6282206956611005E-3</c:v>
                </c:pt>
                <c:pt idx="16">
                  <c:v>2.803285096650033E-3</c:v>
                </c:pt>
                <c:pt idx="17">
                  <c:v>2.9784067453703634E-3</c:v>
                </c:pt>
                <c:pt idx="18">
                  <c:v>3.153648974633899E-3</c:v>
                </c:pt>
                <c:pt idx="19">
                  <c:v>3.3291128746842044E-3</c:v>
                </c:pt>
                <c:pt idx="20">
                  <c:v>3.5049557092127898E-3</c:v>
                </c:pt>
                <c:pt idx="21">
                  <c:v>3.6814165567400099E-3</c:v>
                </c:pt>
                <c:pt idx="22">
                  <c:v>3.858851401548357E-3</c:v>
                </c:pt>
                <c:pt idx="23">
                  <c:v>4.0377804151427834E-3</c:v>
                </c:pt>
                <c:pt idx="24">
                  <c:v>4.2189507706411646E-3</c:v>
                </c:pt>
                <c:pt idx="25">
                  <c:v>4.4034190268238925E-3</c:v>
                </c:pt>
                <c:pt idx="26">
                  <c:v>4.5926579138280453E-3</c:v>
                </c:pt>
                <c:pt idx="27">
                  <c:v>4.7886932563370576E-3</c:v>
                </c:pt>
                <c:pt idx="28">
                  <c:v>4.9942777891129452E-3</c:v>
                </c:pt>
                <c:pt idx="29">
                  <c:v>5.2131097585233089E-3</c:v>
                </c:pt>
                <c:pt idx="30">
                  <c:v>5.4501054636669133E-3</c:v>
                </c:pt>
                <c:pt idx="31">
                  <c:v>5.7117362678969453E-3</c:v>
                </c:pt>
                <c:pt idx="32">
                  <c:v>6.0064420938854331E-3</c:v>
                </c:pt>
                <c:pt idx="33">
                  <c:v>6.3451349783940209E-3</c:v>
                </c:pt>
                <c:pt idx="34">
                  <c:v>6.741807863829611E-3</c:v>
                </c:pt>
                <c:pt idx="35">
                  <c:v>7.2142653732361886E-3</c:v>
                </c:pt>
                <c:pt idx="36">
                  <c:v>7.7849947467032122E-3</c:v>
                </c:pt>
                <c:pt idx="37">
                  <c:v>8.4821962509279477E-3</c:v>
                </c:pt>
                <c:pt idx="38">
                  <c:v>9.3409929789900377E-3</c:v>
                </c:pt>
                <c:pt idx="39">
                  <c:v>1.0404839707860616E-2</c:v>
                </c:pt>
                <c:pt idx="40">
                  <c:v>1.1727148926295927E-2</c:v>
                </c:pt>
              </c:numCache>
            </c:numRef>
          </c:xVal>
          <c:yVal>
            <c:numRef>
              <c:f>'17-4PH_H900'!$I$5:$I$45</c:f>
              <c:numCache>
                <c:formatCode>0_);[Red]\(0\)</c:formatCode>
                <c:ptCount val="4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15.007894736842136</c:v>
                </c:pt>
                <c:pt idx="4">
                  <c:v>20.014035087720252</c:v>
                </c:pt>
                <c:pt idx="5">
                  <c:v>25.021929824575313</c:v>
                </c:pt>
                <c:pt idx="6">
                  <c:v>30.031578947492424</c:v>
                </c:pt>
                <c:pt idx="7">
                  <c:v>35.042982456928833</c:v>
                </c:pt>
                <c:pt idx="8">
                  <c:v>40.05614035479185</c:v>
                </c:pt>
                <c:pt idx="9">
                  <c:v>45.07105264766777</c:v>
                </c:pt>
                <c:pt idx="10">
                  <c:v>50.087719355211412</c:v>
                </c:pt>
                <c:pt idx="11">
                  <c:v>55.106140529660273</c:v>
                </c:pt>
                <c:pt idx="12">
                  <c:v>60.126316297386481</c:v>
                </c:pt>
                <c:pt idx="13">
                  <c:v>65.148246941229147</c:v>
                </c:pt>
                <c:pt idx="14">
                  <c:v>70.171933054175483</c:v>
                </c:pt>
                <c:pt idx="15">
                  <c:v>75.197375812156579</c:v>
                </c:pt>
                <c:pt idx="16">
                  <c:v>80.224577437956043</c:v>
                </c:pt>
                <c:pt idx="17">
                  <c:v>85.253541961471726</c:v>
                </c:pt>
                <c:pt idx="18">
                  <c:v>90.28427642614102</c:v>
                </c:pt>
                <c:pt idx="19">
                  <c:v>95.31679274992193</c:v>
                </c:pt>
                <c:pt idx="20">
                  <c:v>100.35111052489971</c:v>
                </c:pt>
                <c:pt idx="21">
                  <c:v>105.38726113586284</c:v>
                </c:pt>
                <c:pt idx="22">
                  <c:v>110.42529369901909</c:v>
                </c:pt>
                <c:pt idx="23">
                  <c:v>115.46528347183425</c:v>
                </c:pt>
                <c:pt idx="24">
                  <c:v>120.50734356870683</c:v>
                </c:pt>
                <c:pt idx="25">
                  <c:v>125.55164104031519</c:v>
                </c:pt>
                <c:pt idx="26">
                  <c:v>130.59841864301055</c:v>
                </c:pt>
                <c:pt idx="27">
                  <c:v>135.64802394520291</c:v>
                </c:pt>
                <c:pt idx="28">
                  <c:v>140.7009477975173</c:v>
                </c:pt>
                <c:pt idx="29">
                  <c:v>145.75787464046277</c:v>
                </c:pt>
                <c:pt idx="30">
                  <c:v>150.81974764598843</c:v>
                </c:pt>
                <c:pt idx="31">
                  <c:v>155.88785229683819</c:v>
                </c:pt>
                <c:pt idx="32">
                  <c:v>160.96392271001261</c:v>
                </c:pt>
                <c:pt idx="33">
                  <c:v>166.05027581861424</c:v>
                </c:pt>
                <c:pt idx="34">
                  <c:v>171.1499794513723</c:v>
                </c:pt>
                <c:pt idx="35">
                  <c:v>176.26706140350876</c:v>
                </c:pt>
                <c:pt idx="36">
                  <c:v>181.40676778944157</c:v>
                </c:pt>
                <c:pt idx="37">
                  <c:v>186.57588032110121</c:v>
                </c:pt>
                <c:pt idx="38">
                  <c:v>191.78310368023961</c:v>
                </c:pt>
                <c:pt idx="39">
                  <c:v>197.03953586481202</c:v>
                </c:pt>
                <c:pt idx="40">
                  <c:v>202.35923630503993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01E-4279-AF1F-4C78DBEDC286}"/>
            </c:ext>
          </c:extLst>
        </c:ser>
        <c:ser>
          <c:idx val="4"/>
          <c:order val="2"/>
          <c:tx>
            <c:strRef>
              <c:f>'17-4PH_H900'!$N$2</c:f>
              <c:strCache>
                <c:ptCount val="1"/>
                <c:pt idx="0">
                  <c:v>R-O line_H900_true_plastic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'17-4PH_H900'!$N$5:$N$65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6.617724168998633E-7</c:v>
                </c:pt>
                <c:pt idx="2">
                  <c:v>2.7490395967588385E-6</c:v>
                </c:pt>
                <c:pt idx="3">
                  <c:v>7.0050057311907277E-6</c:v>
                </c:pt>
                <c:pt idx="4">
                  <c:v>1.4480368173273861E-5</c:v>
                </c:pt>
                <c:pt idx="5">
                  <c:v>2.6639339293379159E-5</c:v>
                </c:pt>
                <c:pt idx="6">
                  <c:v>4.549554839213335E-5</c:v>
                </c:pt>
                <c:pt idx="7">
                  <c:v>7.378450740260379E-5</c:v>
                </c:pt>
                <c:pt idx="8">
                  <c:v>1.151804472359335E-4</c:v>
                </c:pt>
                <c:pt idx="9">
                  <c:v>1.7456657323828683E-4</c:v>
                </c:pt>
                <c:pt idx="10">
                  <c:v>2.5836914410516925E-4</c:v>
                </c:pt>
                <c:pt idx="11">
                  <c:v>3.7496723629806307E-4</c:v>
                </c:pt>
                <c:pt idx="12">
                  <c:v>5.3519159068027809E-4</c:v>
                </c:pt>
                <c:pt idx="13">
                  <c:v>7.5292750654540937E-4</c:v>
                </c:pt>
                <c:pt idx="14">
                  <c:v>1.0458382807893045E-3</c:v>
                </c:pt>
                <c:pt idx="15">
                  <c:v>1.4362270793113171E-3</c:v>
                </c:pt>
                <c:pt idx="16">
                  <c:v>1.9520562140041353E-3</c:v>
                </c:pt>
                <c:pt idx="17">
                  <c:v>2.6281433505175103E-3</c:v>
                </c:pt>
                <c:pt idx="18">
                  <c:v>3.5075538623855476E-3</c:v>
                </c:pt>
                <c:pt idx="19">
                  <c:v>4.6432069250233882E-3</c:v>
                </c:pt>
                <c:pt idx="20">
                  <c:v>6.0997094014347067E-3</c:v>
                </c:pt>
                <c:pt idx="21">
                  <c:v>7.955425315175348E-3</c:v>
                </c:pt>
                <c:pt idx="22">
                  <c:v>1.0304778727488655E-2</c:v>
                </c:pt>
                <c:pt idx="23">
                  <c:v>1.3260772908497779E-2</c:v>
                </c:pt>
                <c:pt idx="24">
                  <c:v>1.6957687406305051E-2</c:v>
                </c:pt>
                <c:pt idx="25">
                  <c:v>2.1553885480380043E-2</c:v>
                </c:pt>
                <c:pt idx="26">
                  <c:v>2.72346260156437E-2</c:v>
                </c:pt>
                <c:pt idx="27">
                  <c:v>3.4214725614652185E-2</c:v>
                </c:pt>
                <c:pt idx="28">
                  <c:v>4.2740858309613793E-2</c:v>
                </c:pt>
                <c:pt idx="29">
                  <c:v>5.309321438979505E-2</c:v>
                </c:pt>
                <c:pt idx="30">
                  <c:v>6.5586171301134158E-2</c:v>
                </c:pt>
                <c:pt idx="31">
                  <c:v>8.056756760054333E-2</c:v>
                </c:pt>
                <c:pt idx="32">
                  <c:v>9.8416129601486935E-2</c:v>
                </c:pt>
                <c:pt idx="33">
                  <c:v>0.11953659862492635</c:v>
                </c:pt>
                <c:pt idx="34">
                  <c:v>0.1443521670153611</c:v>
                </c:pt>
                <c:pt idx="35">
                  <c:v>0.17329397499405202</c:v>
                </c:pt>
                <c:pt idx="36">
                  <c:v>0.20678766222350434</c:v>
                </c:pt>
                <c:pt idx="37">
                  <c:v>0.2452373053533938</c:v>
                </c:pt>
                <c:pt idx="38">
                  <c:v>0.28900747802980115</c:v>
                </c:pt>
                <c:pt idx="39">
                  <c:v>0.33840458481447144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'17-4PH_H900'!$O$5:$O$65</c:f>
              <c:numCache>
                <c:formatCode>0_);[Red]\(0\)</c:formatCode>
                <c:ptCount val="61"/>
                <c:pt idx="0">
                  <c:v>105.38726113586284</c:v>
                </c:pt>
                <c:pt idx="1">
                  <c:v>110.42529369901909</c:v>
                </c:pt>
                <c:pt idx="2">
                  <c:v>115.46528347183425</c:v>
                </c:pt>
                <c:pt idx="3">
                  <c:v>120.50734356870683</c:v>
                </c:pt>
                <c:pt idx="4">
                  <c:v>125.55164104031519</c:v>
                </c:pt>
                <c:pt idx="5">
                  <c:v>130.59841864301055</c:v>
                </c:pt>
                <c:pt idx="6">
                  <c:v>135.64802394520291</c:v>
                </c:pt>
                <c:pt idx="7">
                  <c:v>140.7009477975173</c:v>
                </c:pt>
                <c:pt idx="8">
                  <c:v>145.75787464046277</c:v>
                </c:pt>
                <c:pt idx="9">
                  <c:v>150.81974764598843</c:v>
                </c:pt>
                <c:pt idx="10">
                  <c:v>155.88785229683819</c:v>
                </c:pt>
                <c:pt idx="11">
                  <c:v>160.96392271001261</c:v>
                </c:pt>
                <c:pt idx="12">
                  <c:v>166.05027581861424</c:v>
                </c:pt>
                <c:pt idx="13">
                  <c:v>171.1499794513723</c:v>
                </c:pt>
                <c:pt idx="14">
                  <c:v>176.26706140350876</c:v>
                </c:pt>
                <c:pt idx="15">
                  <c:v>181.40676778944157</c:v>
                </c:pt>
                <c:pt idx="16">
                  <c:v>186.57588032110121</c:v>
                </c:pt>
                <c:pt idx="17">
                  <c:v>191.78310368023961</c:v>
                </c:pt>
                <c:pt idx="18">
                  <c:v>197.03953586481202</c:v>
                </c:pt>
                <c:pt idx="19">
                  <c:v>202.35923630503993</c:v>
                </c:pt>
                <c:pt idx="20">
                  <c:v>207.75990868181304</c:v>
                </c:pt>
                <c:pt idx="21">
                  <c:v>213.26371775734188</c:v>
                </c:pt>
                <c:pt idx="22">
                  <c:v>218.89826216515104</c:v>
                </c:pt>
                <c:pt idx="23">
                  <c:v>224.69772802436134</c:v>
                </c:pt>
                <c:pt idx="24">
                  <c:v>230.7042514635969</c:v>
                </c:pt>
                <c:pt idx="25">
                  <c:v>236.9695216857036</c:v>
                </c:pt>
                <c:pt idx="26">
                  <c:v>243.55666009987311</c:v>
                </c:pt>
                <c:pt idx="27">
                  <c:v>250.54241531795245</c:v>
                </c:pt>
                <c:pt idx="28">
                  <c:v>258.01971848312166</c:v>
                </c:pt>
                <c:pt idx="29">
                  <c:v>266.10064849937453</c:v>
                </c:pt>
                <c:pt idx="30">
                  <c:v>274.91986228821634</c:v>
                </c:pt>
                <c:pt idx="31">
                  <c:v>284.63855124485912</c:v>
                </c:pt>
                <c:pt idx="32">
                  <c:v>295.44899163138223</c:v>
                </c:pt>
                <c:pt idx="33">
                  <c:v>307.57976376161258</c:v>
                </c:pt>
                <c:pt idx="34">
                  <c:v>321.3017225359751</c:v>
                </c:pt>
                <c:pt idx="35">
                  <c:v>336.93481020978379</c:v>
                </c:pt>
                <c:pt idx="36">
                  <c:v>354.8558112622631</c:v>
                </c:pt>
                <c:pt idx="37">
                  <c:v>375.50715891438017</c:v>
                </c:pt>
                <c:pt idx="38">
                  <c:v>399.40691326108407</c:v>
                </c:pt>
                <c:pt idx="39">
                  <c:v>427.16004217911734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01E-4279-AF1F-4C78DBEDC286}"/>
            </c:ext>
          </c:extLst>
        </c:ser>
        <c:ser>
          <c:idx val="2"/>
          <c:order val="3"/>
          <c:tx>
            <c:strRef>
              <c:f>'17-4PH_H900'!$B$8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'17-4PH_H900'!$C$10:$C$11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'17-4PH_H900'!$B$10:$B$11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01E-4279-AF1F-4C78DBEDC286}"/>
            </c:ext>
          </c:extLst>
        </c:ser>
        <c:ser>
          <c:idx val="3"/>
          <c:order val="4"/>
          <c:tx>
            <c:strRef>
              <c:f>'17-4PH_H900'!$B$13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'17-4PH_H900'!$C$15:$C$16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'17-4PH_H900'!$B$15:$B$16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01E-4279-AF1F-4C78DBEDC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16448"/>
        <c:axId val="1572821856"/>
      </c:scatterChart>
      <c:valAx>
        <c:axId val="1572816448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21856"/>
        <c:crosses val="autoZero"/>
        <c:crossBetween val="midCat"/>
      </c:valAx>
      <c:valAx>
        <c:axId val="157282185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 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16448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'17-4PH_H900'!$E$2:$E$2</c:f>
              <c:strCache>
                <c:ptCount val="1"/>
                <c:pt idx="0">
                  <c:v>R-O line_H900_eng_total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'17-4PH_H900'!$E$5:$E$65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3.5087719298247942E-4</c:v>
                </c:pt>
                <c:pt idx="3">
                  <c:v>5.2631578947570244E-4</c:v>
                </c:pt>
                <c:pt idx="4">
                  <c:v>7.0175438601269866E-4</c:v>
                </c:pt>
                <c:pt idx="5">
                  <c:v>8.77192983012447E-4</c:v>
                </c:pt>
                <c:pt idx="6">
                  <c:v>1.0526315830807734E-3</c:v>
                </c:pt>
                <c:pt idx="7">
                  <c:v>1.2280701979665966E-3</c:v>
                </c:pt>
                <c:pt idx="8">
                  <c:v>1.4035088697963239E-3</c:v>
                </c:pt>
                <c:pt idx="9">
                  <c:v>1.5789477259504864E-3</c:v>
                </c:pt>
                <c:pt idx="10">
                  <c:v>1.754387104228283E-3</c:v>
                </c:pt>
                <c:pt idx="11">
                  <c:v>1.9298278120050284E-3</c:v>
                </c:pt>
                <c:pt idx="12">
                  <c:v>2.1052716231080024E-3</c:v>
                </c:pt>
                <c:pt idx="13">
                  <c:v>2.2807221727561204E-3</c:v>
                </c:pt>
                <c:pt idx="14">
                  <c:v>2.456186488221193E-3</c:v>
                </c:pt>
                <c:pt idx="15">
                  <c:v>2.6316774954210833E-3</c:v>
                </c:pt>
                <c:pt idx="16">
                  <c:v>2.8072179744504005E-3</c:v>
                </c:pt>
                <c:pt idx="17">
                  <c:v>2.9828466055497886E-3</c:v>
                </c:pt>
                <c:pt idx="18">
                  <c:v>3.1586269571225369E-3</c:v>
                </c:pt>
                <c:pt idx="19">
                  <c:v>3.3346605254940369E-3</c:v>
                </c:pt>
                <c:pt idx="20">
                  <c:v>3.5111052489971936E-3</c:v>
                </c:pt>
                <c:pt idx="21">
                  <c:v>3.6882012939317894E-3</c:v>
                </c:pt>
                <c:pt idx="22">
                  <c:v>3.8663063547191411E-3</c:v>
                </c:pt>
                <c:pt idx="23">
                  <c:v>4.0459432333412705E-3</c:v>
                </c:pt>
                <c:pt idx="24">
                  <c:v>4.2278630725569978E-3</c:v>
                </c:pt>
                <c:pt idx="25">
                  <c:v>4.4131283225213929E-3</c:v>
                </c:pt>
                <c:pt idx="26">
                  <c:v>4.6032203308503132E-3</c:v>
                </c:pt>
                <c:pt idx="27">
                  <c:v>4.8001773718733482E-3</c:v>
                </c:pt>
                <c:pt idx="28">
                  <c:v>5.0067699822663866E-3</c:v>
                </c:pt>
                <c:pt idx="29">
                  <c:v>5.2267216583638081E-3</c:v>
                </c:pt>
                <c:pt idx="30">
                  <c:v>5.4649843065895038E-3</c:v>
                </c:pt>
                <c:pt idx="31">
                  <c:v>5.7280793344397889E-3</c:v>
                </c:pt>
                <c:pt idx="32">
                  <c:v>6.0245169375787574E-3</c:v>
                </c:pt>
                <c:pt idx="33">
                  <c:v>6.3653079916015931E-3</c:v>
                </c:pt>
                <c:pt idx="34">
                  <c:v>6.7645850080723328E-3</c:v>
                </c:pt>
                <c:pt idx="35">
                  <c:v>7.2403508771929827E-3</c:v>
                </c:pt>
                <c:pt idx="36">
                  <c:v>7.8153766080087221E-3</c:v>
                </c:pt>
                <c:pt idx="37">
                  <c:v>8.5182720059523622E-3</c:v>
                </c:pt>
                <c:pt idx="38">
                  <c:v>9.3847562117875295E-3</c:v>
                </c:pt>
                <c:pt idx="39">
                  <c:v>1.0459158281087295E-2</c:v>
                </c:pt>
                <c:pt idx="40">
                  <c:v>1.1796181525199574E-2</c:v>
                </c:pt>
                <c:pt idx="41">
                  <c:v>1.3462969179575698E-2</c:v>
                </c:pt>
                <c:pt idx="42">
                  <c:v>1.5541513130199577E-2</c:v>
                </c:pt>
                <c:pt idx="43">
                  <c:v>1.8131451930935037E-2</c:v>
                </c:pt>
                <c:pt idx="44">
                  <c:v>2.1353309201642516E-2</c:v>
                </c:pt>
                <c:pt idx="45">
                  <c:v>2.5352228727097196E-2</c:v>
                </c:pt>
                <c:pt idx="46">
                  <c:v>3.0302268198711239E-2</c:v>
                </c:pt>
                <c:pt idx="47">
                  <c:v>3.6411319573928236E-2</c:v>
                </c:pt>
                <c:pt idx="48">
                  <c:v>4.392673049146846E-2</c:v>
                </c:pt>
                <c:pt idx="49">
                  <c:v>5.3141708094374143E-2</c:v>
                </c:pt>
                <c:pt idx="50">
                  <c:v>6.4402593997498259E-2</c:v>
                </c:pt>
                <c:pt idx="51">
                  <c:v>7.8117107012613082E-2</c:v>
                </c:pt>
                <c:pt idx="52">
                  <c:v>9.4763658634073406E-2</c:v>
                </c:pt>
                <c:pt idx="53">
                  <c:v>0.11490185521276325</c:v>
                </c:pt>
                <c:pt idx="54">
                  <c:v>0.13918431022819464</c:v>
                </c:pt>
                <c:pt idx="55">
                  <c:v>0.16836990013081862</c:v>
                </c:pt>
                <c:pt idx="56">
                  <c:v>0.20333860789208499</c:v>
                </c:pt>
                <c:pt idx="57">
                  <c:v>0.24510810969215124</c:v>
                </c:pt>
                <c:pt idx="58">
                  <c:v>0.29485227211855214</c:v>
                </c:pt>
                <c:pt idx="59">
                  <c:v>0.35392173986808156</c:v>
                </c:pt>
                <c:pt idx="60">
                  <c:v>0.42386680726372444</c:v>
                </c:pt>
              </c:numCache>
            </c:numRef>
          </c:xVal>
          <c:yVal>
            <c:numRef>
              <c:f>'17-4PH_H900'!$F$5:$F$65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6F-4E24-A6F3-3DA3733612F6}"/>
            </c:ext>
          </c:extLst>
        </c:ser>
        <c:ser>
          <c:idx val="1"/>
          <c:order val="1"/>
          <c:tx>
            <c:strRef>
              <c:f>'17-4PH_H900'!$H$2</c:f>
              <c:strCache>
                <c:ptCount val="1"/>
                <c:pt idx="0">
                  <c:v>R-O line_H900_true_total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'17-4PH_H900'!$H$5:$H$65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5.2617733389935452E-4</c:v>
                </c:pt>
                <c:pt idx="4">
                  <c:v>7.0150827153800941E-4</c:v>
                </c:pt>
                <c:pt idx="5">
                  <c:v>8.7680847409034226E-4</c:v>
                </c:pt>
                <c:pt idx="6">
                  <c:v>1.0520779549328485E-3</c:v>
                </c:pt>
                <c:pt idx="7">
                  <c:v>1.2273167365668958E-3</c:v>
                </c:pt>
                <c:pt idx="8">
                  <c:v>1.4025248718148716E-3</c:v>
                </c:pt>
                <c:pt idx="9">
                  <c:v>1.5777024985834437E-3</c:v>
                </c:pt>
                <c:pt idx="10">
                  <c:v>1.7528499647350615E-3</c:v>
                </c:pt>
                <c:pt idx="11">
                  <c:v>1.9279680865618898E-3</c:v>
                </c:pt>
                <c:pt idx="12">
                  <c:v>2.10305864420799E-3</c:v>
                </c:pt>
                <c:pt idx="13">
                  <c:v>2.2781252737286962E-3</c:v>
                </c:pt>
                <c:pt idx="14">
                  <c:v>2.4531749923775671E-3</c:v>
                </c:pt>
                <c:pt idx="15">
                  <c:v>2.6282206956611005E-3</c:v>
                </c:pt>
                <c:pt idx="16">
                  <c:v>2.803285096650033E-3</c:v>
                </c:pt>
                <c:pt idx="17">
                  <c:v>2.9784067453703634E-3</c:v>
                </c:pt>
                <c:pt idx="18">
                  <c:v>3.153648974633899E-3</c:v>
                </c:pt>
                <c:pt idx="19">
                  <c:v>3.3291128746842044E-3</c:v>
                </c:pt>
                <c:pt idx="20">
                  <c:v>3.5049557092127898E-3</c:v>
                </c:pt>
                <c:pt idx="21">
                  <c:v>3.6814165567400099E-3</c:v>
                </c:pt>
                <c:pt idx="22">
                  <c:v>3.858851401548357E-3</c:v>
                </c:pt>
                <c:pt idx="23">
                  <c:v>4.0377804151427834E-3</c:v>
                </c:pt>
                <c:pt idx="24">
                  <c:v>4.2189507706411646E-3</c:v>
                </c:pt>
                <c:pt idx="25">
                  <c:v>4.4034190268238925E-3</c:v>
                </c:pt>
                <c:pt idx="26">
                  <c:v>4.5926579138280453E-3</c:v>
                </c:pt>
                <c:pt idx="27">
                  <c:v>4.7886932563370576E-3</c:v>
                </c:pt>
                <c:pt idx="28">
                  <c:v>4.9942777891129452E-3</c:v>
                </c:pt>
                <c:pt idx="29">
                  <c:v>5.2131097585233089E-3</c:v>
                </c:pt>
                <c:pt idx="30">
                  <c:v>5.4501054636669133E-3</c:v>
                </c:pt>
                <c:pt idx="31">
                  <c:v>5.7117362678969453E-3</c:v>
                </c:pt>
                <c:pt idx="32">
                  <c:v>6.0064420938854331E-3</c:v>
                </c:pt>
                <c:pt idx="33">
                  <c:v>6.3451349783940209E-3</c:v>
                </c:pt>
                <c:pt idx="34">
                  <c:v>6.741807863829611E-3</c:v>
                </c:pt>
                <c:pt idx="35">
                  <c:v>7.2142653732361886E-3</c:v>
                </c:pt>
                <c:pt idx="36">
                  <c:v>7.7849947467032122E-3</c:v>
                </c:pt>
                <c:pt idx="37">
                  <c:v>8.4821962509279477E-3</c:v>
                </c:pt>
                <c:pt idx="38">
                  <c:v>9.3409929789900377E-3</c:v>
                </c:pt>
                <c:pt idx="39">
                  <c:v>1.0404839707860616E-2</c:v>
                </c:pt>
                <c:pt idx="40">
                  <c:v>1.1727148926295927E-2</c:v>
                </c:pt>
                <c:pt idx="41">
                  <c:v>1.3373148679085249E-2</c:v>
                </c:pt>
                <c:pt idx="42">
                  <c:v>1.5421980700739184E-2</c:v>
                </c:pt>
                <c:pt idx="43">
                  <c:v>1.7969037425607199E-2</c:v>
                </c:pt>
                <c:pt idx="44">
                  <c:v>2.1128521636764052E-2</c:v>
                </c:pt>
                <c:pt idx="45">
                  <c:v>2.5036191342965555E-2</c:v>
                </c:pt>
                <c:pt idx="46">
                  <c:v>2.9852223459921483E-2</c:v>
                </c:pt>
                <c:pt idx="47">
                  <c:v>3.5764091658840209E-2</c:v>
                </c:pt>
                <c:pt idx="48">
                  <c:v>4.2989305476026918E-2</c:v>
                </c:pt>
                <c:pt idx="49">
                  <c:v>5.1777799685555868E-2</c:v>
                </c:pt>
                <c:pt idx="50">
                  <c:v>6.2413697169816172E-2</c:v>
                </c:pt>
                <c:pt idx="51">
                  <c:v>7.5216100179009385E-2</c:v>
                </c:pt>
                <c:pt idx="52">
                  <c:v>9.0538503108476193E-2</c:v>
                </c:pt>
                <c:pt idx="53">
                  <c:v>0.10876637880719253</c:v>
                </c:pt>
                <c:pt idx="54">
                  <c:v>0.13031248895800845</c:v>
                </c:pt>
                <c:pt idx="55">
                  <c:v>0.15560952958614013</c:v>
                </c:pt>
                <c:pt idx="56">
                  <c:v>0.18509986695689454</c:v>
                </c:pt>
                <c:pt idx="57">
                  <c:v>0.21922236124081979</c:v>
                </c:pt>
                <c:pt idx="58">
                  <c:v>0.25839661306025724</c:v>
                </c:pt>
                <c:pt idx="59">
                  <c:v>0.30300537360847873</c:v>
                </c:pt>
                <c:pt idx="60">
                  <c:v>0.35337627439027297</c:v>
                </c:pt>
              </c:numCache>
            </c:numRef>
          </c:xVal>
          <c:yVal>
            <c:numRef>
              <c:f>'17-4PH_H900'!$I$5:$I$65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15.007894736842136</c:v>
                </c:pt>
                <c:pt idx="4">
                  <c:v>20.014035087720252</c:v>
                </c:pt>
                <c:pt idx="5">
                  <c:v>25.021929824575313</c:v>
                </c:pt>
                <c:pt idx="6">
                  <c:v>30.031578947492424</c:v>
                </c:pt>
                <c:pt idx="7">
                  <c:v>35.042982456928833</c:v>
                </c:pt>
                <c:pt idx="8">
                  <c:v>40.05614035479185</c:v>
                </c:pt>
                <c:pt idx="9">
                  <c:v>45.07105264766777</c:v>
                </c:pt>
                <c:pt idx="10">
                  <c:v>50.087719355211412</c:v>
                </c:pt>
                <c:pt idx="11">
                  <c:v>55.106140529660273</c:v>
                </c:pt>
                <c:pt idx="12">
                  <c:v>60.126316297386481</c:v>
                </c:pt>
                <c:pt idx="13">
                  <c:v>65.148246941229147</c:v>
                </c:pt>
                <c:pt idx="14">
                  <c:v>70.171933054175483</c:v>
                </c:pt>
                <c:pt idx="15">
                  <c:v>75.197375812156579</c:v>
                </c:pt>
                <c:pt idx="16">
                  <c:v>80.224577437956043</c:v>
                </c:pt>
                <c:pt idx="17">
                  <c:v>85.253541961471726</c:v>
                </c:pt>
                <c:pt idx="18">
                  <c:v>90.28427642614102</c:v>
                </c:pt>
                <c:pt idx="19">
                  <c:v>95.31679274992193</c:v>
                </c:pt>
                <c:pt idx="20">
                  <c:v>100.35111052489971</c:v>
                </c:pt>
                <c:pt idx="21">
                  <c:v>105.38726113586284</c:v>
                </c:pt>
                <c:pt idx="22">
                  <c:v>110.42529369901909</c:v>
                </c:pt>
                <c:pt idx="23">
                  <c:v>115.46528347183425</c:v>
                </c:pt>
                <c:pt idx="24">
                  <c:v>120.50734356870683</c:v>
                </c:pt>
                <c:pt idx="25">
                  <c:v>125.55164104031519</c:v>
                </c:pt>
                <c:pt idx="26">
                  <c:v>130.59841864301055</c:v>
                </c:pt>
                <c:pt idx="27">
                  <c:v>135.64802394520291</c:v>
                </c:pt>
                <c:pt idx="28">
                  <c:v>140.7009477975173</c:v>
                </c:pt>
                <c:pt idx="29">
                  <c:v>145.75787464046277</c:v>
                </c:pt>
                <c:pt idx="30">
                  <c:v>150.81974764598843</c:v>
                </c:pt>
                <c:pt idx="31">
                  <c:v>155.88785229683819</c:v>
                </c:pt>
                <c:pt idx="32">
                  <c:v>160.96392271001261</c:v>
                </c:pt>
                <c:pt idx="33">
                  <c:v>166.05027581861424</c:v>
                </c:pt>
                <c:pt idx="34">
                  <c:v>171.1499794513723</c:v>
                </c:pt>
                <c:pt idx="35">
                  <c:v>176.26706140350876</c:v>
                </c:pt>
                <c:pt idx="36">
                  <c:v>181.40676778944157</c:v>
                </c:pt>
                <c:pt idx="37">
                  <c:v>186.57588032110121</c:v>
                </c:pt>
                <c:pt idx="38">
                  <c:v>191.78310368023961</c:v>
                </c:pt>
                <c:pt idx="39">
                  <c:v>197.03953586481202</c:v>
                </c:pt>
                <c:pt idx="40">
                  <c:v>202.35923630503993</c:v>
                </c:pt>
                <c:pt idx="41">
                  <c:v>207.75990868181304</c:v>
                </c:pt>
                <c:pt idx="42">
                  <c:v>213.26371775734188</c:v>
                </c:pt>
                <c:pt idx="43">
                  <c:v>218.89826216515104</c:v>
                </c:pt>
                <c:pt idx="44">
                  <c:v>224.69772802436134</c:v>
                </c:pt>
                <c:pt idx="45">
                  <c:v>230.7042514635969</c:v>
                </c:pt>
                <c:pt idx="46">
                  <c:v>236.9695216857036</c:v>
                </c:pt>
                <c:pt idx="47">
                  <c:v>243.55666009987311</c:v>
                </c:pt>
                <c:pt idx="48">
                  <c:v>250.54241531795245</c:v>
                </c:pt>
                <c:pt idx="49">
                  <c:v>258.01971848312166</c:v>
                </c:pt>
                <c:pt idx="50">
                  <c:v>266.10064849937453</c:v>
                </c:pt>
                <c:pt idx="51">
                  <c:v>274.91986228821634</c:v>
                </c:pt>
                <c:pt idx="52">
                  <c:v>284.63855124485912</c:v>
                </c:pt>
                <c:pt idx="53">
                  <c:v>295.44899163138223</c:v>
                </c:pt>
                <c:pt idx="54">
                  <c:v>307.57976376161258</c:v>
                </c:pt>
                <c:pt idx="55">
                  <c:v>321.3017225359751</c:v>
                </c:pt>
                <c:pt idx="56">
                  <c:v>336.93481020978379</c:v>
                </c:pt>
                <c:pt idx="57">
                  <c:v>354.8558112622631</c:v>
                </c:pt>
                <c:pt idx="58">
                  <c:v>375.50715891438017</c:v>
                </c:pt>
                <c:pt idx="59">
                  <c:v>399.40691326108407</c:v>
                </c:pt>
                <c:pt idx="60">
                  <c:v>427.16004217911734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6F-4E24-A6F3-3DA3733612F6}"/>
            </c:ext>
          </c:extLst>
        </c:ser>
        <c:ser>
          <c:idx val="5"/>
          <c:order val="2"/>
          <c:tx>
            <c:strRef>
              <c:f>'17-4PH_H900'!$N$2</c:f>
              <c:strCache>
                <c:ptCount val="1"/>
                <c:pt idx="0">
                  <c:v>R-O line_H900_true_plastic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'17-4PH_H900'!$N$5:$N$65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6.617724168998633E-7</c:v>
                </c:pt>
                <c:pt idx="2">
                  <c:v>2.7490395967588385E-6</c:v>
                </c:pt>
                <c:pt idx="3">
                  <c:v>7.0050057311907277E-6</c:v>
                </c:pt>
                <c:pt idx="4">
                  <c:v>1.4480368173273861E-5</c:v>
                </c:pt>
                <c:pt idx="5">
                  <c:v>2.6639339293379159E-5</c:v>
                </c:pt>
                <c:pt idx="6">
                  <c:v>4.549554839213335E-5</c:v>
                </c:pt>
                <c:pt idx="7">
                  <c:v>7.378450740260379E-5</c:v>
                </c:pt>
                <c:pt idx="8">
                  <c:v>1.151804472359335E-4</c:v>
                </c:pt>
                <c:pt idx="9">
                  <c:v>1.7456657323828683E-4</c:v>
                </c:pt>
                <c:pt idx="10">
                  <c:v>2.5836914410516925E-4</c:v>
                </c:pt>
                <c:pt idx="11">
                  <c:v>3.7496723629806307E-4</c:v>
                </c:pt>
                <c:pt idx="12">
                  <c:v>5.3519159068027809E-4</c:v>
                </c:pt>
                <c:pt idx="13">
                  <c:v>7.5292750654540937E-4</c:v>
                </c:pt>
                <c:pt idx="14">
                  <c:v>1.0458382807893045E-3</c:v>
                </c:pt>
                <c:pt idx="15">
                  <c:v>1.4362270793113171E-3</c:v>
                </c:pt>
                <c:pt idx="16">
                  <c:v>1.9520562140041353E-3</c:v>
                </c:pt>
                <c:pt idx="17">
                  <c:v>2.6281433505175103E-3</c:v>
                </c:pt>
                <c:pt idx="18">
                  <c:v>3.5075538623855476E-3</c:v>
                </c:pt>
                <c:pt idx="19">
                  <c:v>4.6432069250233882E-3</c:v>
                </c:pt>
                <c:pt idx="20">
                  <c:v>6.0997094014347067E-3</c:v>
                </c:pt>
                <c:pt idx="21">
                  <c:v>7.955425315175348E-3</c:v>
                </c:pt>
                <c:pt idx="22">
                  <c:v>1.0304778727488655E-2</c:v>
                </c:pt>
                <c:pt idx="23">
                  <c:v>1.3260772908497779E-2</c:v>
                </c:pt>
                <c:pt idx="24">
                  <c:v>1.6957687406305051E-2</c:v>
                </c:pt>
                <c:pt idx="25">
                  <c:v>2.1553885480380043E-2</c:v>
                </c:pt>
                <c:pt idx="26">
                  <c:v>2.72346260156437E-2</c:v>
                </c:pt>
                <c:pt idx="27">
                  <c:v>3.4214725614652185E-2</c:v>
                </c:pt>
                <c:pt idx="28">
                  <c:v>4.2740858309613793E-2</c:v>
                </c:pt>
                <c:pt idx="29">
                  <c:v>5.309321438979505E-2</c:v>
                </c:pt>
                <c:pt idx="30">
                  <c:v>6.5586171301134158E-2</c:v>
                </c:pt>
                <c:pt idx="31">
                  <c:v>8.056756760054333E-2</c:v>
                </c:pt>
                <c:pt idx="32">
                  <c:v>9.8416129601486935E-2</c:v>
                </c:pt>
                <c:pt idx="33">
                  <c:v>0.11953659862492635</c:v>
                </c:pt>
                <c:pt idx="34">
                  <c:v>0.1443521670153611</c:v>
                </c:pt>
                <c:pt idx="35">
                  <c:v>0.17329397499405202</c:v>
                </c:pt>
                <c:pt idx="36">
                  <c:v>0.20678766222350434</c:v>
                </c:pt>
                <c:pt idx="37">
                  <c:v>0.2452373053533938</c:v>
                </c:pt>
                <c:pt idx="38">
                  <c:v>0.28900747802980115</c:v>
                </c:pt>
                <c:pt idx="39">
                  <c:v>0.33840458481447144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'17-4PH_H900'!$O$5:$O$65</c:f>
              <c:numCache>
                <c:formatCode>0_);[Red]\(0\)</c:formatCode>
                <c:ptCount val="61"/>
                <c:pt idx="0">
                  <c:v>105.38726113586284</c:v>
                </c:pt>
                <c:pt idx="1">
                  <c:v>110.42529369901909</c:v>
                </c:pt>
                <c:pt idx="2">
                  <c:v>115.46528347183425</c:v>
                </c:pt>
                <c:pt idx="3">
                  <c:v>120.50734356870683</c:v>
                </c:pt>
                <c:pt idx="4">
                  <c:v>125.55164104031519</c:v>
                </c:pt>
                <c:pt idx="5">
                  <c:v>130.59841864301055</c:v>
                </c:pt>
                <c:pt idx="6">
                  <c:v>135.64802394520291</c:v>
                </c:pt>
                <c:pt idx="7">
                  <c:v>140.7009477975173</c:v>
                </c:pt>
                <c:pt idx="8">
                  <c:v>145.75787464046277</c:v>
                </c:pt>
                <c:pt idx="9">
                  <c:v>150.81974764598843</c:v>
                </c:pt>
                <c:pt idx="10">
                  <c:v>155.88785229683819</c:v>
                </c:pt>
                <c:pt idx="11">
                  <c:v>160.96392271001261</c:v>
                </c:pt>
                <c:pt idx="12">
                  <c:v>166.05027581861424</c:v>
                </c:pt>
                <c:pt idx="13">
                  <c:v>171.1499794513723</c:v>
                </c:pt>
                <c:pt idx="14">
                  <c:v>176.26706140350876</c:v>
                </c:pt>
                <c:pt idx="15">
                  <c:v>181.40676778944157</c:v>
                </c:pt>
                <c:pt idx="16">
                  <c:v>186.57588032110121</c:v>
                </c:pt>
                <c:pt idx="17">
                  <c:v>191.78310368023961</c:v>
                </c:pt>
                <c:pt idx="18">
                  <c:v>197.03953586481202</c:v>
                </c:pt>
                <c:pt idx="19">
                  <c:v>202.35923630503993</c:v>
                </c:pt>
                <c:pt idx="20">
                  <c:v>207.75990868181304</c:v>
                </c:pt>
                <c:pt idx="21">
                  <c:v>213.26371775734188</c:v>
                </c:pt>
                <c:pt idx="22">
                  <c:v>218.89826216515104</c:v>
                </c:pt>
                <c:pt idx="23">
                  <c:v>224.69772802436134</c:v>
                </c:pt>
                <c:pt idx="24">
                  <c:v>230.7042514635969</c:v>
                </c:pt>
                <c:pt idx="25">
                  <c:v>236.9695216857036</c:v>
                </c:pt>
                <c:pt idx="26">
                  <c:v>243.55666009987311</c:v>
                </c:pt>
                <c:pt idx="27">
                  <c:v>250.54241531795245</c:v>
                </c:pt>
                <c:pt idx="28">
                  <c:v>258.01971848312166</c:v>
                </c:pt>
                <c:pt idx="29">
                  <c:v>266.10064849937453</c:v>
                </c:pt>
                <c:pt idx="30">
                  <c:v>274.91986228821634</c:v>
                </c:pt>
                <c:pt idx="31">
                  <c:v>284.63855124485912</c:v>
                </c:pt>
                <c:pt idx="32">
                  <c:v>295.44899163138223</c:v>
                </c:pt>
                <c:pt idx="33">
                  <c:v>307.57976376161258</c:v>
                </c:pt>
                <c:pt idx="34">
                  <c:v>321.3017225359751</c:v>
                </c:pt>
                <c:pt idx="35">
                  <c:v>336.93481020978379</c:v>
                </c:pt>
                <c:pt idx="36">
                  <c:v>354.8558112622631</c:v>
                </c:pt>
                <c:pt idx="37">
                  <c:v>375.50715891438017</c:v>
                </c:pt>
                <c:pt idx="38">
                  <c:v>399.40691326108407</c:v>
                </c:pt>
                <c:pt idx="39">
                  <c:v>427.16004217911734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6F-4E24-A6F3-3DA3733612F6}"/>
            </c:ext>
          </c:extLst>
        </c:ser>
        <c:ser>
          <c:idx val="4"/>
          <c:order val="3"/>
          <c:tx>
            <c:strRef>
              <c:f>'17-4PH_H900'!$S$2</c:f>
              <c:strCache>
                <c:ptCount val="1"/>
                <c:pt idx="0">
                  <c:v>fea line_H900_total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'17-4PH_H900'!$S$5:$S$65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3.6977986363460648E-3</c:v>
                </c:pt>
                <c:pt idx="2">
                  <c:v>3.8752334811544119E-3</c:v>
                </c:pt>
                <c:pt idx="3">
                  <c:v>4.0541624947488392E-3</c:v>
                </c:pt>
                <c:pt idx="4">
                  <c:v>4.2353328502472204E-3</c:v>
                </c:pt>
                <c:pt idx="5">
                  <c:v>4.4198011064299492E-3</c:v>
                </c:pt>
                <c:pt idx="6">
                  <c:v>4.6090399934341011E-3</c:v>
                </c:pt>
                <c:pt idx="7">
                  <c:v>4.8050753359431134E-3</c:v>
                </c:pt>
                <c:pt idx="8">
                  <c:v>5.0106598687190019E-3</c:v>
                </c:pt>
                <c:pt idx="9">
                  <c:v>5.2294918381293656E-3</c:v>
                </c:pt>
                <c:pt idx="10">
                  <c:v>5.4664875432729691E-3</c:v>
                </c:pt>
                <c:pt idx="11">
                  <c:v>5.7281183475030003E-3</c:v>
                </c:pt>
                <c:pt idx="12">
                  <c:v>6.0228241734914889E-3</c:v>
                </c:pt>
                <c:pt idx="13">
                  <c:v>6.3615170580000758E-3</c:v>
                </c:pt>
                <c:pt idx="14">
                  <c:v>6.7581899434356659E-3</c:v>
                </c:pt>
                <c:pt idx="15">
                  <c:v>7.2306474528422426E-3</c:v>
                </c:pt>
                <c:pt idx="16">
                  <c:v>7.8013768263092672E-3</c:v>
                </c:pt>
                <c:pt idx="17">
                  <c:v>8.4985783305340026E-3</c:v>
                </c:pt>
                <c:pt idx="18">
                  <c:v>9.3573750585960926E-3</c:v>
                </c:pt>
                <c:pt idx="19">
                  <c:v>1.0421221787466673E-2</c:v>
                </c:pt>
                <c:pt idx="20">
                  <c:v>1.1743531005901982E-2</c:v>
                </c:pt>
                <c:pt idx="21">
                  <c:v>1.3389530758691303E-2</c:v>
                </c:pt>
                <c:pt idx="22">
                  <c:v>1.5438362780345235E-2</c:v>
                </c:pt>
                <c:pt idx="23">
                  <c:v>1.7985419505213249E-2</c:v>
                </c:pt>
                <c:pt idx="24">
                  <c:v>2.1144903716370105E-2</c:v>
                </c:pt>
                <c:pt idx="25">
                  <c:v>2.5052573422571608E-2</c:v>
                </c:pt>
                <c:pt idx="26">
                  <c:v>2.9868605539527537E-2</c:v>
                </c:pt>
                <c:pt idx="27">
                  <c:v>3.5780473738446256E-2</c:v>
                </c:pt>
                <c:pt idx="28">
                  <c:v>4.3005687555632964E-2</c:v>
                </c:pt>
                <c:pt idx="29">
                  <c:v>5.1794181765161915E-2</c:v>
                </c:pt>
                <c:pt idx="30">
                  <c:v>6.2430079249422211E-2</c:v>
                </c:pt>
                <c:pt idx="31">
                  <c:v>7.5232482258615424E-2</c:v>
                </c:pt>
                <c:pt idx="32">
                  <c:v>9.0554885188082232E-2</c:v>
                </c:pt>
                <c:pt idx="33">
                  <c:v>0.10878276088679859</c:v>
                </c:pt>
                <c:pt idx="34">
                  <c:v>0.13032887103761451</c:v>
                </c:pt>
                <c:pt idx="35">
                  <c:v>0.15562591166574619</c:v>
                </c:pt>
                <c:pt idx="36">
                  <c:v>0.18511624903650062</c:v>
                </c:pt>
                <c:pt idx="37">
                  <c:v>0.21923874332042589</c:v>
                </c:pt>
                <c:pt idx="38">
                  <c:v>0.25841299513986332</c:v>
                </c:pt>
                <c:pt idx="39">
                  <c:v>0.30302175568808482</c:v>
                </c:pt>
                <c:pt idx="40">
                  <c:v>0.35339265646987911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'17-4PH_H900'!$T$5:$T$65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105.38726113586284</c:v>
                </c:pt>
                <c:pt idx="2">
                  <c:v>110.42529369901909</c:v>
                </c:pt>
                <c:pt idx="3">
                  <c:v>115.46528347183425</c:v>
                </c:pt>
                <c:pt idx="4">
                  <c:v>120.50734356870683</c:v>
                </c:pt>
                <c:pt idx="5">
                  <c:v>125.55164104031519</c:v>
                </c:pt>
                <c:pt idx="6">
                  <c:v>130.59841864301055</c:v>
                </c:pt>
                <c:pt idx="7">
                  <c:v>135.64802394520291</c:v>
                </c:pt>
                <c:pt idx="8">
                  <c:v>140.7009477975173</c:v>
                </c:pt>
                <c:pt idx="9">
                  <c:v>145.75787464046277</c:v>
                </c:pt>
                <c:pt idx="10">
                  <c:v>150.81974764598843</c:v>
                </c:pt>
                <c:pt idx="11">
                  <c:v>155.88785229683819</c:v>
                </c:pt>
                <c:pt idx="12">
                  <c:v>160.96392271001261</c:v>
                </c:pt>
                <c:pt idx="13">
                  <c:v>166.05027581861424</c:v>
                </c:pt>
                <c:pt idx="14">
                  <c:v>171.1499794513723</c:v>
                </c:pt>
                <c:pt idx="15">
                  <c:v>176.26706140350876</c:v>
                </c:pt>
                <c:pt idx="16">
                  <c:v>181.40676778944157</c:v>
                </c:pt>
                <c:pt idx="17">
                  <c:v>186.57588032110121</c:v>
                </c:pt>
                <c:pt idx="18">
                  <c:v>191.78310368023961</c:v>
                </c:pt>
                <c:pt idx="19">
                  <c:v>197.03953586481202</c:v>
                </c:pt>
                <c:pt idx="20">
                  <c:v>202.35923630503993</c:v>
                </c:pt>
                <c:pt idx="21">
                  <c:v>207.75990868181304</c:v>
                </c:pt>
                <c:pt idx="22">
                  <c:v>213.26371775734188</c:v>
                </c:pt>
                <c:pt idx="23">
                  <c:v>218.89826216515104</c:v>
                </c:pt>
                <c:pt idx="24">
                  <c:v>224.69772802436134</c:v>
                </c:pt>
                <c:pt idx="25">
                  <c:v>230.7042514635969</c:v>
                </c:pt>
                <c:pt idx="26">
                  <c:v>236.9695216857036</c:v>
                </c:pt>
                <c:pt idx="27">
                  <c:v>243.55666009987311</c:v>
                </c:pt>
                <c:pt idx="28">
                  <c:v>250.54241531795245</c:v>
                </c:pt>
                <c:pt idx="29">
                  <c:v>258.01971848312166</c:v>
                </c:pt>
                <c:pt idx="30">
                  <c:v>266.10064849937453</c:v>
                </c:pt>
                <c:pt idx="31">
                  <c:v>274.91986228821634</c:v>
                </c:pt>
                <c:pt idx="32">
                  <c:v>284.63855124485912</c:v>
                </c:pt>
                <c:pt idx="33">
                  <c:v>295.44899163138223</c:v>
                </c:pt>
                <c:pt idx="34">
                  <c:v>307.57976376161258</c:v>
                </c:pt>
                <c:pt idx="35">
                  <c:v>321.3017225359751</c:v>
                </c:pt>
                <c:pt idx="36">
                  <c:v>336.93481020978379</c:v>
                </c:pt>
                <c:pt idx="37">
                  <c:v>354.8558112622631</c:v>
                </c:pt>
                <c:pt idx="38">
                  <c:v>375.50715891438017</c:v>
                </c:pt>
                <c:pt idx="39">
                  <c:v>399.40691326108407</c:v>
                </c:pt>
                <c:pt idx="40">
                  <c:v>427.16004217911734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6F-4E24-A6F3-3DA3733612F6}"/>
            </c:ext>
          </c:extLst>
        </c:ser>
        <c:ser>
          <c:idx val="2"/>
          <c:order val="4"/>
          <c:tx>
            <c:strRef>
              <c:f>'17-4PH_H900'!$B$8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'17-4PH_H900'!$C$10:$C$11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'17-4PH_H900'!$B$10:$B$11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6F-4E24-A6F3-3DA3733612F6}"/>
            </c:ext>
          </c:extLst>
        </c:ser>
        <c:ser>
          <c:idx val="3"/>
          <c:order val="5"/>
          <c:tx>
            <c:strRef>
              <c:f>'17-4PH_H900'!$B$13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'17-4PH_H900'!$C$15:$C$16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'17-4PH_H900'!$B$15:$B$16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6F-4E24-A6F3-3DA373361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</a:t>
            </a:r>
            <a:r>
              <a:rPr lang="en-US" altLang="ja-JP" baseline="0"/>
              <a:t> curve, small range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'17-4PH_H925'!$E$2</c:f>
              <c:strCache>
                <c:ptCount val="1"/>
                <c:pt idx="0">
                  <c:v>R-O line_H925_eng_total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'17-4PH_H925'!$E$5:$E$45</c:f>
              <c:numCache>
                <c:formatCode>#,##0.0000;[Red]\-#,##0.0000</c:formatCode>
                <c:ptCount val="4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5.263157894736855E-4</c:v>
                </c:pt>
                <c:pt idx="4">
                  <c:v>7.0175438596498715E-4</c:v>
                </c:pt>
                <c:pt idx="5">
                  <c:v>8.7719298245784365E-4</c:v>
                </c:pt>
                <c:pt idx="6">
                  <c:v>1.0526315789692368E-3</c:v>
                </c:pt>
                <c:pt idx="7">
                  <c:v>1.2280701756278629E-3</c:v>
                </c:pt>
                <c:pt idx="8">
                  <c:v>1.4035087731571522E-3</c:v>
                </c:pt>
                <c:pt idx="9">
                  <c:v>1.5789473748050963E-3</c:v>
                </c:pt>
                <c:pt idx="10">
                  <c:v>1.7543859928184815E-3</c:v>
                </c:pt>
                <c:pt idx="11">
                  <c:v>1.9298246673772599E-3</c:v>
                </c:pt>
                <c:pt idx="12">
                  <c:v>2.1052635161876018E-3</c:v>
                </c:pt>
                <c:pt idx="13">
                  <c:v>2.2807028531581256E-3</c:v>
                </c:pt>
                <c:pt idx="14">
                  <c:v>2.4561434518161319E-3</c:v>
                </c:pt>
                <c:pt idx="15">
                  <c:v>2.6315870940049795E-3</c:v>
                </c:pt>
                <c:pt idx="16">
                  <c:v>2.8070376523965392E-3</c:v>
                </c:pt>
                <c:pt idx="17">
                  <c:v>2.9825031282052742E-3</c:v>
                </c:pt>
                <c:pt idx="18">
                  <c:v>3.1579993330131204E-3</c:v>
                </c:pt>
                <c:pt idx="19">
                  <c:v>3.333556305743543E-3</c:v>
                </c:pt>
                <c:pt idx="20">
                  <c:v>3.5092291450186108E-3</c:v>
                </c:pt>
                <c:pt idx="21">
                  <c:v>3.6851157811262311E-3</c:v>
                </c:pt>
                <c:pt idx="22">
                  <c:v>3.8613853967455368E-3</c:v>
                </c:pt>
                <c:pt idx="23">
                  <c:v>4.0383228394823912E-3</c:v>
                </c:pt>
                <c:pt idx="24">
                  <c:v>4.2163965860885942E-3</c:v>
                </c:pt>
                <c:pt idx="25">
                  <c:v>4.3963607821946469E-3</c:v>
                </c:pt>
                <c:pt idx="26">
                  <c:v>4.5794057918542522E-3</c:v>
                </c:pt>
                <c:pt idx="27">
                  <c:v>4.7673767880930121E-3</c:v>
                </c:pt>
                <c:pt idx="28">
                  <c:v>4.9630864853246219E-3</c:v>
                </c:pt>
                <c:pt idx="29">
                  <c:v>5.170756496178844E-3</c:v>
                </c:pt>
                <c:pt idx="30">
                  <c:v>5.3966323881124729E-3</c:v>
                </c:pt>
                <c:pt idx="31">
                  <c:v>5.6498307857998139E-3</c:v>
                </c:pt>
                <c:pt idx="32">
                  <c:v>5.9434933561269988E-3</c:v>
                </c:pt>
                <c:pt idx="33">
                  <c:v>6.2963428506805589E-3</c:v>
                </c:pt>
                <c:pt idx="34">
                  <c:v>6.7347612871411543E-3</c:v>
                </c:pt>
                <c:pt idx="35">
                  <c:v>7.295540651606776E-3</c:v>
                </c:pt>
                <c:pt idx="36">
                  <c:v>8.0294931395969854E-3</c:v>
                </c:pt>
                <c:pt idx="37">
                  <c:v>9.0061519924359897E-3</c:v>
                </c:pt>
                <c:pt idx="38">
                  <c:v>1.0319846635535011E-2</c:v>
                </c:pt>
                <c:pt idx="39">
                  <c:v>1.2097498446261741E-2</c:v>
                </c:pt>
                <c:pt idx="40">
                  <c:v>1.45085575989513E-2</c:v>
                </c:pt>
              </c:numCache>
            </c:numRef>
          </c:xVal>
          <c:yVal>
            <c:numRef>
              <c:f>'17-4PH_H925'!$F$5:$F$45</c:f>
              <c:numCache>
                <c:formatCode>0_);[Red]\(0\)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2-4027-8C6C-0CF2C6EBAD05}"/>
            </c:ext>
          </c:extLst>
        </c:ser>
        <c:ser>
          <c:idx val="1"/>
          <c:order val="1"/>
          <c:tx>
            <c:strRef>
              <c:f>'17-4PH_H925'!$H$2</c:f>
              <c:strCache>
                <c:ptCount val="1"/>
                <c:pt idx="0">
                  <c:v>R-O line_H925_true_total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'17-4PH_H925'!$H$5:$H$45</c:f>
              <c:numCache>
                <c:formatCode>#,##0.0000;[Red]\-#,##0.0000</c:formatCode>
                <c:ptCount val="4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7.0150827149052526E-4</c:v>
                </c:pt>
                <c:pt idx="5">
                  <c:v>8.7680847353616088E-4</c:v>
                </c:pt>
                <c:pt idx="6">
                  <c:v>1.0520779508255721E-3</c:v>
                </c:pt>
                <c:pt idx="7">
                  <c:v>1.2273167142554983E-3</c:v>
                </c:pt>
                <c:pt idx="8">
                  <c:v>1.4025247753111742E-3</c:v>
                </c:pt>
                <c:pt idx="9">
                  <c:v>1.5777021479916747E-3</c:v>
                </c:pt>
                <c:pt idx="10">
                  <c:v>1.7528488552716363E-3</c:v>
                </c:pt>
                <c:pt idx="11">
                  <c:v>1.9279649479911167E-3</c:v>
                </c:pt>
                <c:pt idx="12">
                  <c:v>2.1030505543189033E-3</c:v>
                </c:pt>
                <c:pt idx="13">
                  <c:v>2.2781059980929584E-3</c:v>
                </c:pt>
                <c:pt idx="14">
                  <c:v>2.453132061418201E-3</c:v>
                </c:pt>
                <c:pt idx="15">
                  <c:v>2.6281305315238256E-3</c:v>
                </c:pt>
                <c:pt idx="16">
                  <c:v>2.8031052793661762E-3</c:v>
                </c:pt>
                <c:pt idx="17">
                  <c:v>2.9780642894606537E-3</c:v>
                </c:pt>
                <c:pt idx="18">
                  <c:v>3.1530233265172195E-3</c:v>
                </c:pt>
                <c:pt idx="19">
                  <c:v>3.328012324288017E-3</c:v>
                </c:pt>
                <c:pt idx="20">
                  <c:v>3.5030861676379056E-3</c:v>
                </c:pt>
                <c:pt idx="21">
                  <c:v>3.6783423773838761E-3</c:v>
                </c:pt>
                <c:pt idx="22">
                  <c:v>3.853949384214253E-3</c:v>
                </c:pt>
                <c:pt idx="23">
                  <c:v>4.0301906999225551E-3</c:v>
                </c:pt>
                <c:pt idx="24">
                  <c:v>4.2075324936207224E-3</c:v>
                </c:pt>
                <c:pt idx="25">
                  <c:v>4.3867250193351786E-3</c:v>
                </c:pt>
                <c:pt idx="26">
                  <c:v>4.5689522151149244E-3</c:v>
                </c:pt>
                <c:pt idx="27">
                  <c:v>4.7560488361826567E-3</c:v>
                </c:pt>
                <c:pt idx="28">
                  <c:v>4.950810971132525E-3</c:v>
                </c:pt>
                <c:pt idx="29">
                  <c:v>5.157434039858153E-3</c:v>
                </c:pt>
                <c:pt idx="30">
                  <c:v>5.3821227462727056E-3</c:v>
                </c:pt>
                <c:pt idx="31">
                  <c:v>5.6339303535673669E-3</c:v>
                </c:pt>
                <c:pt idx="32">
                  <c:v>5.9259004738587313E-3</c:v>
                </c:pt>
                <c:pt idx="33">
                  <c:v>6.2766036970243501E-3</c:v>
                </c:pt>
                <c:pt idx="34">
                  <c:v>6.7121840936621609E-3</c:v>
                </c:pt>
                <c:pt idx="35">
                  <c:v>7.2690569256327079E-3</c:v>
                </c:pt>
                <c:pt idx="36">
                  <c:v>7.9974282881992362E-3</c:v>
                </c:pt>
                <c:pt idx="37">
                  <c:v>8.9658384712552573E-3</c:v>
                </c:pt>
                <c:pt idx="38">
                  <c:v>1.0266960557855479E-2</c:v>
                </c:pt>
                <c:pt idx="39">
                  <c:v>1.2024908562852198E-2</c:v>
                </c:pt>
                <c:pt idx="40">
                  <c:v>1.4404315535441104E-2</c:v>
                </c:pt>
              </c:numCache>
            </c:numRef>
          </c:xVal>
          <c:yVal>
            <c:numRef>
              <c:f>'17-4PH_H925'!$I$5:$I$45</c:f>
              <c:numCache>
                <c:formatCode>0_);[Red]\(0\)</c:formatCode>
                <c:ptCount val="4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20.0140350877193</c:v>
                </c:pt>
                <c:pt idx="5">
                  <c:v>25.021929824561447</c:v>
                </c:pt>
                <c:pt idx="6">
                  <c:v>30.031578947369077</c:v>
                </c:pt>
                <c:pt idx="7">
                  <c:v>35.042982456146973</c:v>
                </c:pt>
                <c:pt idx="8">
                  <c:v>40.056140350926285</c:v>
                </c:pt>
                <c:pt idx="9">
                  <c:v>45.07105263186623</c:v>
                </c:pt>
                <c:pt idx="10">
                  <c:v>50.087719299640924</c:v>
                </c:pt>
                <c:pt idx="11">
                  <c:v>55.106140356705751</c:v>
                </c:pt>
                <c:pt idx="12">
                  <c:v>60.126315810971256</c:v>
                </c:pt>
                <c:pt idx="13">
                  <c:v>65.148245685455279</c:v>
                </c:pt>
                <c:pt idx="14">
                  <c:v>70.171930041627135</c:v>
                </c:pt>
                <c:pt idx="15">
                  <c:v>75.197369032050375</c:v>
                </c:pt>
                <c:pt idx="16">
                  <c:v>80.224563012191723</c:v>
                </c:pt>
                <c:pt idx="17">
                  <c:v>85.253512765897455</c:v>
                </c:pt>
                <c:pt idx="18">
                  <c:v>90.28421993997118</c:v>
                </c:pt>
                <c:pt idx="19">
                  <c:v>95.316687849045636</c:v>
                </c:pt>
                <c:pt idx="20">
                  <c:v>100.35092291450187</c:v>
                </c:pt>
                <c:pt idx="21">
                  <c:v>105.38693715701825</c:v>
                </c:pt>
                <c:pt idx="22">
                  <c:v>110.42475239364201</c:v>
                </c:pt>
                <c:pt idx="23">
                  <c:v>115.46440712654048</c:v>
                </c:pt>
                <c:pt idx="24">
                  <c:v>120.50596759033064</c:v>
                </c:pt>
                <c:pt idx="25">
                  <c:v>125.54954509777433</c:v>
                </c:pt>
                <c:pt idx="26">
                  <c:v>130.59532275294106</c:v>
                </c:pt>
                <c:pt idx="27">
                  <c:v>135.64359586639253</c:v>
                </c:pt>
                <c:pt idx="28">
                  <c:v>140.69483210794547</c:v>
                </c:pt>
                <c:pt idx="29">
                  <c:v>145.74975969194594</c:v>
                </c:pt>
                <c:pt idx="30">
                  <c:v>150.80949485821688</c:v>
                </c:pt>
                <c:pt idx="31">
                  <c:v>155.87572377179896</c:v>
                </c:pt>
                <c:pt idx="32">
                  <c:v>160.95095893698033</c:v>
                </c:pt>
                <c:pt idx="33">
                  <c:v>166.03889657036231</c:v>
                </c:pt>
                <c:pt idx="34">
                  <c:v>171.144909418814</c:v>
                </c:pt>
                <c:pt idx="35">
                  <c:v>176.27671961403121</c:v>
                </c:pt>
                <c:pt idx="36">
                  <c:v>181.44530876512746</c:v>
                </c:pt>
                <c:pt idx="37">
                  <c:v>186.66613811860066</c:v>
                </c:pt>
                <c:pt idx="38">
                  <c:v>191.96077086075164</c:v>
                </c:pt>
                <c:pt idx="39">
                  <c:v>197.35901219702106</c:v>
                </c:pt>
                <c:pt idx="40">
                  <c:v>202.90171151979024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C2-4027-8C6C-0CF2C6EBAD05}"/>
            </c:ext>
          </c:extLst>
        </c:ser>
        <c:ser>
          <c:idx val="4"/>
          <c:order val="2"/>
          <c:tx>
            <c:strRef>
              <c:f>'17-4PH_H925'!$N$2</c:f>
              <c:strCache>
                <c:ptCount val="1"/>
                <c:pt idx="0">
                  <c:v>R-O line_H925_true_plastic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'17-4PH_H925'!$N$5:$N$65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4.4493531956447258E-7</c:v>
                </c:pt>
                <c:pt idx="2">
                  <c:v>2.6698291938917831E-6</c:v>
                </c:pt>
                <c:pt idx="3">
                  <c:v>7.8521949677876068E-6</c:v>
                </c:pt>
                <c:pt idx="4">
                  <c:v>1.7816426089853864E-5</c:v>
                </c:pt>
                <c:pt idx="5">
                  <c:v>3.5342201686987262E-5</c:v>
                </c:pt>
                <c:pt idx="6">
                  <c:v>6.4599390272247932E-5</c:v>
                </c:pt>
                <c:pt idx="7">
                  <c:v>1.1175352944922407E-4</c:v>
                </c:pt>
                <c:pt idx="8">
                  <c:v>1.8579871872346099E-4</c:v>
                </c:pt>
                <c:pt idx="9">
                  <c:v>2.9969041216635663E-4</c:v>
                </c:pt>
                <c:pt idx="10">
                  <c:v>4.718695078448883E-4</c:v>
                </c:pt>
                <c:pt idx="11">
                  <c:v>7.2829155892299106E-4</c:v>
                </c:pt>
                <c:pt idx="12">
                  <c:v>1.1051008752718814E-3</c:v>
                </c:pt>
                <c:pt idx="13">
                  <c:v>1.6521182325367869E-3</c:v>
                </c:pt>
                <c:pt idx="14">
                  <c:v>2.4373414207340995E-3</c:v>
                </c:pt>
                <c:pt idx="15">
                  <c:v>3.5526869198904271E-3</c:v>
                </c:pt>
                <c:pt idx="16">
                  <c:v>5.1212229481759379E-3</c:v>
                </c:pt>
                <c:pt idx="17">
                  <c:v>7.3061492427729429E-3</c:v>
                </c:pt>
                <c:pt idx="18">
                  <c:v>1.0321751301985014E-2</c:v>
                </c:pt>
                <c:pt idx="19">
                  <c:v>1.4446471855080367E-2</c:v>
                </c:pt>
                <c:pt idx="20">
                  <c:v>2.0038064260931798E-2</c:v>
                </c:pt>
                <c:pt idx="21">
                  <c:v>2.7550473241559251E-2</c:v>
                </c:pt>
                <c:pt idx="22">
                  <c:v>3.7551570381049233E-2</c:v>
                </c:pt>
                <c:pt idx="23">
                  <c:v>5.0740100694720305E-2</c:v>
                </c:pt>
                <c:pt idx="24">
                  <c:v>6.795914984485231E-2</c:v>
                </c:pt>
                <c:pt idx="25">
                  <c:v>9.0202182212682586E-2</c:v>
                </c:pt>
                <c:pt idx="26">
                  <c:v>0.11860645466818179</c:v>
                </c:pt>
                <c:pt idx="27">
                  <c:v>0.15442785107114865</c:v>
                </c:pt>
                <c:pt idx="28">
                  <c:v>0.19899164500178756</c:v>
                </c:pt>
                <c:pt idx="29">
                  <c:v>0.25361623293780211</c:v>
                </c:pt>
                <c:pt idx="30">
                  <c:v>0.31951202007569801</c:v>
                </c:pt>
                <c:pt idx="31">
                  <c:v>0.39766493581531659</c:v>
                </c:pt>
                <c:pt idx="32">
                  <c:v>0.48872153307426491</c:v>
                </c:pt>
                <c:pt idx="33">
                  <c:v>0.59289702943074185</c:v>
                </c:pt>
                <c:pt idx="34">
                  <c:v>0.70992588796934664</c:v>
                </c:pt>
                <c:pt idx="35">
                  <c:v>0.8390658037163613</c:v>
                </c:pt>
                <c:pt idx="36">
                  <c:v>0.97915293516931801</c:v>
                </c:pt>
                <c:pt idx="37">
                  <c:v>1.1286939925359822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'17-4PH_H925'!$O$5:$O$65</c:f>
              <c:numCache>
                <c:formatCode>0_);[Red]\(0\)</c:formatCode>
                <c:ptCount val="61"/>
                <c:pt idx="0">
                  <c:v>115.46440712654048</c:v>
                </c:pt>
                <c:pt idx="1">
                  <c:v>120.50596759033064</c:v>
                </c:pt>
                <c:pt idx="2">
                  <c:v>125.54954509777433</c:v>
                </c:pt>
                <c:pt idx="3">
                  <c:v>130.59532275294106</c:v>
                </c:pt>
                <c:pt idx="4">
                  <c:v>135.64359586639253</c:v>
                </c:pt>
                <c:pt idx="5">
                  <c:v>140.69483210794547</c:v>
                </c:pt>
                <c:pt idx="6">
                  <c:v>145.74975969194594</c:v>
                </c:pt>
                <c:pt idx="7">
                  <c:v>150.80949485821688</c:v>
                </c:pt>
                <c:pt idx="8">
                  <c:v>155.87572377179896</c:v>
                </c:pt>
                <c:pt idx="9">
                  <c:v>160.95095893698033</c:v>
                </c:pt>
                <c:pt idx="10">
                  <c:v>166.03889657036231</c:v>
                </c:pt>
                <c:pt idx="11">
                  <c:v>171.144909418814</c:v>
                </c:pt>
                <c:pt idx="12">
                  <c:v>176.27671961403121</c:v>
                </c:pt>
                <c:pt idx="13">
                  <c:v>181.44530876512746</c:v>
                </c:pt>
                <c:pt idx="14">
                  <c:v>186.66613811860066</c:v>
                </c:pt>
                <c:pt idx="15">
                  <c:v>191.96077086075164</c:v>
                </c:pt>
                <c:pt idx="16">
                  <c:v>197.35901219702106</c:v>
                </c:pt>
                <c:pt idx="17">
                  <c:v>202.90171151979024</c:v>
                </c:pt>
                <c:pt idx="18">
                  <c:v>208.64440569627746</c:v>
                </c:pt>
                <c:pt idx="19">
                  <c:v>214.66202433205126</c:v>
                </c:pt>
                <c:pt idx="20">
                  <c:v>221.0549280051226</c:v>
                </c:pt>
                <c:pt idx="21">
                  <c:v>227.95661029994861</c:v>
                </c:pt>
                <c:pt idx="22">
                  <c:v>235.5434655651041</c:v>
                </c:pt>
                <c:pt idx="23">
                  <c:v>244.04710844319794</c:v>
                </c:pt>
                <c:pt idx="24">
                  <c:v>253.76983037339059</c:v>
                </c:pt>
                <c:pt idx="25">
                  <c:v>265.1038946909693</c:v>
                </c:pt>
                <c:pt idx="26">
                  <c:v>278.55550816322443</c:v>
                </c:pt>
                <c:pt idx="27">
                  <c:v>294.77446562366248</c:v>
                </c:pt>
                <c:pt idx="28">
                  <c:v>314.59064894141829</c:v>
                </c:pt>
                <c:pt idx="29">
                  <c:v>339.05877538996253</c:v>
                </c:pt>
                <c:pt idx="30">
                  <c:v>369.51303744718109</c:v>
                </c:pt>
                <c:pt idx="31">
                  <c:v>407.63356047760954</c:v>
                </c:pt>
                <c:pt idx="32">
                  <c:v>455.52693138446512</c:v>
                </c:pt>
                <c:pt idx="33">
                  <c:v>515.82342543711138</c:v>
                </c:pt>
                <c:pt idx="34">
                  <c:v>591.79398587754486</c:v>
                </c:pt>
                <c:pt idx="35">
                  <c:v>687.4904979650147</c:v>
                </c:pt>
                <c:pt idx="36">
                  <c:v>807.91345283257249</c:v>
                </c:pt>
                <c:pt idx="37">
                  <c:v>959.21172457674231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C2-4027-8C6C-0CF2C6EBAD05}"/>
            </c:ext>
          </c:extLst>
        </c:ser>
        <c:ser>
          <c:idx val="2"/>
          <c:order val="3"/>
          <c:tx>
            <c:strRef>
              <c:f>'17-4PH_H925'!$B$8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'17-4PH_H925'!$C$10:$C$11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'17-4PH_H925'!$B$10:$B$11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C2-4027-8C6C-0CF2C6EBAD05}"/>
            </c:ext>
          </c:extLst>
        </c:ser>
        <c:ser>
          <c:idx val="3"/>
          <c:order val="4"/>
          <c:tx>
            <c:strRef>
              <c:f>'17-4PH_H925'!$B$13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'17-4PH_H925'!$C$15:$C$16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'17-4PH_H925'!$B$15:$B$16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C2-4027-8C6C-0CF2C6EBA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16448"/>
        <c:axId val="1572821856"/>
      </c:scatterChart>
      <c:valAx>
        <c:axId val="1572816448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000;[Red]\-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21856"/>
        <c:crosses val="autoZero"/>
        <c:crossBetween val="midCat"/>
      </c:valAx>
      <c:valAx>
        <c:axId val="157282185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 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16448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'17-4PH_H925'!$E$2</c:f>
              <c:strCache>
                <c:ptCount val="1"/>
                <c:pt idx="0">
                  <c:v>R-O line_H925_eng_total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'17-4PH_H925'!$E$5:$E$65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5.263157894736855E-4</c:v>
                </c:pt>
                <c:pt idx="4">
                  <c:v>7.0175438596498715E-4</c:v>
                </c:pt>
                <c:pt idx="5">
                  <c:v>8.7719298245784365E-4</c:v>
                </c:pt>
                <c:pt idx="6">
                  <c:v>1.0526315789692368E-3</c:v>
                </c:pt>
                <c:pt idx="7">
                  <c:v>1.2280701756278629E-3</c:v>
                </c:pt>
                <c:pt idx="8">
                  <c:v>1.4035087731571522E-3</c:v>
                </c:pt>
                <c:pt idx="9">
                  <c:v>1.5789473748050963E-3</c:v>
                </c:pt>
                <c:pt idx="10">
                  <c:v>1.7543859928184815E-3</c:v>
                </c:pt>
                <c:pt idx="11">
                  <c:v>1.9298246673772599E-3</c:v>
                </c:pt>
                <c:pt idx="12">
                  <c:v>2.1052635161876018E-3</c:v>
                </c:pt>
                <c:pt idx="13">
                  <c:v>2.2807028531581256E-3</c:v>
                </c:pt>
                <c:pt idx="14">
                  <c:v>2.4561434518161319E-3</c:v>
                </c:pt>
                <c:pt idx="15">
                  <c:v>2.6315870940049795E-3</c:v>
                </c:pt>
                <c:pt idx="16">
                  <c:v>2.8070376523965392E-3</c:v>
                </c:pt>
                <c:pt idx="17">
                  <c:v>2.9825031282052742E-3</c:v>
                </c:pt>
                <c:pt idx="18">
                  <c:v>3.1579993330131204E-3</c:v>
                </c:pt>
                <c:pt idx="19">
                  <c:v>3.333556305743543E-3</c:v>
                </c:pt>
                <c:pt idx="20">
                  <c:v>3.5092291450186108E-3</c:v>
                </c:pt>
                <c:pt idx="21">
                  <c:v>3.6851157811262311E-3</c:v>
                </c:pt>
                <c:pt idx="22">
                  <c:v>3.8613853967455368E-3</c:v>
                </c:pt>
                <c:pt idx="23">
                  <c:v>4.0383228394823912E-3</c:v>
                </c:pt>
                <c:pt idx="24">
                  <c:v>4.2163965860885942E-3</c:v>
                </c:pt>
                <c:pt idx="25">
                  <c:v>4.3963607821946469E-3</c:v>
                </c:pt>
                <c:pt idx="26">
                  <c:v>4.5794057918542522E-3</c:v>
                </c:pt>
                <c:pt idx="27">
                  <c:v>4.7673767880930121E-3</c:v>
                </c:pt>
                <c:pt idx="28">
                  <c:v>4.9630864853246219E-3</c:v>
                </c:pt>
                <c:pt idx="29">
                  <c:v>5.170756496178844E-3</c:v>
                </c:pt>
                <c:pt idx="30">
                  <c:v>5.3966323881124729E-3</c:v>
                </c:pt>
                <c:pt idx="31">
                  <c:v>5.6498307857998139E-3</c:v>
                </c:pt>
                <c:pt idx="32">
                  <c:v>5.9434933561269988E-3</c:v>
                </c:pt>
                <c:pt idx="33">
                  <c:v>6.2963428506805589E-3</c:v>
                </c:pt>
                <c:pt idx="34">
                  <c:v>6.7347612871411543E-3</c:v>
                </c:pt>
                <c:pt idx="35">
                  <c:v>7.295540651606776E-3</c:v>
                </c:pt>
                <c:pt idx="36">
                  <c:v>8.0294931395969854E-3</c:v>
                </c:pt>
                <c:pt idx="37">
                  <c:v>9.0061519924359897E-3</c:v>
                </c:pt>
                <c:pt idx="38">
                  <c:v>1.0319846635535011E-2</c:v>
                </c:pt>
                <c:pt idx="39">
                  <c:v>1.2097498446261741E-2</c:v>
                </c:pt>
                <c:pt idx="40">
                  <c:v>1.45085575989513E-2</c:v>
                </c:pt>
                <c:pt idx="41">
                  <c:v>1.7777588762329152E-2</c:v>
                </c:pt>
                <c:pt idx="42">
                  <c:v>2.2200115866910643E-2</c:v>
                </c:pt>
                <c:pt idx="43">
                  <c:v>2.8162455837779543E-2</c:v>
                </c:pt>
                <c:pt idx="44">
                  <c:v>3.6166410454311779E-2</c:v>
                </c:pt>
                <c:pt idx="45">
                  <c:v>4.6859846956018109E-2</c:v>
                </c:pt>
                <c:pt idx="46">
                  <c:v>6.1074384535643129E-2</c:v>
                </c:pt>
                <c:pt idx="47">
                  <c:v>7.9871618610172682E-2</c:v>
                </c:pt>
                <c:pt idx="48">
                  <c:v>0.10459956121237191</c:v>
                </c:pt>
                <c:pt idx="49">
                  <c:v>0.13696125780907922</c:v>
                </c:pt>
                <c:pt idx="50">
                  <c:v>0.17909786249465004</c:v>
                </c:pt>
                <c:pt idx="51">
                  <c:v>0.23368881937811109</c:v>
                </c:pt>
                <c:pt idx="52">
                  <c:v>0.30407221303831744</c:v>
                </c:pt>
                <c:pt idx="53">
                  <c:v>0.39438882055540014</c:v>
                </c:pt>
                <c:pt idx="54">
                  <c:v>0.50975392769485028</c:v>
                </c:pt>
                <c:pt idx="55">
                  <c:v>0.6564615686707822</c:v>
                </c:pt>
                <c:pt idx="56">
                  <c:v>0.84222651941825477</c:v>
                </c:pt>
                <c:pt idx="57">
                  <c:v>1.0764701258861227</c:v>
                </c:pt>
                <c:pt idx="58">
                  <c:v>1.3706568895345335</c:v>
                </c:pt>
                <c:pt idx="59">
                  <c:v>1.7386896706188897</c:v>
                </c:pt>
                <c:pt idx="60">
                  <c:v>2.1973724152558076</c:v>
                </c:pt>
              </c:numCache>
            </c:numRef>
          </c:xVal>
          <c:yVal>
            <c:numRef>
              <c:f>'17-4PH_H925'!$F$5:$F$65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E9-4820-9EF6-14651CB48EE4}"/>
            </c:ext>
          </c:extLst>
        </c:ser>
        <c:ser>
          <c:idx val="1"/>
          <c:order val="1"/>
          <c:tx>
            <c:strRef>
              <c:f>'17-4PH_H925'!$H$2</c:f>
              <c:strCache>
                <c:ptCount val="1"/>
                <c:pt idx="0">
                  <c:v>R-O line_H925_true_total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'17-4PH_H925'!$H$5:$H$65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7.0150827149052526E-4</c:v>
                </c:pt>
                <c:pt idx="5">
                  <c:v>8.7680847353616088E-4</c:v>
                </c:pt>
                <c:pt idx="6">
                  <c:v>1.0520779508255721E-3</c:v>
                </c:pt>
                <c:pt idx="7">
                  <c:v>1.2273167142554983E-3</c:v>
                </c:pt>
                <c:pt idx="8">
                  <c:v>1.4025247753111742E-3</c:v>
                </c:pt>
                <c:pt idx="9">
                  <c:v>1.5777021479916747E-3</c:v>
                </c:pt>
                <c:pt idx="10">
                  <c:v>1.7528488552716363E-3</c:v>
                </c:pt>
                <c:pt idx="11">
                  <c:v>1.9279649479911167E-3</c:v>
                </c:pt>
                <c:pt idx="12">
                  <c:v>2.1030505543189033E-3</c:v>
                </c:pt>
                <c:pt idx="13">
                  <c:v>2.2781059980929584E-3</c:v>
                </c:pt>
                <c:pt idx="14">
                  <c:v>2.453132061418201E-3</c:v>
                </c:pt>
                <c:pt idx="15">
                  <c:v>2.6281305315238256E-3</c:v>
                </c:pt>
                <c:pt idx="16">
                  <c:v>2.8031052793661762E-3</c:v>
                </c:pt>
                <c:pt idx="17">
                  <c:v>2.9780642894606537E-3</c:v>
                </c:pt>
                <c:pt idx="18">
                  <c:v>3.1530233265172195E-3</c:v>
                </c:pt>
                <c:pt idx="19">
                  <c:v>3.328012324288017E-3</c:v>
                </c:pt>
                <c:pt idx="20">
                  <c:v>3.5030861676379056E-3</c:v>
                </c:pt>
                <c:pt idx="21">
                  <c:v>3.6783423773838761E-3</c:v>
                </c:pt>
                <c:pt idx="22">
                  <c:v>3.853949384214253E-3</c:v>
                </c:pt>
                <c:pt idx="23">
                  <c:v>4.0301906999225551E-3</c:v>
                </c:pt>
                <c:pt idx="24">
                  <c:v>4.2075324936207224E-3</c:v>
                </c:pt>
                <c:pt idx="25">
                  <c:v>4.3867250193351786E-3</c:v>
                </c:pt>
                <c:pt idx="26">
                  <c:v>4.5689522151149244E-3</c:v>
                </c:pt>
                <c:pt idx="27">
                  <c:v>4.7560488361826567E-3</c:v>
                </c:pt>
                <c:pt idx="28">
                  <c:v>4.950810971132525E-3</c:v>
                </c:pt>
                <c:pt idx="29">
                  <c:v>5.157434039858153E-3</c:v>
                </c:pt>
                <c:pt idx="30">
                  <c:v>5.3821227462727056E-3</c:v>
                </c:pt>
                <c:pt idx="31">
                  <c:v>5.6339303535673669E-3</c:v>
                </c:pt>
                <c:pt idx="32">
                  <c:v>5.9259004738587313E-3</c:v>
                </c:pt>
                <c:pt idx="33">
                  <c:v>6.2766036970243501E-3</c:v>
                </c:pt>
                <c:pt idx="34">
                  <c:v>6.7121840936621609E-3</c:v>
                </c:pt>
                <c:pt idx="35">
                  <c:v>7.2690569256327079E-3</c:v>
                </c:pt>
                <c:pt idx="36">
                  <c:v>7.9974282881992362E-3</c:v>
                </c:pt>
                <c:pt idx="37">
                  <c:v>8.9658384712552573E-3</c:v>
                </c:pt>
                <c:pt idx="38">
                  <c:v>1.0266960557855479E-2</c:v>
                </c:pt>
                <c:pt idx="39">
                  <c:v>1.2024908562852198E-2</c:v>
                </c:pt>
                <c:pt idx="40">
                  <c:v>1.4404315535441104E-2</c:v>
                </c:pt>
                <c:pt idx="41">
                  <c:v>1.7621415635933429E-2</c:v>
                </c:pt>
                <c:pt idx="42">
                  <c:v>2.1957280702564703E-2</c:v>
                </c:pt>
                <c:pt idx="43">
                  <c:v>2.7773185517997588E-2</c:v>
                </c:pt>
                <c:pt idx="44">
                  <c:v>3.5527758789671564E-2</c:v>
                </c:pt>
                <c:pt idx="45">
                  <c:v>4.5795061377061741E-2</c:v>
                </c:pt>
                <c:pt idx="46">
                  <c:v>5.9281965125051891E-2</c:v>
                </c:pt>
                <c:pt idx="47">
                  <c:v>7.6842162413085391E-2</c:v>
                </c:pt>
                <c:pt idx="48">
                  <c:v>9.9482881248199137E-2</c:v>
                </c:pt>
                <c:pt idx="49">
                  <c:v>0.12835914014132133</c:v>
                </c:pt>
                <c:pt idx="50">
                  <c:v>0.16474962277097022</c:v>
                </c:pt>
                <c:pt idx="51">
                  <c:v>0.21000872137942514</c:v>
                </c:pt>
                <c:pt idx="52">
                  <c:v>0.26549184006802012</c:v>
                </c:pt>
                <c:pt idx="53">
                  <c:v>0.33245619780441499</c:v>
                </c:pt>
                <c:pt idx="54">
                  <c:v>0.41194667575562754</c:v>
                </c:pt>
                <c:pt idx="55">
                  <c:v>0.50468374216920242</c:v>
                </c:pt>
                <c:pt idx="56">
                  <c:v>0.61097490498366691</c:v>
                </c:pt>
                <c:pt idx="57">
                  <c:v>0.73066939722193602</c:v>
                </c:pt>
                <c:pt idx="58">
                  <c:v>0.86316708532289699</c:v>
                </c:pt>
                <c:pt idx="59">
                  <c:v>1.0074795836133119</c:v>
                </c:pt>
                <c:pt idx="60">
                  <c:v>1.1623293522692453</c:v>
                </c:pt>
              </c:numCache>
            </c:numRef>
          </c:xVal>
          <c:yVal>
            <c:numRef>
              <c:f>'17-4PH_H925'!$I$5:$I$65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20.0140350877193</c:v>
                </c:pt>
                <c:pt idx="5">
                  <c:v>25.021929824561447</c:v>
                </c:pt>
                <c:pt idx="6">
                  <c:v>30.031578947369077</c:v>
                </c:pt>
                <c:pt idx="7">
                  <c:v>35.042982456146973</c:v>
                </c:pt>
                <c:pt idx="8">
                  <c:v>40.056140350926285</c:v>
                </c:pt>
                <c:pt idx="9">
                  <c:v>45.07105263186623</c:v>
                </c:pt>
                <c:pt idx="10">
                  <c:v>50.087719299640924</c:v>
                </c:pt>
                <c:pt idx="11">
                  <c:v>55.106140356705751</c:v>
                </c:pt>
                <c:pt idx="12">
                  <c:v>60.126315810971256</c:v>
                </c:pt>
                <c:pt idx="13">
                  <c:v>65.148245685455279</c:v>
                </c:pt>
                <c:pt idx="14">
                  <c:v>70.171930041627135</c:v>
                </c:pt>
                <c:pt idx="15">
                  <c:v>75.197369032050375</c:v>
                </c:pt>
                <c:pt idx="16">
                  <c:v>80.224563012191723</c:v>
                </c:pt>
                <c:pt idx="17">
                  <c:v>85.253512765897455</c:v>
                </c:pt>
                <c:pt idx="18">
                  <c:v>90.28421993997118</c:v>
                </c:pt>
                <c:pt idx="19">
                  <c:v>95.316687849045636</c:v>
                </c:pt>
                <c:pt idx="20">
                  <c:v>100.35092291450187</c:v>
                </c:pt>
                <c:pt idx="21">
                  <c:v>105.38693715701825</c:v>
                </c:pt>
                <c:pt idx="22">
                  <c:v>110.42475239364201</c:v>
                </c:pt>
                <c:pt idx="23">
                  <c:v>115.46440712654048</c:v>
                </c:pt>
                <c:pt idx="24">
                  <c:v>120.50596759033064</c:v>
                </c:pt>
                <c:pt idx="25">
                  <c:v>125.54954509777433</c:v>
                </c:pt>
                <c:pt idx="26">
                  <c:v>130.59532275294106</c:v>
                </c:pt>
                <c:pt idx="27">
                  <c:v>135.64359586639253</c:v>
                </c:pt>
                <c:pt idx="28">
                  <c:v>140.69483210794547</c:v>
                </c:pt>
                <c:pt idx="29">
                  <c:v>145.74975969194594</c:v>
                </c:pt>
                <c:pt idx="30">
                  <c:v>150.80949485821688</c:v>
                </c:pt>
                <c:pt idx="31">
                  <c:v>155.87572377179896</c:v>
                </c:pt>
                <c:pt idx="32">
                  <c:v>160.95095893698033</c:v>
                </c:pt>
                <c:pt idx="33">
                  <c:v>166.03889657036231</c:v>
                </c:pt>
                <c:pt idx="34">
                  <c:v>171.144909418814</c:v>
                </c:pt>
                <c:pt idx="35">
                  <c:v>176.27671961403121</c:v>
                </c:pt>
                <c:pt idx="36">
                  <c:v>181.44530876512746</c:v>
                </c:pt>
                <c:pt idx="37">
                  <c:v>186.66613811860066</c:v>
                </c:pt>
                <c:pt idx="38">
                  <c:v>191.96077086075164</c:v>
                </c:pt>
                <c:pt idx="39">
                  <c:v>197.35901219702106</c:v>
                </c:pt>
                <c:pt idx="40">
                  <c:v>202.90171151979024</c:v>
                </c:pt>
                <c:pt idx="41">
                  <c:v>208.64440569627746</c:v>
                </c:pt>
                <c:pt idx="42">
                  <c:v>214.66202433205126</c:v>
                </c:pt>
                <c:pt idx="43">
                  <c:v>221.0549280051226</c:v>
                </c:pt>
                <c:pt idx="44">
                  <c:v>227.95661029994861</c:v>
                </c:pt>
                <c:pt idx="45">
                  <c:v>235.5434655651041</c:v>
                </c:pt>
                <c:pt idx="46">
                  <c:v>244.04710844319794</c:v>
                </c:pt>
                <c:pt idx="47">
                  <c:v>253.76983037339059</c:v>
                </c:pt>
                <c:pt idx="48">
                  <c:v>265.1038946909693</c:v>
                </c:pt>
                <c:pt idx="49">
                  <c:v>278.55550816322443</c:v>
                </c:pt>
                <c:pt idx="50">
                  <c:v>294.77446562366248</c:v>
                </c:pt>
                <c:pt idx="51">
                  <c:v>314.59064894141829</c:v>
                </c:pt>
                <c:pt idx="52">
                  <c:v>339.05877538996253</c:v>
                </c:pt>
                <c:pt idx="53">
                  <c:v>369.51303744718109</c:v>
                </c:pt>
                <c:pt idx="54">
                  <c:v>407.63356047760954</c:v>
                </c:pt>
                <c:pt idx="55">
                  <c:v>455.52693138446512</c:v>
                </c:pt>
                <c:pt idx="56">
                  <c:v>515.82342543711138</c:v>
                </c:pt>
                <c:pt idx="57">
                  <c:v>591.79398587754486</c:v>
                </c:pt>
                <c:pt idx="58">
                  <c:v>687.4904979650147</c:v>
                </c:pt>
                <c:pt idx="59">
                  <c:v>807.91345283257249</c:v>
                </c:pt>
                <c:pt idx="60">
                  <c:v>959.21172457674231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E9-4820-9EF6-14651CB48EE4}"/>
            </c:ext>
          </c:extLst>
        </c:ser>
        <c:ser>
          <c:idx val="5"/>
          <c:order val="2"/>
          <c:tx>
            <c:strRef>
              <c:f>'17-4PH_H925'!$N$2</c:f>
              <c:strCache>
                <c:ptCount val="1"/>
                <c:pt idx="0">
                  <c:v>R-O line_H925_true_plastic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'17-4PH_H925'!$N$5:$N$65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4.4493531956447258E-7</c:v>
                </c:pt>
                <c:pt idx="2">
                  <c:v>2.6698291938917831E-6</c:v>
                </c:pt>
                <c:pt idx="3">
                  <c:v>7.8521949677876068E-6</c:v>
                </c:pt>
                <c:pt idx="4">
                  <c:v>1.7816426089853864E-5</c:v>
                </c:pt>
                <c:pt idx="5">
                  <c:v>3.5342201686987262E-5</c:v>
                </c:pt>
                <c:pt idx="6">
                  <c:v>6.4599390272247932E-5</c:v>
                </c:pt>
                <c:pt idx="7">
                  <c:v>1.1175352944922407E-4</c:v>
                </c:pt>
                <c:pt idx="8">
                  <c:v>1.8579871872346099E-4</c:v>
                </c:pt>
                <c:pt idx="9">
                  <c:v>2.9969041216635663E-4</c:v>
                </c:pt>
                <c:pt idx="10">
                  <c:v>4.718695078448883E-4</c:v>
                </c:pt>
                <c:pt idx="11">
                  <c:v>7.2829155892299106E-4</c:v>
                </c:pt>
                <c:pt idx="12">
                  <c:v>1.1051008752718814E-3</c:v>
                </c:pt>
                <c:pt idx="13">
                  <c:v>1.6521182325367869E-3</c:v>
                </c:pt>
                <c:pt idx="14">
                  <c:v>2.4373414207340995E-3</c:v>
                </c:pt>
                <c:pt idx="15">
                  <c:v>3.5526869198904271E-3</c:v>
                </c:pt>
                <c:pt idx="16">
                  <c:v>5.1212229481759379E-3</c:v>
                </c:pt>
                <c:pt idx="17">
                  <c:v>7.3061492427729429E-3</c:v>
                </c:pt>
                <c:pt idx="18">
                  <c:v>1.0321751301985014E-2</c:v>
                </c:pt>
                <c:pt idx="19">
                  <c:v>1.4446471855080367E-2</c:v>
                </c:pt>
                <c:pt idx="20">
                  <c:v>2.0038064260931798E-2</c:v>
                </c:pt>
                <c:pt idx="21">
                  <c:v>2.7550473241559251E-2</c:v>
                </c:pt>
                <c:pt idx="22">
                  <c:v>3.7551570381049233E-2</c:v>
                </c:pt>
                <c:pt idx="23">
                  <c:v>5.0740100694720305E-2</c:v>
                </c:pt>
                <c:pt idx="24">
                  <c:v>6.795914984485231E-2</c:v>
                </c:pt>
                <c:pt idx="25">
                  <c:v>9.0202182212682586E-2</c:v>
                </c:pt>
                <c:pt idx="26">
                  <c:v>0.11860645466818179</c:v>
                </c:pt>
                <c:pt idx="27">
                  <c:v>0.15442785107114865</c:v>
                </c:pt>
                <c:pt idx="28">
                  <c:v>0.19899164500178756</c:v>
                </c:pt>
                <c:pt idx="29">
                  <c:v>0.25361623293780211</c:v>
                </c:pt>
                <c:pt idx="30">
                  <c:v>0.31951202007569801</c:v>
                </c:pt>
                <c:pt idx="31">
                  <c:v>0.39766493581531659</c:v>
                </c:pt>
                <c:pt idx="32">
                  <c:v>0.48872153307426491</c:v>
                </c:pt>
                <c:pt idx="33">
                  <c:v>0.59289702943074185</c:v>
                </c:pt>
                <c:pt idx="34">
                  <c:v>0.70992588796934664</c:v>
                </c:pt>
                <c:pt idx="35">
                  <c:v>0.8390658037163613</c:v>
                </c:pt>
                <c:pt idx="36">
                  <c:v>0.97915293516931801</c:v>
                </c:pt>
                <c:pt idx="37">
                  <c:v>1.1286939925359822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'17-4PH_H925'!$O$5:$O$65</c:f>
              <c:numCache>
                <c:formatCode>0_);[Red]\(0\)</c:formatCode>
                <c:ptCount val="61"/>
                <c:pt idx="0">
                  <c:v>115.46440712654048</c:v>
                </c:pt>
                <c:pt idx="1">
                  <c:v>120.50596759033064</c:v>
                </c:pt>
                <c:pt idx="2">
                  <c:v>125.54954509777433</c:v>
                </c:pt>
                <c:pt idx="3">
                  <c:v>130.59532275294106</c:v>
                </c:pt>
                <c:pt idx="4">
                  <c:v>135.64359586639253</c:v>
                </c:pt>
                <c:pt idx="5">
                  <c:v>140.69483210794547</c:v>
                </c:pt>
                <c:pt idx="6">
                  <c:v>145.74975969194594</c:v>
                </c:pt>
                <c:pt idx="7">
                  <c:v>150.80949485821688</c:v>
                </c:pt>
                <c:pt idx="8">
                  <c:v>155.87572377179896</c:v>
                </c:pt>
                <c:pt idx="9">
                  <c:v>160.95095893698033</c:v>
                </c:pt>
                <c:pt idx="10">
                  <c:v>166.03889657036231</c:v>
                </c:pt>
                <c:pt idx="11">
                  <c:v>171.144909418814</c:v>
                </c:pt>
                <c:pt idx="12">
                  <c:v>176.27671961403121</c:v>
                </c:pt>
                <c:pt idx="13">
                  <c:v>181.44530876512746</c:v>
                </c:pt>
                <c:pt idx="14">
                  <c:v>186.66613811860066</c:v>
                </c:pt>
                <c:pt idx="15">
                  <c:v>191.96077086075164</c:v>
                </c:pt>
                <c:pt idx="16">
                  <c:v>197.35901219702106</c:v>
                </c:pt>
                <c:pt idx="17">
                  <c:v>202.90171151979024</c:v>
                </c:pt>
                <c:pt idx="18">
                  <c:v>208.64440569627746</c:v>
                </c:pt>
                <c:pt idx="19">
                  <c:v>214.66202433205126</c:v>
                </c:pt>
                <c:pt idx="20">
                  <c:v>221.0549280051226</c:v>
                </c:pt>
                <c:pt idx="21">
                  <c:v>227.95661029994861</c:v>
                </c:pt>
                <c:pt idx="22">
                  <c:v>235.5434655651041</c:v>
                </c:pt>
                <c:pt idx="23">
                  <c:v>244.04710844319794</c:v>
                </c:pt>
                <c:pt idx="24">
                  <c:v>253.76983037339059</c:v>
                </c:pt>
                <c:pt idx="25">
                  <c:v>265.1038946909693</c:v>
                </c:pt>
                <c:pt idx="26">
                  <c:v>278.55550816322443</c:v>
                </c:pt>
                <c:pt idx="27">
                  <c:v>294.77446562366248</c:v>
                </c:pt>
                <c:pt idx="28">
                  <c:v>314.59064894141829</c:v>
                </c:pt>
                <c:pt idx="29">
                  <c:v>339.05877538996253</c:v>
                </c:pt>
                <c:pt idx="30">
                  <c:v>369.51303744718109</c:v>
                </c:pt>
                <c:pt idx="31">
                  <c:v>407.63356047760954</c:v>
                </c:pt>
                <c:pt idx="32">
                  <c:v>455.52693138446512</c:v>
                </c:pt>
                <c:pt idx="33">
                  <c:v>515.82342543711138</c:v>
                </c:pt>
                <c:pt idx="34">
                  <c:v>591.79398587754486</c:v>
                </c:pt>
                <c:pt idx="35">
                  <c:v>687.4904979650147</c:v>
                </c:pt>
                <c:pt idx="36">
                  <c:v>807.91345283257249</c:v>
                </c:pt>
                <c:pt idx="37">
                  <c:v>959.21172457674231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E9-4820-9EF6-14651CB48EE4}"/>
            </c:ext>
          </c:extLst>
        </c:ser>
        <c:ser>
          <c:idx val="4"/>
          <c:order val="3"/>
          <c:tx>
            <c:strRef>
              <c:f>'17-4PH_H925'!$S$2</c:f>
              <c:strCache>
                <c:ptCount val="1"/>
                <c:pt idx="0">
                  <c:v>fea line_H925_total strain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'17-4PH_H925'!$S$5:$S$65</c:f>
              <c:numCache>
                <c:formatCode>#,##0.000;[Red]\-#,##0.000</c:formatCode>
                <c:ptCount val="61"/>
                <c:pt idx="0">
                  <c:v>0</c:v>
                </c:pt>
                <c:pt idx="1">
                  <c:v>4.0513827061944025E-3</c:v>
                </c:pt>
                <c:pt idx="2">
                  <c:v>4.2287244998925697E-3</c:v>
                </c:pt>
                <c:pt idx="3">
                  <c:v>4.407917025607026E-3</c:v>
                </c:pt>
                <c:pt idx="4">
                  <c:v>4.5901442213867726E-3</c:v>
                </c:pt>
                <c:pt idx="5">
                  <c:v>4.7772408424545049E-3</c:v>
                </c:pt>
                <c:pt idx="6">
                  <c:v>4.9720029774043724E-3</c:v>
                </c:pt>
                <c:pt idx="7">
                  <c:v>5.1786260461300013E-3</c:v>
                </c:pt>
                <c:pt idx="8">
                  <c:v>5.4033147525445547E-3</c:v>
                </c:pt>
                <c:pt idx="9">
                  <c:v>5.6551223598392169E-3</c:v>
                </c:pt>
                <c:pt idx="10">
                  <c:v>5.9470924801305804E-3</c:v>
                </c:pt>
                <c:pt idx="11">
                  <c:v>6.2977957032961992E-3</c:v>
                </c:pt>
                <c:pt idx="12">
                  <c:v>6.73337609993401E-3</c:v>
                </c:pt>
                <c:pt idx="13">
                  <c:v>7.2902489319045562E-3</c:v>
                </c:pt>
                <c:pt idx="14">
                  <c:v>8.0186202944710835E-3</c:v>
                </c:pt>
                <c:pt idx="15">
                  <c:v>8.9870304775271047E-3</c:v>
                </c:pt>
                <c:pt idx="16">
                  <c:v>1.0288152564127327E-2</c:v>
                </c:pt>
                <c:pt idx="17">
                  <c:v>1.2046100569124047E-2</c:v>
                </c:pt>
                <c:pt idx="18">
                  <c:v>1.4425507541712955E-2</c:v>
                </c:pt>
                <c:pt idx="19">
                  <c:v>1.764260764220528E-2</c:v>
                </c:pt>
                <c:pt idx="20">
                  <c:v>2.1978472708836554E-2</c:v>
                </c:pt>
                <c:pt idx="21">
                  <c:v>2.7794377524269435E-2</c:v>
                </c:pt>
                <c:pt idx="22">
                  <c:v>3.5548950795943411E-2</c:v>
                </c:pt>
                <c:pt idx="23">
                  <c:v>4.5816253383333595E-2</c:v>
                </c:pt>
                <c:pt idx="24">
                  <c:v>5.9303157131323753E-2</c:v>
                </c:pt>
                <c:pt idx="25">
                  <c:v>7.6863354419357252E-2</c:v>
                </c:pt>
                <c:pt idx="26">
                  <c:v>9.9504073254470998E-2</c:v>
                </c:pt>
                <c:pt idx="27">
                  <c:v>0.1283803321475932</c:v>
                </c:pt>
                <c:pt idx="28">
                  <c:v>0.16477081477724209</c:v>
                </c:pt>
                <c:pt idx="29">
                  <c:v>0.21002991338569704</c:v>
                </c:pt>
                <c:pt idx="30">
                  <c:v>0.265513032074292</c:v>
                </c:pt>
                <c:pt idx="31">
                  <c:v>0.33247738981068681</c:v>
                </c:pt>
                <c:pt idx="32">
                  <c:v>0.41196786776189936</c:v>
                </c:pt>
                <c:pt idx="33">
                  <c:v>0.50470493417547413</c:v>
                </c:pt>
                <c:pt idx="34">
                  <c:v>0.61099609698993851</c:v>
                </c:pt>
                <c:pt idx="35">
                  <c:v>0.73069058922820751</c:v>
                </c:pt>
                <c:pt idx="36">
                  <c:v>0.86318827732916859</c:v>
                </c:pt>
                <c:pt idx="37">
                  <c:v>1.0075007756195835</c:v>
                </c:pt>
                <c:pt idx="38">
                  <c:v>1.1623505442755167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'17-4PH_H925'!$T$5:$T$65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115.46440712654048</c:v>
                </c:pt>
                <c:pt idx="2">
                  <c:v>120.50596759033064</c:v>
                </c:pt>
                <c:pt idx="3">
                  <c:v>125.54954509777433</c:v>
                </c:pt>
                <c:pt idx="4">
                  <c:v>130.59532275294106</c:v>
                </c:pt>
                <c:pt idx="5">
                  <c:v>135.64359586639253</c:v>
                </c:pt>
                <c:pt idx="6">
                  <c:v>140.69483210794547</c:v>
                </c:pt>
                <c:pt idx="7">
                  <c:v>145.74975969194594</c:v>
                </c:pt>
                <c:pt idx="8">
                  <c:v>150.80949485821688</c:v>
                </c:pt>
                <c:pt idx="9">
                  <c:v>155.87572377179896</c:v>
                </c:pt>
                <c:pt idx="10">
                  <c:v>160.95095893698033</c:v>
                </c:pt>
                <c:pt idx="11">
                  <c:v>166.03889657036231</c:v>
                </c:pt>
                <c:pt idx="12">
                  <c:v>171.144909418814</c:v>
                </c:pt>
                <c:pt idx="13">
                  <c:v>176.27671961403121</c:v>
                </c:pt>
                <c:pt idx="14">
                  <c:v>181.44530876512746</c:v>
                </c:pt>
                <c:pt idx="15">
                  <c:v>186.66613811860066</c:v>
                </c:pt>
                <c:pt idx="16">
                  <c:v>191.96077086075164</c:v>
                </c:pt>
                <c:pt idx="17">
                  <c:v>197.35901219702106</c:v>
                </c:pt>
                <c:pt idx="18">
                  <c:v>202.90171151979024</c:v>
                </c:pt>
                <c:pt idx="19">
                  <c:v>208.64440569627746</c:v>
                </c:pt>
                <c:pt idx="20">
                  <c:v>214.66202433205126</c:v>
                </c:pt>
                <c:pt idx="21">
                  <c:v>221.0549280051226</c:v>
                </c:pt>
                <c:pt idx="22">
                  <c:v>227.95661029994861</c:v>
                </c:pt>
                <c:pt idx="23">
                  <c:v>235.5434655651041</c:v>
                </c:pt>
                <c:pt idx="24">
                  <c:v>244.04710844319794</c:v>
                </c:pt>
                <c:pt idx="25">
                  <c:v>253.76983037339059</c:v>
                </c:pt>
                <c:pt idx="26">
                  <c:v>265.1038946909693</c:v>
                </c:pt>
                <c:pt idx="27">
                  <c:v>278.55550816322443</c:v>
                </c:pt>
                <c:pt idx="28">
                  <c:v>294.77446562366248</c:v>
                </c:pt>
                <c:pt idx="29">
                  <c:v>314.59064894141829</c:v>
                </c:pt>
                <c:pt idx="30">
                  <c:v>339.05877538996253</c:v>
                </c:pt>
                <c:pt idx="31">
                  <c:v>369.51303744718109</c:v>
                </c:pt>
                <c:pt idx="32">
                  <c:v>407.63356047760954</c:v>
                </c:pt>
                <c:pt idx="33">
                  <c:v>455.52693138446512</c:v>
                </c:pt>
                <c:pt idx="34">
                  <c:v>515.82342543711138</c:v>
                </c:pt>
                <c:pt idx="35">
                  <c:v>591.79398587754486</c:v>
                </c:pt>
                <c:pt idx="36">
                  <c:v>687.4904979650147</c:v>
                </c:pt>
                <c:pt idx="37">
                  <c:v>807.91345283257249</c:v>
                </c:pt>
                <c:pt idx="38">
                  <c:v>959.21172457674231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E9-4820-9EF6-14651CB48EE4}"/>
            </c:ext>
          </c:extLst>
        </c:ser>
        <c:ser>
          <c:idx val="2"/>
          <c:order val="4"/>
          <c:tx>
            <c:strRef>
              <c:f>'17-4PH_H925'!$B$8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'17-4PH_H925'!$C$10:$C$11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'17-4PH_H925'!$B$10:$B$11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E9-4820-9EF6-14651CB48EE4}"/>
            </c:ext>
          </c:extLst>
        </c:ser>
        <c:ser>
          <c:idx val="3"/>
          <c:order val="5"/>
          <c:tx>
            <c:strRef>
              <c:f>'17-4PH_H925'!$B$13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'17-4PH_H925'!$C$15:$C$16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'17-4PH_H925'!$B$15:$B$16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E9-4820-9EF6-14651CB48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000;[Red]\-#,##0.00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</a:t>
            </a:r>
            <a:r>
              <a:rPr lang="en-US" altLang="ja-JP" baseline="0"/>
              <a:t> curve, small range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'17-4PH_H1025'!$E$2</c:f>
              <c:strCache>
                <c:ptCount val="1"/>
                <c:pt idx="0">
                  <c:v>R-O line_H1025_eng_total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'17-4PH_H1025'!$E$5:$E$45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5.263157894736842E-4</c:v>
                </c:pt>
                <c:pt idx="4">
                  <c:v>7.0175438596491223E-4</c:v>
                </c:pt>
                <c:pt idx="5">
                  <c:v>8.7719298245614037E-4</c:v>
                </c:pt>
                <c:pt idx="6">
                  <c:v>1.0526315789473684E-3</c:v>
                </c:pt>
                <c:pt idx="7">
                  <c:v>1.2280701754385968E-3</c:v>
                </c:pt>
                <c:pt idx="8">
                  <c:v>1.4035087719298275E-3</c:v>
                </c:pt>
                <c:pt idx="9">
                  <c:v>1.5789473684211036E-3</c:v>
                </c:pt>
                <c:pt idx="10">
                  <c:v>1.7543859649129198E-3</c:v>
                </c:pt>
                <c:pt idx="11">
                  <c:v>1.9298245614098033E-3</c:v>
                </c:pt>
                <c:pt idx="12">
                  <c:v>2.1052631579455395E-3</c:v>
                </c:pt>
                <c:pt idx="13">
                  <c:v>2.2807017547328439E-3</c:v>
                </c:pt>
                <c:pt idx="14">
                  <c:v>2.4561403529312427E-3</c:v>
                </c:pt>
                <c:pt idx="15">
                  <c:v>2.6315789581263394E-3</c:v>
                </c:pt>
                <c:pt idx="16">
                  <c:v>2.8070175944907788E-3</c:v>
                </c:pt>
                <c:pt idx="17">
                  <c:v>2.9824563572771481E-3</c:v>
                </c:pt>
                <c:pt idx="18">
                  <c:v>3.1578955920627183E-3</c:v>
                </c:pt>
                <c:pt idx="19">
                  <c:v>3.3333364639108387E-3</c:v>
                </c:pt>
                <c:pt idx="20">
                  <c:v>3.5087826513834019E-3</c:v>
                </c:pt>
                <c:pt idx="21">
                  <c:v>3.6842451044146016E-3</c:v>
                </c:pt>
                <c:pt idx="22">
                  <c:v>3.8597547272954625E-3</c:v>
                </c:pt>
                <c:pt idx="23">
                  <c:v>4.0353946258090924E-3</c:v>
                </c:pt>
                <c:pt idx="24">
                  <c:v>4.2113786459143819E-3</c:v>
                </c:pt>
                <c:pt idx="25">
                  <c:v>4.3882352906766129E-3</c:v>
                </c:pt>
                <c:pt idx="26">
                  <c:v>4.5672231791700482E-3</c:v>
                </c:pt>
                <c:pt idx="27">
                  <c:v>4.7512389850135556E-3</c:v>
                </c:pt>
                <c:pt idx="28">
                  <c:v>4.9467419329668307E-3</c:v>
                </c:pt>
                <c:pt idx="29">
                  <c:v>5.1677192982456143E-3</c:v>
                </c:pt>
                <c:pt idx="30">
                  <c:v>5.4436458191704645E-3</c:v>
                </c:pt>
                <c:pt idx="31">
                  <c:v>5.8350741219504549E-3</c:v>
                </c:pt>
                <c:pt idx="32">
                  <c:v>6.4634844939233903E-3</c:v>
                </c:pt>
                <c:pt idx="33">
                  <c:v>7.5672314910930696E-3</c:v>
                </c:pt>
                <c:pt idx="34">
                  <c:v>9.6043311834568303E-3</c:v>
                </c:pt>
                <c:pt idx="35">
                  <c:v>1.3437800437165245E-2</c:v>
                </c:pt>
                <c:pt idx="36">
                  <c:v>2.0664010424441014E-2</c:v>
                </c:pt>
                <c:pt idx="37">
                  <c:v>3.4184828067719754E-2</c:v>
                </c:pt>
                <c:pt idx="38">
                  <c:v>5.9189041675554631E-2</c:v>
                </c:pt>
                <c:pt idx="39">
                  <c:v>0.10481108968899915</c:v>
                </c:pt>
                <c:pt idx="40">
                  <c:v>0.1868954523797664</c:v>
                </c:pt>
              </c:numCache>
            </c:numRef>
          </c:xVal>
          <c:yVal>
            <c:numRef>
              <c:f>'17-4PH_H1025'!$F$5:$F$45</c:f>
              <c:numCache>
                <c:formatCode>0_);[Red]\(0\)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4-4B8B-89F7-82489A47A7AA}"/>
            </c:ext>
          </c:extLst>
        </c:ser>
        <c:ser>
          <c:idx val="1"/>
          <c:order val="1"/>
          <c:tx>
            <c:strRef>
              <c:f>'17-4PH_H1025'!$H$2</c:f>
              <c:strCache>
                <c:ptCount val="1"/>
                <c:pt idx="0">
                  <c:v>R-O line_H1025_true_total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'17-4PH_H1025'!$H$5:$H$45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8.7680847353438615E-4</c:v>
                </c:pt>
                <c:pt idx="6">
                  <c:v>1.0520779508038345E-3</c:v>
                </c:pt>
                <c:pt idx="7">
                  <c:v>1.2273167140665483E-3</c:v>
                </c:pt>
                <c:pt idx="8">
                  <c:v>1.4025247740854319E-3</c:v>
                </c:pt>
                <c:pt idx="9">
                  <c:v>1.5777021416177343E-3</c:v>
                </c:pt>
                <c:pt idx="10">
                  <c:v>1.7528488274150516E-3</c:v>
                </c:pt>
                <c:pt idx="11">
                  <c:v>1.9279648422277642E-3</c:v>
                </c:pt>
                <c:pt idx="12">
                  <c:v>2.1030501968294099E-3</c:v>
                </c:pt>
                <c:pt idx="13">
                  <c:v>2.2781049021670884E-3</c:v>
                </c:pt>
                <c:pt idx="14">
                  <c:v>2.4531289701259272E-3</c:v>
                </c:pt>
                <c:pt idx="15">
                  <c:v>2.628122416999233E-3</c:v>
                </c:pt>
                <c:pt idx="16">
                  <c:v>2.8030852776058891E-3</c:v>
                </c:pt>
                <c:pt idx="17">
                  <c:v>2.9780176576109595E-3</c:v>
                </c:pt>
                <c:pt idx="18">
                  <c:v>3.1529199121441021E-3</c:v>
                </c:pt>
                <c:pt idx="19">
                  <c:v>3.3277932128515045E-3</c:v>
                </c:pt>
                <c:pt idx="20">
                  <c:v>3.5026412352728016E-3</c:v>
                </c:pt>
                <c:pt idx="21">
                  <c:v>3.6774748970600426E-3</c:v>
                </c:pt>
                <c:pt idx="22">
                  <c:v>3.8523249858677415E-3</c:v>
                </c:pt>
                <c:pt idx="23">
                  <c:v>4.0272742595071978E-3</c:v>
                </c:pt>
                <c:pt idx="24">
                  <c:v>4.2025356097534902E-3</c:v>
                </c:pt>
                <c:pt idx="25">
                  <c:v>4.3786350613237487E-3</c:v>
                </c:pt>
                <c:pt idx="26">
                  <c:v>4.5568250637077643E-3</c:v>
                </c:pt>
                <c:pt idx="27">
                  <c:v>4.7399874740702719E-3</c:v>
                </c:pt>
                <c:pt idx="28">
                  <c:v>4.9345470053294253E-3</c:v>
                </c:pt>
                <c:pt idx="29">
                  <c:v>5.154412461183768E-3</c:v>
                </c:pt>
                <c:pt idx="30">
                  <c:v>5.4288827317136492E-3</c:v>
                </c:pt>
                <c:pt idx="31">
                  <c:v>5.8181160128505998E-3</c:v>
                </c:pt>
                <c:pt idx="32">
                  <c:v>6.4426857514813069E-3</c:v>
                </c:pt>
                <c:pt idx="33">
                  <c:v>7.5387436208153866E-3</c:v>
                </c:pt>
                <c:pt idx="34">
                  <c:v>9.55850279507163E-3</c:v>
                </c:pt>
                <c:pt idx="35">
                  <c:v>1.3348313973026398E-2</c:v>
                </c:pt>
                <c:pt idx="36">
                  <c:v>2.0453406105904251E-2</c:v>
                </c:pt>
                <c:pt idx="37">
                  <c:v>3.3613510661313489E-2</c:v>
                </c:pt>
                <c:pt idx="38">
                  <c:v>5.7503560296969757E-2</c:v>
                </c:pt>
                <c:pt idx="39">
                  <c:v>9.9674360796998346E-2</c:v>
                </c:pt>
                <c:pt idx="40">
                  <c:v>0.17134103456212735</c:v>
                </c:pt>
              </c:numCache>
            </c:numRef>
          </c:xVal>
          <c:yVal>
            <c:numRef>
              <c:f>'17-4PH_H1025'!$I$5:$I$45</c:f>
              <c:numCache>
                <c:formatCode>0_);[Red]\(0\)</c:formatCode>
                <c:ptCount val="4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25.021929824561401</c:v>
                </c:pt>
                <c:pt idx="6">
                  <c:v>30.031578947368423</c:v>
                </c:pt>
                <c:pt idx="7">
                  <c:v>35.042982456140351</c:v>
                </c:pt>
                <c:pt idx="8">
                  <c:v>40.056140350877186</c:v>
                </c:pt>
                <c:pt idx="9">
                  <c:v>45.071052631578951</c:v>
                </c:pt>
                <c:pt idx="10">
                  <c:v>50.087719298245645</c:v>
                </c:pt>
                <c:pt idx="11">
                  <c:v>55.106140350877546</c:v>
                </c:pt>
                <c:pt idx="12">
                  <c:v>60.126315789476728</c:v>
                </c:pt>
                <c:pt idx="13">
                  <c:v>65.148245614057629</c:v>
                </c:pt>
                <c:pt idx="14">
                  <c:v>70.171929824705188</c:v>
                </c:pt>
                <c:pt idx="15">
                  <c:v>75.19736842185948</c:v>
                </c:pt>
                <c:pt idx="16">
                  <c:v>80.224561407559264</c:v>
                </c:pt>
                <c:pt idx="17">
                  <c:v>85.253508790368556</c:v>
                </c:pt>
                <c:pt idx="18">
                  <c:v>90.284210603285658</c:v>
                </c:pt>
                <c:pt idx="19">
                  <c:v>95.316666964071516</c:v>
                </c:pt>
                <c:pt idx="20">
                  <c:v>100.35087826513833</c:v>
                </c:pt>
                <c:pt idx="21">
                  <c:v>105.38684573596353</c:v>
                </c:pt>
                <c:pt idx="22">
                  <c:v>110.4245730200025</c:v>
                </c:pt>
                <c:pt idx="23">
                  <c:v>115.46407038196806</c:v>
                </c:pt>
                <c:pt idx="24">
                  <c:v>120.50536543750972</c:v>
                </c:pt>
                <c:pt idx="25">
                  <c:v>125.54852941133457</c:v>
                </c:pt>
                <c:pt idx="26">
                  <c:v>130.59373901329209</c:v>
                </c:pt>
                <c:pt idx="27">
                  <c:v>135.64141726297683</c:v>
                </c:pt>
                <c:pt idx="28">
                  <c:v>140.69254387061534</c:v>
                </c:pt>
                <c:pt idx="29">
                  <c:v>145.74931929824561</c:v>
                </c:pt>
                <c:pt idx="30">
                  <c:v>150.81654687287556</c:v>
                </c:pt>
                <c:pt idx="31">
                  <c:v>155.90443648890232</c:v>
                </c:pt>
                <c:pt idx="32">
                  <c:v>161.03415751902773</c:v>
                </c:pt>
                <c:pt idx="33">
                  <c:v>166.24859319603036</c:v>
                </c:pt>
                <c:pt idx="34">
                  <c:v>171.63273630118766</c:v>
                </c:pt>
                <c:pt idx="35">
                  <c:v>177.35161507650389</c:v>
                </c:pt>
                <c:pt idx="36">
                  <c:v>183.7195218763994</c:v>
                </c:pt>
                <c:pt idx="37">
                  <c:v>191.32419319252816</c:v>
                </c:pt>
                <c:pt idx="38">
                  <c:v>201.24591791835539</c:v>
                </c:pt>
                <c:pt idx="39">
                  <c:v>215.43816248935482</c:v>
                </c:pt>
                <c:pt idx="40">
                  <c:v>237.37909047595326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4-4B8B-89F7-82489A47A7AA}"/>
            </c:ext>
          </c:extLst>
        </c:ser>
        <c:ser>
          <c:idx val="4"/>
          <c:order val="2"/>
          <c:tx>
            <c:strRef>
              <c:f>'17-4PH_H1025'!$N$2</c:f>
              <c:strCache>
                <c:ptCount val="1"/>
                <c:pt idx="0">
                  <c:v>R-O line_H1025_true_plastic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'17-4PH_H1025'!$N$5:$N$65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1.1651040697164064E-6</c:v>
                </c:pt>
                <c:pt idx="2">
                  <c:v>7.215996899426376E-6</c:v>
                </c:pt>
                <c:pt idx="3">
                  <c:v>2.4543015609859893E-5</c:v>
                </c:pt>
                <c:pt idx="4">
                  <c:v>6.6977754705245529E-5</c:v>
                </c:pt>
                <c:pt idx="5">
                  <c:v>1.6365056647618149E-4</c:v>
                </c:pt>
                <c:pt idx="6">
                  <c:v>3.743614049455269E-4</c:v>
                </c:pt>
                <c:pt idx="7">
                  <c:v>8.1894093199288628E-4</c:v>
                </c:pt>
                <c:pt idx="8">
                  <c:v>1.7320361459935403E-3</c:v>
                </c:pt>
                <c:pt idx="9">
                  <c:v>3.5628780183144396E-3</c:v>
                </c:pt>
                <c:pt idx="10">
                  <c:v>7.1520267831002172E-3</c:v>
                </c:pt>
                <c:pt idx="11">
                  <c:v>1.4033683589665946E-2</c:v>
                </c:pt>
                <c:pt idx="12">
                  <c:v>2.692695757257944E-2</c:v>
                </c:pt>
                <c:pt idx="13">
                  <c:v>5.0468876516101421E-2</c:v>
                </c:pt>
                <c:pt idx="14">
                  <c:v>9.2141703522410731E-2</c:v>
                </c:pt>
                <c:pt idx="15">
                  <c:v>0.16303852016520293</c:v>
                </c:pt>
                <c:pt idx="16">
                  <c:v>0.27753063348883478</c:v>
                </c:pt>
                <c:pt idx="17">
                  <c:v>0.45048508638763307</c:v>
                </c:pt>
                <c:pt idx="18">
                  <c:v>0.69176245894139632</c:v>
                </c:pt>
                <c:pt idx="19">
                  <c:v>1.0008307917928223</c:v>
                </c:pt>
                <c:pt idx="20">
                  <c:v>1.36587271440941</c:v>
                </c:pt>
                <c:pt idx="21">
                  <c:v>1.7679446671406764</c:v>
                </c:pt>
                <c:pt idx="22">
                  <c:v>2.1860567723464102</c:v>
                </c:pt>
                <c:pt idx="23">
                  <c:v>2.5995010729003671</c:v>
                </c:pt>
                <c:pt idx="24">
                  <c:v>2.9869264939248765</c:v>
                </c:pt>
                <c:pt idx="25">
                  <c:v>3.3231565165421437</c:v>
                </c:pt>
                <c:pt idx="26">
                  <c:v>3.5743916405823142</c:v>
                </c:pt>
                <c:pt idx="27">
                  <c:v>3.691636844084583</c:v>
                </c:pt>
                <c:pt idx="28">
                  <c:v>3.6015513326642314</c:v>
                </c:pt>
                <c:pt idx="29">
                  <c:v>3.1933975095540834</c:v>
                </c:pt>
                <c:pt idx="30">
                  <c:v>2.3002023039470707</c:v>
                </c:pt>
                <c:pt idx="31">
                  <c:v>0.67150431107482444</c:v>
                </c:pt>
                <c:pt idx="32">
                  <c:v>-2.0659607099812276</c:v>
                </c:pt>
                <c:pt idx="33">
                  <c:v>-6.4646941334862049</c:v>
                </c:pt>
                <c:pt idx="34">
                  <c:v>-13.33698064990145</c:v>
                </c:pt>
                <c:pt idx="35">
                  <c:v>-23.869169057484282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'17-4PH_H1025'!$O$5:$O$65</c:f>
              <c:numCache>
                <c:formatCode>0_);[Red]\(0\)</c:formatCode>
                <c:ptCount val="61"/>
                <c:pt idx="0">
                  <c:v>125.54852941133457</c:v>
                </c:pt>
                <c:pt idx="1">
                  <c:v>130.59373901329209</c:v>
                </c:pt>
                <c:pt idx="2">
                  <c:v>135.64141726297683</c:v>
                </c:pt>
                <c:pt idx="3">
                  <c:v>140.69254387061534</c:v>
                </c:pt>
                <c:pt idx="4">
                  <c:v>145.74931929824561</c:v>
                </c:pt>
                <c:pt idx="5">
                  <c:v>150.81654687287556</c:v>
                </c:pt>
                <c:pt idx="6">
                  <c:v>155.90443648890232</c:v>
                </c:pt>
                <c:pt idx="7">
                  <c:v>161.03415751902773</c:v>
                </c:pt>
                <c:pt idx="8">
                  <c:v>166.24859319603036</c:v>
                </c:pt>
                <c:pt idx="9">
                  <c:v>171.63273630118766</c:v>
                </c:pt>
                <c:pt idx="10">
                  <c:v>177.35161507650389</c:v>
                </c:pt>
                <c:pt idx="11">
                  <c:v>183.7195218763994</c:v>
                </c:pt>
                <c:pt idx="12">
                  <c:v>191.32419319252816</c:v>
                </c:pt>
                <c:pt idx="13">
                  <c:v>201.24591791835539</c:v>
                </c:pt>
                <c:pt idx="14">
                  <c:v>215.43816248935482</c:v>
                </c:pt>
                <c:pt idx="15">
                  <c:v>237.37909047595326</c:v>
                </c:pt>
                <c:pt idx="16">
                  <c:v>273.17127878738944</c:v>
                </c:pt>
                <c:pt idx="17">
                  <c:v>333.37345727620198</c:v>
                </c:pt>
                <c:pt idx="18">
                  <c:v>436.01324482066303</c:v>
                </c:pt>
                <c:pt idx="19">
                  <c:v>611.4830945194708</c:v>
                </c:pt>
                <c:pt idx="20">
                  <c:v>910.4059590268422</c:v>
                </c:pt>
                <c:pt idx="21">
                  <c:v>1416.1346099349987</c:v>
                </c:pt>
                <c:pt idx="22">
                  <c:v>2264.4079684483086</c:v>
                </c:pt>
                <c:pt idx="23">
                  <c:v>3673.9554387650014</c:v>
                </c:pt>
                <c:pt idx="24">
                  <c:v>5993.6938867726158</c:v>
                </c:pt>
                <c:pt idx="25">
                  <c:v>9774.8501699395092</c:v>
                </c:pt>
                <c:pt idx="26">
                  <c:v>15880.21004396526</c:v>
                </c:pt>
                <c:pt idx="27">
                  <c:v>25648.217432517613</c:v>
                </c:pt>
                <c:pt idx="28">
                  <c:v>41137.477592202551</c:v>
                </c:pt>
                <c:pt idx="29">
                  <c:v>65488.239445316372</c:v>
                </c:pt>
                <c:pt idx="30">
                  <c:v>103452.84393484821</c:v>
                </c:pt>
                <c:pt idx="31">
                  <c:v>162168.53638678972</c:v>
                </c:pt>
                <c:pt idx="32">
                  <c:v>252275.60280492442</c:v>
                </c:pt>
                <c:pt idx="33">
                  <c:v>389524.36207719299</c:v>
                </c:pt>
                <c:pt idx="34">
                  <c:v>597069.9086306534</c:v>
                </c:pt>
                <c:pt idx="35">
                  <c:v>908728.6259791042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F4-4B8B-89F7-82489A47A7AA}"/>
            </c:ext>
          </c:extLst>
        </c:ser>
        <c:ser>
          <c:idx val="2"/>
          <c:order val="3"/>
          <c:tx>
            <c:strRef>
              <c:f>'17-4PH_H1025'!$B$8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'17-4PH_H1025'!$C$10:$C$11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'17-4PH_H1025'!$B$10:$B$11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F4-4B8B-89F7-82489A47A7AA}"/>
            </c:ext>
          </c:extLst>
        </c:ser>
        <c:ser>
          <c:idx val="3"/>
          <c:order val="4"/>
          <c:tx>
            <c:strRef>
              <c:f>'17-4PH_H1025'!$B$13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'17-4PH_H1025'!$C$15:$C$16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'17-4PH_H1025'!$B$15:$B$16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F4-4B8B-89F7-82489A47A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16448"/>
        <c:axId val="1572821856"/>
      </c:scatterChart>
      <c:valAx>
        <c:axId val="1572816448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21856"/>
        <c:crosses val="autoZero"/>
        <c:crossBetween val="midCat"/>
      </c:valAx>
      <c:valAx>
        <c:axId val="157282185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 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16448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'17-4PH_H1025'!$E$2</c:f>
              <c:strCache>
                <c:ptCount val="1"/>
                <c:pt idx="0">
                  <c:v>R-O line_H1025_eng_total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'17-4PH_H1025'!$E$5:$E$65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5.263157894736842E-4</c:v>
                </c:pt>
                <c:pt idx="4">
                  <c:v>7.0175438596491223E-4</c:v>
                </c:pt>
                <c:pt idx="5">
                  <c:v>8.7719298245614037E-4</c:v>
                </c:pt>
                <c:pt idx="6">
                  <c:v>1.0526315789473684E-3</c:v>
                </c:pt>
                <c:pt idx="7">
                  <c:v>1.2280701754385968E-3</c:v>
                </c:pt>
                <c:pt idx="8">
                  <c:v>1.4035087719298275E-3</c:v>
                </c:pt>
                <c:pt idx="9">
                  <c:v>1.5789473684211036E-3</c:v>
                </c:pt>
                <c:pt idx="10">
                  <c:v>1.7543859649129198E-3</c:v>
                </c:pt>
                <c:pt idx="11">
                  <c:v>1.9298245614098033E-3</c:v>
                </c:pt>
                <c:pt idx="12">
                  <c:v>2.1052631579455395E-3</c:v>
                </c:pt>
                <c:pt idx="13">
                  <c:v>2.2807017547328439E-3</c:v>
                </c:pt>
                <c:pt idx="14">
                  <c:v>2.4561403529312427E-3</c:v>
                </c:pt>
                <c:pt idx="15">
                  <c:v>2.6315789581263394E-3</c:v>
                </c:pt>
                <c:pt idx="16">
                  <c:v>2.8070175944907788E-3</c:v>
                </c:pt>
                <c:pt idx="17">
                  <c:v>2.9824563572771481E-3</c:v>
                </c:pt>
                <c:pt idx="18">
                  <c:v>3.1578955920627183E-3</c:v>
                </c:pt>
                <c:pt idx="19">
                  <c:v>3.3333364639108387E-3</c:v>
                </c:pt>
                <c:pt idx="20">
                  <c:v>3.5087826513834019E-3</c:v>
                </c:pt>
                <c:pt idx="21">
                  <c:v>3.6842451044146016E-3</c:v>
                </c:pt>
                <c:pt idx="22">
                  <c:v>3.8597547272954625E-3</c:v>
                </c:pt>
                <c:pt idx="23">
                  <c:v>4.0353946258090924E-3</c:v>
                </c:pt>
                <c:pt idx="24">
                  <c:v>4.2113786459143819E-3</c:v>
                </c:pt>
                <c:pt idx="25">
                  <c:v>4.3882352906766129E-3</c:v>
                </c:pt>
                <c:pt idx="26">
                  <c:v>4.5672231791700482E-3</c:v>
                </c:pt>
                <c:pt idx="27">
                  <c:v>4.7512389850135556E-3</c:v>
                </c:pt>
                <c:pt idx="28">
                  <c:v>4.9467419329668307E-3</c:v>
                </c:pt>
                <c:pt idx="29">
                  <c:v>5.1677192982456143E-3</c:v>
                </c:pt>
                <c:pt idx="30">
                  <c:v>5.4436458191704645E-3</c:v>
                </c:pt>
                <c:pt idx="31">
                  <c:v>5.8350741219504549E-3</c:v>
                </c:pt>
                <c:pt idx="32">
                  <c:v>6.4634844939233903E-3</c:v>
                </c:pt>
                <c:pt idx="33">
                  <c:v>7.5672314910930696E-3</c:v>
                </c:pt>
                <c:pt idx="34">
                  <c:v>9.6043311834568303E-3</c:v>
                </c:pt>
                <c:pt idx="35">
                  <c:v>1.3437800437165245E-2</c:v>
                </c:pt>
                <c:pt idx="36">
                  <c:v>2.0664010424441014E-2</c:v>
                </c:pt>
                <c:pt idx="37">
                  <c:v>3.4184828067719754E-2</c:v>
                </c:pt>
                <c:pt idx="38">
                  <c:v>5.9189041675554631E-2</c:v>
                </c:pt>
                <c:pt idx="39">
                  <c:v>0.10481108968899915</c:v>
                </c:pt>
                <c:pt idx="40">
                  <c:v>0.1868954523797664</c:v>
                </c:pt>
                <c:pt idx="41">
                  <c:v>0.33254282335311908</c:v>
                </c:pt>
                <c:pt idx="42">
                  <c:v>0.58749265369619985</c:v>
                </c:pt>
                <c:pt idx="43">
                  <c:v>1.0279685805612235</c:v>
                </c:pt>
                <c:pt idx="44">
                  <c:v>1.7794686114521399</c:v>
                </c:pt>
                <c:pt idx="45">
                  <c:v>3.0462487067859647</c:v>
                </c:pt>
                <c:pt idx="46">
                  <c:v>5.157106999717386</c:v>
                </c:pt>
                <c:pt idx="47">
                  <c:v>8.6357785891417382</c:v>
                </c:pt>
                <c:pt idx="48">
                  <c:v>14.30814766152084</c:v>
                </c:pt>
                <c:pt idx="49">
                  <c:v>23.464056680704555</c:v>
                </c:pt>
                <c:pt idx="50">
                  <c:v>38.099400679758034</c:v>
                </c:pt>
                <c:pt idx="51">
                  <c:v>61.275333505746119</c:v>
                </c:pt>
                <c:pt idx="52">
                  <c:v>97.646990125067745</c:v>
                </c:pt>
                <c:pt idx="53">
                  <c:v>154.23576449887756</c:v>
                </c:pt>
                <c:pt idx="54">
                  <c:v>241.54903498265324</c:v>
                </c:pt>
                <c:pt idx="55">
                  <c:v>375.19215976308436</c:v>
                </c:pt>
                <c:pt idx="56">
                  <c:v>578.1733442385347</c:v>
                </c:pt>
                <c:pt idx="57">
                  <c:v>884.17755370148916</c:v>
                </c:pt>
                <c:pt idx="58">
                  <c:v>1342.1874554385965</c:v>
                </c:pt>
                <c:pt idx="59">
                  <c:v>2022.9657919683166</c:v>
                </c:pt>
                <c:pt idx="60">
                  <c:v>3028.0954199303474</c:v>
                </c:pt>
              </c:numCache>
            </c:numRef>
          </c:xVal>
          <c:yVal>
            <c:numRef>
              <c:f>'17-4PH_H1025'!$F$5:$F$65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15-4EFA-A042-6FEEA3F8B5E3}"/>
            </c:ext>
          </c:extLst>
        </c:ser>
        <c:ser>
          <c:idx val="1"/>
          <c:order val="1"/>
          <c:tx>
            <c:strRef>
              <c:f>'17-4PH_H1025'!$H$2</c:f>
              <c:strCache>
                <c:ptCount val="1"/>
                <c:pt idx="0">
                  <c:v>R-O line_H1025_true_total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'17-4PH_H1025'!$H$5:$H$65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8.7680847353438615E-4</c:v>
                </c:pt>
                <c:pt idx="6">
                  <c:v>1.0520779508038345E-3</c:v>
                </c:pt>
                <c:pt idx="7">
                  <c:v>1.2273167140665483E-3</c:v>
                </c:pt>
                <c:pt idx="8">
                  <c:v>1.4025247740854319E-3</c:v>
                </c:pt>
                <c:pt idx="9">
                  <c:v>1.5777021416177343E-3</c:v>
                </c:pt>
                <c:pt idx="10">
                  <c:v>1.7528488274150516E-3</c:v>
                </c:pt>
                <c:pt idx="11">
                  <c:v>1.9279648422277642E-3</c:v>
                </c:pt>
                <c:pt idx="12">
                  <c:v>2.1030501968294099E-3</c:v>
                </c:pt>
                <c:pt idx="13">
                  <c:v>2.2781049021670884E-3</c:v>
                </c:pt>
                <c:pt idx="14">
                  <c:v>2.4531289701259272E-3</c:v>
                </c:pt>
                <c:pt idx="15">
                  <c:v>2.628122416999233E-3</c:v>
                </c:pt>
                <c:pt idx="16">
                  <c:v>2.8030852776058891E-3</c:v>
                </c:pt>
                <c:pt idx="17">
                  <c:v>2.9780176576109595E-3</c:v>
                </c:pt>
                <c:pt idx="18">
                  <c:v>3.1529199121441021E-3</c:v>
                </c:pt>
                <c:pt idx="19">
                  <c:v>3.3277932128515045E-3</c:v>
                </c:pt>
                <c:pt idx="20">
                  <c:v>3.5026412352728016E-3</c:v>
                </c:pt>
                <c:pt idx="21">
                  <c:v>3.6774748970600426E-3</c:v>
                </c:pt>
                <c:pt idx="22">
                  <c:v>3.8523249858677415E-3</c:v>
                </c:pt>
                <c:pt idx="23">
                  <c:v>4.0272742595071978E-3</c:v>
                </c:pt>
                <c:pt idx="24">
                  <c:v>4.2025356097534902E-3</c:v>
                </c:pt>
                <c:pt idx="25">
                  <c:v>4.3786350613237487E-3</c:v>
                </c:pt>
                <c:pt idx="26">
                  <c:v>4.5568250637077643E-3</c:v>
                </c:pt>
                <c:pt idx="27">
                  <c:v>4.7399874740702719E-3</c:v>
                </c:pt>
                <c:pt idx="28">
                  <c:v>4.9345470053294253E-3</c:v>
                </c:pt>
                <c:pt idx="29">
                  <c:v>5.154412461183768E-3</c:v>
                </c:pt>
                <c:pt idx="30">
                  <c:v>5.4288827317136492E-3</c:v>
                </c:pt>
                <c:pt idx="31">
                  <c:v>5.8181160128505998E-3</c:v>
                </c:pt>
                <c:pt idx="32">
                  <c:v>6.4426857514813069E-3</c:v>
                </c:pt>
                <c:pt idx="33">
                  <c:v>7.5387436208153866E-3</c:v>
                </c:pt>
                <c:pt idx="34">
                  <c:v>9.55850279507163E-3</c:v>
                </c:pt>
                <c:pt idx="35">
                  <c:v>1.3348313973026398E-2</c:v>
                </c:pt>
                <c:pt idx="36">
                  <c:v>2.0453406105904251E-2</c:v>
                </c:pt>
                <c:pt idx="37">
                  <c:v>3.3613510661313489E-2</c:v>
                </c:pt>
                <c:pt idx="38">
                  <c:v>5.7503560296969757E-2</c:v>
                </c:pt>
                <c:pt idx="39">
                  <c:v>9.9674360796998346E-2</c:v>
                </c:pt>
                <c:pt idx="40">
                  <c:v>0.17134103456212735</c:v>
                </c:pt>
                <c:pt idx="41">
                  <c:v>0.28708901414230081</c:v>
                </c:pt>
                <c:pt idx="42">
                  <c:v>0.46215582418105744</c:v>
                </c:pt>
                <c:pt idx="43">
                  <c:v>0.70703459278901226</c:v>
                </c:pt>
                <c:pt idx="44">
                  <c:v>1.0222597624719754</c:v>
                </c:pt>
                <c:pt idx="45">
                  <c:v>1.3977902066502252</c:v>
                </c:pt>
                <c:pt idx="46">
                  <c:v>1.8176070243256375</c:v>
                </c:pt>
                <c:pt idx="47">
                  <c:v>2.2654831070230661</c:v>
                </c:pt>
                <c:pt idx="48">
                  <c:v>2.7283852135530475</c:v>
                </c:pt>
                <c:pt idx="49">
                  <c:v>3.1972049660865958</c:v>
                </c:pt>
                <c:pt idx="50">
                  <c:v>3.6661071389904207</c:v>
                </c:pt>
                <c:pt idx="51">
                  <c:v>4.1315654165051789</c:v>
                </c:pt>
                <c:pt idx="52">
                  <c:v>4.5915477213601621</c:v>
                </c:pt>
                <c:pt idx="53">
                  <c:v>5.0449450225603343</c:v>
                </c:pt>
                <c:pt idx="54">
                  <c:v>5.4912038960506715</c:v>
                </c:pt>
                <c:pt idx="55">
                  <c:v>5.930100076041267</c:v>
                </c:pt>
                <c:pt idx="56">
                  <c:v>6.3616018183248633</c:v>
                </c:pt>
                <c:pt idx="57">
                  <c:v>6.7857882505366947</c:v>
                </c:pt>
                <c:pt idx="58">
                  <c:v>7.2028007664095623</c:v>
                </c:pt>
                <c:pt idx="59">
                  <c:v>7.6128141290631044</c:v>
                </c:pt>
                <c:pt idx="60">
                  <c:v>8.0160193126539827</c:v>
                </c:pt>
              </c:numCache>
            </c:numRef>
          </c:xVal>
          <c:yVal>
            <c:numRef>
              <c:f>'17-4PH_H1025'!$I$5:$I$65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25.021929824561401</c:v>
                </c:pt>
                <c:pt idx="6">
                  <c:v>30.031578947368423</c:v>
                </c:pt>
                <c:pt idx="7">
                  <c:v>35.042982456140351</c:v>
                </c:pt>
                <c:pt idx="8">
                  <c:v>40.056140350877186</c:v>
                </c:pt>
                <c:pt idx="9">
                  <c:v>45.071052631578951</c:v>
                </c:pt>
                <c:pt idx="10">
                  <c:v>50.087719298245645</c:v>
                </c:pt>
                <c:pt idx="11">
                  <c:v>55.106140350877546</c:v>
                </c:pt>
                <c:pt idx="12">
                  <c:v>60.126315789476728</c:v>
                </c:pt>
                <c:pt idx="13">
                  <c:v>65.148245614057629</c:v>
                </c:pt>
                <c:pt idx="14">
                  <c:v>70.171929824705188</c:v>
                </c:pt>
                <c:pt idx="15">
                  <c:v>75.19736842185948</c:v>
                </c:pt>
                <c:pt idx="16">
                  <c:v>80.224561407559264</c:v>
                </c:pt>
                <c:pt idx="17">
                  <c:v>85.253508790368556</c:v>
                </c:pt>
                <c:pt idx="18">
                  <c:v>90.284210603285658</c:v>
                </c:pt>
                <c:pt idx="19">
                  <c:v>95.316666964071516</c:v>
                </c:pt>
                <c:pt idx="20">
                  <c:v>100.35087826513833</c:v>
                </c:pt>
                <c:pt idx="21">
                  <c:v>105.38684573596353</c:v>
                </c:pt>
                <c:pt idx="22">
                  <c:v>110.4245730200025</c:v>
                </c:pt>
                <c:pt idx="23">
                  <c:v>115.46407038196806</c:v>
                </c:pt>
                <c:pt idx="24">
                  <c:v>120.50536543750972</c:v>
                </c:pt>
                <c:pt idx="25">
                  <c:v>125.54852941133457</c:v>
                </c:pt>
                <c:pt idx="26">
                  <c:v>130.59373901329209</c:v>
                </c:pt>
                <c:pt idx="27">
                  <c:v>135.64141726297683</c:v>
                </c:pt>
                <c:pt idx="28">
                  <c:v>140.69254387061534</c:v>
                </c:pt>
                <c:pt idx="29">
                  <c:v>145.74931929824561</c:v>
                </c:pt>
                <c:pt idx="30">
                  <c:v>150.81654687287556</c:v>
                </c:pt>
                <c:pt idx="31">
                  <c:v>155.90443648890232</c:v>
                </c:pt>
                <c:pt idx="32">
                  <c:v>161.03415751902773</c:v>
                </c:pt>
                <c:pt idx="33">
                  <c:v>166.24859319603036</c:v>
                </c:pt>
                <c:pt idx="34">
                  <c:v>171.63273630118766</c:v>
                </c:pt>
                <c:pt idx="35">
                  <c:v>177.35161507650389</c:v>
                </c:pt>
                <c:pt idx="36">
                  <c:v>183.7195218763994</c:v>
                </c:pt>
                <c:pt idx="37">
                  <c:v>191.32419319252816</c:v>
                </c:pt>
                <c:pt idx="38">
                  <c:v>201.24591791835539</c:v>
                </c:pt>
                <c:pt idx="39">
                  <c:v>215.43816248935482</c:v>
                </c:pt>
                <c:pt idx="40">
                  <c:v>237.37909047595326</c:v>
                </c:pt>
                <c:pt idx="41">
                  <c:v>273.17127878738944</c:v>
                </c:pt>
                <c:pt idx="42">
                  <c:v>333.37345727620198</c:v>
                </c:pt>
                <c:pt idx="43">
                  <c:v>436.01324482066303</c:v>
                </c:pt>
                <c:pt idx="44">
                  <c:v>611.4830945194708</c:v>
                </c:pt>
                <c:pt idx="45">
                  <c:v>910.4059590268422</c:v>
                </c:pt>
                <c:pt idx="46">
                  <c:v>1416.1346099349987</c:v>
                </c:pt>
                <c:pt idx="47">
                  <c:v>2264.4079684483086</c:v>
                </c:pt>
                <c:pt idx="48">
                  <c:v>3673.9554387650014</c:v>
                </c:pt>
                <c:pt idx="49">
                  <c:v>5993.6938867726158</c:v>
                </c:pt>
                <c:pt idx="50">
                  <c:v>9774.8501699395092</c:v>
                </c:pt>
                <c:pt idx="51">
                  <c:v>15880.21004396526</c:v>
                </c:pt>
                <c:pt idx="52">
                  <c:v>25648.217432517613</c:v>
                </c:pt>
                <c:pt idx="53">
                  <c:v>41137.477592202551</c:v>
                </c:pt>
                <c:pt idx="54">
                  <c:v>65488.239445316372</c:v>
                </c:pt>
                <c:pt idx="55">
                  <c:v>103452.84393484821</c:v>
                </c:pt>
                <c:pt idx="56">
                  <c:v>162168.53638678972</c:v>
                </c:pt>
                <c:pt idx="57">
                  <c:v>252275.60280492442</c:v>
                </c:pt>
                <c:pt idx="58">
                  <c:v>389524.36207719299</c:v>
                </c:pt>
                <c:pt idx="59">
                  <c:v>597069.9086306534</c:v>
                </c:pt>
                <c:pt idx="60">
                  <c:v>908728.6259791042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15-4EFA-A042-6FEEA3F8B5E3}"/>
            </c:ext>
          </c:extLst>
        </c:ser>
        <c:ser>
          <c:idx val="5"/>
          <c:order val="2"/>
          <c:tx>
            <c:strRef>
              <c:f>'17-4PH_H1025'!$N$2</c:f>
              <c:strCache>
                <c:ptCount val="1"/>
                <c:pt idx="0">
                  <c:v>R-O line_H1025_true_plastic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'17-4PH_H1025'!$N$5:$N$65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1.1651040697164064E-6</c:v>
                </c:pt>
                <c:pt idx="2">
                  <c:v>7.215996899426376E-6</c:v>
                </c:pt>
                <c:pt idx="3">
                  <c:v>2.4543015609859893E-5</c:v>
                </c:pt>
                <c:pt idx="4">
                  <c:v>6.6977754705245529E-5</c:v>
                </c:pt>
                <c:pt idx="5">
                  <c:v>1.6365056647618149E-4</c:v>
                </c:pt>
                <c:pt idx="6">
                  <c:v>3.743614049455269E-4</c:v>
                </c:pt>
                <c:pt idx="7">
                  <c:v>8.1894093199288628E-4</c:v>
                </c:pt>
                <c:pt idx="8">
                  <c:v>1.7320361459935403E-3</c:v>
                </c:pt>
                <c:pt idx="9">
                  <c:v>3.5628780183144396E-3</c:v>
                </c:pt>
                <c:pt idx="10">
                  <c:v>7.1520267831002172E-3</c:v>
                </c:pt>
                <c:pt idx="11">
                  <c:v>1.4033683589665946E-2</c:v>
                </c:pt>
                <c:pt idx="12">
                  <c:v>2.692695757257944E-2</c:v>
                </c:pt>
                <c:pt idx="13">
                  <c:v>5.0468876516101421E-2</c:v>
                </c:pt>
                <c:pt idx="14">
                  <c:v>9.2141703522410731E-2</c:v>
                </c:pt>
                <c:pt idx="15">
                  <c:v>0.16303852016520293</c:v>
                </c:pt>
                <c:pt idx="16">
                  <c:v>0.27753063348883478</c:v>
                </c:pt>
                <c:pt idx="17">
                  <c:v>0.45048508638763307</c:v>
                </c:pt>
                <c:pt idx="18">
                  <c:v>0.69176245894139632</c:v>
                </c:pt>
                <c:pt idx="19">
                  <c:v>1.0008307917928223</c:v>
                </c:pt>
                <c:pt idx="20">
                  <c:v>1.36587271440941</c:v>
                </c:pt>
                <c:pt idx="21">
                  <c:v>1.7679446671406764</c:v>
                </c:pt>
                <c:pt idx="22">
                  <c:v>2.1860567723464102</c:v>
                </c:pt>
                <c:pt idx="23">
                  <c:v>2.5995010729003671</c:v>
                </c:pt>
                <c:pt idx="24">
                  <c:v>2.9869264939248765</c:v>
                </c:pt>
                <c:pt idx="25">
                  <c:v>3.3231565165421437</c:v>
                </c:pt>
                <c:pt idx="26">
                  <c:v>3.5743916405823142</c:v>
                </c:pt>
                <c:pt idx="27">
                  <c:v>3.691636844084583</c:v>
                </c:pt>
                <c:pt idx="28">
                  <c:v>3.6015513326642314</c:v>
                </c:pt>
                <c:pt idx="29">
                  <c:v>3.1933975095540834</c:v>
                </c:pt>
                <c:pt idx="30">
                  <c:v>2.3002023039470707</c:v>
                </c:pt>
                <c:pt idx="31">
                  <c:v>0.67150431107482444</c:v>
                </c:pt>
                <c:pt idx="32">
                  <c:v>-2.0659607099812276</c:v>
                </c:pt>
                <c:pt idx="33">
                  <c:v>-6.4646941334862049</c:v>
                </c:pt>
                <c:pt idx="34">
                  <c:v>-13.33698064990145</c:v>
                </c:pt>
                <c:pt idx="35">
                  <c:v>-23.869169057484282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'17-4PH_H1025'!$O$5:$O$65</c:f>
              <c:numCache>
                <c:formatCode>0_);[Red]\(0\)</c:formatCode>
                <c:ptCount val="61"/>
                <c:pt idx="0">
                  <c:v>125.54852941133457</c:v>
                </c:pt>
                <c:pt idx="1">
                  <c:v>130.59373901329209</c:v>
                </c:pt>
                <c:pt idx="2">
                  <c:v>135.64141726297683</c:v>
                </c:pt>
                <c:pt idx="3">
                  <c:v>140.69254387061534</c:v>
                </c:pt>
                <c:pt idx="4">
                  <c:v>145.74931929824561</c:v>
                </c:pt>
                <c:pt idx="5">
                  <c:v>150.81654687287556</c:v>
                </c:pt>
                <c:pt idx="6">
                  <c:v>155.90443648890232</c:v>
                </c:pt>
                <c:pt idx="7">
                  <c:v>161.03415751902773</c:v>
                </c:pt>
                <c:pt idx="8">
                  <c:v>166.24859319603036</c:v>
                </c:pt>
                <c:pt idx="9">
                  <c:v>171.63273630118766</c:v>
                </c:pt>
                <c:pt idx="10">
                  <c:v>177.35161507650389</c:v>
                </c:pt>
                <c:pt idx="11">
                  <c:v>183.7195218763994</c:v>
                </c:pt>
                <c:pt idx="12">
                  <c:v>191.32419319252816</c:v>
                </c:pt>
                <c:pt idx="13">
                  <c:v>201.24591791835539</c:v>
                </c:pt>
                <c:pt idx="14">
                  <c:v>215.43816248935482</c:v>
                </c:pt>
                <c:pt idx="15">
                  <c:v>237.37909047595326</c:v>
                </c:pt>
                <c:pt idx="16">
                  <c:v>273.17127878738944</c:v>
                </c:pt>
                <c:pt idx="17">
                  <c:v>333.37345727620198</c:v>
                </c:pt>
                <c:pt idx="18">
                  <c:v>436.01324482066303</c:v>
                </c:pt>
                <c:pt idx="19">
                  <c:v>611.4830945194708</c:v>
                </c:pt>
                <c:pt idx="20">
                  <c:v>910.4059590268422</c:v>
                </c:pt>
                <c:pt idx="21">
                  <c:v>1416.1346099349987</c:v>
                </c:pt>
                <c:pt idx="22">
                  <c:v>2264.4079684483086</c:v>
                </c:pt>
                <c:pt idx="23">
                  <c:v>3673.9554387650014</c:v>
                </c:pt>
                <c:pt idx="24">
                  <c:v>5993.6938867726158</c:v>
                </c:pt>
                <c:pt idx="25">
                  <c:v>9774.8501699395092</c:v>
                </c:pt>
                <c:pt idx="26">
                  <c:v>15880.21004396526</c:v>
                </c:pt>
                <c:pt idx="27">
                  <c:v>25648.217432517613</c:v>
                </c:pt>
                <c:pt idx="28">
                  <c:v>41137.477592202551</c:v>
                </c:pt>
                <c:pt idx="29">
                  <c:v>65488.239445316372</c:v>
                </c:pt>
                <c:pt idx="30">
                  <c:v>103452.84393484821</c:v>
                </c:pt>
                <c:pt idx="31">
                  <c:v>162168.53638678972</c:v>
                </c:pt>
                <c:pt idx="32">
                  <c:v>252275.60280492442</c:v>
                </c:pt>
                <c:pt idx="33">
                  <c:v>389524.36207719299</c:v>
                </c:pt>
                <c:pt idx="34">
                  <c:v>597069.9086306534</c:v>
                </c:pt>
                <c:pt idx="35">
                  <c:v>908728.6259791042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15-4EFA-A042-6FEEA3F8B5E3}"/>
            </c:ext>
          </c:extLst>
        </c:ser>
        <c:ser>
          <c:idx val="4"/>
          <c:order val="3"/>
          <c:tx>
            <c:strRef>
              <c:f>'17-4PH_H1025'!$S$2</c:f>
              <c:strCache>
                <c:ptCount val="1"/>
                <c:pt idx="0">
                  <c:v>fea line_H1025_total strain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'17-4PH_H1025'!$S$5:$S$65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4.4052115582924409E-3</c:v>
                </c:pt>
                <c:pt idx="2">
                  <c:v>4.5834015606764558E-3</c:v>
                </c:pt>
                <c:pt idx="3">
                  <c:v>4.7665639710389634E-3</c:v>
                </c:pt>
                <c:pt idx="4">
                  <c:v>4.9611235022981159E-3</c:v>
                </c:pt>
                <c:pt idx="5">
                  <c:v>5.1809889581524576E-3</c:v>
                </c:pt>
                <c:pt idx="6">
                  <c:v>5.4554592286823389E-3</c:v>
                </c:pt>
                <c:pt idx="7">
                  <c:v>5.8446925098192895E-3</c:v>
                </c:pt>
                <c:pt idx="8">
                  <c:v>6.4692622484499975E-3</c:v>
                </c:pt>
                <c:pt idx="9">
                  <c:v>7.5653201177840771E-3</c:v>
                </c:pt>
                <c:pt idx="10">
                  <c:v>9.5850792920403223E-3</c:v>
                </c:pt>
                <c:pt idx="11">
                  <c:v>1.3374890469995092E-2</c:v>
                </c:pt>
                <c:pt idx="12">
                  <c:v>2.0479982602872947E-2</c:v>
                </c:pt>
                <c:pt idx="13">
                  <c:v>3.3640087158282185E-2</c:v>
                </c:pt>
                <c:pt idx="14">
                  <c:v>5.7530136793938452E-2</c:v>
                </c:pt>
                <c:pt idx="15">
                  <c:v>9.9700937293967035E-2</c:v>
                </c:pt>
                <c:pt idx="16">
                  <c:v>0.17136761105909601</c:v>
                </c:pt>
                <c:pt idx="17">
                  <c:v>0.2871155906392695</c:v>
                </c:pt>
                <c:pt idx="18">
                  <c:v>0.46218240067802618</c:v>
                </c:pt>
                <c:pt idx="19">
                  <c:v>0.70706116928598095</c:v>
                </c:pt>
                <c:pt idx="20">
                  <c:v>1.0222863389689441</c:v>
                </c:pt>
                <c:pt idx="21">
                  <c:v>1.3978167831471939</c:v>
                </c:pt>
                <c:pt idx="22">
                  <c:v>1.8176336008226059</c:v>
                </c:pt>
                <c:pt idx="23">
                  <c:v>2.265509683520035</c:v>
                </c:pt>
                <c:pt idx="24">
                  <c:v>2.7284117900500164</c:v>
                </c:pt>
                <c:pt idx="25">
                  <c:v>3.1972315425835651</c:v>
                </c:pt>
                <c:pt idx="26">
                  <c:v>3.6661337154873896</c:v>
                </c:pt>
                <c:pt idx="27">
                  <c:v>4.1315919930021483</c:v>
                </c:pt>
                <c:pt idx="28">
                  <c:v>4.5915742978571323</c:v>
                </c:pt>
                <c:pt idx="29">
                  <c:v>5.0449715990573045</c:v>
                </c:pt>
                <c:pt idx="30">
                  <c:v>5.4912304725476417</c:v>
                </c:pt>
                <c:pt idx="31">
                  <c:v>5.9301266525382372</c:v>
                </c:pt>
                <c:pt idx="32">
                  <c:v>6.3616283948218335</c:v>
                </c:pt>
                <c:pt idx="33">
                  <c:v>6.7858148270336658</c:v>
                </c:pt>
                <c:pt idx="34">
                  <c:v>7.2028273429065335</c:v>
                </c:pt>
                <c:pt idx="35">
                  <c:v>7.6128407055600755</c:v>
                </c:pt>
                <c:pt idx="36">
                  <c:v>8.0160458891509556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'17-4PH_H1025'!$T$5:$T$65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125.54852941133457</c:v>
                </c:pt>
                <c:pt idx="2">
                  <c:v>130.59373901329209</c:v>
                </c:pt>
                <c:pt idx="3">
                  <c:v>135.64141726297683</c:v>
                </c:pt>
                <c:pt idx="4">
                  <c:v>140.69254387061534</c:v>
                </c:pt>
                <c:pt idx="5">
                  <c:v>145.74931929824561</c:v>
                </c:pt>
                <c:pt idx="6">
                  <c:v>150.81654687287556</c:v>
                </c:pt>
                <c:pt idx="7">
                  <c:v>155.90443648890232</c:v>
                </c:pt>
                <c:pt idx="8">
                  <c:v>161.03415751902773</c:v>
                </c:pt>
                <c:pt idx="9">
                  <c:v>166.24859319603036</c:v>
                </c:pt>
                <c:pt idx="10">
                  <c:v>171.63273630118766</c:v>
                </c:pt>
                <c:pt idx="11">
                  <c:v>177.35161507650389</c:v>
                </c:pt>
                <c:pt idx="12">
                  <c:v>183.7195218763994</c:v>
                </c:pt>
                <c:pt idx="13">
                  <c:v>191.32419319252816</c:v>
                </c:pt>
                <c:pt idx="14">
                  <c:v>201.24591791835539</c:v>
                </c:pt>
                <c:pt idx="15">
                  <c:v>215.43816248935482</c:v>
                </c:pt>
                <c:pt idx="16">
                  <c:v>237.37909047595326</c:v>
                </c:pt>
                <c:pt idx="17">
                  <c:v>273.17127878738944</c:v>
                </c:pt>
                <c:pt idx="18">
                  <c:v>333.37345727620198</c:v>
                </c:pt>
                <c:pt idx="19">
                  <c:v>436.01324482066303</c:v>
                </c:pt>
                <c:pt idx="20">
                  <c:v>611.4830945194708</c:v>
                </c:pt>
                <c:pt idx="21">
                  <c:v>910.4059590268422</c:v>
                </c:pt>
                <c:pt idx="22">
                  <c:v>1416.1346099349987</c:v>
                </c:pt>
                <c:pt idx="23">
                  <c:v>2264.4079684483086</c:v>
                </c:pt>
                <c:pt idx="24">
                  <c:v>3673.9554387650014</c:v>
                </c:pt>
                <c:pt idx="25">
                  <c:v>5993.6938867726158</c:v>
                </c:pt>
                <c:pt idx="26">
                  <c:v>9774.8501699395092</c:v>
                </c:pt>
                <c:pt idx="27">
                  <c:v>15880.21004396526</c:v>
                </c:pt>
                <c:pt idx="28">
                  <c:v>25648.217432517613</c:v>
                </c:pt>
                <c:pt idx="29">
                  <c:v>41137.477592202551</c:v>
                </c:pt>
                <c:pt idx="30">
                  <c:v>65488.239445316372</c:v>
                </c:pt>
                <c:pt idx="31">
                  <c:v>103452.84393484821</c:v>
                </c:pt>
                <c:pt idx="32">
                  <c:v>162168.53638678972</c:v>
                </c:pt>
                <c:pt idx="33">
                  <c:v>252275.60280492442</c:v>
                </c:pt>
                <c:pt idx="34">
                  <c:v>389524.36207719299</c:v>
                </c:pt>
                <c:pt idx="35">
                  <c:v>597069.9086306534</c:v>
                </c:pt>
                <c:pt idx="36">
                  <c:v>908728.6259791042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15-4EFA-A042-6FEEA3F8B5E3}"/>
            </c:ext>
          </c:extLst>
        </c:ser>
        <c:ser>
          <c:idx val="2"/>
          <c:order val="4"/>
          <c:tx>
            <c:strRef>
              <c:f>'17-4PH_H1025'!$B$8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'17-4PH_H1025'!$C$10:$C$11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'17-4PH_H1025'!$B$10:$B$11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15-4EFA-A042-6FEEA3F8B5E3}"/>
            </c:ext>
          </c:extLst>
        </c:ser>
        <c:ser>
          <c:idx val="3"/>
          <c:order val="5"/>
          <c:tx>
            <c:strRef>
              <c:f>'17-4PH_H1025'!$B$13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'17-4PH_H1025'!$C$15:$C$16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'17-4PH_H1025'!$B$15:$B$16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15-4EFA-A042-6FEEA3F8B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</a:t>
            </a:r>
            <a:r>
              <a:rPr lang="en-US" altLang="ja-JP" baseline="0"/>
              <a:t> curve, small range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'17-4PH_H1075'!$E$2</c:f>
              <c:strCache>
                <c:ptCount val="1"/>
                <c:pt idx="0">
                  <c:v>R-O line_H1075_eng_total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'17-4PH_H1075'!$E$5:$E$45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5.2631578947368452E-4</c:v>
                </c:pt>
                <c:pt idx="4">
                  <c:v>7.0175438596494335E-4</c:v>
                </c:pt>
                <c:pt idx="5">
                  <c:v>8.7719298245724452E-4</c:v>
                </c:pt>
                <c:pt idx="6">
                  <c:v>1.0526315789677826E-3</c:v>
                </c:pt>
                <c:pt idx="7">
                  <c:v>1.2280701756790771E-3</c:v>
                </c:pt>
                <c:pt idx="8">
                  <c:v>1.4035087739666379E-3</c:v>
                </c:pt>
                <c:pt idx="9">
                  <c:v>1.5789473818299054E-3</c:v>
                </c:pt>
                <c:pt idx="10">
                  <c:v>1.7543860372744324E-3</c:v>
                </c:pt>
                <c:pt idx="11">
                  <c:v>1.9298248939056413E-3</c:v>
                </c:pt>
                <c:pt idx="12">
                  <c:v>2.1052644957570157E-3</c:v>
                </c:pt>
                <c:pt idx="13">
                  <c:v>2.2807065694837262E-3</c:v>
                </c:pt>
                <c:pt idx="14">
                  <c:v>2.4561561110161747E-3</c:v>
                </c:pt>
                <c:pt idx="15">
                  <c:v>2.6316264777846046E-3</c:v>
                </c:pt>
                <c:pt idx="16">
                  <c:v>2.8071510284689446E-3</c:v>
                </c:pt>
                <c:pt idx="17">
                  <c:v>2.9828082632056985E-3</c:v>
                </c:pt>
                <c:pt idx="18">
                  <c:v>3.1587734994192145E-3</c:v>
                </c:pt>
                <c:pt idx="19">
                  <c:v>3.3354205574657302E-3</c:v>
                </c:pt>
                <c:pt idx="20">
                  <c:v>3.5135142557981059E-3</c:v>
                </c:pt>
                <c:pt idx="21">
                  <c:v>3.6945624291732627E-3</c:v>
                </c:pt>
                <c:pt idx="22">
                  <c:v>3.881439982547954E-3</c:v>
                </c:pt>
                <c:pt idx="23">
                  <c:v>4.0794646078173985E-3</c:v>
                </c:pt>
                <c:pt idx="24">
                  <c:v>4.2982044580952153E-3</c:v>
                </c:pt>
                <c:pt idx="25">
                  <c:v>4.5544461758361184E-3</c:v>
                </c:pt>
                <c:pt idx="26">
                  <c:v>4.8769657556676452E-3</c:v>
                </c:pt>
                <c:pt idx="27">
                  <c:v>5.3140492506804768E-3</c:v>
                </c:pt>
                <c:pt idx="28">
                  <c:v>5.9451371700604706E-3</c:v>
                </c:pt>
                <c:pt idx="29">
                  <c:v>6.8985566272284264E-3</c:v>
                </c:pt>
                <c:pt idx="30">
                  <c:v>8.3781112497510919E-3</c:v>
                </c:pt>
                <c:pt idx="31">
                  <c:v>1.0702386719527545E-2</c:v>
                </c:pt>
                <c:pt idx="32">
                  <c:v>1.4362082442526996E-2</c:v>
                </c:pt>
                <c:pt idx="33">
                  <c:v>2.0102600204263767E-2</c:v>
                </c:pt>
                <c:pt idx="34">
                  <c:v>2.9041635694261429E-2</c:v>
                </c:pt>
                <c:pt idx="35">
                  <c:v>4.283478390907898E-2</c:v>
                </c:pt>
                <c:pt idx="36">
                  <c:v>6.3906373727125987E-2</c:v>
                </c:pt>
                <c:pt idx="37">
                  <c:v>9.5768118938864583E-2</c:v>
                </c:pt>
                <c:pt idx="38">
                  <c:v>0.14345498740742246</c:v>
                </c:pt>
                <c:pt idx="39">
                  <c:v>0.21411627518889298</c:v>
                </c:pt>
                <c:pt idx="40">
                  <c:v>0.31781061886184675</c:v>
                </c:pt>
              </c:numCache>
            </c:numRef>
          </c:xVal>
          <c:yVal>
            <c:numRef>
              <c:f>'17-4PH_H1075'!$F$5:$F$45</c:f>
              <c:numCache>
                <c:formatCode>0_);[Red]\(0\)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D-49E8-9824-9D36C7870D7D}"/>
            </c:ext>
          </c:extLst>
        </c:ser>
        <c:ser>
          <c:idx val="1"/>
          <c:order val="1"/>
          <c:tx>
            <c:strRef>
              <c:f>'17-4PH_H1075'!$H$2</c:f>
              <c:strCache>
                <c:ptCount val="1"/>
                <c:pt idx="0">
                  <c:v>R-O line_H1075_true_total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'17-4PH_H1075'!$H$5:$H$45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8.768084735354954E-4</c:v>
                </c:pt>
                <c:pt idx="6">
                  <c:v>1.0520779508242412E-3</c:v>
                </c:pt>
                <c:pt idx="7">
                  <c:v>1.2273167143067277E-3</c:v>
                </c:pt>
                <c:pt idx="8">
                  <c:v>1.4025247761193925E-3</c:v>
                </c:pt>
                <c:pt idx="9">
                  <c:v>1.5777021550054254E-3</c:v>
                </c:pt>
                <c:pt idx="10">
                  <c:v>1.7528488996497744E-3</c:v>
                </c:pt>
                <c:pt idx="11">
                  <c:v>1.9279651740831503E-3</c:v>
                </c:pt>
                <c:pt idx="12">
                  <c:v>2.1030515318305196E-3</c:v>
                </c:pt>
                <c:pt idx="13">
                  <c:v>2.2781097059618735E-3</c:v>
                </c:pt>
                <c:pt idx="14">
                  <c:v>2.4531446896014024E-3</c:v>
                </c:pt>
                <c:pt idx="15">
                  <c:v>2.6281698119328054E-3</c:v>
                </c:pt>
                <c:pt idx="16">
                  <c:v>2.8032183380720314E-3</c:v>
                </c:pt>
                <c:pt idx="17">
                  <c:v>2.978368517054865E-3</c:v>
                </c:pt>
                <c:pt idx="18">
                  <c:v>3.15379505550496E-3</c:v>
                </c:pt>
                <c:pt idx="19">
                  <c:v>3.3298703803439217E-3</c:v>
                </c:pt>
                <c:pt idx="20">
                  <c:v>3.5073562844499043E-3</c:v>
                </c:pt>
                <c:pt idx="21">
                  <c:v>3.6877542969621716E-3</c:v>
                </c:pt>
                <c:pt idx="22">
                  <c:v>3.8739266298550958E-3</c:v>
                </c:pt>
                <c:pt idx="23">
                  <c:v>4.0711661532529938E-3</c:v>
                </c:pt>
                <c:pt idx="24">
                  <c:v>4.2889935614260858E-3</c:v>
                </c:pt>
                <c:pt idx="25">
                  <c:v>4.5441060696031705E-3</c:v>
                </c:pt>
                <c:pt idx="26">
                  <c:v>4.8651118831738848E-3</c:v>
                </c:pt>
                <c:pt idx="27">
                  <c:v>5.2999795138001316E-3</c:v>
                </c:pt>
                <c:pt idx="28">
                  <c:v>5.927534574184639E-3</c:v>
                </c:pt>
                <c:pt idx="29">
                  <c:v>6.8748704566571599E-3</c:v>
                </c:pt>
                <c:pt idx="30">
                  <c:v>8.3432096796885805E-3</c:v>
                </c:pt>
                <c:pt idx="31">
                  <c:v>1.06455215476828E-2</c:v>
                </c:pt>
                <c:pt idx="32">
                  <c:v>1.425992470658503E-2</c:v>
                </c:pt>
                <c:pt idx="33">
                  <c:v>1.9903210673054891E-2</c:v>
                </c:pt>
                <c:pt idx="34">
                  <c:v>2.8627918321248145E-2</c:v>
                </c:pt>
                <c:pt idx="35">
                  <c:v>4.1942758782005686E-2</c:v>
                </c:pt>
                <c:pt idx="36">
                  <c:v>6.1947392430336319E-2</c:v>
                </c:pt>
                <c:pt idx="37">
                  <c:v>9.1455595830413294E-2</c:v>
                </c:pt>
                <c:pt idx="38">
                  <c:v>0.13405436982959615</c:v>
                </c:pt>
                <c:pt idx="39">
                  <c:v>0.19401646662487868</c:v>
                </c:pt>
                <c:pt idx="40">
                  <c:v>0.27597173748746223</c:v>
                </c:pt>
              </c:numCache>
            </c:numRef>
          </c:xVal>
          <c:yVal>
            <c:numRef>
              <c:f>'17-4PH_H1075'!$I$5:$I$45</c:f>
              <c:numCache>
                <c:formatCode>0_);[Red]\(0\)</c:formatCode>
                <c:ptCount val="4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25.021929824561429</c:v>
                </c:pt>
                <c:pt idx="6">
                  <c:v>30.031578947369034</c:v>
                </c:pt>
                <c:pt idx="7">
                  <c:v>35.042982456148764</c:v>
                </c:pt>
                <c:pt idx="8">
                  <c:v>40.056140350958664</c:v>
                </c:pt>
                <c:pt idx="9">
                  <c:v>45.071052632182351</c:v>
                </c:pt>
                <c:pt idx="10">
                  <c:v>50.087719301863721</c:v>
                </c:pt>
                <c:pt idx="11">
                  <c:v>55.106140369164812</c:v>
                </c:pt>
                <c:pt idx="12">
                  <c:v>60.126315869745426</c:v>
                </c:pt>
                <c:pt idx="13">
                  <c:v>65.148245927016433</c:v>
                </c:pt>
                <c:pt idx="14">
                  <c:v>70.171930927771129</c:v>
                </c:pt>
                <c:pt idx="15">
                  <c:v>75.19737198583384</c:v>
                </c:pt>
                <c:pt idx="16">
                  <c:v>80.224572082277504</c:v>
                </c:pt>
                <c:pt idx="17">
                  <c:v>85.253538702372481</c:v>
                </c:pt>
                <c:pt idx="18">
                  <c:v>90.284289614947724</c:v>
                </c:pt>
                <c:pt idx="19">
                  <c:v>95.31686495295925</c:v>
                </c:pt>
                <c:pt idx="20">
                  <c:v>100.35135142557981</c:v>
                </c:pt>
                <c:pt idx="21">
                  <c:v>105.3879290550632</c:v>
                </c:pt>
                <c:pt idx="22">
                  <c:v>110.42695839808027</c:v>
                </c:pt>
                <c:pt idx="23">
                  <c:v>115.46913842989902</c:v>
                </c:pt>
                <c:pt idx="24">
                  <c:v>120.51578453497143</c:v>
                </c:pt>
                <c:pt idx="25">
                  <c:v>125.56930577197953</c:v>
                </c:pt>
                <c:pt idx="26">
                  <c:v>130.63400554823679</c:v>
                </c:pt>
                <c:pt idx="27">
                  <c:v>135.71739664884186</c:v>
                </c:pt>
                <c:pt idx="28">
                  <c:v>140.83231920380848</c:v>
                </c:pt>
                <c:pt idx="29">
                  <c:v>146.00029071094812</c:v>
                </c:pt>
                <c:pt idx="30">
                  <c:v>151.25671668746267</c:v>
                </c:pt>
                <c:pt idx="31">
                  <c:v>156.65886994152677</c:v>
                </c:pt>
                <c:pt idx="32">
                  <c:v>162.29793319080432</c:v>
                </c:pt>
                <c:pt idx="33">
                  <c:v>168.3169290337035</c:v>
                </c:pt>
                <c:pt idx="34">
                  <c:v>174.93707806802442</c:v>
                </c:pt>
                <c:pt idx="35">
                  <c:v>182.49608718408882</c:v>
                </c:pt>
                <c:pt idx="36">
                  <c:v>191.50314727088266</c:v>
                </c:pt>
                <c:pt idx="37">
                  <c:v>202.71710200368994</c:v>
                </c:pt>
                <c:pt idx="38">
                  <c:v>217.25644760741028</c:v>
                </c:pt>
                <c:pt idx="39">
                  <c:v>236.75267366183414</c:v>
                </c:pt>
                <c:pt idx="40">
                  <c:v>263.56212377236938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1D-49E8-9824-9D36C7870D7D}"/>
            </c:ext>
          </c:extLst>
        </c:ser>
        <c:ser>
          <c:idx val="4"/>
          <c:order val="2"/>
          <c:tx>
            <c:strRef>
              <c:f>'17-4PH_H1075'!$N$2</c:f>
              <c:strCache>
                <c:ptCount val="1"/>
                <c:pt idx="0">
                  <c:v>R-O line_H1075_true_plastic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'17-4PH_H1075'!$N$5:$N$65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8.3725594385774746E-7</c:v>
                </c:pt>
                <c:pt idx="2">
                  <c:v>4.513246368988838E-6</c:v>
                </c:pt>
                <c:pt idx="3">
                  <c:v>1.3877532138506683E-5</c:v>
                </c:pt>
                <c:pt idx="4">
                  <c:v>3.4198457928729699E-5</c:v>
                </c:pt>
                <c:pt idx="5">
                  <c:v>7.4950564169455787E-5</c:v>
                </c:pt>
                <c:pt idx="6">
                  <c:v>1.5274653771467795E-4</c:v>
                </c:pt>
                <c:pt idx="7">
                  <c:v>2.960435872061901E-4</c:v>
                </c:pt>
                <c:pt idx="8">
                  <c:v>5.5254661781120595E-4</c:v>
                </c:pt>
                <c:pt idx="9">
                  <c:v>1.0006307113547795E-3</c:v>
                </c:pt>
                <c:pt idx="10">
                  <c:v>1.7666342602434531E-3</c:v>
                </c:pt>
                <c:pt idx="11">
                  <c:v>3.0505374840989249E-3</c:v>
                </c:pt>
                <c:pt idx="12">
                  <c:v>5.1633001151084393E-3</c:v>
                </c:pt>
                <c:pt idx="13">
                  <c:v>8.5798414056149665E-3</c:v>
                </c:pt>
                <c:pt idx="14">
                  <c:v>1.4011934535491873E-2</c:v>
                </c:pt>
                <c:pt idx="15">
                  <c:v>2.2504356252656323E-2</c:v>
                </c:pt>
                <c:pt idx="16">
                  <c:v>3.5553968323376518E-2</c:v>
                </c:pt>
                <c:pt idx="17">
                  <c:v>5.5242564775679293E-2</c:v>
                </c:pt>
                <c:pt idx="18">
                  <c:v>8.4357296079868305E-2</c:v>
                </c:pt>
                <c:pt idx="19">
                  <c:v>0.12644591760172763</c:v>
                </c:pt>
                <c:pt idx="20">
                  <c:v>0.18572393628983738</c:v>
                </c:pt>
                <c:pt idx="21">
                  <c:v>0.26673852469240217</c:v>
                </c:pt>
                <c:pt idx="22">
                  <c:v>0.37373833287852315</c:v>
                </c:pt>
                <c:pt idx="23">
                  <c:v>0.50982769288793839</c:v>
                </c:pt>
                <c:pt idx="24">
                  <c:v>0.6761576510277002</c:v>
                </c:pt>
                <c:pt idx="25">
                  <c:v>0.87148920626394744</c:v>
                </c:pt>
                <c:pt idx="26">
                  <c:v>1.092331752529599</c:v>
                </c:pt>
                <c:pt idx="27">
                  <c:v>1.3335700216275095</c:v>
                </c:pt>
                <c:pt idx="28">
                  <c:v>1.5892693031132858</c:v>
                </c:pt>
                <c:pt idx="29">
                  <c:v>1.853342942163861</c:v>
                </c:pt>
                <c:pt idx="30">
                  <c:v>2.1199192029216589</c:v>
                </c:pt>
                <c:pt idx="31">
                  <c:v>2.3834042050999957</c:v>
                </c:pt>
                <c:pt idx="32">
                  <c:v>2.6383177606358643</c:v>
                </c:pt>
                <c:pt idx="33">
                  <c:v>2.8789852032678778</c:v>
                </c:pt>
                <c:pt idx="34">
                  <c:v>3.0991404652126344</c:v>
                </c:pt>
                <c:pt idx="35">
                  <c:v>3.2914637347518418</c:v>
                </c:pt>
                <c:pt idx="36">
                  <c:v>3.447052866605433</c:v>
                </c:pt>
                <c:pt idx="37">
                  <c:v>3.554812182124778</c:v>
                </c:pt>
                <c:pt idx="38">
                  <c:v>3.600732585072465</c:v>
                </c:pt>
                <c:pt idx="39">
                  <c:v>3.5670301206428108</c:v>
                </c:pt>
                <c:pt idx="40">
                  <c:v>3.4311041901813994</c:v>
                </c:pt>
                <c:pt idx="41">
                  <c:v>3.164270393724808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'17-4PH_H1075'!$O$5:$O$65</c:f>
              <c:numCache>
                <c:formatCode>0_);[Red]\(0\)</c:formatCode>
                <c:ptCount val="61"/>
                <c:pt idx="0">
                  <c:v>95.31686495295925</c:v>
                </c:pt>
                <c:pt idx="1">
                  <c:v>100.35135142557981</c:v>
                </c:pt>
                <c:pt idx="2">
                  <c:v>105.3879290550632</c:v>
                </c:pt>
                <c:pt idx="3">
                  <c:v>110.42695839808027</c:v>
                </c:pt>
                <c:pt idx="4">
                  <c:v>115.46913842989902</c:v>
                </c:pt>
                <c:pt idx="5">
                  <c:v>120.51578453497143</c:v>
                </c:pt>
                <c:pt idx="6">
                  <c:v>125.56930577197953</c:v>
                </c:pt>
                <c:pt idx="7">
                  <c:v>130.63400554823679</c:v>
                </c:pt>
                <c:pt idx="8">
                  <c:v>135.71739664884186</c:v>
                </c:pt>
                <c:pt idx="9">
                  <c:v>140.83231920380848</c:v>
                </c:pt>
                <c:pt idx="10">
                  <c:v>146.00029071094812</c:v>
                </c:pt>
                <c:pt idx="11">
                  <c:v>151.25671668746267</c:v>
                </c:pt>
                <c:pt idx="12">
                  <c:v>156.65886994152677</c:v>
                </c:pt>
                <c:pt idx="13">
                  <c:v>162.29793319080432</c:v>
                </c:pt>
                <c:pt idx="14">
                  <c:v>168.3169290337035</c:v>
                </c:pt>
                <c:pt idx="15">
                  <c:v>174.93707806802442</c:v>
                </c:pt>
                <c:pt idx="16">
                  <c:v>182.49608718408882</c:v>
                </c:pt>
                <c:pt idx="17">
                  <c:v>191.50314727088266</c:v>
                </c:pt>
                <c:pt idx="18">
                  <c:v>202.71710200368994</c:v>
                </c:pt>
                <c:pt idx="19">
                  <c:v>217.25644760741028</c:v>
                </c:pt>
                <c:pt idx="20">
                  <c:v>236.75267366183414</c:v>
                </c:pt>
                <c:pt idx="21">
                  <c:v>263.56212377236938</c:v>
                </c:pt>
                <c:pt idx="22">
                  <c:v>301.05624507765316</c:v>
                </c:pt>
                <c:pt idx="23">
                  <c:v>354.01605261120216</c:v>
                </c:pt>
                <c:pt idx="24">
                  <c:v>429.16415417730065</c:v>
                </c:pt>
                <c:pt idx="25">
                  <c:v>535.8771180900734</c:v>
                </c:pt>
                <c:pt idx="26">
                  <c:v>687.13274279593202</c:v>
                </c:pt>
                <c:pt idx="27">
                  <c:v>900.76140652885681</c:v>
                </c:pt>
                <c:pt idx="28">
                  <c:v>1201.0887312483624</c:v>
                </c:pt>
                <c:pt idx="29">
                  <c:v>1621.0789888273589</c:v>
                </c:pt>
                <c:pt idx="30">
                  <c:v>2205.1158314209324</c:v>
                </c:pt>
                <c:pt idx="31">
                  <c:v>3012.5900045480885</c:v>
                </c:pt>
                <c:pt idx="32">
                  <c:v>4122.503822695935</c:v>
                </c:pt>
                <c:pt idx="33">
                  <c:v>5639.3506570895388</c:v>
                </c:pt>
                <c:pt idx="34">
                  <c:v>7700.5860140886625</c:v>
                </c:pt>
                <c:pt idx="35">
                  <c:v>10486.076714895573</c:v>
                </c:pt>
                <c:pt idx="36">
                  <c:v>14229.998231718666</c:v>
                </c:pt>
                <c:pt idx="37">
                  <c:v>19235.749699127104</c:v>
                </c:pt>
                <c:pt idx="38">
                  <c:v>25894.574144149163</c:v>
                </c:pt>
                <c:pt idx="39">
                  <c:v>34708.711082936083</c:v>
                </c:pt>
                <c:pt idx="40">
                  <c:v>46320.073254894851</c:v>
                </c:pt>
                <c:pt idx="41">
                  <c:v>61545.632817000995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1D-49E8-9824-9D36C7870D7D}"/>
            </c:ext>
          </c:extLst>
        </c:ser>
        <c:ser>
          <c:idx val="2"/>
          <c:order val="3"/>
          <c:tx>
            <c:strRef>
              <c:f>'17-4PH_H1075'!$B$8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'17-4PH_H1075'!$C$10:$C$11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'17-4PH_H1075'!$B$10:$B$11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1D-49E8-9824-9D36C7870D7D}"/>
            </c:ext>
          </c:extLst>
        </c:ser>
        <c:ser>
          <c:idx val="3"/>
          <c:order val="4"/>
          <c:tx>
            <c:strRef>
              <c:f>'17-4PH_H1075'!$B$13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'17-4PH_H1075'!$C$15:$C$16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'17-4PH_H1075'!$B$15:$B$16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1D-49E8-9824-9D36C7870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16448"/>
        <c:axId val="1572821856"/>
      </c:scatterChart>
      <c:valAx>
        <c:axId val="1572816448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21856"/>
        <c:crosses val="autoZero"/>
        <c:crossBetween val="midCat"/>
      </c:valAx>
      <c:valAx>
        <c:axId val="157282185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 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16448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'17-4PH_H1075'!$E$2</c:f>
              <c:strCache>
                <c:ptCount val="1"/>
                <c:pt idx="0">
                  <c:v>R-O line_H1075_eng_total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'17-4PH_H1075'!$E$5:$E$65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5.2631578947368452E-4</c:v>
                </c:pt>
                <c:pt idx="4">
                  <c:v>7.0175438596494335E-4</c:v>
                </c:pt>
                <c:pt idx="5">
                  <c:v>8.7719298245724452E-4</c:v>
                </c:pt>
                <c:pt idx="6">
                  <c:v>1.0526315789677826E-3</c:v>
                </c:pt>
                <c:pt idx="7">
                  <c:v>1.2280701756790771E-3</c:v>
                </c:pt>
                <c:pt idx="8">
                  <c:v>1.4035087739666379E-3</c:v>
                </c:pt>
                <c:pt idx="9">
                  <c:v>1.5789473818299054E-3</c:v>
                </c:pt>
                <c:pt idx="10">
                  <c:v>1.7543860372744324E-3</c:v>
                </c:pt>
                <c:pt idx="11">
                  <c:v>1.9298248939056413E-3</c:v>
                </c:pt>
                <c:pt idx="12">
                  <c:v>2.1052644957570157E-3</c:v>
                </c:pt>
                <c:pt idx="13">
                  <c:v>2.2807065694837262E-3</c:v>
                </c:pt>
                <c:pt idx="14">
                  <c:v>2.4561561110161747E-3</c:v>
                </c:pt>
                <c:pt idx="15">
                  <c:v>2.6316264777846046E-3</c:v>
                </c:pt>
                <c:pt idx="16">
                  <c:v>2.8071510284689446E-3</c:v>
                </c:pt>
                <c:pt idx="17">
                  <c:v>2.9828082632056985E-3</c:v>
                </c:pt>
                <c:pt idx="18">
                  <c:v>3.1587734994192145E-3</c:v>
                </c:pt>
                <c:pt idx="19">
                  <c:v>3.3354205574657302E-3</c:v>
                </c:pt>
                <c:pt idx="20">
                  <c:v>3.5135142557981059E-3</c:v>
                </c:pt>
                <c:pt idx="21">
                  <c:v>3.6945624291732627E-3</c:v>
                </c:pt>
                <c:pt idx="22">
                  <c:v>3.881439982547954E-3</c:v>
                </c:pt>
                <c:pt idx="23">
                  <c:v>4.0794646078173985E-3</c:v>
                </c:pt>
                <c:pt idx="24">
                  <c:v>4.2982044580952153E-3</c:v>
                </c:pt>
                <c:pt idx="25">
                  <c:v>4.5544461758361184E-3</c:v>
                </c:pt>
                <c:pt idx="26">
                  <c:v>4.8769657556676452E-3</c:v>
                </c:pt>
                <c:pt idx="27">
                  <c:v>5.3140492506804768E-3</c:v>
                </c:pt>
                <c:pt idx="28">
                  <c:v>5.9451371700604706E-3</c:v>
                </c:pt>
                <c:pt idx="29">
                  <c:v>6.8985566272284264E-3</c:v>
                </c:pt>
                <c:pt idx="30">
                  <c:v>8.3781112497510919E-3</c:v>
                </c:pt>
                <c:pt idx="31">
                  <c:v>1.0702386719527545E-2</c:v>
                </c:pt>
                <c:pt idx="32">
                  <c:v>1.4362082442526996E-2</c:v>
                </c:pt>
                <c:pt idx="33">
                  <c:v>2.0102600204263767E-2</c:v>
                </c:pt>
                <c:pt idx="34">
                  <c:v>2.9041635694261429E-2</c:v>
                </c:pt>
                <c:pt idx="35">
                  <c:v>4.283478390907898E-2</c:v>
                </c:pt>
                <c:pt idx="36">
                  <c:v>6.3906373727125987E-2</c:v>
                </c:pt>
                <c:pt idx="37">
                  <c:v>9.5768118938864583E-2</c:v>
                </c:pt>
                <c:pt idx="38">
                  <c:v>0.14345498740742246</c:v>
                </c:pt>
                <c:pt idx="39">
                  <c:v>0.21411627518889298</c:v>
                </c:pt>
                <c:pt idx="40">
                  <c:v>0.31781061886184675</c:v>
                </c:pt>
                <c:pt idx="41">
                  <c:v>0.46856704915928366</c:v>
                </c:pt>
                <c:pt idx="42">
                  <c:v>0.68579072672001018</c:v>
                </c:pt>
                <c:pt idx="43">
                  <c:v>0.99611234501070045</c:v>
                </c:pt>
                <c:pt idx="44">
                  <c:v>1.4358050822276065</c:v>
                </c:pt>
                <c:pt idx="45">
                  <c:v>2.0539233013152534</c:v>
                </c:pt>
                <c:pt idx="46">
                  <c:v>2.9163539414298123</c:v>
                </c:pt>
                <c:pt idx="47">
                  <c:v>4.1110158776526058</c:v>
                </c:pt>
                <c:pt idx="48">
                  <c:v>5.7544957867806623</c:v>
                </c:pt>
                <c:pt idx="49">
                  <c:v>8.000472781309929</c:v>
                </c:pt>
                <c:pt idx="50">
                  <c:v>11.050360018192354</c:v>
                </c:pt>
                <c:pt idx="51">
                  <c:v>15.166681657631115</c:v>
                </c:pt>
                <c:pt idx="52">
                  <c:v>20.689810219575151</c:v>
                </c:pt>
                <c:pt idx="53">
                  <c:v>28.058815147504387</c:v>
                </c:pt>
                <c:pt idx="54">
                  <c:v>37.837321166279899</c:v>
                </c:pt>
                <c:pt idx="55">
                  <c:v>50.745448115340601</c:v>
                </c:pt>
                <c:pt idx="56">
                  <c:v>67.699106068311082</c:v>
                </c:pt>
                <c:pt idx="57">
                  <c:v>89.858154891751454</c:v>
                </c:pt>
                <c:pt idx="58">
                  <c:v>118.68521063081408</c:v>
                </c:pt>
                <c:pt idx="59">
                  <c:v>156.01719747421984</c:v>
                </c:pt>
                <c:pt idx="60">
                  <c:v>204.15210939000332</c:v>
                </c:pt>
              </c:numCache>
            </c:numRef>
          </c:xVal>
          <c:yVal>
            <c:numRef>
              <c:f>'17-4PH_H1075'!$F$5:$F$65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7B-471A-AB81-EEBDB36C5077}"/>
            </c:ext>
          </c:extLst>
        </c:ser>
        <c:ser>
          <c:idx val="1"/>
          <c:order val="1"/>
          <c:tx>
            <c:strRef>
              <c:f>'17-4PH_H1075'!$H$2</c:f>
              <c:strCache>
                <c:ptCount val="1"/>
                <c:pt idx="0">
                  <c:v>R-O line_H1075_true_total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'17-4PH_H1075'!$H$5:$H$65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8.768084735354954E-4</c:v>
                </c:pt>
                <c:pt idx="6">
                  <c:v>1.0520779508242412E-3</c:v>
                </c:pt>
                <c:pt idx="7">
                  <c:v>1.2273167143067277E-3</c:v>
                </c:pt>
                <c:pt idx="8">
                  <c:v>1.4025247761193925E-3</c:v>
                </c:pt>
                <c:pt idx="9">
                  <c:v>1.5777021550054254E-3</c:v>
                </c:pt>
                <c:pt idx="10">
                  <c:v>1.7528488996497744E-3</c:v>
                </c:pt>
                <c:pt idx="11">
                  <c:v>1.9279651740831503E-3</c:v>
                </c:pt>
                <c:pt idx="12">
                  <c:v>2.1030515318305196E-3</c:v>
                </c:pt>
                <c:pt idx="13">
                  <c:v>2.2781097059618735E-3</c:v>
                </c:pt>
                <c:pt idx="14">
                  <c:v>2.4531446896014024E-3</c:v>
                </c:pt>
                <c:pt idx="15">
                  <c:v>2.6281698119328054E-3</c:v>
                </c:pt>
                <c:pt idx="16">
                  <c:v>2.8032183380720314E-3</c:v>
                </c:pt>
                <c:pt idx="17">
                  <c:v>2.978368517054865E-3</c:v>
                </c:pt>
                <c:pt idx="18">
                  <c:v>3.15379505550496E-3</c:v>
                </c:pt>
                <c:pt idx="19">
                  <c:v>3.3298703803439217E-3</c:v>
                </c:pt>
                <c:pt idx="20">
                  <c:v>3.5073562844499043E-3</c:v>
                </c:pt>
                <c:pt idx="21">
                  <c:v>3.6877542969621716E-3</c:v>
                </c:pt>
                <c:pt idx="22">
                  <c:v>3.8739266298550958E-3</c:v>
                </c:pt>
                <c:pt idx="23">
                  <c:v>4.0711661532529938E-3</c:v>
                </c:pt>
                <c:pt idx="24">
                  <c:v>4.2889935614260858E-3</c:v>
                </c:pt>
                <c:pt idx="25">
                  <c:v>4.5441060696031705E-3</c:v>
                </c:pt>
                <c:pt idx="26">
                  <c:v>4.8651118831738848E-3</c:v>
                </c:pt>
                <c:pt idx="27">
                  <c:v>5.2999795138001316E-3</c:v>
                </c:pt>
                <c:pt idx="28">
                  <c:v>5.927534574184639E-3</c:v>
                </c:pt>
                <c:pt idx="29">
                  <c:v>6.8748704566571599E-3</c:v>
                </c:pt>
                <c:pt idx="30">
                  <c:v>8.3432096796885805E-3</c:v>
                </c:pt>
                <c:pt idx="31">
                  <c:v>1.06455215476828E-2</c:v>
                </c:pt>
                <c:pt idx="32">
                  <c:v>1.425992470658503E-2</c:v>
                </c:pt>
                <c:pt idx="33">
                  <c:v>1.9903210673054891E-2</c:v>
                </c:pt>
                <c:pt idx="34">
                  <c:v>2.8627918321248145E-2</c:v>
                </c:pt>
                <c:pt idx="35">
                  <c:v>4.1942758782005686E-2</c:v>
                </c:pt>
                <c:pt idx="36">
                  <c:v>6.1947392430336319E-2</c:v>
                </c:pt>
                <c:pt idx="37">
                  <c:v>9.1455595830413294E-2</c:v>
                </c:pt>
                <c:pt idx="38">
                  <c:v>0.13405436982959615</c:v>
                </c:pt>
                <c:pt idx="39">
                  <c:v>0.19401646662487868</c:v>
                </c:pt>
                <c:pt idx="40">
                  <c:v>0.27597173748746223</c:v>
                </c:pt>
                <c:pt idx="41">
                  <c:v>0.3842871288772774</c:v>
                </c:pt>
                <c:pt idx="42">
                  <c:v>0.52223472774751889</c:v>
                </c:pt>
                <c:pt idx="43">
                  <c:v>0.69120146138082805</c:v>
                </c:pt>
                <c:pt idx="44">
                  <c:v>0.89027733114033047</c:v>
                </c:pt>
                <c:pt idx="45">
                  <c:v>1.116427092307942</c:v>
                </c:pt>
                <c:pt idx="46">
                  <c:v>1.3651611039929727</c:v>
                </c:pt>
                <c:pt idx="47">
                  <c:v>1.6313981863461002</c:v>
                </c:pt>
                <c:pt idx="48">
                  <c:v>1.910208325662605</c:v>
                </c:pt>
                <c:pt idx="49">
                  <c:v>2.1972771072131598</c:v>
                </c:pt>
                <c:pt idx="50">
                  <c:v>2.4890945365187656</c:v>
                </c:pt>
                <c:pt idx="51">
                  <c:v>2.7829524365510494</c:v>
                </c:pt>
                <c:pt idx="52">
                  <c:v>3.0768425751266983</c:v>
                </c:pt>
                <c:pt idx="53">
                  <c:v>3.3693218846854593</c:v>
                </c:pt>
                <c:pt idx="54">
                  <c:v>3.6593816700424528</c:v>
                </c:pt>
                <c:pt idx="55">
                  <c:v>3.9463364691529947</c:v>
                </c:pt>
                <c:pt idx="56">
                  <c:v>4.2297361870375481</c:v>
                </c:pt>
                <c:pt idx="57">
                  <c:v>4.5092995529684652</c:v>
                </c:pt>
                <c:pt idx="58">
                  <c:v>4.7848650513032647</c:v>
                </c:pt>
                <c:pt idx="59">
                  <c:v>5.0563553374018095</c:v>
                </c:pt>
                <c:pt idx="60">
                  <c:v>5.323751701019118</c:v>
                </c:pt>
              </c:numCache>
            </c:numRef>
          </c:xVal>
          <c:yVal>
            <c:numRef>
              <c:f>'17-4PH_H1075'!$I$5:$I$65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25.021929824561429</c:v>
                </c:pt>
                <c:pt idx="6">
                  <c:v>30.031578947369034</c:v>
                </c:pt>
                <c:pt idx="7">
                  <c:v>35.042982456148764</c:v>
                </c:pt>
                <c:pt idx="8">
                  <c:v>40.056140350958664</c:v>
                </c:pt>
                <c:pt idx="9">
                  <c:v>45.071052632182351</c:v>
                </c:pt>
                <c:pt idx="10">
                  <c:v>50.087719301863721</c:v>
                </c:pt>
                <c:pt idx="11">
                  <c:v>55.106140369164812</c:v>
                </c:pt>
                <c:pt idx="12">
                  <c:v>60.126315869745426</c:v>
                </c:pt>
                <c:pt idx="13">
                  <c:v>65.148245927016433</c:v>
                </c:pt>
                <c:pt idx="14">
                  <c:v>70.171930927771129</c:v>
                </c:pt>
                <c:pt idx="15">
                  <c:v>75.19737198583384</c:v>
                </c:pt>
                <c:pt idx="16">
                  <c:v>80.224572082277504</c:v>
                </c:pt>
                <c:pt idx="17">
                  <c:v>85.253538702372481</c:v>
                </c:pt>
                <c:pt idx="18">
                  <c:v>90.284289614947724</c:v>
                </c:pt>
                <c:pt idx="19">
                  <c:v>95.31686495295925</c:v>
                </c:pt>
                <c:pt idx="20">
                  <c:v>100.35135142557981</c:v>
                </c:pt>
                <c:pt idx="21">
                  <c:v>105.3879290550632</c:v>
                </c:pt>
                <c:pt idx="22">
                  <c:v>110.42695839808027</c:v>
                </c:pt>
                <c:pt idx="23">
                  <c:v>115.46913842989902</c:v>
                </c:pt>
                <c:pt idx="24">
                  <c:v>120.51578453497143</c:v>
                </c:pt>
                <c:pt idx="25">
                  <c:v>125.56930577197953</c:v>
                </c:pt>
                <c:pt idx="26">
                  <c:v>130.63400554823679</c:v>
                </c:pt>
                <c:pt idx="27">
                  <c:v>135.71739664884186</c:v>
                </c:pt>
                <c:pt idx="28">
                  <c:v>140.83231920380848</c:v>
                </c:pt>
                <c:pt idx="29">
                  <c:v>146.00029071094812</c:v>
                </c:pt>
                <c:pt idx="30">
                  <c:v>151.25671668746267</c:v>
                </c:pt>
                <c:pt idx="31">
                  <c:v>156.65886994152677</c:v>
                </c:pt>
                <c:pt idx="32">
                  <c:v>162.29793319080432</c:v>
                </c:pt>
                <c:pt idx="33">
                  <c:v>168.3169290337035</c:v>
                </c:pt>
                <c:pt idx="34">
                  <c:v>174.93707806802442</c:v>
                </c:pt>
                <c:pt idx="35">
                  <c:v>182.49608718408882</c:v>
                </c:pt>
                <c:pt idx="36">
                  <c:v>191.50314727088266</c:v>
                </c:pt>
                <c:pt idx="37">
                  <c:v>202.71710200368994</c:v>
                </c:pt>
                <c:pt idx="38">
                  <c:v>217.25644760741028</c:v>
                </c:pt>
                <c:pt idx="39">
                  <c:v>236.75267366183414</c:v>
                </c:pt>
                <c:pt idx="40">
                  <c:v>263.56212377236938</c:v>
                </c:pt>
                <c:pt idx="41">
                  <c:v>301.05624507765316</c:v>
                </c:pt>
                <c:pt idx="42">
                  <c:v>354.01605261120216</c:v>
                </c:pt>
                <c:pt idx="43">
                  <c:v>429.16415417730065</c:v>
                </c:pt>
                <c:pt idx="44">
                  <c:v>535.8771180900734</c:v>
                </c:pt>
                <c:pt idx="45">
                  <c:v>687.13274279593202</c:v>
                </c:pt>
                <c:pt idx="46">
                  <c:v>900.76140652885681</c:v>
                </c:pt>
                <c:pt idx="47">
                  <c:v>1201.0887312483624</c:v>
                </c:pt>
                <c:pt idx="48">
                  <c:v>1621.0789888273589</c:v>
                </c:pt>
                <c:pt idx="49">
                  <c:v>2205.1158314209324</c:v>
                </c:pt>
                <c:pt idx="50">
                  <c:v>3012.5900045480885</c:v>
                </c:pt>
                <c:pt idx="51">
                  <c:v>4122.503822695935</c:v>
                </c:pt>
                <c:pt idx="52">
                  <c:v>5639.3506570895388</c:v>
                </c:pt>
                <c:pt idx="53">
                  <c:v>7700.5860140886625</c:v>
                </c:pt>
                <c:pt idx="54">
                  <c:v>10486.076714895573</c:v>
                </c:pt>
                <c:pt idx="55">
                  <c:v>14229.998231718666</c:v>
                </c:pt>
                <c:pt idx="56">
                  <c:v>19235.749699127104</c:v>
                </c:pt>
                <c:pt idx="57">
                  <c:v>25894.574144149163</c:v>
                </c:pt>
                <c:pt idx="58">
                  <c:v>34708.711082936083</c:v>
                </c:pt>
                <c:pt idx="59">
                  <c:v>46320.073254894851</c:v>
                </c:pt>
                <c:pt idx="60">
                  <c:v>61545.632817000995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7B-471A-AB81-EEBDB36C5077}"/>
            </c:ext>
          </c:extLst>
        </c:ser>
        <c:ser>
          <c:idx val="5"/>
          <c:order val="2"/>
          <c:tx>
            <c:strRef>
              <c:f>'17-4PH_H1075'!$N$2</c:f>
              <c:strCache>
                <c:ptCount val="1"/>
                <c:pt idx="0">
                  <c:v>R-O line_H1075_true_plastic strain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'17-4PH_H1075'!$N$5:$N$65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8.3725594385774746E-7</c:v>
                </c:pt>
                <c:pt idx="2">
                  <c:v>4.513246368988838E-6</c:v>
                </c:pt>
                <c:pt idx="3">
                  <c:v>1.3877532138506683E-5</c:v>
                </c:pt>
                <c:pt idx="4">
                  <c:v>3.4198457928729699E-5</c:v>
                </c:pt>
                <c:pt idx="5">
                  <c:v>7.4950564169455787E-5</c:v>
                </c:pt>
                <c:pt idx="6">
                  <c:v>1.5274653771467795E-4</c:v>
                </c:pt>
                <c:pt idx="7">
                  <c:v>2.960435872061901E-4</c:v>
                </c:pt>
                <c:pt idx="8">
                  <c:v>5.5254661781120595E-4</c:v>
                </c:pt>
                <c:pt idx="9">
                  <c:v>1.0006307113547795E-3</c:v>
                </c:pt>
                <c:pt idx="10">
                  <c:v>1.7666342602434531E-3</c:v>
                </c:pt>
                <c:pt idx="11">
                  <c:v>3.0505374840989249E-3</c:v>
                </c:pt>
                <c:pt idx="12">
                  <c:v>5.1633001151084393E-3</c:v>
                </c:pt>
                <c:pt idx="13">
                  <c:v>8.5798414056149665E-3</c:v>
                </c:pt>
                <c:pt idx="14">
                  <c:v>1.4011934535491873E-2</c:v>
                </c:pt>
                <c:pt idx="15">
                  <c:v>2.2504356252656323E-2</c:v>
                </c:pt>
                <c:pt idx="16">
                  <c:v>3.5553968323376518E-2</c:v>
                </c:pt>
                <c:pt idx="17">
                  <c:v>5.5242564775679293E-2</c:v>
                </c:pt>
                <c:pt idx="18">
                  <c:v>8.4357296079868305E-2</c:v>
                </c:pt>
                <c:pt idx="19">
                  <c:v>0.12644591760172763</c:v>
                </c:pt>
                <c:pt idx="20">
                  <c:v>0.18572393628983738</c:v>
                </c:pt>
                <c:pt idx="21">
                  <c:v>0.26673852469240217</c:v>
                </c:pt>
                <c:pt idx="22">
                  <c:v>0.37373833287852315</c:v>
                </c:pt>
                <c:pt idx="23">
                  <c:v>0.50982769288793839</c:v>
                </c:pt>
                <c:pt idx="24">
                  <c:v>0.6761576510277002</c:v>
                </c:pt>
                <c:pt idx="25">
                  <c:v>0.87148920626394744</c:v>
                </c:pt>
                <c:pt idx="26">
                  <c:v>1.092331752529599</c:v>
                </c:pt>
                <c:pt idx="27">
                  <c:v>1.3335700216275095</c:v>
                </c:pt>
                <c:pt idx="28">
                  <c:v>1.5892693031132858</c:v>
                </c:pt>
                <c:pt idx="29">
                  <c:v>1.853342942163861</c:v>
                </c:pt>
                <c:pt idx="30">
                  <c:v>2.1199192029216589</c:v>
                </c:pt>
                <c:pt idx="31">
                  <c:v>2.3834042050999957</c:v>
                </c:pt>
                <c:pt idx="32">
                  <c:v>2.6383177606358643</c:v>
                </c:pt>
                <c:pt idx="33">
                  <c:v>2.8789852032678778</c:v>
                </c:pt>
                <c:pt idx="34">
                  <c:v>3.0991404652126344</c:v>
                </c:pt>
                <c:pt idx="35">
                  <c:v>3.2914637347518418</c:v>
                </c:pt>
                <c:pt idx="36">
                  <c:v>3.447052866605433</c:v>
                </c:pt>
                <c:pt idx="37">
                  <c:v>3.554812182124778</c:v>
                </c:pt>
                <c:pt idx="38">
                  <c:v>3.600732585072465</c:v>
                </c:pt>
                <c:pt idx="39">
                  <c:v>3.5670301206428108</c:v>
                </c:pt>
                <c:pt idx="40">
                  <c:v>3.4311041901813994</c:v>
                </c:pt>
                <c:pt idx="41">
                  <c:v>3.164270393724808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'17-4PH_H1075'!$O$5:$O$65</c:f>
              <c:numCache>
                <c:formatCode>0_);[Red]\(0\)</c:formatCode>
                <c:ptCount val="61"/>
                <c:pt idx="0">
                  <c:v>95.31686495295925</c:v>
                </c:pt>
                <c:pt idx="1">
                  <c:v>100.35135142557981</c:v>
                </c:pt>
                <c:pt idx="2">
                  <c:v>105.3879290550632</c:v>
                </c:pt>
                <c:pt idx="3">
                  <c:v>110.42695839808027</c:v>
                </c:pt>
                <c:pt idx="4">
                  <c:v>115.46913842989902</c:v>
                </c:pt>
                <c:pt idx="5">
                  <c:v>120.51578453497143</c:v>
                </c:pt>
                <c:pt idx="6">
                  <c:v>125.56930577197953</c:v>
                </c:pt>
                <c:pt idx="7">
                  <c:v>130.63400554823679</c:v>
                </c:pt>
                <c:pt idx="8">
                  <c:v>135.71739664884186</c:v>
                </c:pt>
                <c:pt idx="9">
                  <c:v>140.83231920380848</c:v>
                </c:pt>
                <c:pt idx="10">
                  <c:v>146.00029071094812</c:v>
                </c:pt>
                <c:pt idx="11">
                  <c:v>151.25671668746267</c:v>
                </c:pt>
                <c:pt idx="12">
                  <c:v>156.65886994152677</c:v>
                </c:pt>
                <c:pt idx="13">
                  <c:v>162.29793319080432</c:v>
                </c:pt>
                <c:pt idx="14">
                  <c:v>168.3169290337035</c:v>
                </c:pt>
                <c:pt idx="15">
                  <c:v>174.93707806802442</c:v>
                </c:pt>
                <c:pt idx="16">
                  <c:v>182.49608718408882</c:v>
                </c:pt>
                <c:pt idx="17">
                  <c:v>191.50314727088266</c:v>
                </c:pt>
                <c:pt idx="18">
                  <c:v>202.71710200368994</c:v>
                </c:pt>
                <c:pt idx="19">
                  <c:v>217.25644760741028</c:v>
                </c:pt>
                <c:pt idx="20">
                  <c:v>236.75267366183414</c:v>
                </c:pt>
                <c:pt idx="21">
                  <c:v>263.56212377236938</c:v>
                </c:pt>
                <c:pt idx="22">
                  <c:v>301.05624507765316</c:v>
                </c:pt>
                <c:pt idx="23">
                  <c:v>354.01605261120216</c:v>
                </c:pt>
                <c:pt idx="24">
                  <c:v>429.16415417730065</c:v>
                </c:pt>
                <c:pt idx="25">
                  <c:v>535.8771180900734</c:v>
                </c:pt>
                <c:pt idx="26">
                  <c:v>687.13274279593202</c:v>
                </c:pt>
                <c:pt idx="27">
                  <c:v>900.76140652885681</c:v>
                </c:pt>
                <c:pt idx="28">
                  <c:v>1201.0887312483624</c:v>
                </c:pt>
                <c:pt idx="29">
                  <c:v>1621.0789888273589</c:v>
                </c:pt>
                <c:pt idx="30">
                  <c:v>2205.1158314209324</c:v>
                </c:pt>
                <c:pt idx="31">
                  <c:v>3012.5900045480885</c:v>
                </c:pt>
                <c:pt idx="32">
                  <c:v>4122.503822695935</c:v>
                </c:pt>
                <c:pt idx="33">
                  <c:v>5639.3506570895388</c:v>
                </c:pt>
                <c:pt idx="34">
                  <c:v>7700.5860140886625</c:v>
                </c:pt>
                <c:pt idx="35">
                  <c:v>10486.076714895573</c:v>
                </c:pt>
                <c:pt idx="36">
                  <c:v>14229.998231718666</c:v>
                </c:pt>
                <c:pt idx="37">
                  <c:v>19235.749699127104</c:v>
                </c:pt>
                <c:pt idx="38">
                  <c:v>25894.574144149163</c:v>
                </c:pt>
                <c:pt idx="39">
                  <c:v>34708.711082936083</c:v>
                </c:pt>
                <c:pt idx="40">
                  <c:v>46320.073254894851</c:v>
                </c:pt>
                <c:pt idx="41">
                  <c:v>61545.632817000995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7B-471A-AB81-EEBDB36C5077}"/>
            </c:ext>
          </c:extLst>
        </c:ser>
        <c:ser>
          <c:idx val="4"/>
          <c:order val="3"/>
          <c:tx>
            <c:strRef>
              <c:f>'17-4PH_H1075'!$S$2</c:f>
              <c:strCache>
                <c:ptCount val="1"/>
                <c:pt idx="0">
                  <c:v>fea line_H1075_total strain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'17-4PH_H1075'!$S$5:$S$65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3.3444514018582195E-3</c:v>
                </c:pt>
                <c:pt idx="2">
                  <c:v>3.521937305964202E-3</c:v>
                </c:pt>
                <c:pt idx="3">
                  <c:v>3.7023353184764693E-3</c:v>
                </c:pt>
                <c:pt idx="4">
                  <c:v>3.8885076513693936E-3</c:v>
                </c:pt>
                <c:pt idx="5">
                  <c:v>4.0857471747672907E-3</c:v>
                </c:pt>
                <c:pt idx="6">
                  <c:v>4.3035745829403818E-3</c:v>
                </c:pt>
                <c:pt idx="7">
                  <c:v>4.5586870911174665E-3</c:v>
                </c:pt>
                <c:pt idx="8">
                  <c:v>4.8796929046881809E-3</c:v>
                </c:pt>
                <c:pt idx="9">
                  <c:v>5.3145605353144276E-3</c:v>
                </c:pt>
                <c:pt idx="10">
                  <c:v>5.942115595698935E-3</c:v>
                </c:pt>
                <c:pt idx="11">
                  <c:v>6.8894514781714551E-3</c:v>
                </c:pt>
                <c:pt idx="12">
                  <c:v>8.3577907012028756E-3</c:v>
                </c:pt>
                <c:pt idx="13">
                  <c:v>1.0660102569197097E-2</c:v>
                </c:pt>
                <c:pt idx="14">
                  <c:v>1.4274505728099327E-2</c:v>
                </c:pt>
                <c:pt idx="15">
                  <c:v>1.9917791694569188E-2</c:v>
                </c:pt>
                <c:pt idx="16">
                  <c:v>2.8642499342762442E-2</c:v>
                </c:pt>
                <c:pt idx="17">
                  <c:v>4.1957339803519983E-2</c:v>
                </c:pt>
                <c:pt idx="18">
                  <c:v>6.1961973451850609E-2</c:v>
                </c:pt>
                <c:pt idx="19">
                  <c:v>9.1470176851927598E-2</c:v>
                </c:pt>
                <c:pt idx="20">
                  <c:v>0.13406895085111045</c:v>
                </c:pt>
                <c:pt idx="21">
                  <c:v>0.19403104764639298</c:v>
                </c:pt>
                <c:pt idx="22">
                  <c:v>0.27598631850897648</c:v>
                </c:pt>
                <c:pt idx="23">
                  <c:v>0.3843017098987917</c:v>
                </c:pt>
                <c:pt idx="24">
                  <c:v>0.52224930876903319</c:v>
                </c:pt>
                <c:pt idx="25">
                  <c:v>0.69121604240234225</c:v>
                </c:pt>
                <c:pt idx="26">
                  <c:v>0.89029191216184478</c:v>
                </c:pt>
                <c:pt idx="27">
                  <c:v>1.1164416733294562</c:v>
                </c:pt>
                <c:pt idx="28">
                  <c:v>1.3651756850144872</c:v>
                </c:pt>
                <c:pt idx="29">
                  <c:v>1.6314127673676146</c:v>
                </c:pt>
                <c:pt idx="30">
                  <c:v>1.9102229066841194</c:v>
                </c:pt>
                <c:pt idx="31">
                  <c:v>2.1972916882346745</c:v>
                </c:pt>
                <c:pt idx="32">
                  <c:v>2.4891091175402797</c:v>
                </c:pt>
                <c:pt idx="33">
                  <c:v>2.7829670175725636</c:v>
                </c:pt>
                <c:pt idx="34">
                  <c:v>3.076857156148213</c:v>
                </c:pt>
                <c:pt idx="35">
                  <c:v>3.369336465706974</c:v>
                </c:pt>
                <c:pt idx="36">
                  <c:v>3.6593962510639679</c:v>
                </c:pt>
                <c:pt idx="37">
                  <c:v>3.9463510501745103</c:v>
                </c:pt>
                <c:pt idx="38">
                  <c:v>4.2297507680590645</c:v>
                </c:pt>
                <c:pt idx="39">
                  <c:v>4.5093141339899825</c:v>
                </c:pt>
                <c:pt idx="40">
                  <c:v>4.784879632324782</c:v>
                </c:pt>
                <c:pt idx="41">
                  <c:v>5.0563699184233277</c:v>
                </c:pt>
                <c:pt idx="42">
                  <c:v>5.3237662820406353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'17-4PH_H1075'!$T$5:$T$65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95.31686495295925</c:v>
                </c:pt>
                <c:pt idx="2">
                  <c:v>100.35135142557981</c:v>
                </c:pt>
                <c:pt idx="3">
                  <c:v>105.3879290550632</c:v>
                </c:pt>
                <c:pt idx="4">
                  <c:v>110.42695839808027</c:v>
                </c:pt>
                <c:pt idx="5">
                  <c:v>115.46913842989902</c:v>
                </c:pt>
                <c:pt idx="6">
                  <c:v>120.51578453497143</c:v>
                </c:pt>
                <c:pt idx="7">
                  <c:v>125.56930577197953</c:v>
                </c:pt>
                <c:pt idx="8">
                  <c:v>130.63400554823679</c:v>
                </c:pt>
                <c:pt idx="9">
                  <c:v>135.71739664884186</c:v>
                </c:pt>
                <c:pt idx="10">
                  <c:v>140.83231920380848</c:v>
                </c:pt>
                <c:pt idx="11">
                  <c:v>146.00029071094812</c:v>
                </c:pt>
                <c:pt idx="12">
                  <c:v>151.25671668746267</c:v>
                </c:pt>
                <c:pt idx="13">
                  <c:v>156.65886994152677</c:v>
                </c:pt>
                <c:pt idx="14">
                  <c:v>162.29793319080432</c:v>
                </c:pt>
                <c:pt idx="15">
                  <c:v>168.3169290337035</c:v>
                </c:pt>
                <c:pt idx="16">
                  <c:v>174.93707806802442</c:v>
                </c:pt>
                <c:pt idx="17">
                  <c:v>182.49608718408882</c:v>
                </c:pt>
                <c:pt idx="18">
                  <c:v>191.50314727088266</c:v>
                </c:pt>
                <c:pt idx="19">
                  <c:v>202.71710200368994</c:v>
                </c:pt>
                <c:pt idx="20">
                  <c:v>217.25644760741028</c:v>
                </c:pt>
                <c:pt idx="21">
                  <c:v>236.75267366183414</c:v>
                </c:pt>
                <c:pt idx="22">
                  <c:v>263.56212377236938</c:v>
                </c:pt>
                <c:pt idx="23">
                  <c:v>301.05624507765316</c:v>
                </c:pt>
                <c:pt idx="24">
                  <c:v>354.01605261120216</c:v>
                </c:pt>
                <c:pt idx="25">
                  <c:v>429.16415417730065</c:v>
                </c:pt>
                <c:pt idx="26">
                  <c:v>535.8771180900734</c:v>
                </c:pt>
                <c:pt idx="27">
                  <c:v>687.13274279593202</c:v>
                </c:pt>
                <c:pt idx="28">
                  <c:v>900.76140652885681</c:v>
                </c:pt>
                <c:pt idx="29">
                  <c:v>1201.0887312483624</c:v>
                </c:pt>
                <c:pt idx="30">
                  <c:v>1621.0789888273589</c:v>
                </c:pt>
                <c:pt idx="31">
                  <c:v>2205.1158314209324</c:v>
                </c:pt>
                <c:pt idx="32">
                  <c:v>3012.5900045480885</c:v>
                </c:pt>
                <c:pt idx="33">
                  <c:v>4122.503822695935</c:v>
                </c:pt>
                <c:pt idx="34">
                  <c:v>5639.3506570895388</c:v>
                </c:pt>
                <c:pt idx="35">
                  <c:v>7700.5860140886625</c:v>
                </c:pt>
                <c:pt idx="36">
                  <c:v>10486.076714895573</c:v>
                </c:pt>
                <c:pt idx="37">
                  <c:v>14229.998231718666</c:v>
                </c:pt>
                <c:pt idx="38">
                  <c:v>19235.749699127104</c:v>
                </c:pt>
                <c:pt idx="39">
                  <c:v>25894.574144149163</c:v>
                </c:pt>
                <c:pt idx="40">
                  <c:v>34708.711082936083</c:v>
                </c:pt>
                <c:pt idx="41">
                  <c:v>46320.073254894851</c:v>
                </c:pt>
                <c:pt idx="42">
                  <c:v>61545.632817000995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7B-471A-AB81-EEBDB36C5077}"/>
            </c:ext>
          </c:extLst>
        </c:ser>
        <c:ser>
          <c:idx val="2"/>
          <c:order val="4"/>
          <c:tx>
            <c:strRef>
              <c:f>'17-4PH_H1075'!$B$8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'17-4PH_H1075'!$C$10:$C$11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'17-4PH_H1075'!$B$10:$B$11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7B-471A-AB81-EEBDB36C5077}"/>
            </c:ext>
          </c:extLst>
        </c:ser>
        <c:ser>
          <c:idx val="3"/>
          <c:order val="5"/>
          <c:tx>
            <c:strRef>
              <c:f>'17-4PH_H1075'!$B$13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'17-4PH_H1075'!$C$15:$C$16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'17-4PH_H1075'!$B$15:$B$16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7B-471A-AB81-EEBDB36C5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</a:t>
            </a:r>
            <a:r>
              <a:rPr lang="en-US" altLang="ja-JP" baseline="0"/>
              <a:t> curve, small range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'17-4PH_H1100'!$E$2</c:f>
              <c:strCache>
                <c:ptCount val="1"/>
                <c:pt idx="0">
                  <c:v>R-O line_H1100_eng_total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'17-4PH_H1100'!$E$5:$E$45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5.2631578947368474E-4</c:v>
                </c:pt>
                <c:pt idx="4">
                  <c:v>7.0175438596496828E-4</c:v>
                </c:pt>
                <c:pt idx="5">
                  <c:v>8.7719298245813085E-4</c:v>
                </c:pt>
                <c:pt idx="6">
                  <c:v>1.0526315789841699E-3</c:v>
                </c:pt>
                <c:pt idx="7">
                  <c:v>1.2280701758721206E-3</c:v>
                </c:pt>
                <c:pt idx="8">
                  <c:v>1.4035087756016701E-3</c:v>
                </c:pt>
                <c:pt idx="9">
                  <c:v>1.5789473925937303E-3</c:v>
                </c:pt>
                <c:pt idx="10">
                  <c:v>1.754386095362439E-3</c:v>
                </c:pt>
                <c:pt idx="11">
                  <c:v>1.9298251608184627E-3</c:v>
                </c:pt>
                <c:pt idx="12">
                  <c:v>2.1052655697128223E-3</c:v>
                </c:pt>
                <c:pt idx="13">
                  <c:v>2.2807104347561703E-3</c:v>
                </c:pt>
                <c:pt idx="14">
                  <c:v>2.4561687623129791E-3</c:v>
                </c:pt>
                <c:pt idx="15">
                  <c:v>2.631664632359451E-3</c:v>
                </c:pt>
                <c:pt idx="16">
                  <c:v>2.8072581819282476E-3</c:v>
                </c:pt>
                <c:pt idx="17">
                  <c:v>2.9830909263695846E-3</c:v>
                </c:pt>
                <c:pt idx="18">
                  <c:v>3.1594789174486031E-3</c:v>
                </c:pt>
                <c:pt idx="19">
                  <c:v>3.3370960561416186E-3</c:v>
                </c:pt>
                <c:pt idx="20">
                  <c:v>3.517321111404063E-3</c:v>
                </c:pt>
                <c:pt idx="21">
                  <c:v>3.7028723175371466E-3</c:v>
                </c:pt>
                <c:pt idx="22">
                  <c:v>3.8989323812202905E-3</c:v>
                </c:pt>
                <c:pt idx="23">
                  <c:v>4.1150877192982459E-3</c:v>
                </c:pt>
                <c:pt idx="24">
                  <c:v>4.3685872258379995E-3</c:v>
                </c:pt>
                <c:pt idx="25">
                  <c:v>4.6896928556811497E-3</c:v>
                </c:pt>
                <c:pt idx="26">
                  <c:v>5.1302802505642578E-3</c:v>
                </c:pt>
                <c:pt idx="27">
                  <c:v>5.7773966185309302E-3</c:v>
                </c:pt>
                <c:pt idx="28">
                  <c:v>6.7742525574157912E-3</c:v>
                </c:pt>
                <c:pt idx="29">
                  <c:v>8.3521885107750229E-3</c:v>
                </c:pt>
                <c:pt idx="30">
                  <c:v>1.0878609466867388E-2</c:v>
                </c:pt>
                <c:pt idx="31">
                  <c:v>1.4927842635247587E-2</c:v>
                </c:pt>
                <c:pt idx="32">
                  <c:v>2.1384491551393197E-2</c:v>
                </c:pt>
                <c:pt idx="33">
                  <c:v>3.1592321964347518E-2</c:v>
                </c:pt>
                <c:pt idx="34">
                  <c:v>4.7566248802706372E-2</c:v>
                </c:pt>
                <c:pt idx="35">
                  <c:v>7.2290879688691204E-2</c:v>
                </c:pt>
                <c:pt idx="36">
                  <c:v>0.11013664970111653</c:v>
                </c:pt>
                <c:pt idx="37">
                  <c:v>0.1674342663909574</c:v>
                </c:pt>
                <c:pt idx="38">
                  <c:v>0.25326046863043922</c:v>
                </c:pt>
                <c:pt idx="39">
                  <c:v>0.38050357967910431</c:v>
                </c:pt>
                <c:pt idx="40">
                  <c:v>0.56729670785386999</c:v>
                </c:pt>
              </c:numCache>
            </c:numRef>
          </c:xVal>
          <c:yVal>
            <c:numRef>
              <c:f>'17-4PH_H1100'!$F$5:$F$45</c:f>
              <c:numCache>
                <c:formatCode>0_);[Red]\(0\)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9-4566-A8FE-FF39B90EABC1}"/>
            </c:ext>
          </c:extLst>
        </c:ser>
        <c:ser>
          <c:idx val="1"/>
          <c:order val="1"/>
          <c:tx>
            <c:strRef>
              <c:f>'17-4PH_H1100'!$H$2</c:f>
              <c:strCache>
                <c:ptCount val="1"/>
                <c:pt idx="0">
                  <c:v>R-O line_H1100_true_total strain</c:v>
                </c:pt>
              </c:strCache>
            </c:strRef>
          </c:tx>
          <c:spPr>
            <a:ln w="1270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'17-4PH_H1100'!$H$5:$H$45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8.7680847353638282E-4</c:v>
                </c:pt>
                <c:pt idx="6">
                  <c:v>1.0520779508406553E-3</c:v>
                </c:pt>
                <c:pt idx="7">
                  <c:v>1.2273167144996695E-3</c:v>
                </c:pt>
                <c:pt idx="8">
                  <c:v>1.4025247777522372E-3</c:v>
                </c:pt>
                <c:pt idx="9">
                  <c:v>1.5777021657522911E-3</c:v>
                </c:pt>
                <c:pt idx="10">
                  <c:v>1.752848957636023E-3</c:v>
                </c:pt>
                <c:pt idx="11">
                  <c:v>1.9279654404817618E-3</c:v>
                </c:pt>
                <c:pt idx="12">
                  <c:v>2.1030526035301211E-3</c:v>
                </c:pt>
                <c:pt idx="13">
                  <c:v>2.2781135624389201E-3</c:v>
                </c:pt>
                <c:pt idx="14">
                  <c:v>2.4531573099007961E-3</c:v>
                </c:pt>
                <c:pt idx="15">
                  <c:v>2.6282078663618694E-3</c:v>
                </c:pt>
                <c:pt idx="16">
                  <c:v>2.8033251915718332E-3</c:v>
                </c:pt>
                <c:pt idx="17">
                  <c:v>2.978650339556313E-3</c:v>
                </c:pt>
                <c:pt idx="18">
                  <c:v>3.1544982520476553E-3</c:v>
                </c:pt>
                <c:pt idx="19">
                  <c:v>3.3315403077106742E-3</c:v>
                </c:pt>
                <c:pt idx="20">
                  <c:v>3.5111498042494035E-3</c:v>
                </c:pt>
                <c:pt idx="21">
                  <c:v>3.696033562662202E-3</c:v>
                </c:pt>
                <c:pt idx="22">
                  <c:v>3.8913512435363846E-3</c:v>
                </c:pt>
                <c:pt idx="23">
                  <c:v>4.1066439026006341E-3</c:v>
                </c:pt>
                <c:pt idx="24">
                  <c:v>4.359072648772026E-3</c:v>
                </c:pt>
                <c:pt idx="25">
                  <c:v>4.6787305061481953E-3</c:v>
                </c:pt>
                <c:pt idx="26">
                  <c:v>5.1171651996393423E-3</c:v>
                </c:pt>
                <c:pt idx="27">
                  <c:v>5.7607714653551906E-3</c:v>
                </c:pt>
                <c:pt idx="28">
                  <c:v>6.7514104095198115E-3</c:v>
                </c:pt>
                <c:pt idx="29">
                  <c:v>8.3175019893934887E-3</c:v>
                </c:pt>
                <c:pt idx="30">
                  <c:v>1.0819863063673158E-2</c:v>
                </c:pt>
                <c:pt idx="31">
                  <c:v>1.4817518966909596E-2</c:v>
                </c:pt>
                <c:pt idx="32">
                  <c:v>2.1159051594883665E-2</c:v>
                </c:pt>
                <c:pt idx="33">
                  <c:v>3.1103552155504508E-2</c:v>
                </c:pt>
                <c:pt idx="34">
                  <c:v>4.6469615494683272E-2</c:v>
                </c:pt>
                <c:pt idx="35">
                  <c:v>6.9797368834940393E-2</c:v>
                </c:pt>
                <c:pt idx="36">
                  <c:v>0.10448311558593831</c:v>
                </c:pt>
                <c:pt idx="37">
                  <c:v>0.15480840609872454</c:v>
                </c:pt>
                <c:pt idx="38">
                  <c:v>0.22574853031265563</c:v>
                </c:pt>
                <c:pt idx="39">
                  <c:v>0.32244834541557166</c:v>
                </c:pt>
                <c:pt idx="40">
                  <c:v>0.44935229315495573</c:v>
                </c:pt>
              </c:numCache>
            </c:numRef>
          </c:xVal>
          <c:yVal>
            <c:numRef>
              <c:f>'17-4PH_H1100'!$I$5:$I$45</c:f>
              <c:numCache>
                <c:formatCode>0_);[Red]\(0\)</c:formatCode>
                <c:ptCount val="4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25.02192982456145</c:v>
                </c:pt>
                <c:pt idx="6">
                  <c:v>30.031578947369528</c:v>
                </c:pt>
                <c:pt idx="7">
                  <c:v>35.042982456155528</c:v>
                </c:pt>
                <c:pt idx="8">
                  <c:v>40.056140351024069</c:v>
                </c:pt>
                <c:pt idx="9">
                  <c:v>45.071052632666721</c:v>
                </c:pt>
                <c:pt idx="10">
                  <c:v>50.087719304768122</c:v>
                </c:pt>
                <c:pt idx="11">
                  <c:v>55.106140383845016</c:v>
                </c:pt>
                <c:pt idx="12">
                  <c:v>60.126315934182777</c:v>
                </c:pt>
                <c:pt idx="13">
                  <c:v>65.148246178259157</c:v>
                </c:pt>
                <c:pt idx="14">
                  <c:v>70.171931813361908</c:v>
                </c:pt>
                <c:pt idx="15">
                  <c:v>75.197374847426957</c:v>
                </c:pt>
                <c:pt idx="16">
                  <c:v>80.224580654554259</c:v>
                </c:pt>
                <c:pt idx="17">
                  <c:v>85.253562728741414</c:v>
                </c:pt>
                <c:pt idx="18">
                  <c:v>90.284353102570364</c:v>
                </c:pt>
                <c:pt idx="19">
                  <c:v>95.317024125333461</c:v>
                </c:pt>
                <c:pt idx="20">
                  <c:v>100.35173211114041</c:v>
                </c:pt>
                <c:pt idx="21">
                  <c:v>105.3888015933414</c:v>
                </c:pt>
                <c:pt idx="22">
                  <c:v>110.42888256193422</c:v>
                </c:pt>
                <c:pt idx="23">
                  <c:v>115.47323508771929</c:v>
                </c:pt>
                <c:pt idx="24">
                  <c:v>120.52423046710058</c:v>
                </c:pt>
                <c:pt idx="25">
                  <c:v>125.58621160696015</c:v>
                </c:pt>
                <c:pt idx="26">
                  <c:v>130.66693643257335</c:v>
                </c:pt>
                <c:pt idx="27">
                  <c:v>135.77994854350166</c:v>
                </c:pt>
                <c:pt idx="28">
                  <c:v>140.9483953580382</c:v>
                </c:pt>
                <c:pt idx="29">
                  <c:v>146.21106733406239</c:v>
                </c:pt>
                <c:pt idx="30">
                  <c:v>151.63179142003011</c:v>
                </c:pt>
                <c:pt idx="31">
                  <c:v>157.31381560846336</c:v>
                </c:pt>
                <c:pt idx="32">
                  <c:v>163.4215186482229</c:v>
                </c:pt>
                <c:pt idx="33">
                  <c:v>170.21273312411734</c:v>
                </c:pt>
                <c:pt idx="34">
                  <c:v>178.08626229646009</c:v>
                </c:pt>
                <c:pt idx="35">
                  <c:v>187.65090394552095</c:v>
                </c:pt>
                <c:pt idx="36">
                  <c:v>199.82459694620096</c:v>
                </c:pt>
                <c:pt idx="37">
                  <c:v>215.97533928232713</c:v>
                </c:pt>
                <c:pt idx="38">
                  <c:v>238.11948903978345</c:v>
                </c:pt>
                <c:pt idx="39">
                  <c:v>269.19819803742536</c:v>
                </c:pt>
                <c:pt idx="40">
                  <c:v>313.45934157077397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9-4566-A8FE-FF39B90EABC1}"/>
            </c:ext>
          </c:extLst>
        </c:ser>
        <c:ser>
          <c:idx val="4"/>
          <c:order val="2"/>
          <c:tx>
            <c:strRef>
              <c:f>'17-4PH_H1100'!$N$2</c:f>
              <c:strCache>
                <c:ptCount val="1"/>
                <c:pt idx="0">
                  <c:v>R-O line_H1100_true_plastic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'17-4PH_H1100'!$N$5:$N$65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4.5710749589254404E-7</c:v>
                </c:pt>
                <c:pt idx="2">
                  <c:v>3.4101834799921821E-6</c:v>
                </c:pt>
                <c:pt idx="3">
                  <c:v>1.1554661815562847E-5</c:v>
                </c:pt>
                <c:pt idx="4">
                  <c:v>3.0027396423330972E-5</c:v>
                </c:pt>
                <c:pt idx="5">
                  <c:v>6.8325230021437384E-5</c:v>
                </c:pt>
                <c:pt idx="6">
                  <c:v>1.4352606814436271E-4</c:v>
                </c:pt>
                <c:pt idx="7">
                  <c:v>2.8557055219212641E-4</c:v>
                </c:pt>
                <c:pt idx="8">
                  <c:v>5.4573419917052944E-4</c:v>
                </c:pt>
                <c:pt idx="9">
                  <c:v>1.0099365311695952E-3</c:v>
                </c:pt>
                <c:pt idx="10">
                  <c:v>1.8192264642978464E-3</c:v>
                </c:pt>
                <c:pt idx="11">
                  <c:v>3.2006628871180426E-3</c:v>
                </c:pt>
                <c:pt idx="12">
                  <c:v>5.5128231162760374E-3</c:v>
                </c:pt>
                <c:pt idx="13">
                  <c:v>9.3111097497428873E-3</c:v>
                </c:pt>
                <c:pt idx="14">
                  <c:v>1.5438337007900831E-2</c:v>
                </c:pt>
                <c:pt idx="15">
                  <c:v>2.5144549341297312E-2</c:v>
                </c:pt>
                <c:pt idx="16">
                  <c:v>4.0234348498990359E-2</c:v>
                </c:pt>
                <c:pt idx="17">
                  <c:v>6.3226500377876929E-2</c:v>
                </c:pt>
                <c:pt idx="18">
                  <c:v>9.7485100006043976E-2</c:v>
                </c:pt>
                <c:pt idx="19">
                  <c:v>0.1472436978052819</c:v>
                </c:pt>
                <c:pt idx="20">
                  <c:v>0.21740683430842506</c:v>
                </c:pt>
                <c:pt idx="21">
                  <c:v>0.31301616839387997</c:v>
                </c:pt>
                <c:pt idx="22">
                  <c:v>0.43836709355314651</c:v>
                </c:pt>
                <c:pt idx="23">
                  <c:v>0.59597015871398407</c:v>
                </c:pt>
                <c:pt idx="24">
                  <c:v>0.78575430787361245</c:v>
                </c:pt>
                <c:pt idx="25">
                  <c:v>1.0048939057602289</c:v>
                </c:pt>
                <c:pt idx="26">
                  <c:v>1.2483348904337137</c:v>
                </c:pt>
                <c:pt idx="27">
                  <c:v>1.5097230788953055</c:v>
                </c:pt>
                <c:pt idx="28">
                  <c:v>1.7823005894763138</c:v>
                </c:pt>
                <c:pt idx="29">
                  <c:v>2.0594775543934465</c:v>
                </c:pt>
                <c:pt idx="30">
                  <c:v>2.3350137123835188</c:v>
                </c:pt>
                <c:pt idx="31">
                  <c:v>2.6028886492881544</c:v>
                </c:pt>
                <c:pt idx="32">
                  <c:v>2.8569715904338095</c:v>
                </c:pt>
                <c:pt idx="33">
                  <c:v>3.0905717778256752</c:v>
                </c:pt>
                <c:pt idx="34">
                  <c:v>3.2959073439733095</c:v>
                </c:pt>
                <c:pt idx="35">
                  <c:v>3.4634963354797557</c:v>
                </c:pt>
                <c:pt idx="36">
                  <c:v>3.5814514850116481</c:v>
                </c:pt>
                <c:pt idx="37">
                  <c:v>3.6346468815556845</c:v>
                </c:pt>
                <c:pt idx="38">
                  <c:v>3.6037156118986218</c:v>
                </c:pt>
                <c:pt idx="39">
                  <c:v>3.4638297425428068</c:v>
                </c:pt>
                <c:pt idx="40">
                  <c:v>3.1832059168134657</c:v>
                </c:pt>
                <c:pt idx="41">
                  <c:v>2.7212703889114325</c:v>
                </c:pt>
                <c:pt idx="42">
                  <c:v>2.0264059536771932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'17-4PH_H1100'!$O$5:$O$65</c:f>
              <c:numCache>
                <c:formatCode>0_);[Red]\(0\)</c:formatCode>
                <c:ptCount val="61"/>
                <c:pt idx="0">
                  <c:v>90.284353102570364</c:v>
                </c:pt>
                <c:pt idx="1">
                  <c:v>95.317024125333461</c:v>
                </c:pt>
                <c:pt idx="2">
                  <c:v>100.35173211114041</c:v>
                </c:pt>
                <c:pt idx="3">
                  <c:v>105.3888015933414</c:v>
                </c:pt>
                <c:pt idx="4">
                  <c:v>110.42888256193422</c:v>
                </c:pt>
                <c:pt idx="5">
                  <c:v>115.47323508771929</c:v>
                </c:pt>
                <c:pt idx="6">
                  <c:v>120.52423046710058</c:v>
                </c:pt>
                <c:pt idx="7">
                  <c:v>125.58621160696015</c:v>
                </c:pt>
                <c:pt idx="8">
                  <c:v>130.66693643257335</c:v>
                </c:pt>
                <c:pt idx="9">
                  <c:v>135.77994854350166</c:v>
                </c:pt>
                <c:pt idx="10">
                  <c:v>140.9483953580382</c:v>
                </c:pt>
                <c:pt idx="11">
                  <c:v>146.21106733406239</c:v>
                </c:pt>
                <c:pt idx="12">
                  <c:v>151.63179142003011</c:v>
                </c:pt>
                <c:pt idx="13">
                  <c:v>157.31381560846336</c:v>
                </c:pt>
                <c:pt idx="14">
                  <c:v>163.4215186482229</c:v>
                </c:pt>
                <c:pt idx="15">
                  <c:v>170.21273312411734</c:v>
                </c:pt>
                <c:pt idx="16">
                  <c:v>178.08626229646009</c:v>
                </c:pt>
                <c:pt idx="17">
                  <c:v>187.65090394552095</c:v>
                </c:pt>
                <c:pt idx="18">
                  <c:v>199.82459694620096</c:v>
                </c:pt>
                <c:pt idx="19">
                  <c:v>215.97533928232713</c:v>
                </c:pt>
                <c:pt idx="20">
                  <c:v>238.11948903978345</c:v>
                </c:pt>
                <c:pt idx="21">
                  <c:v>269.19819803742536</c:v>
                </c:pt>
                <c:pt idx="22">
                  <c:v>313.45934157077397</c:v>
                </c:pt>
                <c:pt idx="23">
                  <c:v>376.98076286163536</c:v>
                </c:pt>
                <c:pt idx="24">
                  <c:v>468.38138981245277</c:v>
                </c:pt>
                <c:pt idx="25">
                  <c:v>599.78033762686732</c:v>
                </c:pt>
                <c:pt idx="26">
                  <c:v>788.08112275593021</c:v>
                </c:pt>
                <c:pt idx="27">
                  <c:v>1056.6793439078488</c:v>
                </c:pt>
                <c:pt idx="28">
                  <c:v>1437.7185403508772</c:v>
                </c:pt>
                <c:pt idx="29">
                  <c:v>1975.0514881966474</c:v>
                </c:pt>
                <c:pt idx="30">
                  <c:v>2728.1042048572281</c:v>
                </c:pt>
                <c:pt idx="31">
                  <c:v>3776.8888834108902</c:v>
                </c:pt>
                <c:pt idx="32">
                  <c:v>5228.4716071290823</c:v>
                </c:pt>
                <c:pt idx="33">
                  <c:v>7225.2730226563344</c:v>
                </c:pt>
                <c:pt idx="34">
                  <c:v>9955.6675288510942</c:v>
                </c:pt>
                <c:pt idx="35">
                  <c:v>13667.451690000125</c:v>
                </c:pt>
                <c:pt idx="36">
                  <c:v>18684.87865174636</c:v>
                </c:pt>
                <c:pt idx="37">
                  <c:v>25430.105947026834</c:v>
                </c:pt>
                <c:pt idx="38">
                  <c:v>34450.08338632821</c:v>
                </c:pt>
                <c:pt idx="39">
                  <c:v>46450.120494646806</c:v>
                </c:pt>
                <c:pt idx="40">
                  <c:v>62335.624627767909</c:v>
                </c:pt>
                <c:pt idx="41">
                  <c:v>83263.79767311945</c:v>
                </c:pt>
                <c:pt idx="42">
                  <c:v>110707.42816408108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49-4566-A8FE-FF39B90EABC1}"/>
            </c:ext>
          </c:extLst>
        </c:ser>
        <c:ser>
          <c:idx val="2"/>
          <c:order val="3"/>
          <c:tx>
            <c:strRef>
              <c:f>'17-4PH_H1100'!$B$8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'17-4PH_H1100'!$C$10:$C$11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'17-4PH_H1100'!$B$10:$B$11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49-4566-A8FE-FF39B90EABC1}"/>
            </c:ext>
          </c:extLst>
        </c:ser>
        <c:ser>
          <c:idx val="3"/>
          <c:order val="4"/>
          <c:tx>
            <c:strRef>
              <c:f>'17-4PH_H1100'!$B$13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'17-4PH_H1100'!$C$15:$C$16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'17-4PH_H1100'!$B$15:$B$16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49-4566-A8FE-FF39B90EA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16448"/>
        <c:axId val="1572821856"/>
      </c:scatterChart>
      <c:valAx>
        <c:axId val="1572816448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21856"/>
        <c:crosses val="autoZero"/>
        <c:crossBetween val="midCat"/>
      </c:valAx>
      <c:valAx>
        <c:axId val="157282185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 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16448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'17-4PH_H1100'!$E$2</c:f>
              <c:strCache>
                <c:ptCount val="1"/>
                <c:pt idx="0">
                  <c:v>R-O line_H1100_eng_total strain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'17-4PH_H1100'!$E$5:$E$65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3.5087719298245611E-4</c:v>
                </c:pt>
                <c:pt idx="3">
                  <c:v>5.2631578947368474E-4</c:v>
                </c:pt>
                <c:pt idx="4">
                  <c:v>7.0175438596496828E-4</c:v>
                </c:pt>
                <c:pt idx="5">
                  <c:v>8.7719298245813085E-4</c:v>
                </c:pt>
                <c:pt idx="6">
                  <c:v>1.0526315789841699E-3</c:v>
                </c:pt>
                <c:pt idx="7">
                  <c:v>1.2280701758721206E-3</c:v>
                </c:pt>
                <c:pt idx="8">
                  <c:v>1.4035087756016701E-3</c:v>
                </c:pt>
                <c:pt idx="9">
                  <c:v>1.5789473925937303E-3</c:v>
                </c:pt>
                <c:pt idx="10">
                  <c:v>1.754386095362439E-3</c:v>
                </c:pt>
                <c:pt idx="11">
                  <c:v>1.9298251608184627E-3</c:v>
                </c:pt>
                <c:pt idx="12">
                  <c:v>2.1052655697128223E-3</c:v>
                </c:pt>
                <c:pt idx="13">
                  <c:v>2.2807104347561703E-3</c:v>
                </c:pt>
                <c:pt idx="14">
                  <c:v>2.4561687623129791E-3</c:v>
                </c:pt>
                <c:pt idx="15">
                  <c:v>2.631664632359451E-3</c:v>
                </c:pt>
                <c:pt idx="16">
                  <c:v>2.8072581819282476E-3</c:v>
                </c:pt>
                <c:pt idx="17">
                  <c:v>2.9830909263695846E-3</c:v>
                </c:pt>
                <c:pt idx="18">
                  <c:v>3.1594789174486031E-3</c:v>
                </c:pt>
                <c:pt idx="19">
                  <c:v>3.3370960561416186E-3</c:v>
                </c:pt>
                <c:pt idx="20">
                  <c:v>3.517321111404063E-3</c:v>
                </c:pt>
                <c:pt idx="21">
                  <c:v>3.7028723175371466E-3</c:v>
                </c:pt>
                <c:pt idx="22">
                  <c:v>3.8989323812202905E-3</c:v>
                </c:pt>
                <c:pt idx="23">
                  <c:v>4.1150877192982459E-3</c:v>
                </c:pt>
                <c:pt idx="24">
                  <c:v>4.3685872258379995E-3</c:v>
                </c:pt>
                <c:pt idx="25">
                  <c:v>4.6896928556811497E-3</c:v>
                </c:pt>
                <c:pt idx="26">
                  <c:v>5.1302802505642578E-3</c:v>
                </c:pt>
                <c:pt idx="27">
                  <c:v>5.7773966185309302E-3</c:v>
                </c:pt>
                <c:pt idx="28">
                  <c:v>6.7742525574157912E-3</c:v>
                </c:pt>
                <c:pt idx="29">
                  <c:v>8.3521885107750229E-3</c:v>
                </c:pt>
                <c:pt idx="30">
                  <c:v>1.0878609466867388E-2</c:v>
                </c:pt>
                <c:pt idx="31">
                  <c:v>1.4927842635247587E-2</c:v>
                </c:pt>
                <c:pt idx="32">
                  <c:v>2.1384491551393197E-2</c:v>
                </c:pt>
                <c:pt idx="33">
                  <c:v>3.1592321964347518E-2</c:v>
                </c:pt>
                <c:pt idx="34">
                  <c:v>4.7566248802706372E-2</c:v>
                </c:pt>
                <c:pt idx="35">
                  <c:v>7.2290879688691204E-2</c:v>
                </c:pt>
                <c:pt idx="36">
                  <c:v>0.11013664970111653</c:v>
                </c:pt>
                <c:pt idx="37">
                  <c:v>0.1674342663909574</c:v>
                </c:pt>
                <c:pt idx="38">
                  <c:v>0.25326046863043922</c:v>
                </c:pt>
                <c:pt idx="39">
                  <c:v>0.38050357967910431</c:v>
                </c:pt>
                <c:pt idx="40">
                  <c:v>0.56729670785386999</c:v>
                </c:pt>
                <c:pt idx="41">
                  <c:v>0.83893055054456267</c:v>
                </c:pt>
                <c:pt idx="42">
                  <c:v>1.2303875705354894</c:v>
                </c:pt>
                <c:pt idx="43">
                  <c:v>1.7896759889621738</c:v>
                </c:pt>
                <c:pt idx="44">
                  <c:v>2.5821869216178648</c:v>
                </c:pt>
                <c:pt idx="45">
                  <c:v>3.6963526395904389</c:v>
                </c:pt>
                <c:pt idx="46">
                  <c:v>5.2509501754385965</c:v>
                </c:pt>
                <c:pt idx="47">
                  <c:v>7.4044744178580739</c:v>
                </c:pt>
                <c:pt idx="48">
                  <c:v>10.367100853571783</c:v>
                </c:pt>
                <c:pt idx="49">
                  <c:v>14.415872993513837</c:v>
                </c:pt>
                <c:pt idx="50">
                  <c:v>19.913886428516328</c:v>
                </c:pt>
                <c:pt idx="51">
                  <c:v>27.334404010416996</c:v>
                </c:pt>
                <c:pt idx="52">
                  <c:v>37.291028957119593</c:v>
                </c:pt>
                <c:pt idx="53">
                  <c:v>50.575289396226886</c:v>
                </c:pt>
                <c:pt idx="54">
                  <c:v>68.203254265727253</c:v>
                </c:pt>
                <c:pt idx="55">
                  <c:v>91.473112534643036</c:v>
                </c:pt>
                <c:pt idx="56">
                  <c:v>122.03601209402933</c:v>
                </c:pt>
                <c:pt idx="57">
                  <c:v>161.98287892858528</c:v>
                </c:pt>
                <c:pt idx="58">
                  <c:v>213.95042975092383</c:v>
                </c:pt>
                <c:pt idx="59">
                  <c:v>281.25016160379477</c:v>
                </c:pt>
                <c:pt idx="60">
                  <c:v>368.02476054693693</c:v>
                </c:pt>
              </c:numCache>
            </c:numRef>
          </c:xVal>
          <c:yVal>
            <c:numRef>
              <c:f>'17-4PH_H1100'!$F$5:$F$65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B9-4761-BACC-2B1FA1B9941C}"/>
            </c:ext>
          </c:extLst>
        </c:ser>
        <c:ser>
          <c:idx val="1"/>
          <c:order val="1"/>
          <c:tx>
            <c:strRef>
              <c:f>'17-4PH_H1100'!$H$2</c:f>
              <c:strCache>
                <c:ptCount val="1"/>
                <c:pt idx="0">
                  <c:v>R-O line_H1100_true_total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'17-4PH_H1100'!$H$5:$H$65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5.2617733389735721E-4</c:v>
                </c:pt>
                <c:pt idx="4">
                  <c:v>7.0150827149030332E-4</c:v>
                </c:pt>
                <c:pt idx="5">
                  <c:v>8.7680847353638282E-4</c:v>
                </c:pt>
                <c:pt idx="6">
                  <c:v>1.0520779508406553E-3</c:v>
                </c:pt>
                <c:pt idx="7">
                  <c:v>1.2273167144996695E-3</c:v>
                </c:pt>
                <c:pt idx="8">
                  <c:v>1.4025247777522372E-3</c:v>
                </c:pt>
                <c:pt idx="9">
                  <c:v>1.5777021657522911E-3</c:v>
                </c:pt>
                <c:pt idx="10">
                  <c:v>1.752848957636023E-3</c:v>
                </c:pt>
                <c:pt idx="11">
                  <c:v>1.9279654404817618E-3</c:v>
                </c:pt>
                <c:pt idx="12">
                  <c:v>2.1030526035301211E-3</c:v>
                </c:pt>
                <c:pt idx="13">
                  <c:v>2.2781135624389201E-3</c:v>
                </c:pt>
                <c:pt idx="14">
                  <c:v>2.4531573099007961E-3</c:v>
                </c:pt>
                <c:pt idx="15">
                  <c:v>2.6282078663618694E-3</c:v>
                </c:pt>
                <c:pt idx="16">
                  <c:v>2.8033251915718332E-3</c:v>
                </c:pt>
                <c:pt idx="17">
                  <c:v>2.978650339556313E-3</c:v>
                </c:pt>
                <c:pt idx="18">
                  <c:v>3.1544982520476553E-3</c:v>
                </c:pt>
                <c:pt idx="19">
                  <c:v>3.3315403077106742E-3</c:v>
                </c:pt>
                <c:pt idx="20">
                  <c:v>3.5111498042494035E-3</c:v>
                </c:pt>
                <c:pt idx="21">
                  <c:v>3.696033562662202E-3</c:v>
                </c:pt>
                <c:pt idx="22">
                  <c:v>3.8913512435363846E-3</c:v>
                </c:pt>
                <c:pt idx="23">
                  <c:v>4.1066439026006341E-3</c:v>
                </c:pt>
                <c:pt idx="24">
                  <c:v>4.359072648772026E-3</c:v>
                </c:pt>
                <c:pt idx="25">
                  <c:v>4.6787305061481953E-3</c:v>
                </c:pt>
                <c:pt idx="26">
                  <c:v>5.1171651996393423E-3</c:v>
                </c:pt>
                <c:pt idx="27">
                  <c:v>5.7607714653551906E-3</c:v>
                </c:pt>
                <c:pt idx="28">
                  <c:v>6.7514104095198115E-3</c:v>
                </c:pt>
                <c:pt idx="29">
                  <c:v>8.3175019893934887E-3</c:v>
                </c:pt>
                <c:pt idx="30">
                  <c:v>1.0819863063673158E-2</c:v>
                </c:pt>
                <c:pt idx="31">
                  <c:v>1.4817518966909596E-2</c:v>
                </c:pt>
                <c:pt idx="32">
                  <c:v>2.1159051594883665E-2</c:v>
                </c:pt>
                <c:pt idx="33">
                  <c:v>3.1103552155504508E-2</c:v>
                </c:pt>
                <c:pt idx="34">
                  <c:v>4.6469615494683272E-2</c:v>
                </c:pt>
                <c:pt idx="35">
                  <c:v>6.9797368834940393E-2</c:v>
                </c:pt>
                <c:pt idx="36">
                  <c:v>0.10448311558593831</c:v>
                </c:pt>
                <c:pt idx="37">
                  <c:v>0.15480840609872454</c:v>
                </c:pt>
                <c:pt idx="38">
                  <c:v>0.22574853031265563</c:v>
                </c:pt>
                <c:pt idx="39">
                  <c:v>0.32244834541557166</c:v>
                </c:pt>
                <c:pt idx="40">
                  <c:v>0.44935229315495573</c:v>
                </c:pt>
                <c:pt idx="41">
                  <c:v>0.6091841801154726</c:v>
                </c:pt>
                <c:pt idx="42">
                  <c:v>0.80217536881723495</c:v>
                </c:pt>
                <c:pt idx="43">
                  <c:v>1.0259254561008484</c:v>
                </c:pt>
                <c:pt idx="44">
                  <c:v>1.275973485866581</c:v>
                </c:pt>
                <c:pt idx="45">
                  <c:v>1.5467861733159596</c:v>
                </c:pt>
                <c:pt idx="46">
                  <c:v>1.8327334802633897</c:v>
                </c:pt>
                <c:pt idx="47">
                  <c:v>2.1287642328242335</c:v>
                </c:pt>
                <c:pt idx="48">
                  <c:v>2.4307232931532736</c:v>
                </c:pt>
                <c:pt idx="49">
                  <c:v>2.7353976924633012</c:v>
                </c:pt>
                <c:pt idx="50">
                  <c:v>3.040413360756963</c:v>
                </c:pt>
                <c:pt idx="51">
                  <c:v>3.3440767557111881</c:v>
                </c:pt>
                <c:pt idx="52">
                  <c:v>3.6452156378656562</c:v>
                </c:pt>
                <c:pt idx="53">
                  <c:v>3.9430426701141736</c:v>
                </c:pt>
                <c:pt idx="54">
                  <c:v>4.2370478884792675</c:v>
                </c:pt>
                <c:pt idx="55">
                  <c:v>4.5269179269629696</c:v>
                </c:pt>
                <c:pt idx="56">
                  <c:v>4.812477093772622</c:v>
                </c:pt>
                <c:pt idx="57">
                  <c:v>5.0936451580420208</c:v>
                </c:pt>
                <c:pt idx="58">
                  <c:v>5.3704074422467531</c:v>
                </c:pt>
                <c:pt idx="59">
                  <c:v>5.6427937755851252</c:v>
                </c:pt>
                <c:pt idx="60">
                  <c:v>5.9108637435425218</c:v>
                </c:pt>
              </c:numCache>
            </c:numRef>
          </c:xVal>
          <c:yVal>
            <c:numRef>
              <c:f>'17-4PH_H1100'!$I$5:$I$65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15.007894736842106</c:v>
                </c:pt>
                <c:pt idx="4">
                  <c:v>20.014035087719297</c:v>
                </c:pt>
                <c:pt idx="5">
                  <c:v>25.02192982456145</c:v>
                </c:pt>
                <c:pt idx="6">
                  <c:v>30.031578947369528</c:v>
                </c:pt>
                <c:pt idx="7">
                  <c:v>35.042982456155528</c:v>
                </c:pt>
                <c:pt idx="8">
                  <c:v>40.056140351024069</c:v>
                </c:pt>
                <c:pt idx="9">
                  <c:v>45.071052632666721</c:v>
                </c:pt>
                <c:pt idx="10">
                  <c:v>50.087719304768122</c:v>
                </c:pt>
                <c:pt idx="11">
                  <c:v>55.106140383845016</c:v>
                </c:pt>
                <c:pt idx="12">
                  <c:v>60.126315934182777</c:v>
                </c:pt>
                <c:pt idx="13">
                  <c:v>65.148246178259157</c:v>
                </c:pt>
                <c:pt idx="14">
                  <c:v>70.171931813361908</c:v>
                </c:pt>
                <c:pt idx="15">
                  <c:v>75.197374847426957</c:v>
                </c:pt>
                <c:pt idx="16">
                  <c:v>80.224580654554259</c:v>
                </c:pt>
                <c:pt idx="17">
                  <c:v>85.253562728741414</c:v>
                </c:pt>
                <c:pt idx="18">
                  <c:v>90.284353102570364</c:v>
                </c:pt>
                <c:pt idx="19">
                  <c:v>95.317024125333461</c:v>
                </c:pt>
                <c:pt idx="20">
                  <c:v>100.35173211114041</c:v>
                </c:pt>
                <c:pt idx="21">
                  <c:v>105.3888015933414</c:v>
                </c:pt>
                <c:pt idx="22">
                  <c:v>110.42888256193422</c:v>
                </c:pt>
                <c:pt idx="23">
                  <c:v>115.47323508771929</c:v>
                </c:pt>
                <c:pt idx="24">
                  <c:v>120.52423046710058</c:v>
                </c:pt>
                <c:pt idx="25">
                  <c:v>125.58621160696015</c:v>
                </c:pt>
                <c:pt idx="26">
                  <c:v>130.66693643257335</c:v>
                </c:pt>
                <c:pt idx="27">
                  <c:v>135.77994854350166</c:v>
                </c:pt>
                <c:pt idx="28">
                  <c:v>140.9483953580382</c:v>
                </c:pt>
                <c:pt idx="29">
                  <c:v>146.21106733406239</c:v>
                </c:pt>
                <c:pt idx="30">
                  <c:v>151.63179142003011</c:v>
                </c:pt>
                <c:pt idx="31">
                  <c:v>157.31381560846336</c:v>
                </c:pt>
                <c:pt idx="32">
                  <c:v>163.4215186482229</c:v>
                </c:pt>
                <c:pt idx="33">
                  <c:v>170.21273312411734</c:v>
                </c:pt>
                <c:pt idx="34">
                  <c:v>178.08626229646009</c:v>
                </c:pt>
                <c:pt idx="35">
                  <c:v>187.65090394552095</c:v>
                </c:pt>
                <c:pt idx="36">
                  <c:v>199.82459694620096</c:v>
                </c:pt>
                <c:pt idx="37">
                  <c:v>215.97533928232713</c:v>
                </c:pt>
                <c:pt idx="38">
                  <c:v>238.11948903978345</c:v>
                </c:pt>
                <c:pt idx="39">
                  <c:v>269.19819803742536</c:v>
                </c:pt>
                <c:pt idx="40">
                  <c:v>313.45934157077397</c:v>
                </c:pt>
                <c:pt idx="41">
                  <c:v>376.98076286163536</c:v>
                </c:pt>
                <c:pt idx="42">
                  <c:v>468.38138981245277</c:v>
                </c:pt>
                <c:pt idx="43">
                  <c:v>599.78033762686732</c:v>
                </c:pt>
                <c:pt idx="44">
                  <c:v>788.08112275593021</c:v>
                </c:pt>
                <c:pt idx="45">
                  <c:v>1056.6793439078488</c:v>
                </c:pt>
                <c:pt idx="46">
                  <c:v>1437.7185403508772</c:v>
                </c:pt>
                <c:pt idx="47">
                  <c:v>1975.0514881966474</c:v>
                </c:pt>
                <c:pt idx="48">
                  <c:v>2728.1042048572281</c:v>
                </c:pt>
                <c:pt idx="49">
                  <c:v>3776.8888834108902</c:v>
                </c:pt>
                <c:pt idx="50">
                  <c:v>5228.4716071290823</c:v>
                </c:pt>
                <c:pt idx="51">
                  <c:v>7225.2730226563344</c:v>
                </c:pt>
                <c:pt idx="52">
                  <c:v>9955.6675288510942</c:v>
                </c:pt>
                <c:pt idx="53">
                  <c:v>13667.451690000125</c:v>
                </c:pt>
                <c:pt idx="54">
                  <c:v>18684.87865174636</c:v>
                </c:pt>
                <c:pt idx="55">
                  <c:v>25430.105947026834</c:v>
                </c:pt>
                <c:pt idx="56">
                  <c:v>34450.08338632821</c:v>
                </c:pt>
                <c:pt idx="57">
                  <c:v>46450.120494646806</c:v>
                </c:pt>
                <c:pt idx="58">
                  <c:v>62335.624627767909</c:v>
                </c:pt>
                <c:pt idx="59">
                  <c:v>83263.79767311945</c:v>
                </c:pt>
                <c:pt idx="60">
                  <c:v>110707.42816408108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B9-4761-BACC-2B1FA1B9941C}"/>
            </c:ext>
          </c:extLst>
        </c:ser>
        <c:ser>
          <c:idx val="5"/>
          <c:order val="2"/>
          <c:tx>
            <c:strRef>
              <c:f>'17-4PH_H1100'!$N$2</c:f>
              <c:strCache>
                <c:ptCount val="1"/>
                <c:pt idx="0">
                  <c:v>R-O line_H1100_true_plastic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'17-4PH_H1100'!$N$5:$N$65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4.5710749589254404E-7</c:v>
                </c:pt>
                <c:pt idx="2">
                  <c:v>3.4101834799921821E-6</c:v>
                </c:pt>
                <c:pt idx="3">
                  <c:v>1.1554661815562847E-5</c:v>
                </c:pt>
                <c:pt idx="4">
                  <c:v>3.0027396423330972E-5</c:v>
                </c:pt>
                <c:pt idx="5">
                  <c:v>6.8325230021437384E-5</c:v>
                </c:pt>
                <c:pt idx="6">
                  <c:v>1.4352606814436271E-4</c:v>
                </c:pt>
                <c:pt idx="7">
                  <c:v>2.8557055219212641E-4</c:v>
                </c:pt>
                <c:pt idx="8">
                  <c:v>5.4573419917052944E-4</c:v>
                </c:pt>
                <c:pt idx="9">
                  <c:v>1.0099365311695952E-3</c:v>
                </c:pt>
                <c:pt idx="10">
                  <c:v>1.8192264642978464E-3</c:v>
                </c:pt>
                <c:pt idx="11">
                  <c:v>3.2006628871180426E-3</c:v>
                </c:pt>
                <c:pt idx="12">
                  <c:v>5.5128231162760374E-3</c:v>
                </c:pt>
                <c:pt idx="13">
                  <c:v>9.3111097497428873E-3</c:v>
                </c:pt>
                <c:pt idx="14">
                  <c:v>1.5438337007900831E-2</c:v>
                </c:pt>
                <c:pt idx="15">
                  <c:v>2.5144549341297312E-2</c:v>
                </c:pt>
                <c:pt idx="16">
                  <c:v>4.0234348498990359E-2</c:v>
                </c:pt>
                <c:pt idx="17">
                  <c:v>6.3226500377876929E-2</c:v>
                </c:pt>
                <c:pt idx="18">
                  <c:v>9.7485100006043976E-2</c:v>
                </c:pt>
                <c:pt idx="19">
                  <c:v>0.1472436978052819</c:v>
                </c:pt>
                <c:pt idx="20">
                  <c:v>0.21740683430842506</c:v>
                </c:pt>
                <c:pt idx="21">
                  <c:v>0.31301616839387997</c:v>
                </c:pt>
                <c:pt idx="22">
                  <c:v>0.43836709355314651</c:v>
                </c:pt>
                <c:pt idx="23">
                  <c:v>0.59597015871398407</c:v>
                </c:pt>
                <c:pt idx="24">
                  <c:v>0.78575430787361245</c:v>
                </c:pt>
                <c:pt idx="25">
                  <c:v>1.0048939057602289</c:v>
                </c:pt>
                <c:pt idx="26">
                  <c:v>1.2483348904337137</c:v>
                </c:pt>
                <c:pt idx="27">
                  <c:v>1.5097230788953055</c:v>
                </c:pt>
                <c:pt idx="28">
                  <c:v>1.7823005894763138</c:v>
                </c:pt>
                <c:pt idx="29">
                  <c:v>2.0594775543934465</c:v>
                </c:pt>
                <c:pt idx="30">
                  <c:v>2.3350137123835188</c:v>
                </c:pt>
                <c:pt idx="31">
                  <c:v>2.6028886492881544</c:v>
                </c:pt>
                <c:pt idx="32">
                  <c:v>2.8569715904338095</c:v>
                </c:pt>
                <c:pt idx="33">
                  <c:v>3.0905717778256752</c:v>
                </c:pt>
                <c:pt idx="34">
                  <c:v>3.2959073439733095</c:v>
                </c:pt>
                <c:pt idx="35">
                  <c:v>3.4634963354797557</c:v>
                </c:pt>
                <c:pt idx="36">
                  <c:v>3.5814514850116481</c:v>
                </c:pt>
                <c:pt idx="37">
                  <c:v>3.6346468815556845</c:v>
                </c:pt>
                <c:pt idx="38">
                  <c:v>3.6037156118986218</c:v>
                </c:pt>
                <c:pt idx="39">
                  <c:v>3.4638297425428068</c:v>
                </c:pt>
                <c:pt idx="40">
                  <c:v>3.1832059168134657</c:v>
                </c:pt>
                <c:pt idx="41">
                  <c:v>2.7212703889114325</c:v>
                </c:pt>
                <c:pt idx="42">
                  <c:v>2.0264059536771932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'17-4PH_H1100'!$O$5:$O$65</c:f>
              <c:numCache>
                <c:formatCode>0_);[Red]\(0\)</c:formatCode>
                <c:ptCount val="61"/>
                <c:pt idx="0">
                  <c:v>90.284353102570364</c:v>
                </c:pt>
                <c:pt idx="1">
                  <c:v>95.317024125333461</c:v>
                </c:pt>
                <c:pt idx="2">
                  <c:v>100.35173211114041</c:v>
                </c:pt>
                <c:pt idx="3">
                  <c:v>105.3888015933414</c:v>
                </c:pt>
                <c:pt idx="4">
                  <c:v>110.42888256193422</c:v>
                </c:pt>
                <c:pt idx="5">
                  <c:v>115.47323508771929</c:v>
                </c:pt>
                <c:pt idx="6">
                  <c:v>120.52423046710058</c:v>
                </c:pt>
                <c:pt idx="7">
                  <c:v>125.58621160696015</c:v>
                </c:pt>
                <c:pt idx="8">
                  <c:v>130.66693643257335</c:v>
                </c:pt>
                <c:pt idx="9">
                  <c:v>135.77994854350166</c:v>
                </c:pt>
                <c:pt idx="10">
                  <c:v>140.9483953580382</c:v>
                </c:pt>
                <c:pt idx="11">
                  <c:v>146.21106733406239</c:v>
                </c:pt>
                <c:pt idx="12">
                  <c:v>151.63179142003011</c:v>
                </c:pt>
                <c:pt idx="13">
                  <c:v>157.31381560846336</c:v>
                </c:pt>
                <c:pt idx="14">
                  <c:v>163.4215186482229</c:v>
                </c:pt>
                <c:pt idx="15">
                  <c:v>170.21273312411734</c:v>
                </c:pt>
                <c:pt idx="16">
                  <c:v>178.08626229646009</c:v>
                </c:pt>
                <c:pt idx="17">
                  <c:v>187.65090394552095</c:v>
                </c:pt>
                <c:pt idx="18">
                  <c:v>199.82459694620096</c:v>
                </c:pt>
                <c:pt idx="19">
                  <c:v>215.97533928232713</c:v>
                </c:pt>
                <c:pt idx="20">
                  <c:v>238.11948903978345</c:v>
                </c:pt>
                <c:pt idx="21">
                  <c:v>269.19819803742536</c:v>
                </c:pt>
                <c:pt idx="22">
                  <c:v>313.45934157077397</c:v>
                </c:pt>
                <c:pt idx="23">
                  <c:v>376.98076286163536</c:v>
                </c:pt>
                <c:pt idx="24">
                  <c:v>468.38138981245277</c:v>
                </c:pt>
                <c:pt idx="25">
                  <c:v>599.78033762686732</c:v>
                </c:pt>
                <c:pt idx="26">
                  <c:v>788.08112275593021</c:v>
                </c:pt>
                <c:pt idx="27">
                  <c:v>1056.6793439078488</c:v>
                </c:pt>
                <c:pt idx="28">
                  <c:v>1437.7185403508772</c:v>
                </c:pt>
                <c:pt idx="29">
                  <c:v>1975.0514881966474</c:v>
                </c:pt>
                <c:pt idx="30">
                  <c:v>2728.1042048572281</c:v>
                </c:pt>
                <c:pt idx="31">
                  <c:v>3776.8888834108902</c:v>
                </c:pt>
                <c:pt idx="32">
                  <c:v>5228.4716071290823</c:v>
                </c:pt>
                <c:pt idx="33">
                  <c:v>7225.2730226563344</c:v>
                </c:pt>
                <c:pt idx="34">
                  <c:v>9955.6675288510942</c:v>
                </c:pt>
                <c:pt idx="35">
                  <c:v>13667.451690000125</c:v>
                </c:pt>
                <c:pt idx="36">
                  <c:v>18684.87865174636</c:v>
                </c:pt>
                <c:pt idx="37">
                  <c:v>25430.105947026834</c:v>
                </c:pt>
                <c:pt idx="38">
                  <c:v>34450.08338632821</c:v>
                </c:pt>
                <c:pt idx="39">
                  <c:v>46450.120494646806</c:v>
                </c:pt>
                <c:pt idx="40">
                  <c:v>62335.624627767909</c:v>
                </c:pt>
                <c:pt idx="41">
                  <c:v>83263.79767311945</c:v>
                </c:pt>
                <c:pt idx="42">
                  <c:v>110707.42816408108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B9-4761-BACC-2B1FA1B9941C}"/>
            </c:ext>
          </c:extLst>
        </c:ser>
        <c:ser>
          <c:idx val="4"/>
          <c:order val="3"/>
          <c:tx>
            <c:strRef>
              <c:f>'17-4PH_H1100'!$S$2</c:f>
              <c:strCache>
                <c:ptCount val="1"/>
                <c:pt idx="0">
                  <c:v>fea line_H1100_total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'17-4PH_H1100'!$S$5:$S$65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3.1678720386866793E-3</c:v>
                </c:pt>
                <c:pt idx="2">
                  <c:v>3.3449140943496978E-3</c:v>
                </c:pt>
                <c:pt idx="3">
                  <c:v>3.5245235908884271E-3</c:v>
                </c:pt>
                <c:pt idx="4">
                  <c:v>3.709407349301226E-3</c:v>
                </c:pt>
                <c:pt idx="5">
                  <c:v>3.9047250301754086E-3</c:v>
                </c:pt>
                <c:pt idx="6">
                  <c:v>4.1200176892396568E-3</c:v>
                </c:pt>
                <c:pt idx="7">
                  <c:v>4.3724464354110487E-3</c:v>
                </c:pt>
                <c:pt idx="8">
                  <c:v>4.6921042927872188E-3</c:v>
                </c:pt>
                <c:pt idx="9">
                  <c:v>5.130538986278365E-3</c:v>
                </c:pt>
                <c:pt idx="10">
                  <c:v>5.7741452519942124E-3</c:v>
                </c:pt>
                <c:pt idx="11">
                  <c:v>6.7647841961588342E-3</c:v>
                </c:pt>
                <c:pt idx="12">
                  <c:v>8.3308757760325123E-3</c:v>
                </c:pt>
                <c:pt idx="13">
                  <c:v>1.0833236850312181E-2</c:v>
                </c:pt>
                <c:pt idx="14">
                  <c:v>1.4830892753548619E-2</c:v>
                </c:pt>
                <c:pt idx="15">
                  <c:v>2.117242538152269E-2</c:v>
                </c:pt>
                <c:pt idx="16">
                  <c:v>3.1116925942143537E-2</c:v>
                </c:pt>
                <c:pt idx="17">
                  <c:v>4.6482989281322301E-2</c:v>
                </c:pt>
                <c:pt idx="18">
                  <c:v>6.9810742621579422E-2</c:v>
                </c:pt>
                <c:pt idx="19">
                  <c:v>0.10449648937257736</c:v>
                </c:pt>
                <c:pt idx="20">
                  <c:v>0.15482177988536355</c:v>
                </c:pt>
                <c:pt idx="21">
                  <c:v>0.22576190409929464</c:v>
                </c:pt>
                <c:pt idx="22">
                  <c:v>0.32246171920221067</c:v>
                </c:pt>
                <c:pt idx="23">
                  <c:v>0.44936566694159474</c:v>
                </c:pt>
                <c:pt idx="24">
                  <c:v>0.60919755390211161</c:v>
                </c:pt>
                <c:pt idx="25">
                  <c:v>0.80218874260387396</c:v>
                </c:pt>
                <c:pt idx="26">
                  <c:v>1.0259388298874872</c:v>
                </c:pt>
                <c:pt idx="27">
                  <c:v>1.2759868596532196</c:v>
                </c:pt>
                <c:pt idx="28">
                  <c:v>1.5467995471025981</c:v>
                </c:pt>
                <c:pt idx="29">
                  <c:v>1.8327468540500285</c:v>
                </c:pt>
                <c:pt idx="30">
                  <c:v>2.1287776066108726</c:v>
                </c:pt>
                <c:pt idx="31">
                  <c:v>2.4307366669399122</c:v>
                </c:pt>
                <c:pt idx="32">
                  <c:v>2.7354110662499398</c:v>
                </c:pt>
                <c:pt idx="33">
                  <c:v>3.0404267345436016</c:v>
                </c:pt>
                <c:pt idx="34">
                  <c:v>3.3440901294978271</c:v>
                </c:pt>
                <c:pt idx="35">
                  <c:v>3.6452290116522947</c:v>
                </c:pt>
                <c:pt idx="36">
                  <c:v>3.9430560439008118</c:v>
                </c:pt>
                <c:pt idx="37">
                  <c:v>4.2370612622659056</c:v>
                </c:pt>
                <c:pt idx="38">
                  <c:v>4.5269313007496077</c:v>
                </c:pt>
                <c:pt idx="39">
                  <c:v>4.812490467559261</c:v>
                </c:pt>
                <c:pt idx="40">
                  <c:v>5.0936585318286598</c:v>
                </c:pt>
                <c:pt idx="41">
                  <c:v>5.3704208160333931</c:v>
                </c:pt>
                <c:pt idx="42">
                  <c:v>5.6428071493717642</c:v>
                </c:pt>
                <c:pt idx="43">
                  <c:v>5.9108771173291617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'17-4PH_H1100'!$T$5:$T$65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90.284353102570364</c:v>
                </c:pt>
                <c:pt idx="2">
                  <c:v>95.317024125333461</c:v>
                </c:pt>
                <c:pt idx="3">
                  <c:v>100.35173211114041</c:v>
                </c:pt>
                <c:pt idx="4">
                  <c:v>105.3888015933414</c:v>
                </c:pt>
                <c:pt idx="5">
                  <c:v>110.42888256193422</c:v>
                </c:pt>
                <c:pt idx="6">
                  <c:v>115.47323508771929</c:v>
                </c:pt>
                <c:pt idx="7">
                  <c:v>120.52423046710058</c:v>
                </c:pt>
                <c:pt idx="8">
                  <c:v>125.58621160696015</c:v>
                </c:pt>
                <c:pt idx="9">
                  <c:v>130.66693643257335</c:v>
                </c:pt>
                <c:pt idx="10">
                  <c:v>135.77994854350166</c:v>
                </c:pt>
                <c:pt idx="11">
                  <c:v>140.9483953580382</c:v>
                </c:pt>
                <c:pt idx="12">
                  <c:v>146.21106733406239</c:v>
                </c:pt>
                <c:pt idx="13">
                  <c:v>151.63179142003011</c:v>
                </c:pt>
                <c:pt idx="14">
                  <c:v>157.31381560846336</c:v>
                </c:pt>
                <c:pt idx="15">
                  <c:v>163.4215186482229</c:v>
                </c:pt>
                <c:pt idx="16">
                  <c:v>170.21273312411734</c:v>
                </c:pt>
                <c:pt idx="17">
                  <c:v>178.08626229646009</c:v>
                </c:pt>
                <c:pt idx="18">
                  <c:v>187.65090394552095</c:v>
                </c:pt>
                <c:pt idx="19">
                  <c:v>199.82459694620096</c:v>
                </c:pt>
                <c:pt idx="20">
                  <c:v>215.97533928232713</c:v>
                </c:pt>
                <c:pt idx="21">
                  <c:v>238.11948903978345</c:v>
                </c:pt>
                <c:pt idx="22">
                  <c:v>269.19819803742536</c:v>
                </c:pt>
                <c:pt idx="23">
                  <c:v>313.45934157077397</c:v>
                </c:pt>
                <c:pt idx="24">
                  <c:v>376.98076286163536</c:v>
                </c:pt>
                <c:pt idx="25">
                  <c:v>468.38138981245277</c:v>
                </c:pt>
                <c:pt idx="26">
                  <c:v>599.78033762686732</c:v>
                </c:pt>
                <c:pt idx="27">
                  <c:v>788.08112275593021</c:v>
                </c:pt>
                <c:pt idx="28">
                  <c:v>1056.6793439078488</c:v>
                </c:pt>
                <c:pt idx="29">
                  <c:v>1437.7185403508772</c:v>
                </c:pt>
                <c:pt idx="30">
                  <c:v>1975.0514881966474</c:v>
                </c:pt>
                <c:pt idx="31">
                  <c:v>2728.1042048572281</c:v>
                </c:pt>
                <c:pt idx="32">
                  <c:v>3776.8888834108902</c:v>
                </c:pt>
                <c:pt idx="33">
                  <c:v>5228.4716071290823</c:v>
                </c:pt>
                <c:pt idx="34">
                  <c:v>7225.2730226563344</c:v>
                </c:pt>
                <c:pt idx="35">
                  <c:v>9955.6675288510942</c:v>
                </c:pt>
                <c:pt idx="36">
                  <c:v>13667.451690000125</c:v>
                </c:pt>
                <c:pt idx="37">
                  <c:v>18684.87865174636</c:v>
                </c:pt>
                <c:pt idx="38">
                  <c:v>25430.105947026834</c:v>
                </c:pt>
                <c:pt idx="39">
                  <c:v>34450.08338632821</c:v>
                </c:pt>
                <c:pt idx="40">
                  <c:v>46450.120494646806</c:v>
                </c:pt>
                <c:pt idx="41">
                  <c:v>62335.624627767909</c:v>
                </c:pt>
                <c:pt idx="42">
                  <c:v>83263.79767311945</c:v>
                </c:pt>
                <c:pt idx="43">
                  <c:v>110707.42816408108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B9-4761-BACC-2B1FA1B9941C}"/>
            </c:ext>
          </c:extLst>
        </c:ser>
        <c:ser>
          <c:idx val="2"/>
          <c:order val="4"/>
          <c:tx>
            <c:strRef>
              <c:f>'17-4PH_H1100'!$B$8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'17-4PH_H1100'!$C$10:$C$11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'17-4PH_H1100'!$B$10:$B$11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B9-4761-BACC-2B1FA1B9941C}"/>
            </c:ext>
          </c:extLst>
        </c:ser>
        <c:ser>
          <c:idx val="3"/>
          <c:order val="5"/>
          <c:tx>
            <c:strRef>
              <c:f>'17-4PH_H1100'!$B$13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'17-4PH_H1100'!$C$15:$C$16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'17-4PH_H1100'!$B$15:$B$16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B9-4761-BACC-2B1FA1B99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</a:t>
            </a:r>
            <a:r>
              <a:rPr lang="en-US" altLang="ja-JP" baseline="0"/>
              <a:t> curve, small range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'17-4PH_H1150'!$E$2</c:f>
              <c:strCache>
                <c:ptCount val="1"/>
                <c:pt idx="0">
                  <c:v>R-O line_H1150_eng_total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'17-4PH_H1150'!$E$5:$E$45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1.7543859649122806E-4</c:v>
                </c:pt>
                <c:pt idx="2">
                  <c:v>3.5087719298246669E-4</c:v>
                </c:pt>
                <c:pt idx="3">
                  <c:v>5.2631578947574017E-4</c:v>
                </c:pt>
                <c:pt idx="4">
                  <c:v>7.0175438605145509E-4</c:v>
                </c:pt>
                <c:pt idx="5">
                  <c:v>8.771929840303463E-4</c:v>
                </c:pt>
                <c:pt idx="6">
                  <c:v>1.0526315957903023E-3</c:v>
                </c:pt>
                <c:pt idx="7">
                  <c:v>1.2280703003856471E-3</c:v>
                </c:pt>
                <c:pt idx="8">
                  <c:v>1.4035094808891497E-3</c:v>
                </c:pt>
                <c:pt idx="9">
                  <c:v>1.5789506463845353E-3</c:v>
                </c:pt>
                <c:pt idx="10">
                  <c:v>1.7543988608072813E-3</c:v>
                </c:pt>
                <c:pt idx="11">
                  <c:v>1.9298690815306031E-3</c:v>
                </c:pt>
                <c:pt idx="12">
                  <c:v>2.105401135208971E-3</c:v>
                </c:pt>
                <c:pt idx="13">
                  <c:v>2.2810923389432547E-3</c:v>
                </c:pt>
                <c:pt idx="14">
                  <c:v>2.4571639171148216E-3</c:v>
                </c:pt>
                <c:pt idx="15">
                  <c:v>2.6340887400936393E-3</c:v>
                </c:pt>
                <c:pt idx="16">
                  <c:v>2.8128253386515648E-3</c:v>
                </c:pt>
                <c:pt idx="17">
                  <c:v>2.995228980184604E-3</c:v>
                </c:pt>
                <c:pt idx="18">
                  <c:v>3.1847478136929224E-3</c:v>
                </c:pt>
                <c:pt idx="19">
                  <c:v>3.3875644192523143E-3</c:v>
                </c:pt>
                <c:pt idx="20">
                  <c:v>3.6144151016691988E-3</c:v>
                </c:pt>
                <c:pt idx="21">
                  <c:v>3.8834164826969356E-3</c:v>
                </c:pt>
                <c:pt idx="22">
                  <c:v>4.2243580039634425E-3</c:v>
                </c:pt>
                <c:pt idx="23">
                  <c:v>4.6850877192982452E-3</c:v>
                </c:pt>
                <c:pt idx="24">
                  <c:v>5.34083647399646E-3</c:v>
                </c:pt>
                <c:pt idx="25">
                  <c:v>6.307603013704392E-3</c:v>
                </c:pt>
                <c:pt idx="26">
                  <c:v>7.761072202090746E-3</c:v>
                </c:pt>
                <c:pt idx="27">
                  <c:v>9.9629746789967333E-3</c:v>
                </c:pt>
                <c:pt idx="28">
                  <c:v>1.3297335320405872E-2</c:v>
                </c:pt>
                <c:pt idx="29">
                  <c:v>1.8319718350456371E-2</c:v>
                </c:pt>
                <c:pt idx="30">
                  <c:v>2.5823379899724348E-2</c:v>
                </c:pt>
                <c:pt idx="31">
                  <c:v>3.6927207813559286E-2</c:v>
                </c:pt>
                <c:pt idx="32">
                  <c:v>5.3191490023093833E-2</c:v>
                </c:pt>
                <c:pt idx="33">
                  <c:v>7.676893627356042E-2</c:v>
                </c:pt>
                <c:pt idx="34">
                  <c:v>0.11060001619859169</c:v>
                </c:pt>
                <c:pt idx="35">
                  <c:v>0.15866360587199593</c:v>
                </c:pt>
                <c:pt idx="36">
                  <c:v>0.22629619503557866</c:v>
                </c:pt>
                <c:pt idx="37">
                  <c:v>0.32059554215616737</c:v>
                </c:pt>
                <c:pt idx="38">
                  <c:v>0.4509277225149575</c:v>
                </c:pt>
                <c:pt idx="39">
                  <c:v>0.62956004839525559</c:v>
                </c:pt>
                <c:pt idx="40">
                  <c:v>0.87244640761091752</c:v>
                </c:pt>
              </c:numCache>
            </c:numRef>
          </c:xVal>
          <c:yVal>
            <c:numRef>
              <c:f>'17-4PH_H1150'!$F$5:$F$45</c:f>
              <c:numCache>
                <c:formatCode>0_);[Red]\(0\)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F-4EF9-B1B5-1C9D30962CE7}"/>
            </c:ext>
          </c:extLst>
        </c:ser>
        <c:ser>
          <c:idx val="1"/>
          <c:order val="1"/>
          <c:tx>
            <c:strRef>
              <c:f>'17-4PH_H1150'!$H$2</c:f>
              <c:strCache>
                <c:ptCount val="1"/>
                <c:pt idx="0">
                  <c:v>R-O line_H1150_true_total strain</c:v>
                </c:pt>
              </c:strCache>
            </c:strRef>
          </c:tx>
          <c:spPr>
            <a:ln w="12700" cap="rnd">
              <a:solidFill>
                <a:srgbClr val="FF33CC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'17-4PH_H1150'!$H$5:$H$45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5.2617733389935452E-4</c:v>
                </c:pt>
                <c:pt idx="4">
                  <c:v>7.0150827157684E-4</c:v>
                </c:pt>
                <c:pt idx="5">
                  <c:v>8.7680847510730265E-4</c:v>
                </c:pt>
                <c:pt idx="6">
                  <c:v>1.0520779676290953E-3</c:v>
                </c:pt>
                <c:pt idx="7">
                  <c:v>1.2273168388604564E-3</c:v>
                </c:pt>
                <c:pt idx="8">
                  <c:v>1.4025254820511314E-3</c:v>
                </c:pt>
                <c:pt idx="9">
                  <c:v>1.5777054144136128E-3</c:v>
                </c:pt>
                <c:pt idx="10">
                  <c:v>1.7528617007245677E-3</c:v>
                </c:pt>
                <c:pt idx="11">
                  <c:v>1.9280092765969392E-3</c:v>
                </c:pt>
                <c:pt idx="12">
                  <c:v>2.1031878842153449E-3</c:v>
                </c:pt>
                <c:pt idx="13">
                  <c:v>2.2784945975226328E-3</c:v>
                </c:pt>
                <c:pt idx="14">
                  <c:v>2.4541500259306378E-3</c:v>
                </c:pt>
                <c:pt idx="15">
                  <c:v>2.6306256084793382E-3</c:v>
                </c:pt>
                <c:pt idx="16">
                  <c:v>2.8088767481890928E-3</c:v>
                </c:pt>
                <c:pt idx="17">
                  <c:v>2.9907522189184816E-3</c:v>
                </c:pt>
                <c:pt idx="18">
                  <c:v>3.1796872459490953E-3</c:v>
                </c:pt>
                <c:pt idx="19">
                  <c:v>3.3818395481747922E-3</c:v>
                </c:pt>
                <c:pt idx="20">
                  <c:v>3.6078988004304585E-3</c:v>
                </c:pt>
                <c:pt idx="21">
                  <c:v>3.8758954860610576E-3</c:v>
                </c:pt>
                <c:pt idx="22">
                  <c:v>4.215460452517774E-3</c:v>
                </c:pt>
                <c:pt idx="23">
                  <c:v>4.6741468551265717E-3</c:v>
                </c:pt>
                <c:pt idx="24">
                  <c:v>5.3266247859527216E-3</c:v>
                </c:pt>
                <c:pt idx="25">
                  <c:v>6.2877933432009163E-3</c:v>
                </c:pt>
                <c:pt idx="26">
                  <c:v>7.731110007215187E-3</c:v>
                </c:pt>
                <c:pt idx="27">
                  <c:v>9.9136714475536007E-3</c:v>
                </c:pt>
                <c:pt idx="28">
                  <c:v>1.3209701764153082E-2</c:v>
                </c:pt>
                <c:pt idx="29">
                  <c:v>1.8153933997452569E-2</c:v>
                </c:pt>
                <c:pt idx="30">
                  <c:v>2.5495587582791707E-2</c:v>
                </c:pt>
                <c:pt idx="31">
                  <c:v>3.6261731811148092E-2</c:v>
                </c:pt>
                <c:pt idx="32">
                  <c:v>5.182506849257415E-2</c:v>
                </c:pt>
                <c:pt idx="33">
                  <c:v>7.3964831306437107E-2</c:v>
                </c:pt>
                <c:pt idx="34">
                  <c:v>0.10490042441081142</c:v>
                </c:pt>
                <c:pt idx="35">
                  <c:v>0.14726727707906911</c:v>
                </c:pt>
                <c:pt idx="36">
                  <c:v>0.20399840298039243</c:v>
                </c:pt>
                <c:pt idx="37">
                  <c:v>0.27808280315259071</c:v>
                </c:pt>
                <c:pt idx="38">
                  <c:v>0.37220316047320717</c:v>
                </c:pt>
                <c:pt idx="39">
                  <c:v>0.488310069426726</c:v>
                </c:pt>
                <c:pt idx="40">
                  <c:v>0.62724581523112011</c:v>
                </c:pt>
              </c:numCache>
            </c:numRef>
          </c:xVal>
          <c:yVal>
            <c:numRef>
              <c:f>'17-4PH_H1150'!$I$5:$I$45</c:f>
              <c:numCache>
                <c:formatCode>0_);[Red]\(0\)</c:formatCode>
                <c:ptCount val="4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15.007894736842136</c:v>
                </c:pt>
                <c:pt idx="4">
                  <c:v>20.01403508772103</c:v>
                </c:pt>
                <c:pt idx="5">
                  <c:v>25.021929824600758</c:v>
                </c:pt>
                <c:pt idx="6">
                  <c:v>30.031578947873712</c:v>
                </c:pt>
                <c:pt idx="7">
                  <c:v>35.0429824605135</c:v>
                </c:pt>
                <c:pt idx="8">
                  <c:v>40.056140379235565</c:v>
                </c:pt>
                <c:pt idx="9">
                  <c:v>45.071052779087303</c:v>
                </c:pt>
                <c:pt idx="10">
                  <c:v>50.087719943040362</c:v>
                </c:pt>
                <c:pt idx="11">
                  <c:v>55.106142799484182</c:v>
                </c:pt>
                <c:pt idx="12">
                  <c:v>60.126324068112545</c:v>
                </c:pt>
                <c:pt idx="13">
                  <c:v>65.148271002031322</c:v>
                </c:pt>
                <c:pt idx="14">
                  <c:v>70.172001474198041</c:v>
                </c:pt>
                <c:pt idx="15">
                  <c:v>75.197556655507029</c:v>
                </c:pt>
                <c:pt idx="16">
                  <c:v>80.225026027092113</c:v>
                </c:pt>
                <c:pt idx="17">
                  <c:v>85.254594463315698</c:v>
                </c:pt>
                <c:pt idx="18">
                  <c:v>90.286627303232351</c:v>
                </c:pt>
                <c:pt idx="19">
                  <c:v>95.32181861982896</c:v>
                </c:pt>
                <c:pt idx="20">
                  <c:v>100.36144151016693</c:v>
                </c:pt>
                <c:pt idx="21">
                  <c:v>105.40775873068317</c:v>
                </c:pt>
                <c:pt idx="22">
                  <c:v>110.46467938043597</c:v>
                </c:pt>
                <c:pt idx="23">
                  <c:v>115.5387850877193</c:v>
                </c:pt>
                <c:pt idx="24">
                  <c:v>120.64090037687957</c:v>
                </c:pt>
                <c:pt idx="25">
                  <c:v>125.78845037671304</c:v>
                </c:pt>
                <c:pt idx="26">
                  <c:v>131.00893938627178</c:v>
                </c:pt>
                <c:pt idx="27">
                  <c:v>136.34500158166455</c:v>
                </c:pt>
                <c:pt idx="28">
                  <c:v>141.86162694485682</c:v>
                </c:pt>
                <c:pt idx="29">
                  <c:v>147.65635916081618</c:v>
                </c:pt>
                <c:pt idx="30">
                  <c:v>153.87350698495865</c:v>
                </c:pt>
                <c:pt idx="31">
                  <c:v>160.72371721110167</c:v>
                </c:pt>
                <c:pt idx="32">
                  <c:v>168.51063840369503</c:v>
                </c:pt>
                <c:pt idx="33">
                  <c:v>177.66687448513747</c:v>
                </c:pt>
                <c:pt idx="34">
                  <c:v>188.80200275376058</c:v>
                </c:pt>
                <c:pt idx="35">
                  <c:v>202.76613102759927</c:v>
                </c:pt>
                <c:pt idx="36">
                  <c:v>220.73331510640415</c:v>
                </c:pt>
                <c:pt idx="37">
                  <c:v>244.31017529889098</c:v>
                </c:pt>
                <c:pt idx="38">
                  <c:v>275.67626727784193</c:v>
                </c:pt>
                <c:pt idx="39">
                  <c:v>317.76420943707484</c:v>
                </c:pt>
                <c:pt idx="40">
                  <c:v>374.48928152218349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F-4EF9-B1B5-1C9D30962CE7}"/>
            </c:ext>
          </c:extLst>
        </c:ser>
        <c:ser>
          <c:idx val="4"/>
          <c:order val="2"/>
          <c:tx>
            <c:strRef>
              <c:f>'17-4PH_H1150'!$N$2</c:f>
              <c:strCache>
                <c:ptCount val="1"/>
                <c:pt idx="0">
                  <c:v>R-O line_H1150_true_plastic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'17-4PH_H1150'!$N$5:$N$65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1.4031302908662849E-7</c:v>
                </c:pt>
                <c:pt idx="2">
                  <c:v>1.9890186481364043E-6</c:v>
                </c:pt>
                <c:pt idx="3">
                  <c:v>7.3884038959961748E-6</c:v>
                </c:pt>
                <c:pt idx="4">
                  <c:v>1.9760875140060422E-5</c:v>
                </c:pt>
                <c:pt idx="5">
                  <c:v>4.5239797836051868E-5</c:v>
                </c:pt>
                <c:pt idx="6">
                  <c:v>9.4470176746526413E-5</c:v>
                </c:pt>
                <c:pt idx="7">
                  <c:v>1.8540310025374823E-4</c:v>
                </c:pt>
                <c:pt idx="8">
                  <c:v>3.4753225443843669E-4</c:v>
                </c:pt>
                <c:pt idx="9">
                  <c:v>6.2817986030045108E-4</c:v>
                </c:pt>
                <c:pt idx="10">
                  <c:v>1.1016362020332578E-3</c:v>
                </c:pt>
                <c:pt idx="11">
                  <c:v>1.8821889698136113E-3</c:v>
                </c:pt>
                <c:pt idx="12">
                  <c:v>3.1423305808609093E-3</c:v>
                </c:pt>
                <c:pt idx="13">
                  <c:v>5.1376617687294013E-3</c:v>
                </c:pt>
                <c:pt idx="14">
                  <c:v>8.2401262831116075E-3</c:v>
                </c:pt>
                <c:pt idx="15">
                  <c:v>1.2981034579009013E-2</c:v>
                </c:pt>
                <c:pt idx="16">
                  <c:v>2.0104542626658943E-2</c:v>
                </c:pt>
                <c:pt idx="17">
                  <c:v>3.0630328601466448E-2</c:v>
                </c:pt>
                <c:pt idx="18">
                  <c:v>4.5920439977889235E-2</c:v>
                </c:pt>
                <c:pt idx="19">
                  <c:v>6.7738931350298071E-2</c:v>
                </c:pt>
                <c:pt idx="20">
                  <c:v>9.8283818199632972E-2</c:v>
                </c:pt>
                <c:pt idx="21">
                  <c:v>0.14016070145477352</c:v>
                </c:pt>
                <c:pt idx="22">
                  <c:v>0.19626139984455981</c:v>
                </c:pt>
                <c:pt idx="23">
                  <c:v>0.26951854176439016</c:v>
                </c:pt>
                <c:pt idx="24">
                  <c:v>0.36253833445416622</c:v>
                </c:pt>
                <c:pt idx="25">
                  <c:v>0.47716847350736108</c:v>
                </c:pt>
                <c:pt idx="26">
                  <c:v>0.61411386590526007</c:v>
                </c:pt>
                <c:pt idx="27">
                  <c:v>0.77272860427607537</c:v>
                </c:pt>
                <c:pt idx="28">
                  <c:v>0.95106076468713341</c:v>
                </c:pt>
                <c:pt idx="29">
                  <c:v>1.1461276191098042</c:v>
                </c:pt>
                <c:pt idx="30">
                  <c:v>1.3543135463749689</c:v>
                </c:pt>
                <c:pt idx="31">
                  <c:v>1.5717599817279964</c:v>
                </c:pt>
                <c:pt idx="32">
                  <c:v>1.7946542097490292</c:v>
                </c:pt>
                <c:pt idx="33">
                  <c:v>2.0193833503407559</c:v>
                </c:pt>
                <c:pt idx="34">
                  <c:v>2.2425659687644499</c:v>
                </c:pt>
                <c:pt idx="35">
                  <c:v>2.4609940921310591</c:v>
                </c:pt>
                <c:pt idx="36">
                  <c:v>2.6715187934822651</c:v>
                </c:pt>
                <c:pt idx="37">
                  <c:v>2.8709035948756734</c:v>
                </c:pt>
                <c:pt idx="38">
                  <c:v>3.0556595485657359</c:v>
                </c:pt>
                <c:pt idx="39">
                  <c:v>3.2218675148320233</c:v>
                </c:pt>
                <c:pt idx="40">
                  <c:v>3.3649875661452553</c:v>
                </c:pt>
                <c:pt idx="41">
                  <c:v>3.4796520920111425</c:v>
                </c:pt>
                <c:pt idx="42">
                  <c:v>3.5594372817377913</c:v>
                </c:pt>
                <c:pt idx="43">
                  <c:v>3.596606577982381</c:v>
                </c:pt>
                <c:pt idx="44">
                  <c:v>3.5818189867410708</c:v>
                </c:pt>
                <c:pt idx="45">
                  <c:v>3.5037945391436534</c:v>
                </c:pt>
                <c:pt idx="46">
                  <c:v>3.3489285843486694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'17-4PH_H1150'!$O$5:$O$65</c:f>
              <c:numCache>
                <c:formatCode>0_);[Red]\(0\)</c:formatCode>
                <c:ptCount val="61"/>
                <c:pt idx="0">
                  <c:v>70.172001474198041</c:v>
                </c:pt>
                <c:pt idx="1">
                  <c:v>75.197556655507029</c:v>
                </c:pt>
                <c:pt idx="2">
                  <c:v>80.225026027092113</c:v>
                </c:pt>
                <c:pt idx="3">
                  <c:v>85.254594463315698</c:v>
                </c:pt>
                <c:pt idx="4">
                  <c:v>90.286627303232351</c:v>
                </c:pt>
                <c:pt idx="5">
                  <c:v>95.32181861982896</c:v>
                </c:pt>
                <c:pt idx="6">
                  <c:v>100.36144151016693</c:v>
                </c:pt>
                <c:pt idx="7">
                  <c:v>105.40775873068317</c:v>
                </c:pt>
                <c:pt idx="8">
                  <c:v>110.46467938043597</c:v>
                </c:pt>
                <c:pt idx="9">
                  <c:v>115.5387850877193</c:v>
                </c:pt>
                <c:pt idx="10">
                  <c:v>120.64090037687957</c:v>
                </c:pt>
                <c:pt idx="11">
                  <c:v>125.78845037671304</c:v>
                </c:pt>
                <c:pt idx="12">
                  <c:v>131.00893938627178</c:v>
                </c:pt>
                <c:pt idx="13">
                  <c:v>136.34500158166455</c:v>
                </c:pt>
                <c:pt idx="14">
                  <c:v>141.86162694485682</c:v>
                </c:pt>
                <c:pt idx="15">
                  <c:v>147.65635916081618</c:v>
                </c:pt>
                <c:pt idx="16">
                  <c:v>153.87350698495865</c:v>
                </c:pt>
                <c:pt idx="17">
                  <c:v>160.72371721110167</c:v>
                </c:pt>
                <c:pt idx="18">
                  <c:v>168.51063840369503</c:v>
                </c:pt>
                <c:pt idx="19">
                  <c:v>177.66687448513747</c:v>
                </c:pt>
                <c:pt idx="20">
                  <c:v>188.80200275376058</c:v>
                </c:pt>
                <c:pt idx="21">
                  <c:v>202.76613102759927</c:v>
                </c:pt>
                <c:pt idx="22">
                  <c:v>220.73331510640415</c:v>
                </c:pt>
                <c:pt idx="23">
                  <c:v>244.31017529889098</c:v>
                </c:pt>
                <c:pt idx="24">
                  <c:v>275.67626727784193</c:v>
                </c:pt>
                <c:pt idx="25">
                  <c:v>317.76420943707484</c:v>
                </c:pt>
                <c:pt idx="26">
                  <c:v>374.48928152218349</c:v>
                </c:pt>
                <c:pt idx="27">
                  <c:v>451.04022708263176</c:v>
                </c:pt>
                <c:pt idx="28">
                  <c:v>554.24535930266597</c:v>
                </c:pt>
                <c:pt idx="29">
                  <c:v>693.0308350192181</c:v>
                </c:pt>
                <c:pt idx="30">
                  <c:v>878.99117958939041</c:v>
                </c:pt>
                <c:pt idx="31">
                  <c:v>1127.0958758752865</c:v>
                </c:pt>
                <c:pt idx="32">
                  <c:v>1456.560140350877</c:v>
                </c:pt>
                <c:pt idx="33">
                  <c:v>1891.9129712921974</c:v>
                </c:pt>
                <c:pt idx="34">
                  <c:v>2464.3012484791716</c:v>
                </c:pt>
                <c:pt idx="35">
                  <c:v>3213.0751788283878</c:v>
                </c:pt>
                <c:pt idx="36">
                  <c:v>4187.7078141718594</c:v>
                </c:pt>
                <c:pt idx="37">
                  <c:v>5450.1098211152121</c:v>
                </c:pt>
                <c:pt idx="38">
                  <c:v>7077.4102730981758</c:v>
                </c:pt>
                <c:pt idx="39">
                  <c:v>9165.2850860440012</c:v>
                </c:pt>
                <c:pt idx="40">
                  <c:v>11831.926966623712</c:v>
                </c:pt>
                <c:pt idx="41">
                  <c:v>15222.764532856138</c:v>
                </c:pt>
                <c:pt idx="42">
                  <c:v>19516.053759271017</c:v>
                </c:pt>
                <c:pt idx="43">
                  <c:v>24929.482264748061</c:v>
                </c:pt>
                <c:pt idx="44">
                  <c:v>31727.946385549032</c:v>
                </c:pt>
                <c:pt idx="45">
                  <c:v>40232.682658475082</c:v>
                </c:pt>
                <c:pt idx="46">
                  <c:v>50831.959494194132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F-4EF9-B1B5-1C9D30962CE7}"/>
            </c:ext>
          </c:extLst>
        </c:ser>
        <c:ser>
          <c:idx val="2"/>
          <c:order val="3"/>
          <c:tx>
            <c:strRef>
              <c:f>'17-4PH_H1150'!$B$8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'17-4PH_H1150'!$C$10:$C$11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'17-4PH_H1150'!$B$10:$B$11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EF-4EF9-B1B5-1C9D30962CE7}"/>
            </c:ext>
          </c:extLst>
        </c:ser>
        <c:ser>
          <c:idx val="3"/>
          <c:order val="4"/>
          <c:tx>
            <c:strRef>
              <c:f>'17-4PH_H1150'!$B$13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'17-4PH_H1150'!$C$15:$C$16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'17-4PH_H1150'!$B$15:$B$16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EF-4EF9-B1B5-1C9D30962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16448"/>
        <c:axId val="1572821856"/>
      </c:scatterChart>
      <c:valAx>
        <c:axId val="1572816448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21856"/>
        <c:crosses val="autoZero"/>
        <c:crossBetween val="midCat"/>
      </c:valAx>
      <c:valAx>
        <c:axId val="157282185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 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16448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'17-4PH_H1150'!$E$2</c:f>
              <c:strCache>
                <c:ptCount val="1"/>
                <c:pt idx="0">
                  <c:v>R-O line_H1150_eng_total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'17-4PH_H1150'!$E$5:$E$65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1.7543859649122806E-4</c:v>
                </c:pt>
                <c:pt idx="2">
                  <c:v>3.5087719298246669E-4</c:v>
                </c:pt>
                <c:pt idx="3">
                  <c:v>5.2631578947574017E-4</c:v>
                </c:pt>
                <c:pt idx="4">
                  <c:v>7.0175438605145509E-4</c:v>
                </c:pt>
                <c:pt idx="5">
                  <c:v>8.771929840303463E-4</c:v>
                </c:pt>
                <c:pt idx="6">
                  <c:v>1.0526315957903023E-3</c:v>
                </c:pt>
                <c:pt idx="7">
                  <c:v>1.2280703003856471E-3</c:v>
                </c:pt>
                <c:pt idx="8">
                  <c:v>1.4035094808891497E-3</c:v>
                </c:pt>
                <c:pt idx="9">
                  <c:v>1.5789506463845353E-3</c:v>
                </c:pt>
                <c:pt idx="10">
                  <c:v>1.7543988608072813E-3</c:v>
                </c:pt>
                <c:pt idx="11">
                  <c:v>1.9298690815306031E-3</c:v>
                </c:pt>
                <c:pt idx="12">
                  <c:v>2.105401135208971E-3</c:v>
                </c:pt>
                <c:pt idx="13">
                  <c:v>2.2810923389432547E-3</c:v>
                </c:pt>
                <c:pt idx="14">
                  <c:v>2.4571639171148216E-3</c:v>
                </c:pt>
                <c:pt idx="15">
                  <c:v>2.6340887400936393E-3</c:v>
                </c:pt>
                <c:pt idx="16">
                  <c:v>2.8128253386515648E-3</c:v>
                </c:pt>
                <c:pt idx="17">
                  <c:v>2.995228980184604E-3</c:v>
                </c:pt>
                <c:pt idx="18">
                  <c:v>3.1847478136929224E-3</c:v>
                </c:pt>
                <c:pt idx="19">
                  <c:v>3.3875644192523143E-3</c:v>
                </c:pt>
                <c:pt idx="20">
                  <c:v>3.6144151016691988E-3</c:v>
                </c:pt>
                <c:pt idx="21">
                  <c:v>3.8834164826969356E-3</c:v>
                </c:pt>
                <c:pt idx="22">
                  <c:v>4.2243580039634425E-3</c:v>
                </c:pt>
                <c:pt idx="23">
                  <c:v>4.6850877192982452E-3</c:v>
                </c:pt>
                <c:pt idx="24">
                  <c:v>5.34083647399646E-3</c:v>
                </c:pt>
                <c:pt idx="25">
                  <c:v>6.307603013704392E-3</c:v>
                </c:pt>
                <c:pt idx="26">
                  <c:v>7.761072202090746E-3</c:v>
                </c:pt>
                <c:pt idx="27">
                  <c:v>9.9629746789967333E-3</c:v>
                </c:pt>
                <c:pt idx="28">
                  <c:v>1.3297335320405872E-2</c:v>
                </c:pt>
                <c:pt idx="29">
                  <c:v>1.8319718350456371E-2</c:v>
                </c:pt>
                <c:pt idx="30">
                  <c:v>2.5823379899724348E-2</c:v>
                </c:pt>
                <c:pt idx="31">
                  <c:v>3.6927207813559286E-2</c:v>
                </c:pt>
                <c:pt idx="32">
                  <c:v>5.3191490023093833E-2</c:v>
                </c:pt>
                <c:pt idx="33">
                  <c:v>7.676893627356042E-2</c:v>
                </c:pt>
                <c:pt idx="34">
                  <c:v>0.11060001619859169</c:v>
                </c:pt>
                <c:pt idx="35">
                  <c:v>0.15866360587199593</c:v>
                </c:pt>
                <c:pt idx="36">
                  <c:v>0.22629619503557866</c:v>
                </c:pt>
                <c:pt idx="37">
                  <c:v>0.32059554215616737</c:v>
                </c:pt>
                <c:pt idx="38">
                  <c:v>0.4509277225149575</c:v>
                </c:pt>
                <c:pt idx="39">
                  <c:v>0.62956004839525559</c:v>
                </c:pt>
                <c:pt idx="40">
                  <c:v>0.87244640761091752</c:v>
                </c:pt>
                <c:pt idx="41">
                  <c:v>1.2001962296713744</c:v>
                </c:pt>
                <c:pt idx="42">
                  <c:v>1.6392636157269813</c:v>
                </c:pt>
                <c:pt idx="43">
                  <c:v>2.2233992326475263</c:v>
                </c:pt>
                <c:pt idx="44">
                  <c:v>2.9954144526790474</c:v>
                </c:pt>
                <c:pt idx="45">
                  <c:v>4.0093150038901619</c:v>
                </c:pt>
                <c:pt idx="46">
                  <c:v>5.3328701754385959</c:v>
                </c:pt>
                <c:pt idx="47">
                  <c:v>7.0506934948604156</c:v>
                </c:pt>
                <c:pt idx="48">
                  <c:v>9.2679218686632154</c:v>
                </c:pt>
                <c:pt idx="49">
                  <c:v>12.114592566646481</c:v>
                </c:pt>
                <c:pt idx="50">
                  <c:v>15.750831256687437</c:v>
                </c:pt>
                <c:pt idx="51">
                  <c:v>20.372979690647892</c:v>
                </c:pt>
                <c:pt idx="52">
                  <c:v>26.220808742685293</c:v>
                </c:pt>
                <c:pt idx="53">
                  <c:v>33.585981456769815</c:v>
                </c:pt>
                <c:pt idx="54">
                  <c:v>42.821951728235973</c:v>
                </c:pt>
                <c:pt idx="55">
                  <c:v>54.355507392204139</c:v>
                </c:pt>
                <c:pt idx="56">
                  <c:v>68.700191997396487</c:v>
                </c:pt>
                <c:pt idx="57">
                  <c:v>86.471867595607236</c:v>
                </c:pt>
                <c:pt idx="58">
                  <c:v>108.406711674307</c:v>
                </c:pt>
                <c:pt idx="59">
                  <c:v>135.38197511347485</c:v>
                </c:pt>
                <c:pt idx="60">
                  <c:v>168.43986498064712</c:v>
                </c:pt>
              </c:numCache>
            </c:numRef>
          </c:xVal>
          <c:yVal>
            <c:numRef>
              <c:f>'17-4PH_H1150'!$F$5:$F$65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2B-4CF9-B039-5EECA51E3DA9}"/>
            </c:ext>
          </c:extLst>
        </c:ser>
        <c:ser>
          <c:idx val="1"/>
          <c:order val="1"/>
          <c:tx>
            <c:strRef>
              <c:f>'17-4PH_H1150'!$H$2</c:f>
              <c:strCache>
                <c:ptCount val="1"/>
                <c:pt idx="0">
                  <c:v>R-O line_H1150_true_total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'17-4PH_H1150'!$H$5:$H$65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1.7542320894027986E-4</c:v>
                </c:pt>
                <c:pt idx="2">
                  <c:v>3.5081564997587248E-4</c:v>
                </c:pt>
                <c:pt idx="3">
                  <c:v>5.2617733389935452E-4</c:v>
                </c:pt>
                <c:pt idx="4">
                  <c:v>7.0150827157684E-4</c:v>
                </c:pt>
                <c:pt idx="5">
                  <c:v>8.7680847510730265E-4</c:v>
                </c:pt>
                <c:pt idx="6">
                  <c:v>1.0520779676290953E-3</c:v>
                </c:pt>
                <c:pt idx="7">
                  <c:v>1.2273168388604564E-3</c:v>
                </c:pt>
                <c:pt idx="8">
                  <c:v>1.4025254820511314E-3</c:v>
                </c:pt>
                <c:pt idx="9">
                  <c:v>1.5777054144136128E-3</c:v>
                </c:pt>
                <c:pt idx="10">
                  <c:v>1.7528617007245677E-3</c:v>
                </c:pt>
                <c:pt idx="11">
                  <c:v>1.9280092765969392E-3</c:v>
                </c:pt>
                <c:pt idx="12">
                  <c:v>2.1031878842153449E-3</c:v>
                </c:pt>
                <c:pt idx="13">
                  <c:v>2.2784945975226328E-3</c:v>
                </c:pt>
                <c:pt idx="14">
                  <c:v>2.4541500259306378E-3</c:v>
                </c:pt>
                <c:pt idx="15">
                  <c:v>2.6306256084793382E-3</c:v>
                </c:pt>
                <c:pt idx="16">
                  <c:v>2.8088767481890928E-3</c:v>
                </c:pt>
                <c:pt idx="17">
                  <c:v>2.9907522189184816E-3</c:v>
                </c:pt>
                <c:pt idx="18">
                  <c:v>3.1796872459490953E-3</c:v>
                </c:pt>
                <c:pt idx="19">
                  <c:v>3.3818395481747922E-3</c:v>
                </c:pt>
                <c:pt idx="20">
                  <c:v>3.6078988004304585E-3</c:v>
                </c:pt>
                <c:pt idx="21">
                  <c:v>3.8758954860610576E-3</c:v>
                </c:pt>
                <c:pt idx="22">
                  <c:v>4.215460452517774E-3</c:v>
                </c:pt>
                <c:pt idx="23">
                  <c:v>4.6741468551265717E-3</c:v>
                </c:pt>
                <c:pt idx="24">
                  <c:v>5.3266247859527216E-3</c:v>
                </c:pt>
                <c:pt idx="25">
                  <c:v>6.2877933432009163E-3</c:v>
                </c:pt>
                <c:pt idx="26">
                  <c:v>7.731110007215187E-3</c:v>
                </c:pt>
                <c:pt idx="27">
                  <c:v>9.9136714475536007E-3</c:v>
                </c:pt>
                <c:pt idx="28">
                  <c:v>1.3209701764153082E-2</c:v>
                </c:pt>
                <c:pt idx="29">
                  <c:v>1.8153933997452569E-2</c:v>
                </c:pt>
                <c:pt idx="30">
                  <c:v>2.5495587582791707E-2</c:v>
                </c:pt>
                <c:pt idx="31">
                  <c:v>3.6261731811148092E-2</c:v>
                </c:pt>
                <c:pt idx="32">
                  <c:v>5.182506849257415E-2</c:v>
                </c:pt>
                <c:pt idx="33">
                  <c:v>7.3964831306437107E-2</c:v>
                </c:pt>
                <c:pt idx="34">
                  <c:v>0.10490042441081142</c:v>
                </c:pt>
                <c:pt idx="35">
                  <c:v>0.14726727707906911</c:v>
                </c:pt>
                <c:pt idx="36">
                  <c:v>0.20399840298039243</c:v>
                </c:pt>
                <c:pt idx="37">
                  <c:v>0.27808280315259071</c:v>
                </c:pt>
                <c:pt idx="38">
                  <c:v>0.37220316047320717</c:v>
                </c:pt>
                <c:pt idx="39">
                  <c:v>0.488310069426726</c:v>
                </c:pt>
                <c:pt idx="40">
                  <c:v>0.62724581523112011</c:v>
                </c:pt>
                <c:pt idx="41">
                  <c:v>0.78854655169177568</c:v>
                </c:pt>
                <c:pt idx="42">
                  <c:v>0.97049994481230861</c:v>
                </c:pt>
                <c:pt idx="43">
                  <c:v>1.1704364650495951</c:v>
                </c:pt>
                <c:pt idx="44">
                  <c:v>1.3851473166856432</c:v>
                </c:pt>
                <c:pt idx="45">
                  <c:v>1.6112991799785266</c:v>
                </c:pt>
                <c:pt idx="46">
                  <c:v>1.8457535576302819</c:v>
                </c:pt>
                <c:pt idx="47">
                  <c:v>2.0857582361497742</c:v>
                </c:pt>
                <c:pt idx="48">
                  <c:v>2.3290246537730113</c:v>
                </c:pt>
                <c:pt idx="49">
                  <c:v>2.5737255466255577</c:v>
                </c:pt>
                <c:pt idx="50">
                  <c:v>2.818447884304605</c:v>
                </c:pt>
                <c:pt idx="51">
                  <c:v>3.0621274929591835</c:v>
                </c:pt>
                <c:pt idx="52">
                  <c:v>3.3039817081223322</c:v>
                </c:pt>
                <c:pt idx="53">
                  <c:v>3.54344843975514</c:v>
                </c:pt>
                <c:pt idx="54">
                  <c:v>3.7801348728430986</c:v>
                </c:pt>
                <c:pt idx="55">
                  <c:v>4.0137761554188955</c:v>
                </c:pt>
                <c:pt idx="56">
                  <c:v>4.2442030723881716</c:v>
                </c:pt>
                <c:pt idx="57">
                  <c:v>4.471317228474061</c:v>
                </c:pt>
                <c:pt idx="58">
                  <c:v>4.6950722379626093</c:v>
                </c:pt>
                <c:pt idx="59">
                  <c:v>4.9154595894152289</c:v>
                </c:pt>
                <c:pt idx="60">
                  <c:v>5.1324980849963522</c:v>
                </c:pt>
              </c:numCache>
            </c:numRef>
          </c:xVal>
          <c:yVal>
            <c:numRef>
              <c:f>'17-4PH_H1150'!$I$5:$I$65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5.0008771929824558</c:v>
                </c:pt>
                <c:pt idx="2">
                  <c:v>10.003508771929825</c:v>
                </c:pt>
                <c:pt idx="3">
                  <c:v>15.007894736842136</c:v>
                </c:pt>
                <c:pt idx="4">
                  <c:v>20.01403508772103</c:v>
                </c:pt>
                <c:pt idx="5">
                  <c:v>25.021929824600758</c:v>
                </c:pt>
                <c:pt idx="6">
                  <c:v>30.031578947873712</c:v>
                </c:pt>
                <c:pt idx="7">
                  <c:v>35.0429824605135</c:v>
                </c:pt>
                <c:pt idx="8">
                  <c:v>40.056140379235565</c:v>
                </c:pt>
                <c:pt idx="9">
                  <c:v>45.071052779087303</c:v>
                </c:pt>
                <c:pt idx="10">
                  <c:v>50.087719943040362</c:v>
                </c:pt>
                <c:pt idx="11">
                  <c:v>55.106142799484182</c:v>
                </c:pt>
                <c:pt idx="12">
                  <c:v>60.126324068112545</c:v>
                </c:pt>
                <c:pt idx="13">
                  <c:v>65.148271002031322</c:v>
                </c:pt>
                <c:pt idx="14">
                  <c:v>70.172001474198041</c:v>
                </c:pt>
                <c:pt idx="15">
                  <c:v>75.197556655507029</c:v>
                </c:pt>
                <c:pt idx="16">
                  <c:v>80.225026027092113</c:v>
                </c:pt>
                <c:pt idx="17">
                  <c:v>85.254594463315698</c:v>
                </c:pt>
                <c:pt idx="18">
                  <c:v>90.286627303232351</c:v>
                </c:pt>
                <c:pt idx="19">
                  <c:v>95.32181861982896</c:v>
                </c:pt>
                <c:pt idx="20">
                  <c:v>100.36144151016693</c:v>
                </c:pt>
                <c:pt idx="21">
                  <c:v>105.40775873068317</c:v>
                </c:pt>
                <c:pt idx="22">
                  <c:v>110.46467938043597</c:v>
                </c:pt>
                <c:pt idx="23">
                  <c:v>115.5387850877193</c:v>
                </c:pt>
                <c:pt idx="24">
                  <c:v>120.64090037687957</c:v>
                </c:pt>
                <c:pt idx="25">
                  <c:v>125.78845037671304</c:v>
                </c:pt>
                <c:pt idx="26">
                  <c:v>131.00893938627178</c:v>
                </c:pt>
                <c:pt idx="27">
                  <c:v>136.34500158166455</c:v>
                </c:pt>
                <c:pt idx="28">
                  <c:v>141.86162694485682</c:v>
                </c:pt>
                <c:pt idx="29">
                  <c:v>147.65635916081618</c:v>
                </c:pt>
                <c:pt idx="30">
                  <c:v>153.87350698495865</c:v>
                </c:pt>
                <c:pt idx="31">
                  <c:v>160.72371721110167</c:v>
                </c:pt>
                <c:pt idx="32">
                  <c:v>168.51063840369503</c:v>
                </c:pt>
                <c:pt idx="33">
                  <c:v>177.66687448513747</c:v>
                </c:pt>
                <c:pt idx="34">
                  <c:v>188.80200275376058</c:v>
                </c:pt>
                <c:pt idx="35">
                  <c:v>202.76613102759927</c:v>
                </c:pt>
                <c:pt idx="36">
                  <c:v>220.73331510640415</c:v>
                </c:pt>
                <c:pt idx="37">
                  <c:v>244.31017529889098</c:v>
                </c:pt>
                <c:pt idx="38">
                  <c:v>275.67626727784193</c:v>
                </c:pt>
                <c:pt idx="39">
                  <c:v>317.76420943707484</c:v>
                </c:pt>
                <c:pt idx="40">
                  <c:v>374.48928152218349</c:v>
                </c:pt>
                <c:pt idx="41">
                  <c:v>451.04022708263176</c:v>
                </c:pt>
                <c:pt idx="42">
                  <c:v>554.24535930266597</c:v>
                </c:pt>
                <c:pt idx="43">
                  <c:v>693.0308350192181</c:v>
                </c:pt>
                <c:pt idx="44">
                  <c:v>878.99117958939041</c:v>
                </c:pt>
                <c:pt idx="45">
                  <c:v>1127.0958758752865</c:v>
                </c:pt>
                <c:pt idx="46">
                  <c:v>1456.560140350877</c:v>
                </c:pt>
                <c:pt idx="47">
                  <c:v>1891.9129712921974</c:v>
                </c:pt>
                <c:pt idx="48">
                  <c:v>2464.3012484791716</c:v>
                </c:pt>
                <c:pt idx="49">
                  <c:v>3213.0751788283878</c:v>
                </c:pt>
                <c:pt idx="50">
                  <c:v>4187.7078141718594</c:v>
                </c:pt>
                <c:pt idx="51">
                  <c:v>5450.1098211152121</c:v>
                </c:pt>
                <c:pt idx="52">
                  <c:v>7077.4102730981758</c:v>
                </c:pt>
                <c:pt idx="53">
                  <c:v>9165.2850860440012</c:v>
                </c:pt>
                <c:pt idx="54">
                  <c:v>11831.926966623712</c:v>
                </c:pt>
                <c:pt idx="55">
                  <c:v>15222.764532856138</c:v>
                </c:pt>
                <c:pt idx="56">
                  <c:v>19516.053759271017</c:v>
                </c:pt>
                <c:pt idx="57">
                  <c:v>24929.482264748061</c:v>
                </c:pt>
                <c:pt idx="58">
                  <c:v>31727.946385549032</c:v>
                </c:pt>
                <c:pt idx="59">
                  <c:v>40232.682658475082</c:v>
                </c:pt>
                <c:pt idx="60">
                  <c:v>50831.959494194132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2B-4CF9-B039-5EECA51E3DA9}"/>
            </c:ext>
          </c:extLst>
        </c:ser>
        <c:ser>
          <c:idx val="5"/>
          <c:order val="2"/>
          <c:tx>
            <c:strRef>
              <c:f>'17-4PH_H1150'!$N$2</c:f>
              <c:strCache>
                <c:ptCount val="1"/>
                <c:pt idx="0">
                  <c:v>R-O line_H1150_true_plastic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'17-4PH_H1150'!$N$5:$N$65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1.4031302908662849E-7</c:v>
                </c:pt>
                <c:pt idx="2">
                  <c:v>1.9890186481364043E-6</c:v>
                </c:pt>
                <c:pt idx="3">
                  <c:v>7.3884038959961748E-6</c:v>
                </c:pt>
                <c:pt idx="4">
                  <c:v>1.9760875140060422E-5</c:v>
                </c:pt>
                <c:pt idx="5">
                  <c:v>4.5239797836051868E-5</c:v>
                </c:pt>
                <c:pt idx="6">
                  <c:v>9.4470176746526413E-5</c:v>
                </c:pt>
                <c:pt idx="7">
                  <c:v>1.8540310025374823E-4</c:v>
                </c:pt>
                <c:pt idx="8">
                  <c:v>3.4753225443843669E-4</c:v>
                </c:pt>
                <c:pt idx="9">
                  <c:v>6.2817986030045108E-4</c:v>
                </c:pt>
                <c:pt idx="10">
                  <c:v>1.1016362020332578E-3</c:v>
                </c:pt>
                <c:pt idx="11">
                  <c:v>1.8821889698136113E-3</c:v>
                </c:pt>
                <c:pt idx="12">
                  <c:v>3.1423305808609093E-3</c:v>
                </c:pt>
                <c:pt idx="13">
                  <c:v>5.1376617687294013E-3</c:v>
                </c:pt>
                <c:pt idx="14">
                  <c:v>8.2401262831116075E-3</c:v>
                </c:pt>
                <c:pt idx="15">
                  <c:v>1.2981034579009013E-2</c:v>
                </c:pt>
                <c:pt idx="16">
                  <c:v>2.0104542626658943E-2</c:v>
                </c:pt>
                <c:pt idx="17">
                  <c:v>3.0630328601466448E-2</c:v>
                </c:pt>
                <c:pt idx="18">
                  <c:v>4.5920439977889235E-2</c:v>
                </c:pt>
                <c:pt idx="19">
                  <c:v>6.7738931350298071E-2</c:v>
                </c:pt>
                <c:pt idx="20">
                  <c:v>9.8283818199632972E-2</c:v>
                </c:pt>
                <c:pt idx="21">
                  <c:v>0.14016070145477352</c:v>
                </c:pt>
                <c:pt idx="22">
                  <c:v>0.19626139984455981</c:v>
                </c:pt>
                <c:pt idx="23">
                  <c:v>0.26951854176439016</c:v>
                </c:pt>
                <c:pt idx="24">
                  <c:v>0.36253833445416622</c:v>
                </c:pt>
                <c:pt idx="25">
                  <c:v>0.47716847350736108</c:v>
                </c:pt>
                <c:pt idx="26">
                  <c:v>0.61411386590526007</c:v>
                </c:pt>
                <c:pt idx="27">
                  <c:v>0.77272860427607537</c:v>
                </c:pt>
                <c:pt idx="28">
                  <c:v>0.95106076468713341</c:v>
                </c:pt>
                <c:pt idx="29">
                  <c:v>1.1461276191098042</c:v>
                </c:pt>
                <c:pt idx="30">
                  <c:v>1.3543135463749689</c:v>
                </c:pt>
                <c:pt idx="31">
                  <c:v>1.5717599817279964</c:v>
                </c:pt>
                <c:pt idx="32">
                  <c:v>1.7946542097490292</c:v>
                </c:pt>
                <c:pt idx="33">
                  <c:v>2.0193833503407559</c:v>
                </c:pt>
                <c:pt idx="34">
                  <c:v>2.2425659687644499</c:v>
                </c:pt>
                <c:pt idx="35">
                  <c:v>2.4609940921310591</c:v>
                </c:pt>
                <c:pt idx="36">
                  <c:v>2.6715187934822651</c:v>
                </c:pt>
                <c:pt idx="37">
                  <c:v>2.8709035948756734</c:v>
                </c:pt>
                <c:pt idx="38">
                  <c:v>3.0556595485657359</c:v>
                </c:pt>
                <c:pt idx="39">
                  <c:v>3.2218675148320233</c:v>
                </c:pt>
                <c:pt idx="40">
                  <c:v>3.3649875661452553</c:v>
                </c:pt>
                <c:pt idx="41">
                  <c:v>3.4796520920111425</c:v>
                </c:pt>
                <c:pt idx="42">
                  <c:v>3.5594372817377913</c:v>
                </c:pt>
                <c:pt idx="43">
                  <c:v>3.596606577982381</c:v>
                </c:pt>
                <c:pt idx="44">
                  <c:v>3.5818189867410708</c:v>
                </c:pt>
                <c:pt idx="45">
                  <c:v>3.5037945391436534</c:v>
                </c:pt>
                <c:pt idx="46">
                  <c:v>3.3489285843486694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'17-4PH_H1150'!$O$5:$O$65</c:f>
              <c:numCache>
                <c:formatCode>0_);[Red]\(0\)</c:formatCode>
                <c:ptCount val="61"/>
                <c:pt idx="0">
                  <c:v>70.172001474198041</c:v>
                </c:pt>
                <c:pt idx="1">
                  <c:v>75.197556655507029</c:v>
                </c:pt>
                <c:pt idx="2">
                  <c:v>80.225026027092113</c:v>
                </c:pt>
                <c:pt idx="3">
                  <c:v>85.254594463315698</c:v>
                </c:pt>
                <c:pt idx="4">
                  <c:v>90.286627303232351</c:v>
                </c:pt>
                <c:pt idx="5">
                  <c:v>95.32181861982896</c:v>
                </c:pt>
                <c:pt idx="6">
                  <c:v>100.36144151016693</c:v>
                </c:pt>
                <c:pt idx="7">
                  <c:v>105.40775873068317</c:v>
                </c:pt>
                <c:pt idx="8">
                  <c:v>110.46467938043597</c:v>
                </c:pt>
                <c:pt idx="9">
                  <c:v>115.5387850877193</c:v>
                </c:pt>
                <c:pt idx="10">
                  <c:v>120.64090037687957</c:v>
                </c:pt>
                <c:pt idx="11">
                  <c:v>125.78845037671304</c:v>
                </c:pt>
                <c:pt idx="12">
                  <c:v>131.00893938627178</c:v>
                </c:pt>
                <c:pt idx="13">
                  <c:v>136.34500158166455</c:v>
                </c:pt>
                <c:pt idx="14">
                  <c:v>141.86162694485682</c:v>
                </c:pt>
                <c:pt idx="15">
                  <c:v>147.65635916081618</c:v>
                </c:pt>
                <c:pt idx="16">
                  <c:v>153.87350698495865</c:v>
                </c:pt>
                <c:pt idx="17">
                  <c:v>160.72371721110167</c:v>
                </c:pt>
                <c:pt idx="18">
                  <c:v>168.51063840369503</c:v>
                </c:pt>
                <c:pt idx="19">
                  <c:v>177.66687448513747</c:v>
                </c:pt>
                <c:pt idx="20">
                  <c:v>188.80200275376058</c:v>
                </c:pt>
                <c:pt idx="21">
                  <c:v>202.76613102759927</c:v>
                </c:pt>
                <c:pt idx="22">
                  <c:v>220.73331510640415</c:v>
                </c:pt>
                <c:pt idx="23">
                  <c:v>244.31017529889098</c:v>
                </c:pt>
                <c:pt idx="24">
                  <c:v>275.67626727784193</c:v>
                </c:pt>
                <c:pt idx="25">
                  <c:v>317.76420943707484</c:v>
                </c:pt>
                <c:pt idx="26">
                  <c:v>374.48928152218349</c:v>
                </c:pt>
                <c:pt idx="27">
                  <c:v>451.04022708263176</c:v>
                </c:pt>
                <c:pt idx="28">
                  <c:v>554.24535930266597</c:v>
                </c:pt>
                <c:pt idx="29">
                  <c:v>693.0308350192181</c:v>
                </c:pt>
                <c:pt idx="30">
                  <c:v>878.99117958939041</c:v>
                </c:pt>
                <c:pt idx="31">
                  <c:v>1127.0958758752865</c:v>
                </c:pt>
                <c:pt idx="32">
                  <c:v>1456.560140350877</c:v>
                </c:pt>
                <c:pt idx="33">
                  <c:v>1891.9129712921974</c:v>
                </c:pt>
                <c:pt idx="34">
                  <c:v>2464.3012484791716</c:v>
                </c:pt>
                <c:pt idx="35">
                  <c:v>3213.0751788283878</c:v>
                </c:pt>
                <c:pt idx="36">
                  <c:v>4187.7078141718594</c:v>
                </c:pt>
                <c:pt idx="37">
                  <c:v>5450.1098211152121</c:v>
                </c:pt>
                <c:pt idx="38">
                  <c:v>7077.4102730981758</c:v>
                </c:pt>
                <c:pt idx="39">
                  <c:v>9165.2850860440012</c:v>
                </c:pt>
                <c:pt idx="40">
                  <c:v>11831.926966623712</c:v>
                </c:pt>
                <c:pt idx="41">
                  <c:v>15222.764532856138</c:v>
                </c:pt>
                <c:pt idx="42">
                  <c:v>19516.053759271017</c:v>
                </c:pt>
                <c:pt idx="43">
                  <c:v>24929.482264748061</c:v>
                </c:pt>
                <c:pt idx="44">
                  <c:v>31727.946385549032</c:v>
                </c:pt>
                <c:pt idx="45">
                  <c:v>40232.682658475082</c:v>
                </c:pt>
                <c:pt idx="46">
                  <c:v>50831.959494194132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2B-4CF9-B039-5EECA51E3DA9}"/>
            </c:ext>
          </c:extLst>
        </c:ser>
        <c:ser>
          <c:idx val="4"/>
          <c:order val="3"/>
          <c:tx>
            <c:strRef>
              <c:f>'17-4PH_H1150'!$S$2</c:f>
              <c:strCache>
                <c:ptCount val="1"/>
                <c:pt idx="0">
                  <c:v>fea line_H1150_total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'17-4PH_H1150'!$S$5:$S$65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2.4621754903227382E-3</c:v>
                </c:pt>
                <c:pt idx="2">
                  <c:v>2.638651072871439E-3</c:v>
                </c:pt>
                <c:pt idx="3">
                  <c:v>2.8169022125811936E-3</c:v>
                </c:pt>
                <c:pt idx="4">
                  <c:v>2.9987776833105824E-3</c:v>
                </c:pt>
                <c:pt idx="5">
                  <c:v>3.1877127103411961E-3</c:v>
                </c:pt>
                <c:pt idx="6">
                  <c:v>3.389865012566893E-3</c:v>
                </c:pt>
                <c:pt idx="7">
                  <c:v>3.6159242648225592E-3</c:v>
                </c:pt>
                <c:pt idx="8">
                  <c:v>3.8839209504531584E-3</c:v>
                </c:pt>
                <c:pt idx="9">
                  <c:v>4.2234859169098743E-3</c:v>
                </c:pt>
                <c:pt idx="10">
                  <c:v>4.682172319518672E-3</c:v>
                </c:pt>
                <c:pt idx="11">
                  <c:v>5.3346502503448219E-3</c:v>
                </c:pt>
                <c:pt idx="12">
                  <c:v>6.2958188075930167E-3</c:v>
                </c:pt>
                <c:pt idx="13">
                  <c:v>7.7391354716072882E-3</c:v>
                </c:pt>
                <c:pt idx="14">
                  <c:v>9.9216969119457037E-3</c:v>
                </c:pt>
                <c:pt idx="15">
                  <c:v>1.3217727228545185E-2</c:v>
                </c:pt>
                <c:pt idx="16">
                  <c:v>1.8161959461844675E-2</c:v>
                </c:pt>
                <c:pt idx="17">
                  <c:v>2.5503613047183814E-2</c:v>
                </c:pt>
                <c:pt idx="18">
                  <c:v>3.6269757275540201E-2</c:v>
                </c:pt>
                <c:pt idx="19">
                  <c:v>5.183309395696626E-2</c:v>
                </c:pt>
                <c:pt idx="20">
                  <c:v>7.397285677082921E-2</c:v>
                </c:pt>
                <c:pt idx="21">
                  <c:v>0.10490844987520354</c:v>
                </c:pt>
                <c:pt idx="22">
                  <c:v>0.14727530254346122</c:v>
                </c:pt>
                <c:pt idx="23">
                  <c:v>0.2040064284447845</c:v>
                </c:pt>
                <c:pt idx="24">
                  <c:v>0.27809082861698275</c:v>
                </c:pt>
                <c:pt idx="25">
                  <c:v>0.37221118593759928</c:v>
                </c:pt>
                <c:pt idx="26">
                  <c:v>0.48831809489111816</c:v>
                </c:pt>
                <c:pt idx="27">
                  <c:v>0.62725384069551238</c:v>
                </c:pt>
                <c:pt idx="28">
                  <c:v>0.78855457715616784</c:v>
                </c:pt>
                <c:pt idx="29">
                  <c:v>0.97050797027670066</c:v>
                </c:pt>
                <c:pt idx="30">
                  <c:v>1.170444490513987</c:v>
                </c:pt>
                <c:pt idx="31">
                  <c:v>1.3851553421500353</c:v>
                </c:pt>
                <c:pt idx="32">
                  <c:v>1.6113072054429185</c:v>
                </c:pt>
                <c:pt idx="33">
                  <c:v>1.8457615830946739</c:v>
                </c:pt>
                <c:pt idx="34">
                  <c:v>2.0857662616141663</c:v>
                </c:pt>
                <c:pt idx="35">
                  <c:v>2.3290326792374034</c:v>
                </c:pt>
                <c:pt idx="36">
                  <c:v>2.5737335720899495</c:v>
                </c:pt>
                <c:pt idx="37">
                  <c:v>2.8184559097689972</c:v>
                </c:pt>
                <c:pt idx="38">
                  <c:v>3.0621355184235761</c:v>
                </c:pt>
                <c:pt idx="39">
                  <c:v>3.3039897335867248</c:v>
                </c:pt>
                <c:pt idx="40">
                  <c:v>3.5434564652195326</c:v>
                </c:pt>
                <c:pt idx="41">
                  <c:v>3.7801428983074907</c:v>
                </c:pt>
                <c:pt idx="42">
                  <c:v>4.0137841808832873</c:v>
                </c:pt>
                <c:pt idx="43">
                  <c:v>4.2442110978525633</c:v>
                </c:pt>
                <c:pt idx="44">
                  <c:v>4.4713252539384518</c:v>
                </c:pt>
                <c:pt idx="45">
                  <c:v>4.695080263427001</c:v>
                </c:pt>
                <c:pt idx="46">
                  <c:v>4.9154676148796206</c:v>
                </c:pt>
                <c:pt idx="47">
                  <c:v>5.1325061104607448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'17-4PH_H1150'!$T$5:$T$65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70.172001474198041</c:v>
                </c:pt>
                <c:pt idx="2">
                  <c:v>75.197556655507029</c:v>
                </c:pt>
                <c:pt idx="3">
                  <c:v>80.225026027092113</c:v>
                </c:pt>
                <c:pt idx="4">
                  <c:v>85.254594463315698</c:v>
                </c:pt>
                <c:pt idx="5">
                  <c:v>90.286627303232351</c:v>
                </c:pt>
                <c:pt idx="6">
                  <c:v>95.32181861982896</c:v>
                </c:pt>
                <c:pt idx="7">
                  <c:v>100.36144151016693</c:v>
                </c:pt>
                <c:pt idx="8">
                  <c:v>105.40775873068317</c:v>
                </c:pt>
                <c:pt idx="9">
                  <c:v>110.46467938043597</c:v>
                </c:pt>
                <c:pt idx="10">
                  <c:v>115.5387850877193</c:v>
                </c:pt>
                <c:pt idx="11">
                  <c:v>120.64090037687957</c:v>
                </c:pt>
                <c:pt idx="12">
                  <c:v>125.78845037671304</c:v>
                </c:pt>
                <c:pt idx="13">
                  <c:v>131.00893938627178</c:v>
                </c:pt>
                <c:pt idx="14">
                  <c:v>136.34500158166455</c:v>
                </c:pt>
                <c:pt idx="15">
                  <c:v>141.86162694485682</c:v>
                </c:pt>
                <c:pt idx="16">
                  <c:v>147.65635916081618</c:v>
                </c:pt>
                <c:pt idx="17">
                  <c:v>153.87350698495865</c:v>
                </c:pt>
                <c:pt idx="18">
                  <c:v>160.72371721110167</c:v>
                </c:pt>
                <c:pt idx="19">
                  <c:v>168.51063840369503</c:v>
                </c:pt>
                <c:pt idx="20">
                  <c:v>177.66687448513747</c:v>
                </c:pt>
                <c:pt idx="21">
                  <c:v>188.80200275376058</c:v>
                </c:pt>
                <c:pt idx="22">
                  <c:v>202.76613102759927</c:v>
                </c:pt>
                <c:pt idx="23">
                  <c:v>220.73331510640415</c:v>
                </c:pt>
                <c:pt idx="24">
                  <c:v>244.31017529889098</c:v>
                </c:pt>
                <c:pt idx="25">
                  <c:v>275.67626727784193</c:v>
                </c:pt>
                <c:pt idx="26">
                  <c:v>317.76420943707484</c:v>
                </c:pt>
                <c:pt idx="27">
                  <c:v>374.48928152218349</c:v>
                </c:pt>
                <c:pt idx="28">
                  <c:v>451.04022708263176</c:v>
                </c:pt>
                <c:pt idx="29">
                  <c:v>554.24535930266597</c:v>
                </c:pt>
                <c:pt idx="30">
                  <c:v>693.0308350192181</c:v>
                </c:pt>
                <c:pt idx="31">
                  <c:v>878.99117958939041</c:v>
                </c:pt>
                <c:pt idx="32">
                  <c:v>1127.0958758752865</c:v>
                </c:pt>
                <c:pt idx="33">
                  <c:v>1456.560140350877</c:v>
                </c:pt>
                <c:pt idx="34">
                  <c:v>1891.9129712921974</c:v>
                </c:pt>
                <c:pt idx="35">
                  <c:v>2464.3012484791716</c:v>
                </c:pt>
                <c:pt idx="36">
                  <c:v>3213.0751788283878</c:v>
                </c:pt>
                <c:pt idx="37">
                  <c:v>4187.7078141718594</c:v>
                </c:pt>
                <c:pt idx="38">
                  <c:v>5450.1098211152121</c:v>
                </c:pt>
                <c:pt idx="39">
                  <c:v>7077.4102730981758</c:v>
                </c:pt>
                <c:pt idx="40">
                  <c:v>9165.2850860440012</c:v>
                </c:pt>
                <c:pt idx="41">
                  <c:v>11831.926966623712</c:v>
                </c:pt>
                <c:pt idx="42">
                  <c:v>15222.764532856138</c:v>
                </c:pt>
                <c:pt idx="43">
                  <c:v>19516.053759271017</c:v>
                </c:pt>
                <c:pt idx="44">
                  <c:v>24929.482264748061</c:v>
                </c:pt>
                <c:pt idx="45">
                  <c:v>31727.946385549032</c:v>
                </c:pt>
                <c:pt idx="46">
                  <c:v>40232.682658475082</c:v>
                </c:pt>
                <c:pt idx="47">
                  <c:v>50831.959494194132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2B-4CF9-B039-5EECA51E3DA9}"/>
            </c:ext>
          </c:extLst>
        </c:ser>
        <c:ser>
          <c:idx val="2"/>
          <c:order val="4"/>
          <c:tx>
            <c:strRef>
              <c:f>'17-4PH_H1150'!$B$8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'17-4PH_H1150'!$C$10:$C$11</c:f>
              <c:numCache>
                <c:formatCode>0.00000</c:formatCode>
                <c:ptCount val="2"/>
                <c:pt idx="0">
                  <c:v>0</c:v>
                </c:pt>
                <c:pt idx="1">
                  <c:v>5.0075187969924814E-2</c:v>
                </c:pt>
              </c:numCache>
            </c:numRef>
          </c:xVal>
          <c:yVal>
            <c:numRef>
              <c:f>'17-4PH_H1150'!$B$10:$B$11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2B-4CF9-B039-5EECA51E3DA9}"/>
            </c:ext>
          </c:extLst>
        </c:ser>
        <c:ser>
          <c:idx val="3"/>
          <c:order val="5"/>
          <c:tx>
            <c:strRef>
              <c:f>'17-4PH_H1150'!$B$13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'17-4PH_H1150'!$C$15:$C$16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4.123839009287926E-2</c:v>
                </c:pt>
              </c:numCache>
            </c:numRef>
          </c:xVal>
          <c:yVal>
            <c:numRef>
              <c:f>'17-4PH_H1150'!$B$15:$B$16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2B-4CF9-B039-5EECA51E3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</a:t>
            </a:r>
            <a:r>
              <a:rPr lang="en-US" altLang="ja-JP" baseline="0"/>
              <a:t> curve, small range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A2024_T351!$E$2</c:f>
              <c:strCache>
                <c:ptCount val="1"/>
                <c:pt idx="0">
                  <c:v>R-O line_T351_eng_total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A2024_T351!$E$5:$E$45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1.8518518518518518E-4</c:v>
                </c:pt>
                <c:pt idx="2">
                  <c:v>3.7037037037037035E-4</c:v>
                </c:pt>
                <c:pt idx="3">
                  <c:v>5.5555555555555556E-4</c:v>
                </c:pt>
                <c:pt idx="4">
                  <c:v>7.407407407407407E-4</c:v>
                </c:pt>
                <c:pt idx="5">
                  <c:v>9.2592592592592596E-4</c:v>
                </c:pt>
                <c:pt idx="6">
                  <c:v>1.1111111111111111E-3</c:v>
                </c:pt>
                <c:pt idx="7">
                  <c:v>1.2962962962962963E-3</c:v>
                </c:pt>
                <c:pt idx="8">
                  <c:v>1.4814814814814814E-3</c:v>
                </c:pt>
                <c:pt idx="9">
                  <c:v>1.6666666666666668E-3</c:v>
                </c:pt>
                <c:pt idx="10">
                  <c:v>1.8518518518518519E-3</c:v>
                </c:pt>
                <c:pt idx="11">
                  <c:v>2.0370370370370369E-3</c:v>
                </c:pt>
                <c:pt idx="12">
                  <c:v>2.2222222222222222E-3</c:v>
                </c:pt>
                <c:pt idx="13">
                  <c:v>2.4074074074074076E-3</c:v>
                </c:pt>
                <c:pt idx="14">
                  <c:v>2.5925925925925956E-3</c:v>
                </c:pt>
                <c:pt idx="15">
                  <c:v>2.7777777777778742E-3</c:v>
                </c:pt>
                <c:pt idx="16">
                  <c:v>2.9629629629653923E-3</c:v>
                </c:pt>
                <c:pt idx="17">
                  <c:v>3.1481481481984912E-3</c:v>
                </c:pt>
                <c:pt idx="18">
                  <c:v>3.3333333342105741E-3</c:v>
                </c:pt>
                <c:pt idx="19">
                  <c:v>3.5185185316155658E-3</c:v>
                </c:pt>
                <c:pt idx="20">
                  <c:v>3.7037038739168612E-3</c:v>
                </c:pt>
                <c:pt idx="21">
                  <c:v>3.8888908407912113E-3</c:v>
                </c:pt>
                <c:pt idx="22">
                  <c:v>4.0740940555417712E-3</c:v>
                </c:pt>
                <c:pt idx="23">
                  <c:v>4.2594437120137413E-3</c:v>
                </c:pt>
                <c:pt idx="24">
                  <c:v>4.4459934587540786E-3</c:v>
                </c:pt>
                <c:pt idx="25">
                  <c:v>4.6415556014209299E-3</c:v>
                </c:pt>
                <c:pt idx="26">
                  <c:v>4.899568919932238E-3</c:v>
                </c:pt>
                <c:pt idx="27">
                  <c:v>5.55934730779932E-3</c:v>
                </c:pt>
                <c:pt idx="28">
                  <c:v>8.6318171487219236E-3</c:v>
                </c:pt>
                <c:pt idx="29">
                  <c:v>2.5295136803763194E-2</c:v>
                </c:pt>
                <c:pt idx="30">
                  <c:v>0.11408712422095911</c:v>
                </c:pt>
                <c:pt idx="31">
                  <c:v>0.56495474123321376</c:v>
                </c:pt>
                <c:pt idx="32">
                  <c:v>2.7411459056944438</c:v>
                </c:pt>
                <c:pt idx="33">
                  <c:v>12.746724521114105</c:v>
                </c:pt>
                <c:pt idx="34">
                  <c:v>56.687517196553735</c:v>
                </c:pt>
                <c:pt idx="35">
                  <c:v>241.49448536132581</c:v>
                </c:pt>
                <c:pt idx="36">
                  <c:v>987.69149462888868</c:v>
                </c:pt>
                <c:pt idx="37">
                  <c:v>3886.6936708894109</c:v>
                </c:pt>
                <c:pt idx="38">
                  <c:v>14745.971230585079</c:v>
                </c:pt>
                <c:pt idx="39">
                  <c:v>54041.04687649291</c:v>
                </c:pt>
                <c:pt idx="40">
                  <c:v>191642.98526941711</c:v>
                </c:pt>
              </c:numCache>
            </c:numRef>
          </c:xVal>
          <c:yVal>
            <c:numRef>
              <c:f>A2024_T351!$F$5:$F$45</c:f>
              <c:numCache>
                <c:formatCode>0_);[Red]\(0\)</c:formatCode>
                <c:ptCount val="4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58-4AFC-ABC8-B3D1796BF4F0}"/>
            </c:ext>
          </c:extLst>
        </c:ser>
        <c:ser>
          <c:idx val="1"/>
          <c:order val="1"/>
          <c:tx>
            <c:strRef>
              <c:f>A2024_T351!$H$2</c:f>
              <c:strCache>
                <c:ptCount val="1"/>
                <c:pt idx="0">
                  <c:v>R-O line_T351_true_total strain</c:v>
                </c:pt>
              </c:strCache>
            </c:strRef>
          </c:tx>
          <c:spPr>
            <a:ln w="12700" cap="rnd">
              <a:solidFill>
                <a:srgbClr val="FF33CC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A2024_T351!$H$5:$H$45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1.851680405254741E-4</c:v>
                </c:pt>
                <c:pt idx="2">
                  <c:v>3.703018001951151E-4</c:v>
                </c:pt>
                <c:pt idx="3">
                  <c:v>5.5540129170010501E-4</c:v>
                </c:pt>
                <c:pt idx="4">
                  <c:v>7.4046652772369196E-4</c:v>
                </c:pt>
                <c:pt idx="5">
                  <c:v>9.2549752094297122E-4</c:v>
                </c:pt>
                <c:pt idx="6">
                  <c:v>1.1104942840271153E-3</c:v>
                </c:pt>
                <c:pt idx="7">
                  <c:v>1.2954568296391536E-3</c:v>
                </c:pt>
                <c:pt idx="8">
                  <c:v>1.4803851704342031E-3</c:v>
                </c:pt>
                <c:pt idx="9">
                  <c:v>1.6652793190612488E-3</c:v>
                </c:pt>
                <c:pt idx="10">
                  <c:v>1.8501392881613734E-3</c:v>
                </c:pt>
                <c:pt idx="11">
                  <c:v>2.0349650903695375E-3</c:v>
                </c:pt>
                <c:pt idx="12">
                  <c:v>2.21975673831281E-3</c:v>
                </c:pt>
                <c:pt idx="13">
                  <c:v>2.4045142446121482E-3</c:v>
                </c:pt>
                <c:pt idx="14">
                  <c:v>2.5892376218808496E-3</c:v>
                </c:pt>
                <c:pt idx="15">
                  <c:v>2.7739268827252244E-3</c:v>
                </c:pt>
                <c:pt idx="16">
                  <c:v>2.9585820397476982E-3</c:v>
                </c:pt>
                <c:pt idx="17">
                  <c:v>3.1432031055833361E-3</c:v>
                </c:pt>
                <c:pt idx="18">
                  <c:v>3.3277900935489084E-3</c:v>
                </c:pt>
                <c:pt idx="19">
                  <c:v>3.5123430267995723E-3</c:v>
                </c:pt>
                <c:pt idx="20">
                  <c:v>3.6968620509112864E-3</c:v>
                </c:pt>
                <c:pt idx="21">
                  <c:v>3.8813486523134643E-3</c:v>
                </c:pt>
                <c:pt idx="22">
                  <c:v>4.0658174066368511E-3</c:v>
                </c:pt>
                <c:pt idx="23">
                  <c:v>4.2503979591325004E-3</c:v>
                </c:pt>
                <c:pt idx="24">
                  <c:v>4.4361392269407383E-3</c:v>
                </c:pt>
                <c:pt idx="25">
                  <c:v>4.6308167992306333E-3</c:v>
                </c:pt>
                <c:pt idx="26">
                  <c:v>4.8876050946087815E-3</c:v>
                </c:pt>
                <c:pt idx="27">
                  <c:v>5.5439511718422081E-3</c:v>
                </c:pt>
                <c:pt idx="28">
                  <c:v>8.5947760173021078E-3</c:v>
                </c:pt>
                <c:pt idx="29">
                  <c:v>2.4980509489216898E-2</c:v>
                </c:pt>
                <c:pt idx="30">
                  <c:v>0.1080353469038457</c:v>
                </c:pt>
                <c:pt idx="31">
                  <c:v>0.44785690423414481</c:v>
                </c:pt>
                <c:pt idx="32">
                  <c:v>1.3193919563949388</c:v>
                </c:pt>
                <c:pt idx="33">
                  <c:v>2.6208005790882414</c:v>
                </c:pt>
                <c:pt idx="34">
                  <c:v>4.0550408103614659</c:v>
                </c:pt>
                <c:pt idx="35">
                  <c:v>5.490978969340925</c:v>
                </c:pt>
                <c:pt idx="36">
                  <c:v>6.8963823462858169</c:v>
                </c:pt>
                <c:pt idx="37">
                  <c:v>8.2655713741248746</c:v>
                </c:pt>
                <c:pt idx="38">
                  <c:v>9.5987930003834432</c:v>
                </c:pt>
                <c:pt idx="39">
                  <c:v>10.897517668419972</c:v>
                </c:pt>
                <c:pt idx="40">
                  <c:v>12.163394686384137</c:v>
                </c:pt>
              </c:numCache>
            </c:numRef>
          </c:xVal>
          <c:yVal>
            <c:numRef>
              <c:f>A2024_T351!$I$5:$I$45</c:f>
              <c:numCache>
                <c:formatCode>0_);[Red]\(0\)</c:formatCode>
                <c:ptCount val="41"/>
                <c:pt idx="0">
                  <c:v>0</c:v>
                </c:pt>
                <c:pt idx="1">
                  <c:v>2.0003703703703706</c:v>
                </c:pt>
                <c:pt idx="2">
                  <c:v>4.0014814814814814</c:v>
                </c:pt>
                <c:pt idx="3">
                  <c:v>6.0033333333333339</c:v>
                </c:pt>
                <c:pt idx="4">
                  <c:v>8.0059259259259257</c:v>
                </c:pt>
                <c:pt idx="5">
                  <c:v>10.00925925925926</c:v>
                </c:pt>
                <c:pt idx="6">
                  <c:v>12.013333333333332</c:v>
                </c:pt>
                <c:pt idx="7">
                  <c:v>14.01814814814815</c:v>
                </c:pt>
                <c:pt idx="8">
                  <c:v>16.023703703703703</c:v>
                </c:pt>
                <c:pt idx="9">
                  <c:v>18.03</c:v>
                </c:pt>
                <c:pt idx="10">
                  <c:v>20.037037037037035</c:v>
                </c:pt>
                <c:pt idx="11">
                  <c:v>22.044814814814814</c:v>
                </c:pt>
                <c:pt idx="12">
                  <c:v>24.053333333333331</c:v>
                </c:pt>
                <c:pt idx="13">
                  <c:v>26.062592592592594</c:v>
                </c:pt>
                <c:pt idx="14">
                  <c:v>28.072592592592596</c:v>
                </c:pt>
                <c:pt idx="15">
                  <c:v>30.083333333333332</c:v>
                </c:pt>
                <c:pt idx="16">
                  <c:v>32.094814814814896</c:v>
                </c:pt>
                <c:pt idx="17">
                  <c:v>34.107037037038751</c:v>
                </c:pt>
                <c:pt idx="18">
                  <c:v>36.120000000031581</c:v>
                </c:pt>
                <c:pt idx="19">
                  <c:v>38.133703704201395</c:v>
                </c:pt>
                <c:pt idx="20">
                  <c:v>40.148148154956679</c:v>
                </c:pt>
                <c:pt idx="21">
                  <c:v>42.163333415313232</c:v>
                </c:pt>
                <c:pt idx="22">
                  <c:v>44.179260138443837</c:v>
                </c:pt>
                <c:pt idx="23">
                  <c:v>46.195934410752635</c:v>
                </c:pt>
                <c:pt idx="24">
                  <c:v>48.213407686020204</c:v>
                </c:pt>
                <c:pt idx="25">
                  <c:v>50.232077780071052</c:v>
                </c:pt>
                <c:pt idx="26">
                  <c:v>52.254777583836479</c:v>
                </c:pt>
                <c:pt idx="27">
                  <c:v>54.300204754621163</c:v>
                </c:pt>
                <c:pt idx="28">
                  <c:v>56.483381760328427</c:v>
                </c:pt>
                <c:pt idx="29">
                  <c:v>59.467117934618273</c:v>
                </c:pt>
                <c:pt idx="30">
                  <c:v>66.84522745325755</c:v>
                </c:pt>
                <c:pt idx="31">
                  <c:v>97.027193956459243</c:v>
                </c:pt>
                <c:pt idx="32">
                  <c:v>239.43333796444441</c:v>
                </c:pt>
                <c:pt idx="33">
                  <c:v>907.28381839353096</c:v>
                </c:pt>
                <c:pt idx="34">
                  <c:v>3922.7511693656538</c:v>
                </c:pt>
                <c:pt idx="35">
                  <c:v>16974.613975292807</c:v>
                </c:pt>
                <c:pt idx="36">
                  <c:v>71185.787613279987</c:v>
                </c:pt>
                <c:pt idx="37">
                  <c:v>287689.33164581639</c:v>
                </c:pt>
                <c:pt idx="38">
                  <c:v>1120769.813524466</c:v>
                </c:pt>
                <c:pt idx="39">
                  <c:v>4215279.656366447</c:v>
                </c:pt>
                <c:pt idx="40">
                  <c:v>15331518.821553368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58-4AFC-ABC8-B3D1796BF4F0}"/>
            </c:ext>
          </c:extLst>
        </c:ser>
        <c:ser>
          <c:idx val="4"/>
          <c:order val="2"/>
          <c:tx>
            <c:strRef>
              <c:f>A2024_T351!$N$2</c:f>
              <c:strCache>
                <c:ptCount val="1"/>
                <c:pt idx="0">
                  <c:v>R-O line_T351_true_plastic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A2024_T351!$N$5:$N$65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7.7636746925943689E-6</c:v>
                </c:pt>
                <c:pt idx="2">
                  <c:v>7.7264951203573004E-5</c:v>
                </c:pt>
                <c:pt idx="3">
                  <c:v>5.4421962373471435E-4</c:v>
                </c:pt>
                <c:pt idx="4">
                  <c:v>3.3928984501476449E-3</c:v>
                </c:pt>
                <c:pt idx="5">
                  <c:v>1.9502360054072635E-2</c:v>
                </c:pt>
                <c:pt idx="6">
                  <c:v>0.10187403917993854</c:v>
                </c:pt>
                <c:pt idx="7">
                  <c:v>0.43890096998216344</c:v>
                </c:pt>
                <c:pt idx="8">
                  <c:v>1.2972502680681439</c:v>
                </c:pt>
                <c:pt idx="9">
                  <c:v>2.5368208833143089</c:v>
                </c:pt>
                <c:pt idx="10">
                  <c:v>3.6918511746827072</c:v>
                </c:pt>
                <c:pt idx="11">
                  <c:v>3.919283518298541</c:v>
                </c:pt>
                <c:pt idx="12">
                  <c:v>0.30513378061499058</c:v>
                </c:pt>
                <c:pt idx="13">
                  <c:v>-18.372301639003027</c:v>
                </c:pt>
                <c:pt idx="14">
                  <c:v>-94.176161668174984</c:v>
                </c:pt>
                <c:pt idx="15">
                  <c:v>-379.40612615217373</c:v>
                </c:pt>
                <c:pt idx="16">
                  <c:v>-1407.4216533181836</c:v>
                </c:pt>
                <c:pt idx="17">
                  <c:v>-4987.8332601152579</c:v>
                </c:pt>
                <c:pt idx="18">
                  <c:v>-17078.212137589711</c:v>
                </c:pt>
                <c:pt idx="19">
                  <c:v>-56737.489325051567</c:v>
                </c:pt>
                <c:pt idx="20">
                  <c:v>-183293.04878125928</c:v>
                </c:pt>
                <c:pt idx="21">
                  <c:v>-576665.80277531408</c:v>
                </c:pt>
                <c:pt idx="22">
                  <c:v>-1769067.0789327375</c:v>
                </c:pt>
                <c:pt idx="23">
                  <c:v>-5297716.1063105976</c:v>
                </c:pt>
                <c:pt idx="24">
                  <c:v>-15502512.657609876</c:v>
                </c:pt>
                <c:pt idx="25">
                  <c:v>-44371023.589450821</c:v>
                </c:pt>
                <c:pt idx="26">
                  <c:v>-124328222.3260963</c:v>
                </c:pt>
                <c:pt idx="27">
                  <c:v>-341333201.68467557</c:v>
                </c:pt>
                <c:pt idx="28">
                  <c:v>-918903906.38073802</c:v>
                </c:pt>
                <c:pt idx="29">
                  <c:v>-2427554167.0775661</c:v>
                </c:pt>
                <c:pt idx="30">
                  <c:v>-6297690790.2807245</c:v>
                </c:pt>
                <c:pt idx="31">
                  <c:v>-16054498643.569008</c:v>
                </c:pt>
                <c:pt idx="32">
                  <c:v>-40242871447.568283</c:v>
                </c:pt>
                <c:pt idx="33">
                  <c:v>-99246962421.617889</c:v>
                </c:pt>
                <c:pt idx="34">
                  <c:v>-240950180511.98135</c:v>
                </c:pt>
                <c:pt idx="35">
                  <c:v>-576172038268.94946</c:v>
                </c:pt>
                <c:pt idx="36">
                  <c:v>-1357729811632.7051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A2024_T351!$O$5:$O$65</c:f>
              <c:numCache>
                <c:formatCode>0_);[Red]\(0\)</c:formatCode>
                <c:ptCount val="61"/>
                <c:pt idx="0">
                  <c:v>48.213407686020204</c:v>
                </c:pt>
                <c:pt idx="1">
                  <c:v>50.232077780071052</c:v>
                </c:pt>
                <c:pt idx="2">
                  <c:v>52.254777583836479</c:v>
                </c:pt>
                <c:pt idx="3">
                  <c:v>54.300204754621163</c:v>
                </c:pt>
                <c:pt idx="4">
                  <c:v>56.483381760328427</c:v>
                </c:pt>
                <c:pt idx="5">
                  <c:v>59.467117934618273</c:v>
                </c:pt>
                <c:pt idx="6">
                  <c:v>66.84522745325755</c:v>
                </c:pt>
                <c:pt idx="7">
                  <c:v>97.027193956459243</c:v>
                </c:pt>
                <c:pt idx="8">
                  <c:v>239.43333796444441</c:v>
                </c:pt>
                <c:pt idx="9">
                  <c:v>907.28381839353096</c:v>
                </c:pt>
                <c:pt idx="10">
                  <c:v>3922.7511693656538</c:v>
                </c:pt>
                <c:pt idx="11">
                  <c:v>16974.613975292807</c:v>
                </c:pt>
                <c:pt idx="12">
                  <c:v>71185.787613279987</c:v>
                </c:pt>
                <c:pt idx="13">
                  <c:v>287689.33164581639</c:v>
                </c:pt>
                <c:pt idx="14">
                  <c:v>1120769.813524466</c:v>
                </c:pt>
                <c:pt idx="15">
                  <c:v>4215279.656366447</c:v>
                </c:pt>
                <c:pt idx="16">
                  <c:v>15331518.821553368</c:v>
                </c:pt>
                <c:pt idx="17">
                  <c:v>54013298.145508945</c:v>
                </c:pt>
                <c:pt idx="18">
                  <c:v>184602402.68851784</c:v>
                </c:pt>
                <c:pt idx="19">
                  <c:v>612935302.77828217</c:v>
                </c:pt>
                <c:pt idx="20">
                  <c:v>1979747759.2441235</c:v>
                </c:pt>
                <c:pt idx="21">
                  <c:v>6228185637.7217484</c:v>
                </c:pt>
                <c:pt idx="22">
                  <c:v>19106131288.831444</c:v>
                </c:pt>
                <c:pt idx="23">
                  <c:v>57215552397.863121</c:v>
                </c:pt>
                <c:pt idx="24">
                  <c:v>167427366520.73627</c:v>
                </c:pt>
                <c:pt idx="25">
                  <c:v>479207295719.03357</c:v>
                </c:pt>
                <c:pt idx="26">
                  <c:v>1342745052984.2666</c:v>
                </c:pt>
                <c:pt idx="27">
                  <c:v>3686398840750.3418</c:v>
                </c:pt>
                <c:pt idx="28">
                  <c:v>9924162461953.582</c:v>
                </c:pt>
                <c:pt idx="29">
                  <c:v>26217585287765.355</c:v>
                </c:pt>
                <c:pt idx="30">
                  <c:v>68015060828453.211</c:v>
                </c:pt>
                <c:pt idx="31">
                  <c:v>173388585653875.22</c:v>
                </c:pt>
                <c:pt idx="32">
                  <c:v>434623011946797.38</c:v>
                </c:pt>
                <c:pt idx="33">
                  <c:v>1071867194476090.9</c:v>
                </c:pt>
                <c:pt idx="34">
                  <c:v>2602261949861408</c:v>
                </c:pt>
                <c:pt idx="35">
                  <c:v>6222658013645895</c:v>
                </c:pt>
                <c:pt idx="36">
                  <c:v>1.4663481965983528E+16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58-4AFC-ABC8-B3D1796BF4F0}"/>
            </c:ext>
          </c:extLst>
        </c:ser>
        <c:ser>
          <c:idx val="2"/>
          <c:order val="3"/>
          <c:tx>
            <c:strRef>
              <c:f>A2024_T351!$B$8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A2024_T351!$C$10:$C$11</c:f>
              <c:numCache>
                <c:formatCode>0.00000</c:formatCode>
                <c:ptCount val="2"/>
                <c:pt idx="0">
                  <c:v>0</c:v>
                </c:pt>
                <c:pt idx="1">
                  <c:v>0.13214285714285715</c:v>
                </c:pt>
              </c:numCache>
            </c:numRef>
          </c:xVal>
          <c:yVal>
            <c:numRef>
              <c:f>A2024_T351!$B$10:$B$11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58-4AFC-ABC8-B3D1796BF4F0}"/>
            </c:ext>
          </c:extLst>
        </c:ser>
        <c:ser>
          <c:idx val="3"/>
          <c:order val="4"/>
          <c:tx>
            <c:strRef>
              <c:f>A2024_T351!$B$13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A2024_T351!$C$15:$C$16</c:f>
              <c:numCache>
                <c:formatCode>0.00000</c:formatCode>
                <c:ptCount val="2"/>
                <c:pt idx="0">
                  <c:v>0</c:v>
                </c:pt>
                <c:pt idx="1">
                  <c:v>0.10882352941176471</c:v>
                </c:pt>
              </c:numCache>
            </c:numRef>
          </c:xVal>
          <c:yVal>
            <c:numRef>
              <c:f>A2024_T351!$B$15:$B$16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58-4AFC-ABC8-B3D1796BF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16448"/>
        <c:axId val="1572821856"/>
      </c:scatterChart>
      <c:valAx>
        <c:axId val="1572816448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21856"/>
        <c:crosses val="autoZero"/>
        <c:crossBetween val="midCat"/>
      </c:valAx>
      <c:valAx>
        <c:axId val="157282185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 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16448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A2024_T351!$E$2</c:f>
              <c:strCache>
                <c:ptCount val="1"/>
                <c:pt idx="0">
                  <c:v>R-O line_T351_eng_total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A2024_T351!$E$5:$E$65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1.8518518518518518E-4</c:v>
                </c:pt>
                <c:pt idx="2">
                  <c:v>3.7037037037037035E-4</c:v>
                </c:pt>
                <c:pt idx="3">
                  <c:v>5.5555555555555556E-4</c:v>
                </c:pt>
                <c:pt idx="4">
                  <c:v>7.407407407407407E-4</c:v>
                </c:pt>
                <c:pt idx="5">
                  <c:v>9.2592592592592596E-4</c:v>
                </c:pt>
                <c:pt idx="6">
                  <c:v>1.1111111111111111E-3</c:v>
                </c:pt>
                <c:pt idx="7">
                  <c:v>1.2962962962962963E-3</c:v>
                </c:pt>
                <c:pt idx="8">
                  <c:v>1.4814814814814814E-3</c:v>
                </c:pt>
                <c:pt idx="9">
                  <c:v>1.6666666666666668E-3</c:v>
                </c:pt>
                <c:pt idx="10">
                  <c:v>1.8518518518518519E-3</c:v>
                </c:pt>
                <c:pt idx="11">
                  <c:v>2.0370370370370369E-3</c:v>
                </c:pt>
                <c:pt idx="12">
                  <c:v>2.2222222222222222E-3</c:v>
                </c:pt>
                <c:pt idx="13">
                  <c:v>2.4074074074074076E-3</c:v>
                </c:pt>
                <c:pt idx="14">
                  <c:v>2.5925925925925956E-3</c:v>
                </c:pt>
                <c:pt idx="15">
                  <c:v>2.7777777777778742E-3</c:v>
                </c:pt>
                <c:pt idx="16">
                  <c:v>2.9629629629653923E-3</c:v>
                </c:pt>
                <c:pt idx="17">
                  <c:v>3.1481481481984912E-3</c:v>
                </c:pt>
                <c:pt idx="18">
                  <c:v>3.3333333342105741E-3</c:v>
                </c:pt>
                <c:pt idx="19">
                  <c:v>3.5185185316155658E-3</c:v>
                </c:pt>
                <c:pt idx="20">
                  <c:v>3.7037038739168612E-3</c:v>
                </c:pt>
                <c:pt idx="21">
                  <c:v>3.8888908407912113E-3</c:v>
                </c:pt>
                <c:pt idx="22">
                  <c:v>4.0740940555417712E-3</c:v>
                </c:pt>
                <c:pt idx="23">
                  <c:v>4.2594437120137413E-3</c:v>
                </c:pt>
                <c:pt idx="24">
                  <c:v>4.4459934587540786E-3</c:v>
                </c:pt>
                <c:pt idx="25">
                  <c:v>4.6415556014209299E-3</c:v>
                </c:pt>
                <c:pt idx="26">
                  <c:v>4.899568919932238E-3</c:v>
                </c:pt>
                <c:pt idx="27">
                  <c:v>5.55934730779932E-3</c:v>
                </c:pt>
                <c:pt idx="28">
                  <c:v>8.6318171487219236E-3</c:v>
                </c:pt>
                <c:pt idx="29">
                  <c:v>2.5295136803763194E-2</c:v>
                </c:pt>
                <c:pt idx="30">
                  <c:v>0.11408712422095911</c:v>
                </c:pt>
                <c:pt idx="31">
                  <c:v>0.56495474123321376</c:v>
                </c:pt>
                <c:pt idx="32">
                  <c:v>2.7411459056944438</c:v>
                </c:pt>
                <c:pt idx="33">
                  <c:v>12.746724521114105</c:v>
                </c:pt>
                <c:pt idx="34">
                  <c:v>56.687517196553735</c:v>
                </c:pt>
                <c:pt idx="35">
                  <c:v>241.49448536132581</c:v>
                </c:pt>
                <c:pt idx="36">
                  <c:v>987.69149462888868</c:v>
                </c:pt>
                <c:pt idx="37">
                  <c:v>3886.6936708894109</c:v>
                </c:pt>
                <c:pt idx="38">
                  <c:v>14745.971230585079</c:v>
                </c:pt>
                <c:pt idx="39">
                  <c:v>54041.04687649291</c:v>
                </c:pt>
                <c:pt idx="40">
                  <c:v>191642.98526941711</c:v>
                </c:pt>
                <c:pt idx="41">
                  <c:v>658697.75787206029</c:v>
                </c:pt>
                <c:pt idx="42">
                  <c:v>2197646.6510537839</c:v>
                </c:pt>
                <c:pt idx="43">
                  <c:v>7127153.6834683968</c:v>
                </c:pt>
                <c:pt idx="44">
                  <c:v>22497132.627774131</c:v>
                </c:pt>
                <c:pt idx="45">
                  <c:v>69202061.641352758</c:v>
                </c:pt>
                <c:pt idx="46">
                  <c:v>207675339.09599394</c:v>
                </c:pt>
                <c:pt idx="47">
                  <c:v>608676088.33896935</c:v>
                </c:pt>
                <c:pt idx="48">
                  <c:v>1744035066.9243362</c:v>
                </c:pt>
                <c:pt idx="49">
                  <c:v>4889870363.4799347</c:v>
                </c:pt>
                <c:pt idx="50">
                  <c:v>13427450528.842667</c:v>
                </c:pt>
                <c:pt idx="51">
                  <c:v>36141165104.395508</c:v>
                </c:pt>
                <c:pt idx="52">
                  <c:v>95424639056.245972</c:v>
                </c:pt>
                <c:pt idx="53">
                  <c:v>247335710260.93732</c:v>
                </c:pt>
                <c:pt idx="54">
                  <c:v>629769081743.93713</c:v>
                </c:pt>
                <c:pt idx="55">
                  <c:v>1576259869579.6838</c:v>
                </c:pt>
                <c:pt idx="56">
                  <c:v>3880562606666.834</c:v>
                </c:pt>
                <c:pt idx="57">
                  <c:v>9402343811192.7793</c:v>
                </c:pt>
                <c:pt idx="58">
                  <c:v>22433292671218.035</c:v>
                </c:pt>
                <c:pt idx="59">
                  <c:v>52734389946150.656</c:v>
                </c:pt>
                <c:pt idx="60">
                  <c:v>122195683049861.73</c:v>
                </c:pt>
              </c:numCache>
            </c:numRef>
          </c:xVal>
          <c:yVal>
            <c:numRef>
              <c:f>A2024_T351!$F$5:$F$65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9-4C4D-854B-75603485F68F}"/>
            </c:ext>
          </c:extLst>
        </c:ser>
        <c:ser>
          <c:idx val="1"/>
          <c:order val="1"/>
          <c:tx>
            <c:strRef>
              <c:f>A2024_T351!$H$2</c:f>
              <c:strCache>
                <c:ptCount val="1"/>
                <c:pt idx="0">
                  <c:v>R-O line_T351_true_total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A2024_T351!$H$5:$H$65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1.851680405254741E-4</c:v>
                </c:pt>
                <c:pt idx="2">
                  <c:v>3.703018001951151E-4</c:v>
                </c:pt>
                <c:pt idx="3">
                  <c:v>5.5540129170010501E-4</c:v>
                </c:pt>
                <c:pt idx="4">
                  <c:v>7.4046652772369196E-4</c:v>
                </c:pt>
                <c:pt idx="5">
                  <c:v>9.2549752094297122E-4</c:v>
                </c:pt>
                <c:pt idx="6">
                  <c:v>1.1104942840271153E-3</c:v>
                </c:pt>
                <c:pt idx="7">
                  <c:v>1.2954568296391536E-3</c:v>
                </c:pt>
                <c:pt idx="8">
                  <c:v>1.4803851704342031E-3</c:v>
                </c:pt>
                <c:pt idx="9">
                  <c:v>1.6652793190612488E-3</c:v>
                </c:pt>
                <c:pt idx="10">
                  <c:v>1.8501392881613734E-3</c:v>
                </c:pt>
                <c:pt idx="11">
                  <c:v>2.0349650903695375E-3</c:v>
                </c:pt>
                <c:pt idx="12">
                  <c:v>2.21975673831281E-3</c:v>
                </c:pt>
                <c:pt idx="13">
                  <c:v>2.4045142446121482E-3</c:v>
                </c:pt>
                <c:pt idx="14">
                  <c:v>2.5892376218808496E-3</c:v>
                </c:pt>
                <c:pt idx="15">
                  <c:v>2.7739268827252244E-3</c:v>
                </c:pt>
                <c:pt idx="16">
                  <c:v>2.9585820397476982E-3</c:v>
                </c:pt>
                <c:pt idx="17">
                  <c:v>3.1432031055833361E-3</c:v>
                </c:pt>
                <c:pt idx="18">
                  <c:v>3.3277900935489084E-3</c:v>
                </c:pt>
                <c:pt idx="19">
                  <c:v>3.5123430267995723E-3</c:v>
                </c:pt>
                <c:pt idx="20">
                  <c:v>3.6968620509112864E-3</c:v>
                </c:pt>
                <c:pt idx="21">
                  <c:v>3.8813486523134643E-3</c:v>
                </c:pt>
                <c:pt idx="22">
                  <c:v>4.0658174066368511E-3</c:v>
                </c:pt>
                <c:pt idx="23">
                  <c:v>4.2503979591325004E-3</c:v>
                </c:pt>
                <c:pt idx="24">
                  <c:v>4.4361392269407383E-3</c:v>
                </c:pt>
                <c:pt idx="25">
                  <c:v>4.6308167992306333E-3</c:v>
                </c:pt>
                <c:pt idx="26">
                  <c:v>4.8876050946087815E-3</c:v>
                </c:pt>
                <c:pt idx="27">
                  <c:v>5.5439511718422081E-3</c:v>
                </c:pt>
                <c:pt idx="28">
                  <c:v>8.5947760173021078E-3</c:v>
                </c:pt>
                <c:pt idx="29">
                  <c:v>2.4980509489216898E-2</c:v>
                </c:pt>
                <c:pt idx="30">
                  <c:v>0.1080353469038457</c:v>
                </c:pt>
                <c:pt idx="31">
                  <c:v>0.44785690423414481</c:v>
                </c:pt>
                <c:pt idx="32">
                  <c:v>1.3193919563949388</c:v>
                </c:pt>
                <c:pt idx="33">
                  <c:v>2.6208005790882414</c:v>
                </c:pt>
                <c:pt idx="34">
                  <c:v>4.0550408103614659</c:v>
                </c:pt>
                <c:pt idx="35">
                  <c:v>5.490978969340925</c:v>
                </c:pt>
                <c:pt idx="36">
                  <c:v>6.8963823462858169</c:v>
                </c:pt>
                <c:pt idx="37">
                  <c:v>8.2655713741248746</c:v>
                </c:pt>
                <c:pt idx="38">
                  <c:v>9.5987930003834432</c:v>
                </c:pt>
                <c:pt idx="39">
                  <c:v>10.897517668419972</c:v>
                </c:pt>
                <c:pt idx="40">
                  <c:v>12.163394686384137</c:v>
                </c:pt>
                <c:pt idx="41">
                  <c:v>13.398021588900667</c:v>
                </c:pt>
                <c:pt idx="42">
                  <c:v>14.602898096752451</c:v>
                </c:pt>
                <c:pt idx="43">
                  <c:v>15.779422650116645</c:v>
                </c:pt>
                <c:pt idx="44">
                  <c:v>16.928898464738154</c:v>
                </c:pt>
                <c:pt idx="45">
                  <c:v>18.052541227099645</c:v>
                </c:pt>
                <c:pt idx="46">
                  <c:v>19.151486553323767</c:v>
                </c:pt>
                <c:pt idx="47">
                  <c:v>20.226796811172932</c:v>
                </c:pt>
                <c:pt idx="48">
                  <c:v>21.279467269985822</c:v>
                </c:pt>
                <c:pt idx="49">
                  <c:v>22.310431629750486</c:v>
                </c:pt>
                <c:pt idx="50">
                  <c:v>23.320566995495259</c:v>
                </c:pt>
                <c:pt idx="51">
                  <c:v>24.310698360257014</c:v>
                </c:pt>
                <c:pt idx="52">
                  <c:v>25.281602653094744</c:v>
                </c:pt>
                <c:pt idx="53">
                  <c:v>26.234012401622969</c:v>
                </c:pt>
                <c:pt idx="54">
                  <c:v>27.168619052228117</c:v>
                </c:pt>
                <c:pt idx="55">
                  <c:v>28.086075985636981</c:v>
                </c:pt>
                <c:pt idx="56">
                  <c:v>28.987001260770512</c:v>
                </c:pt>
                <c:pt idx="57">
                  <c:v>29.87198011574041</c:v>
                </c:pt>
                <c:pt idx="58">
                  <c:v>30.741567251333802</c:v>
                </c:pt>
                <c:pt idx="59">
                  <c:v>31.596288919298786</c:v>
                </c:pt>
                <c:pt idx="60">
                  <c:v>32.436644835117832</c:v>
                </c:pt>
              </c:numCache>
            </c:numRef>
          </c:xVal>
          <c:yVal>
            <c:numRef>
              <c:f>A2024_T351!$I$5:$I$65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2.0003703703703706</c:v>
                </c:pt>
                <c:pt idx="2">
                  <c:v>4.0014814814814814</c:v>
                </c:pt>
                <c:pt idx="3">
                  <c:v>6.0033333333333339</c:v>
                </c:pt>
                <c:pt idx="4">
                  <c:v>8.0059259259259257</c:v>
                </c:pt>
                <c:pt idx="5">
                  <c:v>10.00925925925926</c:v>
                </c:pt>
                <c:pt idx="6">
                  <c:v>12.013333333333332</c:v>
                </c:pt>
                <c:pt idx="7">
                  <c:v>14.01814814814815</c:v>
                </c:pt>
                <c:pt idx="8">
                  <c:v>16.023703703703703</c:v>
                </c:pt>
                <c:pt idx="9">
                  <c:v>18.03</c:v>
                </c:pt>
                <c:pt idx="10">
                  <c:v>20.037037037037035</c:v>
                </c:pt>
                <c:pt idx="11">
                  <c:v>22.044814814814814</c:v>
                </c:pt>
                <c:pt idx="12">
                  <c:v>24.053333333333331</c:v>
                </c:pt>
                <c:pt idx="13">
                  <c:v>26.062592592592594</c:v>
                </c:pt>
                <c:pt idx="14">
                  <c:v>28.072592592592596</c:v>
                </c:pt>
                <c:pt idx="15">
                  <c:v>30.083333333333332</c:v>
                </c:pt>
                <c:pt idx="16">
                  <c:v>32.094814814814896</c:v>
                </c:pt>
                <c:pt idx="17">
                  <c:v>34.107037037038751</c:v>
                </c:pt>
                <c:pt idx="18">
                  <c:v>36.120000000031581</c:v>
                </c:pt>
                <c:pt idx="19">
                  <c:v>38.133703704201395</c:v>
                </c:pt>
                <c:pt idx="20">
                  <c:v>40.148148154956679</c:v>
                </c:pt>
                <c:pt idx="21">
                  <c:v>42.163333415313232</c:v>
                </c:pt>
                <c:pt idx="22">
                  <c:v>44.179260138443837</c:v>
                </c:pt>
                <c:pt idx="23">
                  <c:v>46.195934410752635</c:v>
                </c:pt>
                <c:pt idx="24">
                  <c:v>48.213407686020204</c:v>
                </c:pt>
                <c:pt idx="25">
                  <c:v>50.232077780071052</c:v>
                </c:pt>
                <c:pt idx="26">
                  <c:v>52.254777583836479</c:v>
                </c:pt>
                <c:pt idx="27">
                  <c:v>54.300204754621163</c:v>
                </c:pt>
                <c:pt idx="28">
                  <c:v>56.483381760328427</c:v>
                </c:pt>
                <c:pt idx="29">
                  <c:v>59.467117934618273</c:v>
                </c:pt>
                <c:pt idx="30">
                  <c:v>66.84522745325755</c:v>
                </c:pt>
                <c:pt idx="31">
                  <c:v>97.027193956459243</c:v>
                </c:pt>
                <c:pt idx="32">
                  <c:v>239.43333796444441</c:v>
                </c:pt>
                <c:pt idx="33">
                  <c:v>907.28381839353096</c:v>
                </c:pt>
                <c:pt idx="34">
                  <c:v>3922.7511693656538</c:v>
                </c:pt>
                <c:pt idx="35">
                  <c:v>16974.613975292807</c:v>
                </c:pt>
                <c:pt idx="36">
                  <c:v>71185.787613279987</c:v>
                </c:pt>
                <c:pt idx="37">
                  <c:v>287689.33164581639</c:v>
                </c:pt>
                <c:pt idx="38">
                  <c:v>1120769.813524466</c:v>
                </c:pt>
                <c:pt idx="39">
                  <c:v>4215279.656366447</c:v>
                </c:pt>
                <c:pt idx="40">
                  <c:v>15331518.821553368</c:v>
                </c:pt>
                <c:pt idx="41">
                  <c:v>54013298.145508945</c:v>
                </c:pt>
                <c:pt idx="42">
                  <c:v>184602402.68851784</c:v>
                </c:pt>
                <c:pt idx="43">
                  <c:v>612935302.77828217</c:v>
                </c:pt>
                <c:pt idx="44">
                  <c:v>1979747759.2441235</c:v>
                </c:pt>
                <c:pt idx="45">
                  <c:v>6228185637.7217484</c:v>
                </c:pt>
                <c:pt idx="46">
                  <c:v>19106131288.831444</c:v>
                </c:pt>
                <c:pt idx="47">
                  <c:v>57215552397.863121</c:v>
                </c:pt>
                <c:pt idx="48">
                  <c:v>167427366520.73627</c:v>
                </c:pt>
                <c:pt idx="49">
                  <c:v>479207295719.03357</c:v>
                </c:pt>
                <c:pt idx="50">
                  <c:v>1342745052984.2666</c:v>
                </c:pt>
                <c:pt idx="51">
                  <c:v>3686398840750.3418</c:v>
                </c:pt>
                <c:pt idx="52">
                  <c:v>9924162461953.582</c:v>
                </c:pt>
                <c:pt idx="53">
                  <c:v>26217585287765.355</c:v>
                </c:pt>
                <c:pt idx="54">
                  <c:v>68015060828453.211</c:v>
                </c:pt>
                <c:pt idx="55">
                  <c:v>173388585653875.22</c:v>
                </c:pt>
                <c:pt idx="56">
                  <c:v>434623011946797.38</c:v>
                </c:pt>
                <c:pt idx="57">
                  <c:v>1071867194476090.9</c:v>
                </c:pt>
                <c:pt idx="58">
                  <c:v>2602261949861408</c:v>
                </c:pt>
                <c:pt idx="59">
                  <c:v>6222658013645895</c:v>
                </c:pt>
                <c:pt idx="60">
                  <c:v>1.4663481965983528E+16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59-4C4D-854B-75603485F68F}"/>
            </c:ext>
          </c:extLst>
        </c:ser>
        <c:ser>
          <c:idx val="5"/>
          <c:order val="2"/>
          <c:tx>
            <c:strRef>
              <c:f>A2024_T351!$N$2</c:f>
              <c:strCache>
                <c:ptCount val="1"/>
                <c:pt idx="0">
                  <c:v>R-O line_T351_true_plastic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A2024_T351!$N$5:$N$65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7.7636746925943689E-6</c:v>
                </c:pt>
                <c:pt idx="2">
                  <c:v>7.7264951203573004E-5</c:v>
                </c:pt>
                <c:pt idx="3">
                  <c:v>5.4421962373471435E-4</c:v>
                </c:pt>
                <c:pt idx="4">
                  <c:v>3.3928984501476449E-3</c:v>
                </c:pt>
                <c:pt idx="5">
                  <c:v>1.9502360054072635E-2</c:v>
                </c:pt>
                <c:pt idx="6">
                  <c:v>0.10187403917993854</c:v>
                </c:pt>
                <c:pt idx="7">
                  <c:v>0.43890096998216344</c:v>
                </c:pt>
                <c:pt idx="8">
                  <c:v>1.2972502680681439</c:v>
                </c:pt>
                <c:pt idx="9">
                  <c:v>2.5368208833143089</c:v>
                </c:pt>
                <c:pt idx="10">
                  <c:v>3.6918511746827072</c:v>
                </c:pt>
                <c:pt idx="11">
                  <c:v>3.919283518298541</c:v>
                </c:pt>
                <c:pt idx="12">
                  <c:v>0.30513378061499058</c:v>
                </c:pt>
                <c:pt idx="13">
                  <c:v>-18.372301639003027</c:v>
                </c:pt>
                <c:pt idx="14">
                  <c:v>-94.176161668174984</c:v>
                </c:pt>
                <c:pt idx="15">
                  <c:v>-379.40612615217373</c:v>
                </c:pt>
                <c:pt idx="16">
                  <c:v>-1407.4216533181836</c:v>
                </c:pt>
                <c:pt idx="17">
                  <c:v>-4987.8332601152579</c:v>
                </c:pt>
                <c:pt idx="18">
                  <c:v>-17078.212137589711</c:v>
                </c:pt>
                <c:pt idx="19">
                  <c:v>-56737.489325051567</c:v>
                </c:pt>
                <c:pt idx="20">
                  <c:v>-183293.04878125928</c:v>
                </c:pt>
                <c:pt idx="21">
                  <c:v>-576665.80277531408</c:v>
                </c:pt>
                <c:pt idx="22">
                  <c:v>-1769067.0789327375</c:v>
                </c:pt>
                <c:pt idx="23">
                  <c:v>-5297716.1063105976</c:v>
                </c:pt>
                <c:pt idx="24">
                  <c:v>-15502512.657609876</c:v>
                </c:pt>
                <c:pt idx="25">
                  <c:v>-44371023.589450821</c:v>
                </c:pt>
                <c:pt idx="26">
                  <c:v>-124328222.3260963</c:v>
                </c:pt>
                <c:pt idx="27">
                  <c:v>-341333201.68467557</c:v>
                </c:pt>
                <c:pt idx="28">
                  <c:v>-918903906.38073802</c:v>
                </c:pt>
                <c:pt idx="29">
                  <c:v>-2427554167.0775661</c:v>
                </c:pt>
                <c:pt idx="30">
                  <c:v>-6297690790.2807245</c:v>
                </c:pt>
                <c:pt idx="31">
                  <c:v>-16054498643.569008</c:v>
                </c:pt>
                <c:pt idx="32">
                  <c:v>-40242871447.568283</c:v>
                </c:pt>
                <c:pt idx="33">
                  <c:v>-99246962421.617889</c:v>
                </c:pt>
                <c:pt idx="34">
                  <c:v>-240950180511.98135</c:v>
                </c:pt>
                <c:pt idx="35">
                  <c:v>-576172038268.94946</c:v>
                </c:pt>
                <c:pt idx="36">
                  <c:v>-1357729811632.7051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A2024_T351!$O$5:$O$65</c:f>
              <c:numCache>
                <c:formatCode>0_);[Red]\(0\)</c:formatCode>
                <c:ptCount val="61"/>
                <c:pt idx="0">
                  <c:v>48.213407686020204</c:v>
                </c:pt>
                <c:pt idx="1">
                  <c:v>50.232077780071052</c:v>
                </c:pt>
                <c:pt idx="2">
                  <c:v>52.254777583836479</c:v>
                </c:pt>
                <c:pt idx="3">
                  <c:v>54.300204754621163</c:v>
                </c:pt>
                <c:pt idx="4">
                  <c:v>56.483381760328427</c:v>
                </c:pt>
                <c:pt idx="5">
                  <c:v>59.467117934618273</c:v>
                </c:pt>
                <c:pt idx="6">
                  <c:v>66.84522745325755</c:v>
                </c:pt>
                <c:pt idx="7">
                  <c:v>97.027193956459243</c:v>
                </c:pt>
                <c:pt idx="8">
                  <c:v>239.43333796444441</c:v>
                </c:pt>
                <c:pt idx="9">
                  <c:v>907.28381839353096</c:v>
                </c:pt>
                <c:pt idx="10">
                  <c:v>3922.7511693656538</c:v>
                </c:pt>
                <c:pt idx="11">
                  <c:v>16974.613975292807</c:v>
                </c:pt>
                <c:pt idx="12">
                  <c:v>71185.787613279987</c:v>
                </c:pt>
                <c:pt idx="13">
                  <c:v>287689.33164581639</c:v>
                </c:pt>
                <c:pt idx="14">
                  <c:v>1120769.813524466</c:v>
                </c:pt>
                <c:pt idx="15">
                  <c:v>4215279.656366447</c:v>
                </c:pt>
                <c:pt idx="16">
                  <c:v>15331518.821553368</c:v>
                </c:pt>
                <c:pt idx="17">
                  <c:v>54013298.145508945</c:v>
                </c:pt>
                <c:pt idx="18">
                  <c:v>184602402.68851784</c:v>
                </c:pt>
                <c:pt idx="19">
                  <c:v>612935302.77828217</c:v>
                </c:pt>
                <c:pt idx="20">
                  <c:v>1979747759.2441235</c:v>
                </c:pt>
                <c:pt idx="21">
                  <c:v>6228185637.7217484</c:v>
                </c:pt>
                <c:pt idx="22">
                  <c:v>19106131288.831444</c:v>
                </c:pt>
                <c:pt idx="23">
                  <c:v>57215552397.863121</c:v>
                </c:pt>
                <c:pt idx="24">
                  <c:v>167427366520.73627</c:v>
                </c:pt>
                <c:pt idx="25">
                  <c:v>479207295719.03357</c:v>
                </c:pt>
                <c:pt idx="26">
                  <c:v>1342745052984.2666</c:v>
                </c:pt>
                <c:pt idx="27">
                  <c:v>3686398840750.3418</c:v>
                </c:pt>
                <c:pt idx="28">
                  <c:v>9924162461953.582</c:v>
                </c:pt>
                <c:pt idx="29">
                  <c:v>26217585287765.355</c:v>
                </c:pt>
                <c:pt idx="30">
                  <c:v>68015060828453.211</c:v>
                </c:pt>
                <c:pt idx="31">
                  <c:v>173388585653875.22</c:v>
                </c:pt>
                <c:pt idx="32">
                  <c:v>434623011946797.38</c:v>
                </c:pt>
                <c:pt idx="33">
                  <c:v>1071867194476090.9</c:v>
                </c:pt>
                <c:pt idx="34">
                  <c:v>2602261949861408</c:v>
                </c:pt>
                <c:pt idx="35">
                  <c:v>6222658013645895</c:v>
                </c:pt>
                <c:pt idx="36">
                  <c:v>1.4663481965983528E+16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59-4C4D-854B-75603485F68F}"/>
            </c:ext>
          </c:extLst>
        </c:ser>
        <c:ser>
          <c:idx val="4"/>
          <c:order val="3"/>
          <c:tx>
            <c:strRef>
              <c:f>A2024_T351!$S$2</c:f>
              <c:strCache>
                <c:ptCount val="1"/>
                <c:pt idx="0">
                  <c:v>fea line_T351_total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A2024_T351!$S$5:$S$65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4.4642044153722412E-3</c:v>
                </c:pt>
                <c:pt idx="2">
                  <c:v>4.6588819876621371E-3</c:v>
                </c:pt>
                <c:pt idx="3">
                  <c:v>4.9156702830402852E-3</c:v>
                </c:pt>
                <c:pt idx="4">
                  <c:v>5.5720163602737119E-3</c:v>
                </c:pt>
                <c:pt idx="5">
                  <c:v>8.6228412057336098E-3</c:v>
                </c:pt>
                <c:pt idx="6">
                  <c:v>2.5008574677648394E-2</c:v>
                </c:pt>
                <c:pt idx="7">
                  <c:v>0.10806341209227718</c:v>
                </c:pt>
                <c:pt idx="8">
                  <c:v>0.44788496942257633</c:v>
                </c:pt>
                <c:pt idx="9">
                  <c:v>1.3194200215833702</c:v>
                </c:pt>
                <c:pt idx="10">
                  <c:v>2.6208286442766728</c:v>
                </c:pt>
                <c:pt idx="11">
                  <c:v>4.0550688755498978</c:v>
                </c:pt>
                <c:pt idx="12">
                  <c:v>5.491007034529356</c:v>
                </c:pt>
                <c:pt idx="13">
                  <c:v>6.896410411474247</c:v>
                </c:pt>
                <c:pt idx="14">
                  <c:v>8.2655994393133039</c:v>
                </c:pt>
                <c:pt idx="15">
                  <c:v>9.5988210655718724</c:v>
                </c:pt>
                <c:pt idx="16">
                  <c:v>10.897545733608402</c:v>
                </c:pt>
                <c:pt idx="17">
                  <c:v>12.163422751572568</c:v>
                </c:pt>
                <c:pt idx="18">
                  <c:v>13.3980496540891</c:v>
                </c:pt>
                <c:pt idx="19">
                  <c:v>14.602926161940884</c:v>
                </c:pt>
                <c:pt idx="20">
                  <c:v>15.779450715305078</c:v>
                </c:pt>
                <c:pt idx="21">
                  <c:v>16.928926529926585</c:v>
                </c:pt>
                <c:pt idx="22">
                  <c:v>18.052569292288076</c:v>
                </c:pt>
                <c:pt idx="23">
                  <c:v>19.151514618512202</c:v>
                </c:pt>
                <c:pt idx="24">
                  <c:v>20.226824876361366</c:v>
                </c:pt>
                <c:pt idx="25">
                  <c:v>21.279495335174261</c:v>
                </c:pt>
                <c:pt idx="26">
                  <c:v>22.31045969493892</c:v>
                </c:pt>
                <c:pt idx="27">
                  <c:v>23.320595060683697</c:v>
                </c:pt>
                <c:pt idx="28">
                  <c:v>24.310726425445448</c:v>
                </c:pt>
                <c:pt idx="29">
                  <c:v>25.281630718283175</c:v>
                </c:pt>
                <c:pt idx="30">
                  <c:v>26.2340404668114</c:v>
                </c:pt>
                <c:pt idx="31">
                  <c:v>27.168647117416548</c:v>
                </c:pt>
                <c:pt idx="32">
                  <c:v>28.086104050825412</c:v>
                </c:pt>
                <c:pt idx="33">
                  <c:v>28.987029325958943</c:v>
                </c:pt>
                <c:pt idx="34">
                  <c:v>29.872008180928844</c:v>
                </c:pt>
                <c:pt idx="35">
                  <c:v>30.74159531652224</c:v>
                </c:pt>
                <c:pt idx="36">
                  <c:v>31.59631698448722</c:v>
                </c:pt>
                <c:pt idx="37">
                  <c:v>32.436672900306263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A2024_T351!$T$5:$T$65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48.213407686020204</c:v>
                </c:pt>
                <c:pt idx="2">
                  <c:v>50.232077780071052</c:v>
                </c:pt>
                <c:pt idx="3">
                  <c:v>52.254777583836479</c:v>
                </c:pt>
                <c:pt idx="4">
                  <c:v>54.300204754621163</c:v>
                </c:pt>
                <c:pt idx="5">
                  <c:v>56.483381760328427</c:v>
                </c:pt>
                <c:pt idx="6">
                  <c:v>59.467117934618273</c:v>
                </c:pt>
                <c:pt idx="7">
                  <c:v>66.84522745325755</c:v>
                </c:pt>
                <c:pt idx="8">
                  <c:v>97.027193956459243</c:v>
                </c:pt>
                <c:pt idx="9">
                  <c:v>239.43333796444441</c:v>
                </c:pt>
                <c:pt idx="10">
                  <c:v>907.28381839353096</c:v>
                </c:pt>
                <c:pt idx="11">
                  <c:v>3922.7511693656538</c:v>
                </c:pt>
                <c:pt idx="12">
                  <c:v>16974.613975292807</c:v>
                </c:pt>
                <c:pt idx="13">
                  <c:v>71185.787613279987</c:v>
                </c:pt>
                <c:pt idx="14">
                  <c:v>287689.33164581639</c:v>
                </c:pt>
                <c:pt idx="15">
                  <c:v>1120769.813524466</c:v>
                </c:pt>
                <c:pt idx="16">
                  <c:v>4215279.656366447</c:v>
                </c:pt>
                <c:pt idx="17">
                  <c:v>15331518.821553368</c:v>
                </c:pt>
                <c:pt idx="18">
                  <c:v>54013298.145508945</c:v>
                </c:pt>
                <c:pt idx="19">
                  <c:v>184602402.68851784</c:v>
                </c:pt>
                <c:pt idx="20">
                  <c:v>612935302.77828217</c:v>
                </c:pt>
                <c:pt idx="21">
                  <c:v>1979747759.2441235</c:v>
                </c:pt>
                <c:pt idx="22">
                  <c:v>6228185637.7217484</c:v>
                </c:pt>
                <c:pt idx="23">
                  <c:v>19106131288.831444</c:v>
                </c:pt>
                <c:pt idx="24">
                  <c:v>57215552397.863121</c:v>
                </c:pt>
                <c:pt idx="25">
                  <c:v>167427366520.73627</c:v>
                </c:pt>
                <c:pt idx="26">
                  <c:v>479207295719.03357</c:v>
                </c:pt>
                <c:pt idx="27">
                  <c:v>1342745052984.2666</c:v>
                </c:pt>
                <c:pt idx="28">
                  <c:v>3686398840750.3418</c:v>
                </c:pt>
                <c:pt idx="29">
                  <c:v>9924162461953.582</c:v>
                </c:pt>
                <c:pt idx="30">
                  <c:v>26217585287765.355</c:v>
                </c:pt>
                <c:pt idx="31">
                  <c:v>68015060828453.211</c:v>
                </c:pt>
                <c:pt idx="32">
                  <c:v>173388585653875.22</c:v>
                </c:pt>
                <c:pt idx="33">
                  <c:v>434623011946797.38</c:v>
                </c:pt>
                <c:pt idx="34">
                  <c:v>1071867194476090.9</c:v>
                </c:pt>
                <c:pt idx="35">
                  <c:v>2602261949861408</c:v>
                </c:pt>
                <c:pt idx="36">
                  <c:v>6222658013645895</c:v>
                </c:pt>
                <c:pt idx="37">
                  <c:v>1.4663481965983528E+16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59-4C4D-854B-75603485F68F}"/>
            </c:ext>
          </c:extLst>
        </c:ser>
        <c:ser>
          <c:idx val="2"/>
          <c:order val="4"/>
          <c:tx>
            <c:strRef>
              <c:f>A2024_T351!$B$8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A2024_T351!$C$10:$C$11</c:f>
              <c:numCache>
                <c:formatCode>0.00000</c:formatCode>
                <c:ptCount val="2"/>
                <c:pt idx="0">
                  <c:v>0</c:v>
                </c:pt>
                <c:pt idx="1">
                  <c:v>0.13214285714285715</c:v>
                </c:pt>
              </c:numCache>
            </c:numRef>
          </c:xVal>
          <c:yVal>
            <c:numRef>
              <c:f>A2024_T351!$B$10:$B$11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59-4C4D-854B-75603485F68F}"/>
            </c:ext>
          </c:extLst>
        </c:ser>
        <c:ser>
          <c:idx val="3"/>
          <c:order val="5"/>
          <c:tx>
            <c:strRef>
              <c:f>A2024_T351!$B$13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A2024_T351!$C$15:$C$16</c:f>
              <c:numCache>
                <c:formatCode>0.00000</c:formatCode>
                <c:ptCount val="2"/>
                <c:pt idx="0">
                  <c:v>0</c:v>
                </c:pt>
                <c:pt idx="1">
                  <c:v>0.10882352941176471</c:v>
                </c:pt>
              </c:numCache>
            </c:numRef>
          </c:xVal>
          <c:yVal>
            <c:numRef>
              <c:f>A2024_T351!$B$15:$B$16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59-4C4D-854B-75603485F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</a:t>
            </a:r>
            <a:r>
              <a:rPr lang="en-US" altLang="ja-JP" baseline="0"/>
              <a:t> curve, small range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TOUGHMET3_TX00!$E$2</c:f>
              <c:strCache>
                <c:ptCount val="1"/>
                <c:pt idx="0">
                  <c:v>R-O line_TX00_eng_total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TOUGHMET3_TX00!$E$5:$E$45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2.3923444976076556E-4</c:v>
                </c:pt>
                <c:pt idx="2">
                  <c:v>4.7846889952153111E-4</c:v>
                </c:pt>
                <c:pt idx="3">
                  <c:v>7.1770334928229686E-4</c:v>
                </c:pt>
                <c:pt idx="4">
                  <c:v>9.5693779904309573E-4</c:v>
                </c:pt>
                <c:pt idx="5">
                  <c:v>1.1961722488056891E-3</c:v>
                </c:pt>
                <c:pt idx="6">
                  <c:v>1.4354066986141509E-3</c:v>
                </c:pt>
                <c:pt idx="7">
                  <c:v>1.6746411491199665E-3</c:v>
                </c:pt>
                <c:pt idx="8">
                  <c:v>1.9138756068765067E-3</c:v>
                </c:pt>
                <c:pt idx="9">
                  <c:v>2.1531101210877051E-3</c:v>
                </c:pt>
                <c:pt idx="10">
                  <c:v>2.3923449855718999E-3</c:v>
                </c:pt>
                <c:pt idx="11">
                  <c:v>2.6315816604092729E-3</c:v>
                </c:pt>
                <c:pt idx="12">
                  <c:v>2.8708263883638987E-3</c:v>
                </c:pt>
                <c:pt idx="13">
                  <c:v>3.1101027211076523E-3</c:v>
                </c:pt>
                <c:pt idx="14">
                  <c:v>3.3494905982683321E-3</c:v>
                </c:pt>
                <c:pt idx="15">
                  <c:v>3.5892379048062693E-3</c:v>
                </c:pt>
                <c:pt idx="16">
                  <c:v>3.8300555421656073E-3</c:v>
                </c:pt>
                <c:pt idx="17">
                  <c:v>4.0738479283138791E-3</c:v>
                </c:pt>
                <c:pt idx="18">
                  <c:v>4.325419735986471E-3</c:v>
                </c:pt>
                <c:pt idx="19">
                  <c:v>4.5962649692809108E-3</c:v>
                </c:pt>
                <c:pt idx="20">
                  <c:v>4.9126058941417784E-3</c:v>
                </c:pt>
                <c:pt idx="21">
                  <c:v>5.3317707142466328E-3</c:v>
                </c:pt>
                <c:pt idx="22">
                  <c:v>5.9743652757663478E-3</c:v>
                </c:pt>
                <c:pt idx="23">
                  <c:v>7.0854219924898574E-3</c:v>
                </c:pt>
                <c:pt idx="24">
                  <c:v>9.147201026635049E-3</c:v>
                </c:pt>
                <c:pt idx="25">
                  <c:v>1.3081675565359845E-2</c:v>
                </c:pt>
                <c:pt idx="26">
                  <c:v>2.0605042618588251E-2</c:v>
                </c:pt>
                <c:pt idx="27">
                  <c:v>3.4834322631709637E-2</c:v>
                </c:pt>
                <c:pt idx="28">
                  <c:v>6.1303583841209895E-2</c:v>
                </c:pt>
                <c:pt idx="29">
                  <c:v>0.10963342882088918</c:v>
                </c:pt>
                <c:pt idx="30">
                  <c:v>0.1962243797355592</c:v>
                </c:pt>
                <c:pt idx="31">
                  <c:v>0.34852943953376836</c:v>
                </c:pt>
                <c:pt idx="32">
                  <c:v>0.61172597847532206</c:v>
                </c:pt>
                <c:pt idx="33">
                  <c:v>1.0589823502868529</c:v>
                </c:pt>
                <c:pt idx="34">
                  <c:v>1.8070401237413947</c:v>
                </c:pt>
                <c:pt idx="35">
                  <c:v>3.0395606871980205</c:v>
                </c:pt>
                <c:pt idx="36">
                  <c:v>5.0416829450786658</c:v>
                </c:pt>
                <c:pt idx="37">
                  <c:v>8.2505940229246679</c:v>
                </c:pt>
                <c:pt idx="38">
                  <c:v>13.328738652629765</c:v>
                </c:pt>
                <c:pt idx="39">
                  <c:v>21.268726398455193</c:v>
                </c:pt>
                <c:pt idx="40">
                  <c:v>33.542216930170433</c:v>
                </c:pt>
              </c:numCache>
            </c:numRef>
          </c:xVal>
          <c:yVal>
            <c:numRef>
              <c:f>TOUGHMET3_TX00!$F$5:$F$45</c:f>
              <c:numCache>
                <c:formatCode>0_);[Red]\(0\)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4-4913-90A6-E365C93C96CB}"/>
            </c:ext>
          </c:extLst>
        </c:ser>
        <c:ser>
          <c:idx val="1"/>
          <c:order val="1"/>
          <c:tx>
            <c:strRef>
              <c:f>TOUGHMET3_TX00!$H$2</c:f>
              <c:strCache>
                <c:ptCount val="1"/>
                <c:pt idx="0">
                  <c:v>R-O line_TX00_true_total strain</c:v>
                </c:pt>
              </c:strCache>
            </c:strRef>
          </c:tx>
          <c:spPr>
            <a:ln w="12700" cap="rnd">
              <a:solidFill>
                <a:srgbClr val="FF33CC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TOUGHMET3_TX00!$H$5:$H$45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2.3920583776306664E-4</c:v>
                </c:pt>
                <c:pt idx="2">
                  <c:v>4.7835446977698978E-4</c:v>
                </c:pt>
                <c:pt idx="3">
                  <c:v>7.1744592339635931E-4</c:v>
                </c:pt>
                <c:pt idx="4">
                  <c:v>9.5648022595681435E-4</c:v>
                </c:pt>
                <c:pt idx="5">
                  <c:v>1.1954574047755055E-3</c:v>
                </c:pt>
                <c:pt idx="6">
                  <c:v>1.434377487192574E-3</c:v>
                </c:pt>
                <c:pt idx="7">
                  <c:v>1.6732405011346144E-3</c:v>
                </c:pt>
                <c:pt idx="8">
                  <c:v>1.9120464803991735E-3</c:v>
                </c:pt>
                <c:pt idx="9">
                  <c:v>2.1507955013162815E-3</c:v>
                </c:pt>
                <c:pt idx="10">
                  <c:v>2.3894878841810067E-3</c:v>
                </c:pt>
                <c:pt idx="11">
                  <c:v>2.6281251121894654E-3</c:v>
                </c:pt>
                <c:pt idx="12">
                  <c:v>2.8667134361220637E-3</c:v>
                </c:pt>
                <c:pt idx="13">
                  <c:v>3.1052763560444514E-3</c:v>
                </c:pt>
                <c:pt idx="14">
                  <c:v>3.3438935493272141E-3</c:v>
                </c:pt>
                <c:pt idx="15">
                  <c:v>3.5828119620057563E-3</c:v>
                </c:pt>
                <c:pt idx="16">
                  <c:v>3.8227395539149537E-3</c:v>
                </c:pt>
                <c:pt idx="17">
                  <c:v>4.0655722780556479E-3</c:v>
                </c:pt>
                <c:pt idx="18">
                  <c:v>4.3160919959612026E-3</c:v>
                </c:pt>
                <c:pt idx="19">
                  <c:v>4.5857343986467252E-3</c:v>
                </c:pt>
                <c:pt idx="20">
                  <c:v>4.9005784205474615E-3</c:v>
                </c:pt>
                <c:pt idx="21">
                  <c:v>5.3176071470616912E-3</c:v>
                </c:pt>
                <c:pt idx="22">
                  <c:v>5.9565895196458871E-3</c:v>
                </c:pt>
                <c:pt idx="23">
                  <c:v>7.0604383338413353E-3</c:v>
                </c:pt>
                <c:pt idx="24">
                  <c:v>9.1056187651737015E-3</c:v>
                </c:pt>
                <c:pt idx="25">
                  <c:v>1.2996849425373712E-2</c:v>
                </c:pt>
                <c:pt idx="26">
                  <c:v>2.0395630472867146E-2</c:v>
                </c:pt>
                <c:pt idx="27">
                  <c:v>3.4241339152030474E-2</c:v>
                </c:pt>
                <c:pt idx="28">
                  <c:v>5.9497948620803154E-2</c:v>
                </c:pt>
                <c:pt idx="29">
                  <c:v>0.1040297164760782</c:v>
                </c:pt>
                <c:pt idx="30">
                  <c:v>0.17917024640671872</c:v>
                </c:pt>
                <c:pt idx="31">
                  <c:v>0.29901469467841968</c:v>
                </c:pt>
                <c:pt idx="32">
                  <c:v>0.47730564109586515</c:v>
                </c:pt>
                <c:pt idx="33">
                  <c:v>0.72221185602583993</c:v>
                </c:pt>
                <c:pt idx="34">
                  <c:v>1.0321305914497951</c:v>
                </c:pt>
                <c:pt idx="35">
                  <c:v>1.3961359452677811</c:v>
                </c:pt>
                <c:pt idx="36">
                  <c:v>1.7986826064268471</c:v>
                </c:pt>
                <c:pt idx="37">
                  <c:v>2.2246877681569606</c:v>
                </c:pt>
                <c:pt idx="38">
                  <c:v>2.662267216516542</c:v>
                </c:pt>
                <c:pt idx="39">
                  <c:v>3.1031832905209931</c:v>
                </c:pt>
                <c:pt idx="40">
                  <c:v>3.542182255087591</c:v>
                </c:pt>
              </c:numCache>
            </c:numRef>
          </c:xVal>
          <c:yVal>
            <c:numRef>
              <c:f>TOUGHMET3_TX00!$I$5:$I$45</c:f>
              <c:numCache>
                <c:formatCode>0_);[Red]\(0\)</c:formatCode>
                <c:ptCount val="41"/>
                <c:pt idx="0">
                  <c:v>0</c:v>
                </c:pt>
                <c:pt idx="1">
                  <c:v>5.0011961722488039</c:v>
                </c:pt>
                <c:pt idx="2">
                  <c:v>10.004784688995215</c:v>
                </c:pt>
                <c:pt idx="3">
                  <c:v>15.010765550239233</c:v>
                </c:pt>
                <c:pt idx="4">
                  <c:v>20.019138755980862</c:v>
                </c:pt>
                <c:pt idx="5">
                  <c:v>25.029904306220139</c:v>
                </c:pt>
                <c:pt idx="6">
                  <c:v>30.043062200958424</c:v>
                </c:pt>
                <c:pt idx="7">
                  <c:v>35.0586124402192</c:v>
                </c:pt>
                <c:pt idx="8">
                  <c:v>40.076555024275066</c:v>
                </c:pt>
                <c:pt idx="9">
                  <c:v>45.096889955448944</c:v>
                </c:pt>
                <c:pt idx="10">
                  <c:v>50.119617249278591</c:v>
                </c:pt>
                <c:pt idx="11">
                  <c:v>55.14473699132251</c:v>
                </c:pt>
                <c:pt idx="12">
                  <c:v>60.172249583301834</c:v>
                </c:pt>
                <c:pt idx="13">
                  <c:v>65.202156676871994</c:v>
                </c:pt>
                <c:pt idx="14">
                  <c:v>70.234464341878777</c:v>
                </c:pt>
                <c:pt idx="15">
                  <c:v>75.269192842860477</c:v>
                </c:pt>
                <c:pt idx="16">
                  <c:v>80.306404443373239</c:v>
                </c:pt>
                <c:pt idx="17">
                  <c:v>85.346277073906677</c:v>
                </c:pt>
                <c:pt idx="18">
                  <c:v>90.389287776238788</c:v>
                </c:pt>
                <c:pt idx="19">
                  <c:v>95.436645172081697</c:v>
                </c:pt>
                <c:pt idx="20">
                  <c:v>100.49126058941418</c:v>
                </c:pt>
                <c:pt idx="21">
                  <c:v>105.55983592499589</c:v>
                </c:pt>
                <c:pt idx="22">
                  <c:v>110.65718018033431</c:v>
                </c:pt>
                <c:pt idx="23">
                  <c:v>115.81482352913633</c:v>
                </c:pt>
                <c:pt idx="24">
                  <c:v>121.09766412319621</c:v>
                </c:pt>
                <c:pt idx="25">
                  <c:v>126.63520944566997</c:v>
                </c:pt>
                <c:pt idx="26">
                  <c:v>132.67865554041646</c:v>
                </c:pt>
                <c:pt idx="27">
                  <c:v>139.70263355528078</c:v>
                </c:pt>
                <c:pt idx="28">
                  <c:v>148.58250173776938</c:v>
                </c:pt>
                <c:pt idx="29">
                  <c:v>160.89684717902892</c:v>
                </c:pt>
                <c:pt idx="30">
                  <c:v>179.43365696033388</c:v>
                </c:pt>
                <c:pt idx="31">
                  <c:v>209.0220631277341</c:v>
                </c:pt>
                <c:pt idx="32">
                  <c:v>257.87615655605151</c:v>
                </c:pt>
                <c:pt idx="33">
                  <c:v>339.73208779733079</c:v>
                </c:pt>
                <c:pt idx="34">
                  <c:v>477.19682103603708</c:v>
                </c:pt>
                <c:pt idx="35">
                  <c:v>706.92312025965361</c:v>
                </c:pt>
                <c:pt idx="36">
                  <c:v>1087.5029301141599</c:v>
                </c:pt>
                <c:pt idx="37">
                  <c:v>1711.3598942410636</c:v>
                </c:pt>
                <c:pt idx="38">
                  <c:v>2722.4603439996554</c:v>
                </c:pt>
                <c:pt idx="39">
                  <c:v>4342.4016476987626</c:v>
                </c:pt>
                <c:pt idx="40">
                  <c:v>6908.4433860340869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D4-4913-90A6-E365C93C96CB}"/>
            </c:ext>
          </c:extLst>
        </c:ser>
        <c:ser>
          <c:idx val="4"/>
          <c:order val="2"/>
          <c:tx>
            <c:strRef>
              <c:f>TOUGHMET3_TX00!$N$2</c:f>
              <c:strCache>
                <c:ptCount val="1"/>
                <c:pt idx="0">
                  <c:v>R-O line_TX00_true_plastic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TOUGHMET3_TX00!$N$5:$N$65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1.6904930146928107E-6</c:v>
                </c:pt>
                <c:pt idx="2">
                  <c:v>1.0917832818231957E-5</c:v>
                </c:pt>
                <c:pt idx="3">
                  <c:v>3.9059881635673463E-5</c:v>
                </c:pt>
                <c:pt idx="4">
                  <c:v>1.1205627591284566E-4</c:v>
                </c:pt>
                <c:pt idx="5">
                  <c:v>2.8656943613129988E-4</c:v>
                </c:pt>
                <c:pt idx="6">
                  <c:v>6.8165973908207878E-4</c:v>
                </c:pt>
                <c:pt idx="7">
                  <c:v>1.538731359554942E-3</c:v>
                </c:pt>
                <c:pt idx="8">
                  <c:v>3.331144298348558E-3</c:v>
                </c:pt>
                <c:pt idx="9">
                  <c:v>6.9574206368991053E-3</c:v>
                </c:pt>
                <c:pt idx="10">
                  <c:v>1.4067041584165435E-2</c:v>
                </c:pt>
                <c:pt idx="11">
                  <c:v>2.7576674760225208E-2</c:v>
                </c:pt>
                <c:pt idx="12">
                  <c:v>5.2408410153280724E-2</c:v>
                </c:pt>
                <c:pt idx="13">
                  <c:v>9.6350974877395024E-2</c:v>
                </c:pt>
                <c:pt idx="14">
                  <c:v>0.17060457611036547</c:v>
                </c:pt>
                <c:pt idx="15">
                  <c:v>0.28903331116831521</c:v>
                </c:pt>
                <c:pt idx="16">
                  <c:v>0.46498674115378374</c:v>
                </c:pt>
                <c:pt idx="17">
                  <c:v>0.70597640434972608</c:v>
                </c:pt>
                <c:pt idx="18">
                  <c:v>1.0093178798101068</c:v>
                </c:pt>
                <c:pt idx="19">
                  <c:v>1.362331544670025</c:v>
                </c:pt>
                <c:pt idx="20">
                  <c:v>1.7466686455489711</c:v>
                </c:pt>
                <c:pt idx="21">
                  <c:v>2.1428241917706203</c:v>
                </c:pt>
                <c:pt idx="22">
                  <c:v>2.5320256281800297</c:v>
                </c:pt>
                <c:pt idx="23">
                  <c:v>2.8954325488974422</c:v>
                </c:pt>
                <c:pt idx="24">
                  <c:v>3.2116543967972784</c:v>
                </c:pt>
                <c:pt idx="25">
                  <c:v>3.4532401615086949</c:v>
                </c:pt>
                <c:pt idx="26">
                  <c:v>3.5821872900142555</c:v>
                </c:pt>
                <c:pt idx="27">
                  <c:v>3.5441012965483116</c:v>
                </c:pt>
                <c:pt idx="28">
                  <c:v>3.2603776896084256</c:v>
                </c:pt>
                <c:pt idx="29">
                  <c:v>2.6175599567589831</c:v>
                </c:pt>
                <c:pt idx="30">
                  <c:v>1.4527770405321538</c:v>
                </c:pt>
                <c:pt idx="31">
                  <c:v>-0.46615935843640177</c:v>
                </c:pt>
                <c:pt idx="32">
                  <c:v>-3.4678399714102373</c:v>
                </c:pt>
                <c:pt idx="33">
                  <c:v>-8.0139154507862376</c:v>
                </c:pt>
                <c:pt idx="34">
                  <c:v>-14.748417493079854</c:v>
                </c:pt>
                <c:pt idx="35">
                  <c:v>-24.563726169948318</c:v>
                </c:pt>
                <c:pt idx="36">
                  <c:v>-38.688290689680493</c:v>
                </c:pt>
                <c:pt idx="37">
                  <c:v>-58.802622036368071</c:v>
                </c:pt>
                <c:pt idx="38">
                  <c:v>-87.191837977543287</c:v>
                </c:pt>
                <c:pt idx="39">
                  <c:v>-126.94523097552735</c:v>
                </c:pt>
                <c:pt idx="40">
                  <c:v>-182.21603988171967</c:v>
                </c:pt>
                <c:pt idx="41">
                  <c:v>-258.55794687320684</c:v>
                </c:pt>
                <c:pt idx="42">
                  <c:v>-363.35892238446883</c:v>
                </c:pt>
                <c:pt idx="43">
                  <c:v>-506.39805713594325</c:v>
                </c:pt>
                <c:pt idx="44">
                  <c:v>-700.55713376703113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TOUGHMET3_TX00!$O$5:$O$65</c:f>
              <c:numCache>
                <c:formatCode>0_);[Red]\(0\)</c:formatCode>
                <c:ptCount val="61"/>
                <c:pt idx="0">
                  <c:v>80.306404443373239</c:v>
                </c:pt>
                <c:pt idx="1">
                  <c:v>85.346277073906677</c:v>
                </c:pt>
                <c:pt idx="2">
                  <c:v>90.389287776238788</c:v>
                </c:pt>
                <c:pt idx="3">
                  <c:v>95.436645172081697</c:v>
                </c:pt>
                <c:pt idx="4">
                  <c:v>100.49126058941418</c:v>
                </c:pt>
                <c:pt idx="5">
                  <c:v>105.55983592499589</c:v>
                </c:pt>
                <c:pt idx="6">
                  <c:v>110.65718018033431</c:v>
                </c:pt>
                <c:pt idx="7">
                  <c:v>115.81482352913633</c:v>
                </c:pt>
                <c:pt idx="8">
                  <c:v>121.09766412319621</c:v>
                </c:pt>
                <c:pt idx="9">
                  <c:v>126.63520944566997</c:v>
                </c:pt>
                <c:pt idx="10">
                  <c:v>132.67865554041646</c:v>
                </c:pt>
                <c:pt idx="11">
                  <c:v>139.70263355528078</c:v>
                </c:pt>
                <c:pt idx="12">
                  <c:v>148.58250173776938</c:v>
                </c:pt>
                <c:pt idx="13">
                  <c:v>160.89684717902892</c:v>
                </c:pt>
                <c:pt idx="14">
                  <c:v>179.43365696033388</c:v>
                </c:pt>
                <c:pt idx="15">
                  <c:v>209.0220631277341</c:v>
                </c:pt>
                <c:pt idx="16">
                  <c:v>257.87615655605151</c:v>
                </c:pt>
                <c:pt idx="17">
                  <c:v>339.73208779733079</c:v>
                </c:pt>
                <c:pt idx="18">
                  <c:v>477.19682103603708</c:v>
                </c:pt>
                <c:pt idx="19">
                  <c:v>706.92312025965361</c:v>
                </c:pt>
                <c:pt idx="20">
                  <c:v>1087.5029301141599</c:v>
                </c:pt>
                <c:pt idx="21">
                  <c:v>1711.3598942410636</c:v>
                </c:pt>
                <c:pt idx="22">
                  <c:v>2722.4603439996554</c:v>
                </c:pt>
                <c:pt idx="23">
                  <c:v>4342.4016476987626</c:v>
                </c:pt>
                <c:pt idx="24">
                  <c:v>6908.4433860340869</c:v>
                </c:pt>
                <c:pt idx="25">
                  <c:v>10928.405412470393</c:v>
                </c:pt>
                <c:pt idx="26">
                  <c:v>17159.176104535654</c:v>
                </c:pt>
                <c:pt idx="27">
                  <c:v>26717.991964061708</c:v>
                </c:pt>
                <c:pt idx="28">
                  <c:v>41238.84028184542</c:v>
                </c:pt>
                <c:pt idx="29">
                  <c:v>63090.518288539533</c:v>
                </c:pt>
                <c:pt idx="30">
                  <c:v>95678.327630432919</c:v>
                </c:pt>
                <c:pt idx="31">
                  <c:v>143858.43042812517</c:v>
                </c:pt>
                <c:pt idx="32">
                  <c:v>214502.96035817757</c:v>
                </c:pt>
                <c:pt idx="33">
                  <c:v>317265.58256009402</c:v>
                </c:pt>
                <c:pt idx="34">
                  <c:v>465611.95779400651</c:v>
                </c:pt>
                <c:pt idx="35">
                  <c:v>678198.25413499412</c:v>
                </c:pt>
                <c:pt idx="36">
                  <c:v>980704.39138057025</c:v>
                </c:pt>
                <c:pt idx="37">
                  <c:v>1408258.219994494</c:v>
                </c:pt>
                <c:pt idx="38">
                  <c:v>2008623.6763592905</c:v>
                </c:pt>
                <c:pt idx="39">
                  <c:v>2846371.7360168505</c:v>
                </c:pt>
                <c:pt idx="40">
                  <c:v>4008309.637598813</c:v>
                </c:pt>
                <c:pt idx="41">
                  <c:v>5610513.671219388</c:v>
                </c:pt>
                <c:pt idx="42">
                  <c:v>7807396.5439422615</c:v>
                </c:pt>
                <c:pt idx="43">
                  <c:v>10803345.177742315</c:v>
                </c:pt>
                <c:pt idx="44">
                  <c:v>14867592.566256851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D4-4913-90A6-E365C93C96CB}"/>
            </c:ext>
          </c:extLst>
        </c:ser>
        <c:ser>
          <c:idx val="2"/>
          <c:order val="3"/>
          <c:tx>
            <c:strRef>
              <c:f>TOUGHMET3_TX00!$B$8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TOUGHMET3_TX00!$C$10:$C$11</c:f>
              <c:numCache>
                <c:formatCode>0.00000</c:formatCode>
                <c:ptCount val="2"/>
                <c:pt idx="0">
                  <c:v>0</c:v>
                </c:pt>
                <c:pt idx="1">
                  <c:v>6.8284347231715656E-2</c:v>
                </c:pt>
              </c:numCache>
            </c:numRef>
          </c:xVal>
          <c:yVal>
            <c:numRef>
              <c:f>TOUGHMET3_TX00!$B$10:$B$11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D4-4913-90A6-E365C93C96CB}"/>
            </c:ext>
          </c:extLst>
        </c:ser>
        <c:ser>
          <c:idx val="3"/>
          <c:order val="4"/>
          <c:tx>
            <c:strRef>
              <c:f>TOUGHMET3_TX00!$B$13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TOUGHMET3_TX00!$C$15:$C$16</c:f>
              <c:numCache>
                <c:formatCode>0.00000</c:formatCode>
                <c:ptCount val="2"/>
                <c:pt idx="0">
                  <c:v>0</c:v>
                </c:pt>
                <c:pt idx="1">
                  <c:v>5.6234168308471714E-2</c:v>
                </c:pt>
              </c:numCache>
            </c:numRef>
          </c:xVal>
          <c:yVal>
            <c:numRef>
              <c:f>TOUGHMET3_TX00!$B$15:$B$16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D4-4913-90A6-E365C93C9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16448"/>
        <c:axId val="1572821856"/>
      </c:scatterChart>
      <c:valAx>
        <c:axId val="1572816448"/>
        <c:scaling>
          <c:orientation val="minMax"/>
          <c:max val="1.2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21856"/>
        <c:crosses val="autoZero"/>
        <c:crossBetween val="midCat"/>
      </c:valAx>
      <c:valAx>
        <c:axId val="1572821856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 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16448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TOUGHMET3_TX00!$E$2</c:f>
              <c:strCache>
                <c:ptCount val="1"/>
                <c:pt idx="0">
                  <c:v>R-O line_TX00_eng_total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TOUGHMET3_TX00!$E$5:$E$65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2.3923444976076556E-4</c:v>
                </c:pt>
                <c:pt idx="2">
                  <c:v>4.7846889952153111E-4</c:v>
                </c:pt>
                <c:pt idx="3">
                  <c:v>7.1770334928229686E-4</c:v>
                </c:pt>
                <c:pt idx="4">
                  <c:v>9.5693779904309573E-4</c:v>
                </c:pt>
                <c:pt idx="5">
                  <c:v>1.1961722488056891E-3</c:v>
                </c:pt>
                <c:pt idx="6">
                  <c:v>1.4354066986141509E-3</c:v>
                </c:pt>
                <c:pt idx="7">
                  <c:v>1.6746411491199665E-3</c:v>
                </c:pt>
                <c:pt idx="8">
                  <c:v>1.9138756068765067E-3</c:v>
                </c:pt>
                <c:pt idx="9">
                  <c:v>2.1531101210877051E-3</c:v>
                </c:pt>
                <c:pt idx="10">
                  <c:v>2.3923449855718999E-3</c:v>
                </c:pt>
                <c:pt idx="11">
                  <c:v>2.6315816604092729E-3</c:v>
                </c:pt>
                <c:pt idx="12">
                  <c:v>2.8708263883638987E-3</c:v>
                </c:pt>
                <c:pt idx="13">
                  <c:v>3.1101027211076523E-3</c:v>
                </c:pt>
                <c:pt idx="14">
                  <c:v>3.3494905982683321E-3</c:v>
                </c:pt>
                <c:pt idx="15">
                  <c:v>3.5892379048062693E-3</c:v>
                </c:pt>
                <c:pt idx="16">
                  <c:v>3.8300555421656073E-3</c:v>
                </c:pt>
                <c:pt idx="17">
                  <c:v>4.0738479283138791E-3</c:v>
                </c:pt>
                <c:pt idx="18">
                  <c:v>4.325419735986471E-3</c:v>
                </c:pt>
                <c:pt idx="19">
                  <c:v>4.5962649692809108E-3</c:v>
                </c:pt>
                <c:pt idx="20">
                  <c:v>4.9126058941417784E-3</c:v>
                </c:pt>
                <c:pt idx="21">
                  <c:v>5.3317707142466328E-3</c:v>
                </c:pt>
                <c:pt idx="22">
                  <c:v>5.9743652757663478E-3</c:v>
                </c:pt>
                <c:pt idx="23">
                  <c:v>7.0854219924898574E-3</c:v>
                </c:pt>
                <c:pt idx="24">
                  <c:v>9.147201026635049E-3</c:v>
                </c:pt>
                <c:pt idx="25">
                  <c:v>1.3081675565359845E-2</c:v>
                </c:pt>
                <c:pt idx="26">
                  <c:v>2.0605042618588251E-2</c:v>
                </c:pt>
                <c:pt idx="27">
                  <c:v>3.4834322631709637E-2</c:v>
                </c:pt>
                <c:pt idx="28">
                  <c:v>6.1303583841209895E-2</c:v>
                </c:pt>
                <c:pt idx="29">
                  <c:v>0.10963342882088918</c:v>
                </c:pt>
                <c:pt idx="30">
                  <c:v>0.1962243797355592</c:v>
                </c:pt>
                <c:pt idx="31">
                  <c:v>0.34852943953376836</c:v>
                </c:pt>
                <c:pt idx="32">
                  <c:v>0.61172597847532206</c:v>
                </c:pt>
                <c:pt idx="33">
                  <c:v>1.0589823502868529</c:v>
                </c:pt>
                <c:pt idx="34">
                  <c:v>1.8070401237413947</c:v>
                </c:pt>
                <c:pt idx="35">
                  <c:v>3.0395606871980205</c:v>
                </c:pt>
                <c:pt idx="36">
                  <c:v>5.0416829450786658</c:v>
                </c:pt>
                <c:pt idx="37">
                  <c:v>8.2505940229246679</c:v>
                </c:pt>
                <c:pt idx="38">
                  <c:v>13.328738652629765</c:v>
                </c:pt>
                <c:pt idx="39">
                  <c:v>21.268726398455193</c:v>
                </c:pt>
                <c:pt idx="40">
                  <c:v>33.542216930170433</c:v>
                </c:pt>
                <c:pt idx="41">
                  <c:v>52.309294694977524</c:v>
                </c:pt>
                <c:pt idx="42">
                  <c:v>80.710362402550729</c:v>
                </c:pt>
                <c:pt idx="43">
                  <c:v>123.26973006540329</c:v>
                </c:pt>
                <c:pt idx="44">
                  <c:v>186.44927400838827</c:v>
                </c:pt>
                <c:pt idx="45">
                  <c:v>279.40230350462014</c:v>
                </c:pt>
                <c:pt idx="46">
                  <c:v>414.99272882796924</c:v>
                </c:pt>
                <c:pt idx="47">
                  <c:v>611.16353373670279</c:v>
                </c:pt>
                <c:pt idx="48">
                  <c:v>892.76233482573991</c:v>
                </c:pt>
                <c:pt idx="49">
                  <c:v>1293.9615614697716</c:v>
                </c:pt>
                <c:pt idx="50">
                  <c:v>1861.4478311760261</c:v>
                </c:pt>
                <c:pt idx="51">
                  <c:v>2658.60099660782</c:v>
                </c:pt>
                <c:pt idx="52">
                  <c:v>3770.939966848347</c:v>
                </c:pt>
                <c:pt idx="53">
                  <c:v>5313.1819622433732</c:v>
                </c:pt>
                <c:pt idx="54">
                  <c:v>7438.3469494788533</c:v>
                </c:pt>
                <c:pt idx="55">
                  <c:v>10349.442676424911</c:v>
                </c:pt>
                <c:pt idx="56">
                  <c:v>14314.391562852903</c:v>
                </c:pt>
                <c:pt idx="57">
                  <c:v>19685.012881471535</c:v>
                </c:pt>
                <c:pt idx="58">
                  <c:v>26921.057048076764</c:v>
                </c:pt>
                <c:pt idx="59">
                  <c:v>36620.509077092596</c:v>
                </c:pt>
                <c:pt idx="60">
                  <c:v>49557.641887522834</c:v>
                </c:pt>
              </c:numCache>
            </c:numRef>
          </c:xVal>
          <c:yVal>
            <c:numRef>
              <c:f>TOUGHMET3_TX00!$F$5:$F$65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7-4600-BCDE-D4F5617FD4B9}"/>
            </c:ext>
          </c:extLst>
        </c:ser>
        <c:ser>
          <c:idx val="1"/>
          <c:order val="1"/>
          <c:tx>
            <c:strRef>
              <c:f>TOUGHMET3_TX00!$H$2</c:f>
              <c:strCache>
                <c:ptCount val="1"/>
                <c:pt idx="0">
                  <c:v>R-O line_TX00_true_total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TOUGHMET3_TX00!$H$5:$H$65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2.3920583776306664E-4</c:v>
                </c:pt>
                <c:pt idx="2">
                  <c:v>4.7835446977698978E-4</c:v>
                </c:pt>
                <c:pt idx="3">
                  <c:v>7.1744592339635931E-4</c:v>
                </c:pt>
                <c:pt idx="4">
                  <c:v>9.5648022595681435E-4</c:v>
                </c:pt>
                <c:pt idx="5">
                  <c:v>1.1954574047755055E-3</c:v>
                </c:pt>
                <c:pt idx="6">
                  <c:v>1.434377487192574E-3</c:v>
                </c:pt>
                <c:pt idx="7">
                  <c:v>1.6732405011346144E-3</c:v>
                </c:pt>
                <c:pt idx="8">
                  <c:v>1.9120464803991735E-3</c:v>
                </c:pt>
                <c:pt idx="9">
                  <c:v>2.1507955013162815E-3</c:v>
                </c:pt>
                <c:pt idx="10">
                  <c:v>2.3894878841810067E-3</c:v>
                </c:pt>
                <c:pt idx="11">
                  <c:v>2.6281251121894654E-3</c:v>
                </c:pt>
                <c:pt idx="12">
                  <c:v>2.8667134361220637E-3</c:v>
                </c:pt>
                <c:pt idx="13">
                  <c:v>3.1052763560444514E-3</c:v>
                </c:pt>
                <c:pt idx="14">
                  <c:v>3.3438935493272141E-3</c:v>
                </c:pt>
                <c:pt idx="15">
                  <c:v>3.5828119620057563E-3</c:v>
                </c:pt>
                <c:pt idx="16">
                  <c:v>3.8227395539149537E-3</c:v>
                </c:pt>
                <c:pt idx="17">
                  <c:v>4.0655722780556479E-3</c:v>
                </c:pt>
                <c:pt idx="18">
                  <c:v>4.3160919959612026E-3</c:v>
                </c:pt>
                <c:pt idx="19">
                  <c:v>4.5857343986467252E-3</c:v>
                </c:pt>
                <c:pt idx="20">
                  <c:v>4.9005784205474615E-3</c:v>
                </c:pt>
                <c:pt idx="21">
                  <c:v>5.3176071470616912E-3</c:v>
                </c:pt>
                <c:pt idx="22">
                  <c:v>5.9565895196458871E-3</c:v>
                </c:pt>
                <c:pt idx="23">
                  <c:v>7.0604383338413353E-3</c:v>
                </c:pt>
                <c:pt idx="24">
                  <c:v>9.1056187651737015E-3</c:v>
                </c:pt>
                <c:pt idx="25">
                  <c:v>1.2996849425373712E-2</c:v>
                </c:pt>
                <c:pt idx="26">
                  <c:v>2.0395630472867146E-2</c:v>
                </c:pt>
                <c:pt idx="27">
                  <c:v>3.4241339152030474E-2</c:v>
                </c:pt>
                <c:pt idx="28">
                  <c:v>5.9497948620803154E-2</c:v>
                </c:pt>
                <c:pt idx="29">
                  <c:v>0.1040297164760782</c:v>
                </c:pt>
                <c:pt idx="30">
                  <c:v>0.17917024640671872</c:v>
                </c:pt>
                <c:pt idx="31">
                  <c:v>0.29901469467841968</c:v>
                </c:pt>
                <c:pt idx="32">
                  <c:v>0.47730564109586515</c:v>
                </c:pt>
                <c:pt idx="33">
                  <c:v>0.72221185602583993</c:v>
                </c:pt>
                <c:pt idx="34">
                  <c:v>1.0321305914497951</c:v>
                </c:pt>
                <c:pt idx="35">
                  <c:v>1.3961359452677811</c:v>
                </c:pt>
                <c:pt idx="36">
                  <c:v>1.7986826064268471</c:v>
                </c:pt>
                <c:pt idx="37">
                  <c:v>2.2246877681569606</c:v>
                </c:pt>
                <c:pt idx="38">
                  <c:v>2.662267216516542</c:v>
                </c:pt>
                <c:pt idx="39">
                  <c:v>3.1031832905209931</c:v>
                </c:pt>
                <c:pt idx="40">
                  <c:v>3.542182255087591</c:v>
                </c:pt>
                <c:pt idx="41">
                  <c:v>3.9761107004897398</c:v>
                </c:pt>
                <c:pt idx="42">
                  <c:v>4.403180828615648</c:v>
                </c:pt>
                <c:pt idx="43">
                  <c:v>4.8224544456533431</c:v>
                </c:pt>
                <c:pt idx="44">
                  <c:v>5.2335082701863618</c:v>
                </c:pt>
                <c:pt idx="45">
                  <c:v>5.6362253701930971</c:v>
                </c:pt>
                <c:pt idx="46">
                  <c:v>6.0306677813295879</c:v>
                </c:pt>
                <c:pt idx="47">
                  <c:v>6.4169994588056376</c:v>
                </c:pt>
                <c:pt idx="48">
                  <c:v>6.7954398951166066</c:v>
                </c:pt>
                <c:pt idx="49">
                  <c:v>7.1662362914303861</c:v>
                </c:pt>
                <c:pt idx="50">
                  <c:v>7.5296469397545929</c:v>
                </c:pt>
                <c:pt idx="51">
                  <c:v>7.8859313892491727</c:v>
                </c:pt>
                <c:pt idx="52">
                  <c:v>8.2353447281570098</c:v>
                </c:pt>
                <c:pt idx="53">
                  <c:v>8.5781343677815691</c:v>
                </c:pt>
                <c:pt idx="54">
                  <c:v>8.9145383483669516</c:v>
                </c:pt>
                <c:pt idx="55">
                  <c:v>9.2447845684479493</c:v>
                </c:pt>
                <c:pt idx="56">
                  <c:v>9.5690905704835068</c:v>
                </c:pt>
                <c:pt idx="57">
                  <c:v>9.8876636565357643</c:v>
                </c:pt>
                <c:pt idx="58">
                  <c:v>10.200701194215119</c:v>
                </c:pt>
                <c:pt idx="59">
                  <c:v>10.508391026475351</c:v>
                </c:pt>
                <c:pt idx="60">
                  <c:v>10.810911931968141</c:v>
                </c:pt>
              </c:numCache>
            </c:numRef>
          </c:xVal>
          <c:yVal>
            <c:numRef>
              <c:f>TOUGHMET3_TX00!$I$5:$I$65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5.0011961722488039</c:v>
                </c:pt>
                <c:pt idx="2">
                  <c:v>10.004784688995215</c:v>
                </c:pt>
                <c:pt idx="3">
                  <c:v>15.010765550239233</c:v>
                </c:pt>
                <c:pt idx="4">
                  <c:v>20.019138755980862</c:v>
                </c:pt>
                <c:pt idx="5">
                  <c:v>25.029904306220139</c:v>
                </c:pt>
                <c:pt idx="6">
                  <c:v>30.043062200958424</c:v>
                </c:pt>
                <c:pt idx="7">
                  <c:v>35.0586124402192</c:v>
                </c:pt>
                <c:pt idx="8">
                  <c:v>40.076555024275066</c:v>
                </c:pt>
                <c:pt idx="9">
                  <c:v>45.096889955448944</c:v>
                </c:pt>
                <c:pt idx="10">
                  <c:v>50.119617249278591</c:v>
                </c:pt>
                <c:pt idx="11">
                  <c:v>55.14473699132251</c:v>
                </c:pt>
                <c:pt idx="12">
                  <c:v>60.172249583301834</c:v>
                </c:pt>
                <c:pt idx="13">
                  <c:v>65.202156676871994</c:v>
                </c:pt>
                <c:pt idx="14">
                  <c:v>70.234464341878777</c:v>
                </c:pt>
                <c:pt idx="15">
                  <c:v>75.269192842860477</c:v>
                </c:pt>
                <c:pt idx="16">
                  <c:v>80.306404443373239</c:v>
                </c:pt>
                <c:pt idx="17">
                  <c:v>85.346277073906677</c:v>
                </c:pt>
                <c:pt idx="18">
                  <c:v>90.389287776238788</c:v>
                </c:pt>
                <c:pt idx="19">
                  <c:v>95.436645172081697</c:v>
                </c:pt>
                <c:pt idx="20">
                  <c:v>100.49126058941418</c:v>
                </c:pt>
                <c:pt idx="21">
                  <c:v>105.55983592499589</c:v>
                </c:pt>
                <c:pt idx="22">
                  <c:v>110.65718018033431</c:v>
                </c:pt>
                <c:pt idx="23">
                  <c:v>115.81482352913633</c:v>
                </c:pt>
                <c:pt idx="24">
                  <c:v>121.09766412319621</c:v>
                </c:pt>
                <c:pt idx="25">
                  <c:v>126.63520944566997</c:v>
                </c:pt>
                <c:pt idx="26">
                  <c:v>132.67865554041646</c:v>
                </c:pt>
                <c:pt idx="27">
                  <c:v>139.70263355528078</c:v>
                </c:pt>
                <c:pt idx="28">
                  <c:v>148.58250173776938</c:v>
                </c:pt>
                <c:pt idx="29">
                  <c:v>160.89684717902892</c:v>
                </c:pt>
                <c:pt idx="30">
                  <c:v>179.43365696033388</c:v>
                </c:pt>
                <c:pt idx="31">
                  <c:v>209.0220631277341</c:v>
                </c:pt>
                <c:pt idx="32">
                  <c:v>257.87615655605151</c:v>
                </c:pt>
                <c:pt idx="33">
                  <c:v>339.73208779733079</c:v>
                </c:pt>
                <c:pt idx="34">
                  <c:v>477.19682103603708</c:v>
                </c:pt>
                <c:pt idx="35">
                  <c:v>706.92312025965361</c:v>
                </c:pt>
                <c:pt idx="36">
                  <c:v>1087.5029301141599</c:v>
                </c:pt>
                <c:pt idx="37">
                  <c:v>1711.3598942410636</c:v>
                </c:pt>
                <c:pt idx="38">
                  <c:v>2722.4603439996554</c:v>
                </c:pt>
                <c:pt idx="39">
                  <c:v>4342.4016476987626</c:v>
                </c:pt>
                <c:pt idx="40">
                  <c:v>6908.4433860340869</c:v>
                </c:pt>
                <c:pt idx="41">
                  <c:v>10928.405412470393</c:v>
                </c:pt>
                <c:pt idx="42">
                  <c:v>17159.176104535654</c:v>
                </c:pt>
                <c:pt idx="43">
                  <c:v>26717.991964061708</c:v>
                </c:pt>
                <c:pt idx="44">
                  <c:v>41238.84028184542</c:v>
                </c:pt>
                <c:pt idx="45">
                  <c:v>63090.518288539533</c:v>
                </c:pt>
                <c:pt idx="46">
                  <c:v>95678.327630432919</c:v>
                </c:pt>
                <c:pt idx="47">
                  <c:v>143858.43042812517</c:v>
                </c:pt>
                <c:pt idx="48">
                  <c:v>214502.96035817757</c:v>
                </c:pt>
                <c:pt idx="49">
                  <c:v>317265.58256009402</c:v>
                </c:pt>
                <c:pt idx="50">
                  <c:v>465611.95779400651</c:v>
                </c:pt>
                <c:pt idx="51">
                  <c:v>678198.25413499412</c:v>
                </c:pt>
                <c:pt idx="52">
                  <c:v>980704.39138057025</c:v>
                </c:pt>
                <c:pt idx="53">
                  <c:v>1408258.219994494</c:v>
                </c:pt>
                <c:pt idx="54">
                  <c:v>2008623.6763592905</c:v>
                </c:pt>
                <c:pt idx="55">
                  <c:v>2846371.7360168505</c:v>
                </c:pt>
                <c:pt idx="56">
                  <c:v>4008309.637598813</c:v>
                </c:pt>
                <c:pt idx="57">
                  <c:v>5610513.671219388</c:v>
                </c:pt>
                <c:pt idx="58">
                  <c:v>7807396.5439422615</c:v>
                </c:pt>
                <c:pt idx="59">
                  <c:v>10803345.177742315</c:v>
                </c:pt>
                <c:pt idx="60">
                  <c:v>14867592.566256851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17-4600-BCDE-D4F5617FD4B9}"/>
            </c:ext>
          </c:extLst>
        </c:ser>
        <c:ser>
          <c:idx val="5"/>
          <c:order val="2"/>
          <c:tx>
            <c:strRef>
              <c:f>TOUGHMET3_TX00!$N$2</c:f>
              <c:strCache>
                <c:ptCount val="1"/>
                <c:pt idx="0">
                  <c:v>R-O line_TX00_true_plastic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TOUGHMET3_TX00!$N$5:$N$65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1.6904930146928107E-6</c:v>
                </c:pt>
                <c:pt idx="2">
                  <c:v>1.0917832818231957E-5</c:v>
                </c:pt>
                <c:pt idx="3">
                  <c:v>3.9059881635673463E-5</c:v>
                </c:pt>
                <c:pt idx="4">
                  <c:v>1.1205627591284566E-4</c:v>
                </c:pt>
                <c:pt idx="5">
                  <c:v>2.8656943613129988E-4</c:v>
                </c:pt>
                <c:pt idx="6">
                  <c:v>6.8165973908207878E-4</c:v>
                </c:pt>
                <c:pt idx="7">
                  <c:v>1.538731359554942E-3</c:v>
                </c:pt>
                <c:pt idx="8">
                  <c:v>3.331144298348558E-3</c:v>
                </c:pt>
                <c:pt idx="9">
                  <c:v>6.9574206368991053E-3</c:v>
                </c:pt>
                <c:pt idx="10">
                  <c:v>1.4067041584165435E-2</c:v>
                </c:pt>
                <c:pt idx="11">
                  <c:v>2.7576674760225208E-2</c:v>
                </c:pt>
                <c:pt idx="12">
                  <c:v>5.2408410153280724E-2</c:v>
                </c:pt>
                <c:pt idx="13">
                  <c:v>9.6350974877395024E-2</c:v>
                </c:pt>
                <c:pt idx="14">
                  <c:v>0.17060457611036547</c:v>
                </c:pt>
                <c:pt idx="15">
                  <c:v>0.28903331116831521</c:v>
                </c:pt>
                <c:pt idx="16">
                  <c:v>0.46498674115378374</c:v>
                </c:pt>
                <c:pt idx="17">
                  <c:v>0.70597640434972608</c:v>
                </c:pt>
                <c:pt idx="18">
                  <c:v>1.0093178798101068</c:v>
                </c:pt>
                <c:pt idx="19">
                  <c:v>1.362331544670025</c:v>
                </c:pt>
                <c:pt idx="20">
                  <c:v>1.7466686455489711</c:v>
                </c:pt>
                <c:pt idx="21">
                  <c:v>2.1428241917706203</c:v>
                </c:pt>
                <c:pt idx="22">
                  <c:v>2.5320256281800297</c:v>
                </c:pt>
                <c:pt idx="23">
                  <c:v>2.8954325488974422</c:v>
                </c:pt>
                <c:pt idx="24">
                  <c:v>3.2116543967972784</c:v>
                </c:pt>
                <c:pt idx="25">
                  <c:v>3.4532401615086949</c:v>
                </c:pt>
                <c:pt idx="26">
                  <c:v>3.5821872900142555</c:v>
                </c:pt>
                <c:pt idx="27">
                  <c:v>3.5441012965483116</c:v>
                </c:pt>
                <c:pt idx="28">
                  <c:v>3.2603776896084256</c:v>
                </c:pt>
                <c:pt idx="29">
                  <c:v>2.6175599567589831</c:v>
                </c:pt>
                <c:pt idx="30">
                  <c:v>1.4527770405321538</c:v>
                </c:pt>
                <c:pt idx="31">
                  <c:v>-0.46615935843640177</c:v>
                </c:pt>
                <c:pt idx="32">
                  <c:v>-3.4678399714102373</c:v>
                </c:pt>
                <c:pt idx="33">
                  <c:v>-8.0139154507862376</c:v>
                </c:pt>
                <c:pt idx="34">
                  <c:v>-14.748417493079854</c:v>
                </c:pt>
                <c:pt idx="35">
                  <c:v>-24.563726169948318</c:v>
                </c:pt>
                <c:pt idx="36">
                  <c:v>-38.688290689680493</c:v>
                </c:pt>
                <c:pt idx="37">
                  <c:v>-58.802622036368071</c:v>
                </c:pt>
                <c:pt idx="38">
                  <c:v>-87.191837977543287</c:v>
                </c:pt>
                <c:pt idx="39">
                  <c:v>-126.94523097552735</c:v>
                </c:pt>
                <c:pt idx="40">
                  <c:v>-182.21603988171967</c:v>
                </c:pt>
                <c:pt idx="41">
                  <c:v>-258.55794687320684</c:v>
                </c:pt>
                <c:pt idx="42">
                  <c:v>-363.35892238446883</c:v>
                </c:pt>
                <c:pt idx="43">
                  <c:v>-506.39805713594325</c:v>
                </c:pt>
                <c:pt idx="44">
                  <c:v>-700.55713376703113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TOUGHMET3_TX00!$O$5:$O$65</c:f>
              <c:numCache>
                <c:formatCode>0_);[Red]\(0\)</c:formatCode>
                <c:ptCount val="61"/>
                <c:pt idx="0">
                  <c:v>80.306404443373239</c:v>
                </c:pt>
                <c:pt idx="1">
                  <c:v>85.346277073906677</c:v>
                </c:pt>
                <c:pt idx="2">
                  <c:v>90.389287776238788</c:v>
                </c:pt>
                <c:pt idx="3">
                  <c:v>95.436645172081697</c:v>
                </c:pt>
                <c:pt idx="4">
                  <c:v>100.49126058941418</c:v>
                </c:pt>
                <c:pt idx="5">
                  <c:v>105.55983592499589</c:v>
                </c:pt>
                <c:pt idx="6">
                  <c:v>110.65718018033431</c:v>
                </c:pt>
                <c:pt idx="7">
                  <c:v>115.81482352913633</c:v>
                </c:pt>
                <c:pt idx="8">
                  <c:v>121.09766412319621</c:v>
                </c:pt>
                <c:pt idx="9">
                  <c:v>126.63520944566997</c:v>
                </c:pt>
                <c:pt idx="10">
                  <c:v>132.67865554041646</c:v>
                </c:pt>
                <c:pt idx="11">
                  <c:v>139.70263355528078</c:v>
                </c:pt>
                <c:pt idx="12">
                  <c:v>148.58250173776938</c:v>
                </c:pt>
                <c:pt idx="13">
                  <c:v>160.89684717902892</c:v>
                </c:pt>
                <c:pt idx="14">
                  <c:v>179.43365696033388</c:v>
                </c:pt>
                <c:pt idx="15">
                  <c:v>209.0220631277341</c:v>
                </c:pt>
                <c:pt idx="16">
                  <c:v>257.87615655605151</c:v>
                </c:pt>
                <c:pt idx="17">
                  <c:v>339.73208779733079</c:v>
                </c:pt>
                <c:pt idx="18">
                  <c:v>477.19682103603708</c:v>
                </c:pt>
                <c:pt idx="19">
                  <c:v>706.92312025965361</c:v>
                </c:pt>
                <c:pt idx="20">
                  <c:v>1087.5029301141599</c:v>
                </c:pt>
                <c:pt idx="21">
                  <c:v>1711.3598942410636</c:v>
                </c:pt>
                <c:pt idx="22">
                  <c:v>2722.4603439996554</c:v>
                </c:pt>
                <c:pt idx="23">
                  <c:v>4342.4016476987626</c:v>
                </c:pt>
                <c:pt idx="24">
                  <c:v>6908.4433860340869</c:v>
                </c:pt>
                <c:pt idx="25">
                  <c:v>10928.405412470393</c:v>
                </c:pt>
                <c:pt idx="26">
                  <c:v>17159.176104535654</c:v>
                </c:pt>
                <c:pt idx="27">
                  <c:v>26717.991964061708</c:v>
                </c:pt>
                <c:pt idx="28">
                  <c:v>41238.84028184542</c:v>
                </c:pt>
                <c:pt idx="29">
                  <c:v>63090.518288539533</c:v>
                </c:pt>
                <c:pt idx="30">
                  <c:v>95678.327630432919</c:v>
                </c:pt>
                <c:pt idx="31">
                  <c:v>143858.43042812517</c:v>
                </c:pt>
                <c:pt idx="32">
                  <c:v>214502.96035817757</c:v>
                </c:pt>
                <c:pt idx="33">
                  <c:v>317265.58256009402</c:v>
                </c:pt>
                <c:pt idx="34">
                  <c:v>465611.95779400651</c:v>
                </c:pt>
                <c:pt idx="35">
                  <c:v>678198.25413499412</c:v>
                </c:pt>
                <c:pt idx="36">
                  <c:v>980704.39138057025</c:v>
                </c:pt>
                <c:pt idx="37">
                  <c:v>1408258.219994494</c:v>
                </c:pt>
                <c:pt idx="38">
                  <c:v>2008623.6763592905</c:v>
                </c:pt>
                <c:pt idx="39">
                  <c:v>2846371.7360168505</c:v>
                </c:pt>
                <c:pt idx="40">
                  <c:v>4008309.637598813</c:v>
                </c:pt>
                <c:pt idx="41">
                  <c:v>5610513.671219388</c:v>
                </c:pt>
                <c:pt idx="42">
                  <c:v>7807396.5439422615</c:v>
                </c:pt>
                <c:pt idx="43">
                  <c:v>10803345.177742315</c:v>
                </c:pt>
                <c:pt idx="44">
                  <c:v>14867592.566256851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17-4600-BCDE-D4F5617FD4B9}"/>
            </c:ext>
          </c:extLst>
        </c:ser>
        <c:ser>
          <c:idx val="4"/>
          <c:order val="3"/>
          <c:tx>
            <c:strRef>
              <c:f>TOUGHMET3_TX00!$S$2</c:f>
              <c:strCache>
                <c:ptCount val="1"/>
                <c:pt idx="0">
                  <c:v>fea line_TX00_total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TOUGHMET3_TX00!$S$5:$S$65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3.842411695855179E-3</c:v>
                </c:pt>
                <c:pt idx="2">
                  <c:v>4.0852444199958732E-3</c:v>
                </c:pt>
                <c:pt idx="3">
                  <c:v>4.3357641379014288E-3</c:v>
                </c:pt>
                <c:pt idx="4">
                  <c:v>4.6054065405869505E-3</c:v>
                </c:pt>
                <c:pt idx="5">
                  <c:v>4.9202505624876868E-3</c:v>
                </c:pt>
                <c:pt idx="6">
                  <c:v>5.3372792890019156E-3</c:v>
                </c:pt>
                <c:pt idx="7">
                  <c:v>5.9762616615861124E-3</c:v>
                </c:pt>
                <c:pt idx="8">
                  <c:v>7.0801104757815606E-3</c:v>
                </c:pt>
                <c:pt idx="9">
                  <c:v>9.1252909071139268E-3</c:v>
                </c:pt>
                <c:pt idx="10">
                  <c:v>1.3016521567313939E-2</c:v>
                </c:pt>
                <c:pt idx="11">
                  <c:v>2.0415302614807368E-2</c:v>
                </c:pt>
                <c:pt idx="12">
                  <c:v>3.4261011293970696E-2</c:v>
                </c:pt>
                <c:pt idx="13">
                  <c:v>5.9517620762743369E-2</c:v>
                </c:pt>
                <c:pt idx="14">
                  <c:v>0.10404938861801841</c:v>
                </c:pt>
                <c:pt idx="15">
                  <c:v>0.17918991854865893</c:v>
                </c:pt>
                <c:pt idx="16">
                  <c:v>0.29903436682035989</c:v>
                </c:pt>
                <c:pt idx="17">
                  <c:v>0.47732531323780536</c:v>
                </c:pt>
                <c:pt idx="18">
                  <c:v>0.72223152816778002</c:v>
                </c:pt>
                <c:pt idx="19">
                  <c:v>1.0321502635917352</c:v>
                </c:pt>
                <c:pt idx="20">
                  <c:v>1.3961556174097212</c:v>
                </c:pt>
                <c:pt idx="21">
                  <c:v>1.7987022785687872</c:v>
                </c:pt>
                <c:pt idx="22">
                  <c:v>2.2247074402989009</c:v>
                </c:pt>
                <c:pt idx="23">
                  <c:v>2.6622868886584827</c:v>
                </c:pt>
                <c:pt idx="24">
                  <c:v>3.1032029626629334</c:v>
                </c:pt>
                <c:pt idx="25">
                  <c:v>3.5422019272295313</c:v>
                </c:pt>
                <c:pt idx="26">
                  <c:v>3.9761303726316801</c:v>
                </c:pt>
                <c:pt idx="27">
                  <c:v>4.4032005007575883</c:v>
                </c:pt>
                <c:pt idx="28">
                  <c:v>4.8224741177952826</c:v>
                </c:pt>
                <c:pt idx="29">
                  <c:v>5.2335279423283003</c:v>
                </c:pt>
                <c:pt idx="30">
                  <c:v>5.6362450423350348</c:v>
                </c:pt>
                <c:pt idx="31">
                  <c:v>6.0306874534715256</c:v>
                </c:pt>
                <c:pt idx="32">
                  <c:v>6.4170191309475753</c:v>
                </c:pt>
                <c:pt idx="33">
                  <c:v>6.7954595672585434</c:v>
                </c:pt>
                <c:pt idx="34">
                  <c:v>7.1662559635723238</c:v>
                </c:pt>
                <c:pt idx="35">
                  <c:v>7.5296666118965314</c:v>
                </c:pt>
                <c:pt idx="36">
                  <c:v>7.8859510613911104</c:v>
                </c:pt>
                <c:pt idx="37">
                  <c:v>8.2353644002989483</c:v>
                </c:pt>
                <c:pt idx="38">
                  <c:v>8.5781540399235077</c:v>
                </c:pt>
                <c:pt idx="39">
                  <c:v>8.9145580205088883</c:v>
                </c:pt>
                <c:pt idx="40">
                  <c:v>9.2448042405898878</c:v>
                </c:pt>
                <c:pt idx="41">
                  <c:v>9.5691102426254471</c:v>
                </c:pt>
                <c:pt idx="42">
                  <c:v>9.8876833286777064</c:v>
                </c:pt>
                <c:pt idx="43">
                  <c:v>10.200720866357059</c:v>
                </c:pt>
                <c:pt idx="44">
                  <c:v>10.508410698617292</c:v>
                </c:pt>
                <c:pt idx="45">
                  <c:v>10.810931604110081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TOUGHMET3_TX00!$T$5:$T$65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80.306404443373239</c:v>
                </c:pt>
                <c:pt idx="2">
                  <c:v>85.346277073906677</c:v>
                </c:pt>
                <c:pt idx="3">
                  <c:v>90.389287776238788</c:v>
                </c:pt>
                <c:pt idx="4">
                  <c:v>95.436645172081697</c:v>
                </c:pt>
                <c:pt idx="5">
                  <c:v>100.49126058941418</c:v>
                </c:pt>
                <c:pt idx="6">
                  <c:v>105.55983592499589</c:v>
                </c:pt>
                <c:pt idx="7">
                  <c:v>110.65718018033431</c:v>
                </c:pt>
                <c:pt idx="8">
                  <c:v>115.81482352913633</c:v>
                </c:pt>
                <c:pt idx="9">
                  <c:v>121.09766412319621</c:v>
                </c:pt>
                <c:pt idx="10">
                  <c:v>126.63520944566997</c:v>
                </c:pt>
                <c:pt idx="11">
                  <c:v>132.67865554041646</c:v>
                </c:pt>
                <c:pt idx="12">
                  <c:v>139.70263355528078</c:v>
                </c:pt>
                <c:pt idx="13">
                  <c:v>148.58250173776938</c:v>
                </c:pt>
                <c:pt idx="14">
                  <c:v>160.89684717902892</c:v>
                </c:pt>
                <c:pt idx="15">
                  <c:v>179.43365696033388</c:v>
                </c:pt>
                <c:pt idx="16">
                  <c:v>209.0220631277341</c:v>
                </c:pt>
                <c:pt idx="17">
                  <c:v>257.87615655605151</c:v>
                </c:pt>
                <c:pt idx="18">
                  <c:v>339.73208779733079</c:v>
                </c:pt>
                <c:pt idx="19">
                  <c:v>477.19682103603708</c:v>
                </c:pt>
                <c:pt idx="20">
                  <c:v>706.92312025965361</c:v>
                </c:pt>
                <c:pt idx="21">
                  <c:v>1087.5029301141599</c:v>
                </c:pt>
                <c:pt idx="22">
                  <c:v>1711.3598942410636</c:v>
                </c:pt>
                <c:pt idx="23">
                  <c:v>2722.4603439996554</c:v>
                </c:pt>
                <c:pt idx="24">
                  <c:v>4342.4016476987626</c:v>
                </c:pt>
                <c:pt idx="25">
                  <c:v>6908.4433860340869</c:v>
                </c:pt>
                <c:pt idx="26">
                  <c:v>10928.405412470393</c:v>
                </c:pt>
                <c:pt idx="27">
                  <c:v>17159.176104535654</c:v>
                </c:pt>
                <c:pt idx="28">
                  <c:v>26717.991964061708</c:v>
                </c:pt>
                <c:pt idx="29">
                  <c:v>41238.84028184542</c:v>
                </c:pt>
                <c:pt idx="30">
                  <c:v>63090.518288539533</c:v>
                </c:pt>
                <c:pt idx="31">
                  <c:v>95678.327630432919</c:v>
                </c:pt>
                <c:pt idx="32">
                  <c:v>143858.43042812517</c:v>
                </c:pt>
                <c:pt idx="33">
                  <c:v>214502.96035817757</c:v>
                </c:pt>
                <c:pt idx="34">
                  <c:v>317265.58256009402</c:v>
                </c:pt>
                <c:pt idx="35">
                  <c:v>465611.95779400651</c:v>
                </c:pt>
                <c:pt idx="36">
                  <c:v>678198.25413499412</c:v>
                </c:pt>
                <c:pt idx="37">
                  <c:v>980704.39138057025</c:v>
                </c:pt>
                <c:pt idx="38">
                  <c:v>1408258.219994494</c:v>
                </c:pt>
                <c:pt idx="39">
                  <c:v>2008623.6763592905</c:v>
                </c:pt>
                <c:pt idx="40">
                  <c:v>2846371.7360168505</c:v>
                </c:pt>
                <c:pt idx="41">
                  <c:v>4008309.637598813</c:v>
                </c:pt>
                <c:pt idx="42">
                  <c:v>5610513.671219388</c:v>
                </c:pt>
                <c:pt idx="43">
                  <c:v>7807396.5439422615</c:v>
                </c:pt>
                <c:pt idx="44">
                  <c:v>10803345.177742315</c:v>
                </c:pt>
                <c:pt idx="45">
                  <c:v>14867592.566256851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17-4600-BCDE-D4F5617FD4B9}"/>
            </c:ext>
          </c:extLst>
        </c:ser>
        <c:ser>
          <c:idx val="2"/>
          <c:order val="4"/>
          <c:tx>
            <c:strRef>
              <c:f>TOUGHMET3_TX00!$B$8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TOUGHMET3_TX00!$C$10:$C$11</c:f>
              <c:numCache>
                <c:formatCode>0.00000</c:formatCode>
                <c:ptCount val="2"/>
                <c:pt idx="0">
                  <c:v>0</c:v>
                </c:pt>
                <c:pt idx="1">
                  <c:v>6.8284347231715656E-2</c:v>
                </c:pt>
              </c:numCache>
            </c:numRef>
          </c:xVal>
          <c:yVal>
            <c:numRef>
              <c:f>TOUGHMET3_TX00!$B$10:$B$11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17-4600-BCDE-D4F5617FD4B9}"/>
            </c:ext>
          </c:extLst>
        </c:ser>
        <c:ser>
          <c:idx val="3"/>
          <c:order val="5"/>
          <c:tx>
            <c:strRef>
              <c:f>TOUGHMET3_TX00!$B$13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TOUGHMET3_TX00!$C$15:$C$16</c:f>
              <c:numCache>
                <c:formatCode>0.00000</c:formatCode>
                <c:ptCount val="2"/>
                <c:pt idx="0">
                  <c:v>0</c:v>
                </c:pt>
                <c:pt idx="1">
                  <c:v>5.6234168308471714E-2</c:v>
                </c:pt>
              </c:numCache>
            </c:numRef>
          </c:xVal>
          <c:yVal>
            <c:numRef>
              <c:f>TOUGHMET3_TX00!$B$15:$B$16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17-4600-BCDE-D4F5617FD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</a:t>
            </a:r>
            <a:r>
              <a:rPr lang="en-US" altLang="ja-JP" baseline="0"/>
              <a:t> curve, small range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'410_H700'!$E$2</c:f>
              <c:strCache>
                <c:ptCount val="1"/>
                <c:pt idx="0">
                  <c:v>R-O line_H1121_eng_total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'410_H700'!$E$5:$E$45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1.7241379388693756E-4</c:v>
                </c:pt>
                <c:pt idx="2">
                  <c:v>3.4482768649352752E-4</c:v>
                </c:pt>
                <c:pt idx="3">
                  <c:v>5.1724309280145415E-4</c:v>
                </c:pt>
                <c:pt idx="4">
                  <c:v>6.8966800910256077E-4</c:v>
                </c:pt>
                <c:pt idx="5">
                  <c:v>8.6213017561916885E-4</c:v>
                </c:pt>
                <c:pt idx="6">
                  <c:v>1.0347020854826825E-3</c:v>
                </c:pt>
                <c:pt idx="7">
                  <c:v>1.2075417888565759E-3</c:v>
                </c:pt>
                <c:pt idx="8">
                  <c:v>1.3809534409898584E-3</c:v>
                </c:pt>
                <c:pt idx="9">
                  <c:v>1.5554715429871139E-3</c:v>
                </c:pt>
                <c:pt idx="10">
                  <c:v>1.7319728240812065E-3</c:v>
                </c:pt>
                <c:pt idx="11">
                  <c:v>1.911819714194753E-3</c:v>
                </c:pt>
                <c:pt idx="12">
                  <c:v>2.0970393555764539E-3</c:v>
                </c:pt>
                <c:pt idx="13">
                  <c:v>2.2905421022983807E-3</c:v>
                </c:pt>
                <c:pt idx="14">
                  <c:v>2.4963834564003156E-3</c:v>
                </c:pt>
                <c:pt idx="15">
                  <c:v>2.7200733894672327E-3</c:v>
                </c:pt>
                <c:pt idx="16">
                  <c:v>2.9689369984260269E-3</c:v>
                </c:pt>
                <c:pt idx="17">
                  <c:v>3.25253044434758E-3</c:v>
                </c:pt>
                <c:pt idx="18">
                  <c:v>3.5831161230402545E-3</c:v>
                </c:pt>
                <c:pt idx="19">
                  <c:v>3.9762010162209226E-3</c:v>
                </c:pt>
                <c:pt idx="20">
                  <c:v>4.4511421720496193E-3</c:v>
                </c:pt>
                <c:pt idx="21">
                  <c:v>5.031823263813906E-3</c:v>
                </c:pt>
                <c:pt idx="22">
                  <c:v>5.7474061755490632E-3</c:v>
                </c:pt>
                <c:pt idx="23">
                  <c:v>6.633161563380183E-3</c:v>
                </c:pt>
                <c:pt idx="24">
                  <c:v>7.7313823413722839E-3</c:v>
                </c:pt>
                <c:pt idx="25">
                  <c:v>9.092384040674497E-3</c:v>
                </c:pt>
                <c:pt idx="26">
                  <c:v>1.0775595990744489E-2</c:v>
                </c:pt>
                <c:pt idx="27">
                  <c:v>1.2850747271439129E-2</c:v>
                </c:pt>
                <c:pt idx="28">
                  <c:v>1.5399151384757635E-2</c:v>
                </c:pt>
                <c:pt idx="29">
                  <c:v>1.8515093595023065E-2</c:v>
                </c:pt>
                <c:pt idx="30">
                  <c:v>2.2307324886288522E-2</c:v>
                </c:pt>
                <c:pt idx="31">
                  <c:v>2.6900666485753934E-2</c:v>
                </c:pt>
                <c:pt idx="32">
                  <c:v>3.243772890197974E-2</c:v>
                </c:pt>
                <c:pt idx="33">
                  <c:v>3.9080749426683235E-2</c:v>
                </c:pt>
                <c:pt idx="34">
                  <c:v>4.7013552048904034E-2</c:v>
                </c:pt>
                <c:pt idx="35">
                  <c:v>5.6443633730324634E-2</c:v>
                </c:pt>
                <c:pt idx="36">
                  <c:v>6.7604380990531926E-2</c:v>
                </c:pt>
                <c:pt idx="37">
                  <c:v>8.0757420751006032E-2</c:v>
                </c:pt>
                <c:pt idx="38">
                  <c:v>9.6195109386622957E-2</c:v>
                </c:pt>
                <c:pt idx="39">
                  <c:v>0.11424316393345564</c:v>
                </c:pt>
                <c:pt idx="40">
                  <c:v>0.13526343940166158</c:v>
                </c:pt>
              </c:numCache>
            </c:numRef>
          </c:xVal>
          <c:yVal>
            <c:numRef>
              <c:f>'410_H700'!$F$5:$F$45</c:f>
              <c:numCache>
                <c:formatCode>0_);[Red]\(0\)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C4-413E-AF63-888A25B10C6D}"/>
            </c:ext>
          </c:extLst>
        </c:ser>
        <c:ser>
          <c:idx val="1"/>
          <c:order val="1"/>
          <c:tx>
            <c:strRef>
              <c:f>'410_H700'!$H$2</c:f>
              <c:strCache>
                <c:ptCount val="1"/>
                <c:pt idx="0">
                  <c:v>R-O line_H1121_true_total strain</c:v>
                </c:pt>
              </c:strCache>
            </c:strRef>
          </c:tx>
          <c:spPr>
            <a:ln w="12700" cap="rnd">
              <a:solidFill>
                <a:srgbClr val="FF33CC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'410_H700'!$H$5:$H$45</c:f>
              <c:numCache>
                <c:formatCode>0.0000_);[Red]\(0.0000\)</c:formatCode>
                <c:ptCount val="41"/>
                <c:pt idx="0">
                  <c:v>0</c:v>
                </c:pt>
                <c:pt idx="1">
                  <c:v>1.7239893233703241E-4</c:v>
                </c:pt>
                <c:pt idx="2">
                  <c:v>3.4476824709062088E-4</c:v>
                </c:pt>
                <c:pt idx="3">
                  <c:v>5.1710936870294315E-4</c:v>
                </c:pt>
                <c:pt idx="4">
                  <c:v>6.8943029740973745E-4</c:v>
                </c:pt>
                <c:pt idx="5">
                  <c:v>8.617587548592682E-4</c:v>
                </c:pt>
                <c:pt idx="6">
                  <c:v>1.0341671502470382E-3</c:v>
                </c:pt>
                <c:pt idx="7">
                  <c:v>1.2068132966682385E-3</c:v>
                </c:pt>
                <c:pt idx="8">
                  <c:v>1.3800008017195808E-3</c:v>
                </c:pt>
                <c:pt idx="9">
                  <c:v>1.5542630501483941E-3</c:v>
                </c:pt>
                <c:pt idx="10">
                  <c:v>1.7304746887199256E-3</c:v>
                </c:pt>
                <c:pt idx="11">
                  <c:v>1.909994512818685E-3</c:v>
                </c:pt>
                <c:pt idx="12">
                  <c:v>2.09484363768234E-3</c:v>
                </c:pt>
                <c:pt idx="13">
                  <c:v>2.2879228097078593E-3</c:v>
                </c:pt>
                <c:pt idx="14">
                  <c:v>2.4932726672922769E-3</c:v>
                </c:pt>
                <c:pt idx="15">
                  <c:v>2.7163806846149836E-3</c:v>
                </c:pt>
                <c:pt idx="16">
                  <c:v>2.9645384089152411E-3</c:v>
                </c:pt>
                <c:pt idx="17">
                  <c:v>3.2472524087528891E-3</c:v>
                </c:pt>
                <c:pt idx="18">
                  <c:v>3.5767120555837578E-3</c:v>
                </c:pt>
                <c:pt idx="19">
                  <c:v>3.9683168214786676E-3</c:v>
                </c:pt>
                <c:pt idx="20">
                  <c:v>4.4412651372764938E-3</c:v>
                </c:pt>
                <c:pt idx="21">
                  <c:v>5.0192059488336754E-3</c:v>
                </c:pt>
                <c:pt idx="22">
                  <c:v>5.7309528492066339E-3</c:v>
                </c:pt>
                <c:pt idx="23">
                  <c:v>6.6112589495847694E-3</c:v>
                </c:pt>
                <c:pt idx="24">
                  <c:v>7.7016483630858792E-3</c:v>
                </c:pt>
                <c:pt idx="25">
                  <c:v>9.0512971807793392E-3</c:v>
                </c:pt>
                <c:pt idx="26">
                  <c:v>1.0717952978423257E-2</c:v>
                </c:pt>
                <c:pt idx="27">
                  <c:v>1.2768877068233235E-2</c:v>
                </c:pt>
                <c:pt idx="28">
                  <c:v>1.528178778603473E-2</c:v>
                </c:pt>
                <c:pt idx="29">
                  <c:v>1.8345776010383695E-2</c:v>
                </c:pt>
                <c:pt idx="30">
                  <c:v>2.2062155859621263E-2</c:v>
                </c:pt>
                <c:pt idx="31">
                  <c:v>2.6545204248831111E-2</c:v>
                </c:pt>
                <c:pt idx="32">
                  <c:v>3.1922733043451154E-2</c:v>
                </c:pt>
                <c:pt idx="33">
                  <c:v>3.8336427505913491E-2</c:v>
                </c:pt>
                <c:pt idx="34">
                  <c:v>4.5941875499859286E-2</c:v>
                </c:pt>
                <c:pt idx="35">
                  <c:v>5.49082047627086E-2</c:v>
                </c:pt>
                <c:pt idx="36">
                  <c:v>6.5417242127796593E-2</c:v>
                </c:pt>
                <c:pt idx="37">
                  <c:v>7.7662110839515353E-2</c:v>
                </c:pt>
                <c:pt idx="38">
                  <c:v>9.1845192195572578E-2</c:v>
                </c:pt>
                <c:pt idx="39">
                  <c:v>0.10817539769755521</c:v>
                </c:pt>
                <c:pt idx="40">
                  <c:v>0.12686472920082334</c:v>
                </c:pt>
              </c:numCache>
            </c:numRef>
          </c:xVal>
          <c:yVal>
            <c:numRef>
              <c:f>'410_H700'!$I$5:$I$45</c:f>
              <c:numCache>
                <c:formatCode>0_);[Red]\(0\)</c:formatCode>
                <c:ptCount val="41"/>
                <c:pt idx="0">
                  <c:v>0</c:v>
                </c:pt>
                <c:pt idx="1">
                  <c:v>5.0008620689694352</c:v>
                </c:pt>
                <c:pt idx="2">
                  <c:v>10.003448276864935</c:v>
                </c:pt>
                <c:pt idx="3">
                  <c:v>15.007758646392023</c:v>
                </c:pt>
                <c:pt idx="4">
                  <c:v>20.013793360182053</c:v>
                </c:pt>
                <c:pt idx="5">
                  <c:v>25.021553254390476</c:v>
                </c:pt>
                <c:pt idx="6">
                  <c:v>30.03104106256448</c:v>
                </c:pt>
                <c:pt idx="7">
                  <c:v>35.042263962609979</c:v>
                </c:pt>
                <c:pt idx="8">
                  <c:v>40.055238137639591</c:v>
                </c:pt>
                <c:pt idx="9">
                  <c:v>45.069996219434415</c:v>
                </c:pt>
                <c:pt idx="10">
                  <c:v>50.086598641204063</c:v>
                </c:pt>
                <c:pt idx="11">
                  <c:v>55.105150084280709</c:v>
                </c:pt>
                <c:pt idx="12">
                  <c:v>60.125822361334585</c:v>
                </c:pt>
                <c:pt idx="13">
                  <c:v>65.148885236649392</c:v>
                </c:pt>
                <c:pt idx="14">
                  <c:v>70.174746841948021</c:v>
                </c:pt>
                <c:pt idx="15">
                  <c:v>75.204005504210045</c:v>
                </c:pt>
                <c:pt idx="16">
                  <c:v>80.23751495987409</c:v>
                </c:pt>
                <c:pt idx="17">
                  <c:v>85.276465087769552</c:v>
                </c:pt>
                <c:pt idx="18">
                  <c:v>90.322480451073616</c:v>
                </c:pt>
                <c:pt idx="19">
                  <c:v>95.377739096540992</c:v>
                </c:pt>
                <c:pt idx="20">
                  <c:v>100.44511421720497</c:v>
                </c:pt>
                <c:pt idx="21">
                  <c:v>105.52834144270045</c:v>
                </c:pt>
                <c:pt idx="22">
                  <c:v>110.63221467931041</c:v>
                </c:pt>
                <c:pt idx="23">
                  <c:v>115.76281357978871</c:v>
                </c:pt>
                <c:pt idx="24">
                  <c:v>120.92776588096467</c:v>
                </c:pt>
                <c:pt idx="25">
                  <c:v>126.13654800508431</c:v>
                </c:pt>
                <c:pt idx="26">
                  <c:v>131.4008274787968</c:v>
                </c:pt>
                <c:pt idx="27">
                  <c:v>136.73485088164429</c:v>
                </c:pt>
                <c:pt idx="28">
                  <c:v>142.15588119386607</c:v>
                </c:pt>
                <c:pt idx="29">
                  <c:v>147.68468857127834</c:v>
                </c:pt>
                <c:pt idx="30">
                  <c:v>153.34609873294329</c:v>
                </c:pt>
                <c:pt idx="31">
                  <c:v>159.16960330529184</c:v>
                </c:pt>
                <c:pt idx="32">
                  <c:v>165.19003662431675</c:v>
                </c:pt>
                <c:pt idx="33">
                  <c:v>171.44832365540273</c:v>
                </c:pt>
                <c:pt idx="34">
                  <c:v>177.9923038483137</c:v>
                </c:pt>
                <c:pt idx="35">
                  <c:v>184.87763590280682</c:v>
                </c:pt>
                <c:pt idx="36">
                  <c:v>192.16878857829576</c:v>
                </c:pt>
                <c:pt idx="37">
                  <c:v>199.94012283893611</c:v>
                </c:pt>
                <c:pt idx="38">
                  <c:v>208.27707078345836</c:v>
                </c:pt>
                <c:pt idx="39">
                  <c:v>217.27741696702384</c:v>
                </c:pt>
                <c:pt idx="40">
                  <c:v>227.05268788033231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C4-413E-AF63-888A25B10C6D}"/>
            </c:ext>
          </c:extLst>
        </c:ser>
        <c:ser>
          <c:idx val="4"/>
          <c:order val="2"/>
          <c:tx>
            <c:strRef>
              <c:f>'410_H700'!$N$2</c:f>
              <c:strCache>
                <c:ptCount val="1"/>
                <c:pt idx="0">
                  <c:v>R-O line_H1121_true_plastic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'410_H700'!$N$5:$N$65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-1.5464323554125955E-7</c:v>
                </c:pt>
                <c:pt idx="2">
                  <c:v>1.7168336650420779E-7</c:v>
                </c:pt>
                <c:pt idx="3">
                  <c:v>1.5112393196338187E-6</c:v>
                </c:pt>
                <c:pt idx="4">
                  <c:v>4.736587485315363E-6</c:v>
                </c:pt>
                <c:pt idx="5">
                  <c:v>1.1202913546949113E-5</c:v>
                </c:pt>
                <c:pt idx="6">
                  <c:v>2.2925408167367121E-5</c:v>
                </c:pt>
                <c:pt idx="7">
                  <c:v>4.2795515526858601E-5</c:v>
                </c:pt>
                <c:pt idx="8">
                  <c:v>7.4839800514771813E-5</c:v>
                </c:pt>
                <c:pt idx="9">
                  <c:v>1.2452510534568433E-4</c:v>
                </c:pt>
                <c:pt idx="10">
                  <c:v>1.991135380713196E-4</c:v>
                </c:pt>
                <c:pt idx="11">
                  <c:v>3.0807063694705513E-4</c:v>
                </c:pt>
                <c:pt idx="12">
                  <c:v>4.6352975400881834E-4</c:v>
                </c:pt>
                <c:pt idx="13">
                  <c:v>6.8081525626692216E-4</c:v>
                </c:pt>
                <c:pt idx="14">
                  <c:v>9.7902649893840408E-4</c:v>
                </c:pt>
                <c:pt idx="15">
                  <c:v>1.3816836130647069E-3</c:v>
                </c:pt>
                <c:pt idx="16">
                  <c:v>1.9174348845890465E-3</c:v>
                </c:pt>
                <c:pt idx="17">
                  <c:v>2.6208237815024131E-3</c:v>
                </c:pt>
                <c:pt idx="18">
                  <c:v>3.5331113915146963E-3</c:v>
                </c:pt>
                <c:pt idx="19">
                  <c:v>4.7031470325143761E-3</c:v>
                </c:pt>
                <c:pt idx="20">
                  <c:v>6.1882759517544149E-3</c:v>
                </c:pt>
                <c:pt idx="21">
                  <c:v>8.0552682000868923E-3</c:v>
                </c:pt>
                <c:pt idx="22">
                  <c:v>1.0381246838156603E-2</c:v>
                </c:pt>
                <c:pt idx="23">
                  <c:v>1.3254586532249972E-2</c:v>
                </c:pt>
                <c:pt idx="24">
                  <c:v>1.6775745341430129E-2</c:v>
                </c:pt>
                <c:pt idx="25">
                  <c:v>2.10579832281452E-2</c:v>
                </c:pt>
                <c:pt idx="26">
                  <c:v>2.622791087383335E-2</c:v>
                </c:pt>
                <c:pt idx="27">
                  <c:v>3.2425802335223748E-2</c:v>
                </c:pt>
                <c:pt idx="28">
                  <c:v>3.9805595839758824E-2</c:v>
                </c:pt>
                <c:pt idx="29">
                  <c:v>4.8534499859349753E-2</c:v>
                </c:pt>
                <c:pt idx="30">
                  <c:v>5.8792118166662265E-2</c:v>
                </c:pt>
                <c:pt idx="31">
                  <c:v>7.0769009834910676E-2</c:v>
                </c:pt>
                <c:pt idx="32">
                  <c:v>8.4664610227363685E-2</c:v>
                </c:pt>
                <c:pt idx="33">
                  <c:v>0.10068445896439579</c:v>
                </c:pt>
                <c:pt idx="34">
                  <c:v>0.11903671216030845</c:v>
                </c:pt>
                <c:pt idx="35">
                  <c:v>0.13992795934823682</c:v>
                </c:pt>
                <c:pt idx="36">
                  <c:v>0.16355841930514506</c:v>
                </c:pt>
                <c:pt idx="37">
                  <c:v>0.19011665020699953</c:v>
                </c:pt>
                <c:pt idx="38">
                  <c:v>0.21977397264545467</c:v>
                </c:pt>
                <c:pt idx="39">
                  <c:v>0.25267886142630352</c:v>
                </c:pt>
                <c:pt idx="40">
                  <c:v>0.28895160492386512</c:v>
                </c:pt>
                <c:pt idx="41">
                  <c:v>0.32867955044009889</c:v>
                </c:pt>
                <c:pt idx="42">
                  <c:v>0.37191324383198127</c:v>
                </c:pt>
                <c:pt idx="43">
                  <c:v>0.41866372867900259</c:v>
                </c:pt>
                <c:pt idx="44">
                  <c:v>0.46890119649847428</c:v>
                </c:pt>
                <c:pt idx="45">
                  <c:v>0.5225550822564794</c:v>
                </c:pt>
                <c:pt idx="46">
                  <c:v>0.57951559023625721</c:v>
                </c:pt>
                <c:pt idx="47">
                  <c:v>0.63963652804417048</c:v>
                </c:pt>
                <c:pt idx="48">
                  <c:v>0.70273923462142263</c:v>
                </c:pt>
                <c:pt idx="49">
                  <c:v>0.76861732215804401</c:v>
                </c:pt>
                <c:pt idx="50">
                  <c:v>0.83704191767630631</c:v>
                </c:pt>
                <c:pt idx="51">
                  <c:v>0.90776708837782694</c:v>
                </c:pt>
                <c:pt idx="52">
                  <c:v>0.98053516152200459</c:v>
                </c:pt>
                <c:pt idx="53">
                  <c:v>1.0550816972277184</c:v>
                </c:pt>
                <c:pt idx="54">
                  <c:v>1.1311399323068001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'410_H700'!$O$5:$O$65</c:f>
              <c:numCache>
                <c:formatCode>0_);[Red]\(0\)</c:formatCode>
                <c:ptCount val="61"/>
                <c:pt idx="0">
                  <c:v>30.03104106256448</c:v>
                </c:pt>
                <c:pt idx="1">
                  <c:v>35.042263962609979</c:v>
                </c:pt>
                <c:pt idx="2">
                  <c:v>40.055238137639591</c:v>
                </c:pt>
                <c:pt idx="3">
                  <c:v>45.069996219434415</c:v>
                </c:pt>
                <c:pt idx="4">
                  <c:v>50.086598641204063</c:v>
                </c:pt>
                <c:pt idx="5">
                  <c:v>55.105150084280709</c:v>
                </c:pt>
                <c:pt idx="6">
                  <c:v>60.125822361334585</c:v>
                </c:pt>
                <c:pt idx="7">
                  <c:v>65.148885236649392</c:v>
                </c:pt>
                <c:pt idx="8">
                  <c:v>70.174746841948021</c:v>
                </c:pt>
                <c:pt idx="9">
                  <c:v>75.204005504210045</c:v>
                </c:pt>
                <c:pt idx="10">
                  <c:v>80.23751495987409</c:v>
                </c:pt>
                <c:pt idx="11">
                  <c:v>85.276465087769552</c:v>
                </c:pt>
                <c:pt idx="12">
                  <c:v>90.322480451073616</c:v>
                </c:pt>
                <c:pt idx="13">
                  <c:v>95.377739096540992</c:v>
                </c:pt>
                <c:pt idx="14">
                  <c:v>100.44511421720497</c:v>
                </c:pt>
                <c:pt idx="15">
                  <c:v>105.52834144270045</c:v>
                </c:pt>
                <c:pt idx="16">
                  <c:v>110.63221467931041</c:v>
                </c:pt>
                <c:pt idx="17">
                  <c:v>115.76281357978871</c:v>
                </c:pt>
                <c:pt idx="18">
                  <c:v>120.92776588096467</c:v>
                </c:pt>
                <c:pt idx="19">
                  <c:v>126.13654800508431</c:v>
                </c:pt>
                <c:pt idx="20">
                  <c:v>131.4008274787968</c:v>
                </c:pt>
                <c:pt idx="21">
                  <c:v>136.73485088164429</c:v>
                </c:pt>
                <c:pt idx="22">
                  <c:v>142.15588119386607</c:v>
                </c:pt>
                <c:pt idx="23">
                  <c:v>147.68468857127834</c:v>
                </c:pt>
                <c:pt idx="24">
                  <c:v>153.34609873294329</c:v>
                </c:pt>
                <c:pt idx="25">
                  <c:v>159.16960330529184</c:v>
                </c:pt>
                <c:pt idx="26">
                  <c:v>165.19003662431675</c:v>
                </c:pt>
                <c:pt idx="27">
                  <c:v>171.44832365540273</c:v>
                </c:pt>
                <c:pt idx="28">
                  <c:v>177.9923038483137</c:v>
                </c:pt>
                <c:pt idx="29">
                  <c:v>184.87763590280682</c:v>
                </c:pt>
                <c:pt idx="30">
                  <c:v>192.16878857829576</c:v>
                </c:pt>
                <c:pt idx="31">
                  <c:v>199.94012283893611</c:v>
                </c:pt>
                <c:pt idx="32">
                  <c:v>208.27707078345836</c:v>
                </c:pt>
                <c:pt idx="33">
                  <c:v>217.27741696702384</c:v>
                </c:pt>
                <c:pt idx="34">
                  <c:v>227.05268788033231</c:v>
                </c:pt>
                <c:pt idx="35">
                  <c:v>237.72965550915947</c:v>
                </c:pt>
                <c:pt idx="36">
                  <c:v>249.45196105545568</c:v>
                </c:pt>
                <c:pt idx="37">
                  <c:v>262.38186505908737</c:v>
                </c:pt>
                <c:pt idx="38">
                  <c:v>276.70213031725467</c:v>
                </c:pt>
                <c:pt idx="39">
                  <c:v>292.61804415657122</c:v>
                </c:pt>
                <c:pt idx="40">
                  <c:v>310.35958677074018</c:v>
                </c:pt>
                <c:pt idx="41">
                  <c:v>330.1837524947174</c:v>
                </c:pt>
                <c:pt idx="42">
                  <c:v>352.37703104419796</c:v>
                </c:pt>
                <c:pt idx="43">
                  <c:v>377.25805590721865</c:v>
                </c:pt>
                <c:pt idx="44">
                  <c:v>405.1804272326184</c:v>
                </c:pt>
                <c:pt idx="45">
                  <c:v>436.53571671804917</c:v>
                </c:pt>
                <c:pt idx="46">
                  <c:v>471.75666215818347</c:v>
                </c:pt>
                <c:pt idx="47">
                  <c:v>511.32055947171415</c:v>
                </c:pt>
                <c:pt idx="48">
                  <c:v>555.75286018369502</c:v>
                </c:pt>
                <c:pt idx="49">
                  <c:v>605.6309824977219</c:v>
                </c:pt>
                <c:pt idx="50">
                  <c:v>661.58834425040334</c:v>
                </c:pt>
                <c:pt idx="51">
                  <c:v>724.31862619852393</c:v>
                </c:pt>
                <c:pt idx="52">
                  <c:v>794.58027424725606</c:v>
                </c:pt>
                <c:pt idx="53">
                  <c:v>873.20124938572314</c:v>
                </c:pt>
                <c:pt idx="54">
                  <c:v>961.08403425416896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C4-413E-AF63-888A25B10C6D}"/>
            </c:ext>
          </c:extLst>
        </c:ser>
        <c:ser>
          <c:idx val="2"/>
          <c:order val="3"/>
          <c:tx>
            <c:strRef>
              <c:f>'410_H700'!$B$8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'410_H700'!$C$10:$C$11</c:f>
              <c:numCache>
                <c:formatCode>0.00000</c:formatCode>
                <c:ptCount val="2"/>
                <c:pt idx="0">
                  <c:v>0</c:v>
                </c:pt>
                <c:pt idx="1">
                  <c:v>4.921182266009852E-2</c:v>
                </c:pt>
              </c:numCache>
            </c:numRef>
          </c:xVal>
          <c:yVal>
            <c:numRef>
              <c:f>'410_H700'!$B$10:$B$11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C4-413E-AF63-888A25B10C6D}"/>
            </c:ext>
          </c:extLst>
        </c:ser>
        <c:ser>
          <c:idx val="3"/>
          <c:order val="4"/>
          <c:tx>
            <c:strRef>
              <c:f>'410_H700'!$B$13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'410_H700'!$C$15:$C$16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4.0527383367139957E-2</c:v>
                </c:pt>
              </c:numCache>
            </c:numRef>
          </c:xVal>
          <c:yVal>
            <c:numRef>
              <c:f>'410_H700'!$B$15:$B$16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C4-413E-AF63-888A25B10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16448"/>
        <c:axId val="1572821856"/>
      </c:scatterChart>
      <c:valAx>
        <c:axId val="1572816448"/>
        <c:scaling>
          <c:orientation val="minMax"/>
          <c:max val="1.4000000000000002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21856"/>
        <c:crosses val="autoZero"/>
        <c:crossBetween val="midCat"/>
      </c:valAx>
      <c:valAx>
        <c:axId val="157282185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 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16448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SS curve, large range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'410_H700'!$E$2</c:f>
              <c:strCache>
                <c:ptCount val="1"/>
                <c:pt idx="0">
                  <c:v>R-O line_H1121_eng_total strain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'410_H700'!$E$5:$E$65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1.7241379388693756E-4</c:v>
                </c:pt>
                <c:pt idx="2">
                  <c:v>3.4482768649352752E-4</c:v>
                </c:pt>
                <c:pt idx="3">
                  <c:v>5.1724309280145415E-4</c:v>
                </c:pt>
                <c:pt idx="4">
                  <c:v>6.8966800910256077E-4</c:v>
                </c:pt>
                <c:pt idx="5">
                  <c:v>8.6213017561916885E-4</c:v>
                </c:pt>
                <c:pt idx="6">
                  <c:v>1.0347020854826825E-3</c:v>
                </c:pt>
                <c:pt idx="7">
                  <c:v>1.2075417888565759E-3</c:v>
                </c:pt>
                <c:pt idx="8">
                  <c:v>1.3809534409898584E-3</c:v>
                </c:pt>
                <c:pt idx="9">
                  <c:v>1.5554715429871139E-3</c:v>
                </c:pt>
                <c:pt idx="10">
                  <c:v>1.7319728240812065E-3</c:v>
                </c:pt>
                <c:pt idx="11">
                  <c:v>1.911819714194753E-3</c:v>
                </c:pt>
                <c:pt idx="12">
                  <c:v>2.0970393555764539E-3</c:v>
                </c:pt>
                <c:pt idx="13">
                  <c:v>2.2905421022983807E-3</c:v>
                </c:pt>
                <c:pt idx="14">
                  <c:v>2.4963834564003156E-3</c:v>
                </c:pt>
                <c:pt idx="15">
                  <c:v>2.7200733894672327E-3</c:v>
                </c:pt>
                <c:pt idx="16">
                  <c:v>2.9689369984260269E-3</c:v>
                </c:pt>
                <c:pt idx="17">
                  <c:v>3.25253044434758E-3</c:v>
                </c:pt>
                <c:pt idx="18">
                  <c:v>3.5831161230402545E-3</c:v>
                </c:pt>
                <c:pt idx="19">
                  <c:v>3.9762010162209226E-3</c:v>
                </c:pt>
                <c:pt idx="20">
                  <c:v>4.4511421720496193E-3</c:v>
                </c:pt>
                <c:pt idx="21">
                  <c:v>5.031823263813906E-3</c:v>
                </c:pt>
                <c:pt idx="22">
                  <c:v>5.7474061755490632E-3</c:v>
                </c:pt>
                <c:pt idx="23">
                  <c:v>6.633161563380183E-3</c:v>
                </c:pt>
                <c:pt idx="24">
                  <c:v>7.7313823413722839E-3</c:v>
                </c:pt>
                <c:pt idx="25">
                  <c:v>9.092384040674497E-3</c:v>
                </c:pt>
                <c:pt idx="26">
                  <c:v>1.0775595990744489E-2</c:v>
                </c:pt>
                <c:pt idx="27">
                  <c:v>1.2850747271439129E-2</c:v>
                </c:pt>
                <c:pt idx="28">
                  <c:v>1.5399151384757635E-2</c:v>
                </c:pt>
                <c:pt idx="29">
                  <c:v>1.8515093595023065E-2</c:v>
                </c:pt>
                <c:pt idx="30">
                  <c:v>2.2307324886288522E-2</c:v>
                </c:pt>
                <c:pt idx="31">
                  <c:v>2.6900666485753934E-2</c:v>
                </c:pt>
                <c:pt idx="32">
                  <c:v>3.243772890197974E-2</c:v>
                </c:pt>
                <c:pt idx="33">
                  <c:v>3.9080749426683235E-2</c:v>
                </c:pt>
                <c:pt idx="34">
                  <c:v>4.7013552048904034E-2</c:v>
                </c:pt>
                <c:pt idx="35">
                  <c:v>5.6443633730324634E-2</c:v>
                </c:pt>
                <c:pt idx="36">
                  <c:v>6.7604380990531926E-2</c:v>
                </c:pt>
                <c:pt idx="37">
                  <c:v>8.0757420751006032E-2</c:v>
                </c:pt>
                <c:pt idx="38">
                  <c:v>9.6195109386622957E-2</c:v>
                </c:pt>
                <c:pt idx="39">
                  <c:v>0.11424316393345564</c:v>
                </c:pt>
                <c:pt idx="40">
                  <c:v>0.13526343940166158</c:v>
                </c:pt>
                <c:pt idx="41">
                  <c:v>0.15965685614224137</c:v>
                </c:pt>
                <c:pt idx="42">
                  <c:v>0.18786648121645574</c:v>
                </c:pt>
                <c:pt idx="43">
                  <c:v>0.22038076771668527</c:v>
                </c:pt>
                <c:pt idx="44">
                  <c:v>0.25773695598752139</c:v>
                </c:pt>
                <c:pt idx="45">
                  <c:v>0.30052464069587209</c:v>
                </c:pt>
                <c:pt idx="46">
                  <c:v>0.34938950769887034</c:v>
                </c:pt>
                <c:pt idx="47">
                  <c:v>0.40503724465837193</c:v>
                </c:pt>
                <c:pt idx="48">
                  <c:v>0.46823762935082475</c:v>
                </c:pt>
                <c:pt idx="49">
                  <c:v>0.53982879962130059</c:v>
                </c:pt>
                <c:pt idx="50">
                  <c:v>0.62072170893047351</c:v>
                </c:pt>
                <c:pt idx="51">
                  <c:v>0.71190477144333009</c:v>
                </c:pt>
                <c:pt idx="52">
                  <c:v>0.81444870060839791</c:v>
                </c:pt>
                <c:pt idx="53">
                  <c:v>0.92951154517627976</c:v>
                </c:pt>
                <c:pt idx="54">
                  <c:v>1.0583439266062775</c:v>
                </c:pt>
                <c:pt idx="55">
                  <c:v>1.2022944818098982</c:v>
                </c:pt>
                <c:pt idx="56">
                  <c:v>1.3628155151800119</c:v>
                </c:pt>
                <c:pt idx="57">
                  <c:v>1.5414688638544696</c:v>
                </c:pt>
                <c:pt idx="58">
                  <c:v>1.7399319801629523</c:v>
                </c:pt>
                <c:pt idx="59">
                  <c:v>1.9600042352058413</c:v>
                </c:pt>
                <c:pt idx="60">
                  <c:v>2.2036134475138964</c:v>
                </c:pt>
              </c:numCache>
            </c:numRef>
          </c:xVal>
          <c:yVal>
            <c:numRef>
              <c:f>'410_H700'!$F$5:$F$65</c:f>
              <c:numCache>
                <c:formatCode>0_);[Red]\(0\)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05-455F-ABC5-4BC6B433DB36}"/>
            </c:ext>
          </c:extLst>
        </c:ser>
        <c:ser>
          <c:idx val="1"/>
          <c:order val="1"/>
          <c:tx>
            <c:strRef>
              <c:f>'410_H700'!$H$2</c:f>
              <c:strCache>
                <c:ptCount val="1"/>
                <c:pt idx="0">
                  <c:v>R-O line_H1121_true_total strain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xVal>
            <c:numRef>
              <c:f>'410_H700'!$H$5:$H$65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1.7239893233703241E-4</c:v>
                </c:pt>
                <c:pt idx="2">
                  <c:v>3.4476824709062088E-4</c:v>
                </c:pt>
                <c:pt idx="3">
                  <c:v>5.1710936870294315E-4</c:v>
                </c:pt>
                <c:pt idx="4">
                  <c:v>6.8943029740973745E-4</c:v>
                </c:pt>
                <c:pt idx="5">
                  <c:v>8.617587548592682E-4</c:v>
                </c:pt>
                <c:pt idx="6">
                  <c:v>1.0341671502470382E-3</c:v>
                </c:pt>
                <c:pt idx="7">
                  <c:v>1.2068132966682385E-3</c:v>
                </c:pt>
                <c:pt idx="8">
                  <c:v>1.3800008017195808E-3</c:v>
                </c:pt>
                <c:pt idx="9">
                  <c:v>1.5542630501483941E-3</c:v>
                </c:pt>
                <c:pt idx="10">
                  <c:v>1.7304746887199256E-3</c:v>
                </c:pt>
                <c:pt idx="11">
                  <c:v>1.909994512818685E-3</c:v>
                </c:pt>
                <c:pt idx="12">
                  <c:v>2.09484363768234E-3</c:v>
                </c:pt>
                <c:pt idx="13">
                  <c:v>2.2879228097078593E-3</c:v>
                </c:pt>
                <c:pt idx="14">
                  <c:v>2.4932726672922769E-3</c:v>
                </c:pt>
                <c:pt idx="15">
                  <c:v>2.7163806846149836E-3</c:v>
                </c:pt>
                <c:pt idx="16">
                  <c:v>2.9645384089152411E-3</c:v>
                </c:pt>
                <c:pt idx="17">
                  <c:v>3.2472524087528891E-3</c:v>
                </c:pt>
                <c:pt idx="18">
                  <c:v>3.5767120555837578E-3</c:v>
                </c:pt>
                <c:pt idx="19">
                  <c:v>3.9683168214786676E-3</c:v>
                </c:pt>
                <c:pt idx="20">
                  <c:v>4.4412651372764938E-3</c:v>
                </c:pt>
                <c:pt idx="21">
                  <c:v>5.0192059488336754E-3</c:v>
                </c:pt>
                <c:pt idx="22">
                  <c:v>5.7309528492066339E-3</c:v>
                </c:pt>
                <c:pt idx="23">
                  <c:v>6.6112589495847694E-3</c:v>
                </c:pt>
                <c:pt idx="24">
                  <c:v>7.7016483630858792E-3</c:v>
                </c:pt>
                <c:pt idx="25">
                  <c:v>9.0512971807793392E-3</c:v>
                </c:pt>
                <c:pt idx="26">
                  <c:v>1.0717952978423257E-2</c:v>
                </c:pt>
                <c:pt idx="27">
                  <c:v>1.2768877068233235E-2</c:v>
                </c:pt>
                <c:pt idx="28">
                  <c:v>1.528178778603473E-2</c:v>
                </c:pt>
                <c:pt idx="29">
                  <c:v>1.8345776010383695E-2</c:v>
                </c:pt>
                <c:pt idx="30">
                  <c:v>2.2062155859621263E-2</c:v>
                </c:pt>
                <c:pt idx="31">
                  <c:v>2.6545204248831111E-2</c:v>
                </c:pt>
                <c:pt idx="32">
                  <c:v>3.1922733043451154E-2</c:v>
                </c:pt>
                <c:pt idx="33">
                  <c:v>3.8336427505913491E-2</c:v>
                </c:pt>
                <c:pt idx="34">
                  <c:v>4.5941875499859286E-2</c:v>
                </c:pt>
                <c:pt idx="35">
                  <c:v>5.49082047627086E-2</c:v>
                </c:pt>
                <c:pt idx="36">
                  <c:v>6.5417242127796593E-2</c:v>
                </c:pt>
                <c:pt idx="37">
                  <c:v>7.7662110839515353E-2</c:v>
                </c:pt>
                <c:pt idx="38">
                  <c:v>9.1845192195572578E-2</c:v>
                </c:pt>
                <c:pt idx="39">
                  <c:v>0.10817539769755521</c:v>
                </c:pt>
                <c:pt idx="40">
                  <c:v>0.12686472920082334</c:v>
                </c:pt>
                <c:pt idx="41">
                  <c:v>0.14812414768629747</c:v>
                </c:pt>
                <c:pt idx="42">
                  <c:v>0.17215882507583663</c:v>
                </c:pt>
                <c:pt idx="43">
                  <c:v>0.19916291473643702</c:v>
                </c:pt>
                <c:pt idx="44">
                  <c:v>0.22931403942517378</c:v>
                </c:pt>
                <c:pt idx="45">
                  <c:v>0.26276775282117149</c:v>
                </c:pt>
                <c:pt idx="46">
                  <c:v>0.29965227365025615</c:v>
                </c:pt>
                <c:pt idx="47">
                  <c:v>0.34006381108800637</c:v>
                </c:pt>
                <c:pt idx="48">
                  <c:v>0.38406278994711224</c:v>
                </c:pt>
                <c:pt idx="49">
                  <c:v>0.43167124116872047</c:v>
                </c:pt>
                <c:pt idx="50">
                  <c:v>0.48287154937872317</c:v>
                </c:pt>
                <c:pt idx="51">
                  <c:v>0.53760665201553626</c:v>
                </c:pt>
                <c:pt idx="52">
                  <c:v>0.59578167535531878</c:v>
                </c:pt>
                <c:pt idx="53">
                  <c:v>0.65726688548438827</c:v>
                </c:pt>
                <c:pt idx="54">
                  <c:v>0.72190174036205357</c:v>
                </c:pt>
                <c:pt idx="55">
                  <c:v>0.78949976315088277</c:v>
                </c:pt>
                <c:pt idx="56">
                  <c:v>0.85985392286751339</c:v>
                </c:pt>
                <c:pt idx="57">
                  <c:v>0.9327422067396588</c:v>
                </c:pt>
                <c:pt idx="58">
                  <c:v>1.0079330953337928</c:v>
                </c:pt>
                <c:pt idx="59">
                  <c:v>1.0851906991477296</c:v>
                </c:pt>
                <c:pt idx="60">
                  <c:v>1.1642793750843439</c:v>
                </c:pt>
              </c:numCache>
            </c:numRef>
          </c:xVal>
          <c:yVal>
            <c:numRef>
              <c:f>'410_H700'!$I$5:$I$65</c:f>
              <c:numCache>
                <c:formatCode>0_);[Red]\(0\)</c:formatCode>
                <c:ptCount val="61"/>
                <c:pt idx="0">
                  <c:v>0</c:v>
                </c:pt>
                <c:pt idx="1">
                  <c:v>5.0008620689694352</c:v>
                </c:pt>
                <c:pt idx="2">
                  <c:v>10.003448276864935</c:v>
                </c:pt>
                <c:pt idx="3">
                  <c:v>15.007758646392023</c:v>
                </c:pt>
                <c:pt idx="4">
                  <c:v>20.013793360182053</c:v>
                </c:pt>
                <c:pt idx="5">
                  <c:v>25.021553254390476</c:v>
                </c:pt>
                <c:pt idx="6">
                  <c:v>30.03104106256448</c:v>
                </c:pt>
                <c:pt idx="7">
                  <c:v>35.042263962609979</c:v>
                </c:pt>
                <c:pt idx="8">
                  <c:v>40.055238137639591</c:v>
                </c:pt>
                <c:pt idx="9">
                  <c:v>45.069996219434415</c:v>
                </c:pt>
                <c:pt idx="10">
                  <c:v>50.086598641204063</c:v>
                </c:pt>
                <c:pt idx="11">
                  <c:v>55.105150084280709</c:v>
                </c:pt>
                <c:pt idx="12">
                  <c:v>60.125822361334585</c:v>
                </c:pt>
                <c:pt idx="13">
                  <c:v>65.148885236649392</c:v>
                </c:pt>
                <c:pt idx="14">
                  <c:v>70.174746841948021</c:v>
                </c:pt>
                <c:pt idx="15">
                  <c:v>75.204005504210045</c:v>
                </c:pt>
                <c:pt idx="16">
                  <c:v>80.23751495987409</c:v>
                </c:pt>
                <c:pt idx="17">
                  <c:v>85.276465087769552</c:v>
                </c:pt>
                <c:pt idx="18">
                  <c:v>90.322480451073616</c:v>
                </c:pt>
                <c:pt idx="19">
                  <c:v>95.377739096540992</c:v>
                </c:pt>
                <c:pt idx="20">
                  <c:v>100.44511421720497</c:v>
                </c:pt>
                <c:pt idx="21">
                  <c:v>105.52834144270045</c:v>
                </c:pt>
                <c:pt idx="22">
                  <c:v>110.63221467931041</c:v>
                </c:pt>
                <c:pt idx="23">
                  <c:v>115.76281357978871</c:v>
                </c:pt>
                <c:pt idx="24">
                  <c:v>120.92776588096467</c:v>
                </c:pt>
                <c:pt idx="25">
                  <c:v>126.13654800508431</c:v>
                </c:pt>
                <c:pt idx="26">
                  <c:v>131.4008274787968</c:v>
                </c:pt>
                <c:pt idx="27">
                  <c:v>136.73485088164429</c:v>
                </c:pt>
                <c:pt idx="28">
                  <c:v>142.15588119386607</c:v>
                </c:pt>
                <c:pt idx="29">
                  <c:v>147.68468857127834</c:v>
                </c:pt>
                <c:pt idx="30">
                  <c:v>153.34609873294329</c:v>
                </c:pt>
                <c:pt idx="31">
                  <c:v>159.16960330529184</c:v>
                </c:pt>
                <c:pt idx="32">
                  <c:v>165.19003662431675</c:v>
                </c:pt>
                <c:pt idx="33">
                  <c:v>171.44832365540273</c:v>
                </c:pt>
                <c:pt idx="34">
                  <c:v>177.9923038483137</c:v>
                </c:pt>
                <c:pt idx="35">
                  <c:v>184.87763590280682</c:v>
                </c:pt>
                <c:pt idx="36">
                  <c:v>192.16878857829576</c:v>
                </c:pt>
                <c:pt idx="37">
                  <c:v>199.94012283893611</c:v>
                </c:pt>
                <c:pt idx="38">
                  <c:v>208.27707078345836</c:v>
                </c:pt>
                <c:pt idx="39">
                  <c:v>217.27741696702384</c:v>
                </c:pt>
                <c:pt idx="40">
                  <c:v>227.05268788033231</c:v>
                </c:pt>
                <c:pt idx="41">
                  <c:v>237.72965550915947</c:v>
                </c:pt>
                <c:pt idx="42">
                  <c:v>249.45196105545568</c:v>
                </c:pt>
                <c:pt idx="43">
                  <c:v>262.38186505908737</c:v>
                </c:pt>
                <c:pt idx="44">
                  <c:v>276.70213031725467</c:v>
                </c:pt>
                <c:pt idx="45">
                  <c:v>292.61804415657122</c:v>
                </c:pt>
                <c:pt idx="46">
                  <c:v>310.35958677074018</c:v>
                </c:pt>
                <c:pt idx="47">
                  <c:v>330.1837524947174</c:v>
                </c:pt>
                <c:pt idx="48">
                  <c:v>352.37703104419796</c:v>
                </c:pt>
                <c:pt idx="49">
                  <c:v>377.25805590721865</c:v>
                </c:pt>
                <c:pt idx="50">
                  <c:v>405.1804272326184</c:v>
                </c:pt>
                <c:pt idx="51">
                  <c:v>436.53571671804917</c:v>
                </c:pt>
                <c:pt idx="52">
                  <c:v>471.75666215818347</c:v>
                </c:pt>
                <c:pt idx="53">
                  <c:v>511.32055947171415</c:v>
                </c:pt>
                <c:pt idx="54">
                  <c:v>555.75286018369502</c:v>
                </c:pt>
                <c:pt idx="55">
                  <c:v>605.6309824977219</c:v>
                </c:pt>
                <c:pt idx="56">
                  <c:v>661.58834425040334</c:v>
                </c:pt>
                <c:pt idx="57">
                  <c:v>724.31862619852393</c:v>
                </c:pt>
                <c:pt idx="58">
                  <c:v>794.58027424725606</c:v>
                </c:pt>
                <c:pt idx="59">
                  <c:v>873.20124938572314</c:v>
                </c:pt>
                <c:pt idx="60">
                  <c:v>961.08403425416896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05-455F-ABC5-4BC6B433DB36}"/>
            </c:ext>
          </c:extLst>
        </c:ser>
        <c:ser>
          <c:idx val="5"/>
          <c:order val="2"/>
          <c:tx>
            <c:strRef>
              <c:f>'410_H700'!$N$2</c:f>
              <c:strCache>
                <c:ptCount val="1"/>
                <c:pt idx="0">
                  <c:v>R-O line_H1121_true_plastic strain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'410_H700'!$N$5:$N$65</c:f>
              <c:numCache>
                <c:formatCode>0.0000_);[Red]\(0.0000\)</c:formatCode>
                <c:ptCount val="61"/>
                <c:pt idx="0">
                  <c:v>0</c:v>
                </c:pt>
                <c:pt idx="1">
                  <c:v>-1.5464323554125955E-7</c:v>
                </c:pt>
                <c:pt idx="2">
                  <c:v>1.7168336650420779E-7</c:v>
                </c:pt>
                <c:pt idx="3">
                  <c:v>1.5112393196338187E-6</c:v>
                </c:pt>
                <c:pt idx="4">
                  <c:v>4.736587485315363E-6</c:v>
                </c:pt>
                <c:pt idx="5">
                  <c:v>1.1202913546949113E-5</c:v>
                </c:pt>
                <c:pt idx="6">
                  <c:v>2.2925408167367121E-5</c:v>
                </c:pt>
                <c:pt idx="7">
                  <c:v>4.2795515526858601E-5</c:v>
                </c:pt>
                <c:pt idx="8">
                  <c:v>7.4839800514771813E-5</c:v>
                </c:pt>
                <c:pt idx="9">
                  <c:v>1.2452510534568433E-4</c:v>
                </c:pt>
                <c:pt idx="10">
                  <c:v>1.991135380713196E-4</c:v>
                </c:pt>
                <c:pt idx="11">
                  <c:v>3.0807063694705513E-4</c:v>
                </c:pt>
                <c:pt idx="12">
                  <c:v>4.6352975400881834E-4</c:v>
                </c:pt>
                <c:pt idx="13">
                  <c:v>6.8081525626692216E-4</c:v>
                </c:pt>
                <c:pt idx="14">
                  <c:v>9.7902649893840408E-4</c:v>
                </c:pt>
                <c:pt idx="15">
                  <c:v>1.3816836130647069E-3</c:v>
                </c:pt>
                <c:pt idx="16">
                  <c:v>1.9174348845890465E-3</c:v>
                </c:pt>
                <c:pt idx="17">
                  <c:v>2.6208237815024131E-3</c:v>
                </c:pt>
                <c:pt idx="18">
                  <c:v>3.5331113915146963E-3</c:v>
                </c:pt>
                <c:pt idx="19">
                  <c:v>4.7031470325143761E-3</c:v>
                </c:pt>
                <c:pt idx="20">
                  <c:v>6.1882759517544149E-3</c:v>
                </c:pt>
                <c:pt idx="21">
                  <c:v>8.0552682000868923E-3</c:v>
                </c:pt>
                <c:pt idx="22">
                  <c:v>1.0381246838156603E-2</c:v>
                </c:pt>
                <c:pt idx="23">
                  <c:v>1.3254586532249972E-2</c:v>
                </c:pt>
                <c:pt idx="24">
                  <c:v>1.6775745341430129E-2</c:v>
                </c:pt>
                <c:pt idx="25">
                  <c:v>2.10579832281452E-2</c:v>
                </c:pt>
                <c:pt idx="26">
                  <c:v>2.622791087383335E-2</c:v>
                </c:pt>
                <c:pt idx="27">
                  <c:v>3.2425802335223748E-2</c:v>
                </c:pt>
                <c:pt idx="28">
                  <c:v>3.9805595839758824E-2</c:v>
                </c:pt>
                <c:pt idx="29">
                  <c:v>4.8534499859349753E-2</c:v>
                </c:pt>
                <c:pt idx="30">
                  <c:v>5.8792118166662265E-2</c:v>
                </c:pt>
                <c:pt idx="31">
                  <c:v>7.0769009834910676E-2</c:v>
                </c:pt>
                <c:pt idx="32">
                  <c:v>8.4664610227363685E-2</c:v>
                </c:pt>
                <c:pt idx="33">
                  <c:v>0.10068445896439579</c:v>
                </c:pt>
                <c:pt idx="34">
                  <c:v>0.11903671216030845</c:v>
                </c:pt>
                <c:pt idx="35">
                  <c:v>0.13992795934823682</c:v>
                </c:pt>
                <c:pt idx="36">
                  <c:v>0.16355841930514506</c:v>
                </c:pt>
                <c:pt idx="37">
                  <c:v>0.19011665020699953</c:v>
                </c:pt>
                <c:pt idx="38">
                  <c:v>0.21977397264545467</c:v>
                </c:pt>
                <c:pt idx="39">
                  <c:v>0.25267886142630352</c:v>
                </c:pt>
                <c:pt idx="40">
                  <c:v>0.28895160492386512</c:v>
                </c:pt>
                <c:pt idx="41">
                  <c:v>0.32867955044009889</c:v>
                </c:pt>
                <c:pt idx="42">
                  <c:v>0.37191324383198127</c:v>
                </c:pt>
                <c:pt idx="43">
                  <c:v>0.41866372867900259</c:v>
                </c:pt>
                <c:pt idx="44">
                  <c:v>0.46890119649847428</c:v>
                </c:pt>
                <c:pt idx="45">
                  <c:v>0.5225550822564794</c:v>
                </c:pt>
                <c:pt idx="46">
                  <c:v>0.57951559023625721</c:v>
                </c:pt>
                <c:pt idx="47">
                  <c:v>0.63963652804417048</c:v>
                </c:pt>
                <c:pt idx="48">
                  <c:v>0.70273923462142263</c:v>
                </c:pt>
                <c:pt idx="49">
                  <c:v>0.76861732215804401</c:v>
                </c:pt>
                <c:pt idx="50">
                  <c:v>0.83704191767630631</c:v>
                </c:pt>
                <c:pt idx="51">
                  <c:v>0.90776708837782694</c:v>
                </c:pt>
                <c:pt idx="52">
                  <c:v>0.98053516152200459</c:v>
                </c:pt>
                <c:pt idx="53">
                  <c:v>1.0550816972277184</c:v>
                </c:pt>
                <c:pt idx="54">
                  <c:v>1.1311399323068001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'410_H700'!$O$5:$O$65</c:f>
              <c:numCache>
                <c:formatCode>0_);[Red]\(0\)</c:formatCode>
                <c:ptCount val="61"/>
                <c:pt idx="0">
                  <c:v>30.03104106256448</c:v>
                </c:pt>
                <c:pt idx="1">
                  <c:v>35.042263962609979</c:v>
                </c:pt>
                <c:pt idx="2">
                  <c:v>40.055238137639591</c:v>
                </c:pt>
                <c:pt idx="3">
                  <c:v>45.069996219434415</c:v>
                </c:pt>
                <c:pt idx="4">
                  <c:v>50.086598641204063</c:v>
                </c:pt>
                <c:pt idx="5">
                  <c:v>55.105150084280709</c:v>
                </c:pt>
                <c:pt idx="6">
                  <c:v>60.125822361334585</c:v>
                </c:pt>
                <c:pt idx="7">
                  <c:v>65.148885236649392</c:v>
                </c:pt>
                <c:pt idx="8">
                  <c:v>70.174746841948021</c:v>
                </c:pt>
                <c:pt idx="9">
                  <c:v>75.204005504210045</c:v>
                </c:pt>
                <c:pt idx="10">
                  <c:v>80.23751495987409</c:v>
                </c:pt>
                <c:pt idx="11">
                  <c:v>85.276465087769552</c:v>
                </c:pt>
                <c:pt idx="12">
                  <c:v>90.322480451073616</c:v>
                </c:pt>
                <c:pt idx="13">
                  <c:v>95.377739096540992</c:v>
                </c:pt>
                <c:pt idx="14">
                  <c:v>100.44511421720497</c:v>
                </c:pt>
                <c:pt idx="15">
                  <c:v>105.52834144270045</c:v>
                </c:pt>
                <c:pt idx="16">
                  <c:v>110.63221467931041</c:v>
                </c:pt>
                <c:pt idx="17">
                  <c:v>115.76281357978871</c:v>
                </c:pt>
                <c:pt idx="18">
                  <c:v>120.92776588096467</c:v>
                </c:pt>
                <c:pt idx="19">
                  <c:v>126.13654800508431</c:v>
                </c:pt>
                <c:pt idx="20">
                  <c:v>131.4008274787968</c:v>
                </c:pt>
                <c:pt idx="21">
                  <c:v>136.73485088164429</c:v>
                </c:pt>
                <c:pt idx="22">
                  <c:v>142.15588119386607</c:v>
                </c:pt>
                <c:pt idx="23">
                  <c:v>147.68468857127834</c:v>
                </c:pt>
                <c:pt idx="24">
                  <c:v>153.34609873294329</c:v>
                </c:pt>
                <c:pt idx="25">
                  <c:v>159.16960330529184</c:v>
                </c:pt>
                <c:pt idx="26">
                  <c:v>165.19003662431675</c:v>
                </c:pt>
                <c:pt idx="27">
                  <c:v>171.44832365540273</c:v>
                </c:pt>
                <c:pt idx="28">
                  <c:v>177.9923038483137</c:v>
                </c:pt>
                <c:pt idx="29">
                  <c:v>184.87763590280682</c:v>
                </c:pt>
                <c:pt idx="30">
                  <c:v>192.16878857829576</c:v>
                </c:pt>
                <c:pt idx="31">
                  <c:v>199.94012283893611</c:v>
                </c:pt>
                <c:pt idx="32">
                  <c:v>208.27707078345836</c:v>
                </c:pt>
                <c:pt idx="33">
                  <c:v>217.27741696702384</c:v>
                </c:pt>
                <c:pt idx="34">
                  <c:v>227.05268788033231</c:v>
                </c:pt>
                <c:pt idx="35">
                  <c:v>237.72965550915947</c:v>
                </c:pt>
                <c:pt idx="36">
                  <c:v>249.45196105545568</c:v>
                </c:pt>
                <c:pt idx="37">
                  <c:v>262.38186505908737</c:v>
                </c:pt>
                <c:pt idx="38">
                  <c:v>276.70213031725467</c:v>
                </c:pt>
                <c:pt idx="39">
                  <c:v>292.61804415657122</c:v>
                </c:pt>
                <c:pt idx="40">
                  <c:v>310.35958677074018</c:v>
                </c:pt>
                <c:pt idx="41">
                  <c:v>330.1837524947174</c:v>
                </c:pt>
                <c:pt idx="42">
                  <c:v>352.37703104419796</c:v>
                </c:pt>
                <c:pt idx="43">
                  <c:v>377.25805590721865</c:v>
                </c:pt>
                <c:pt idx="44">
                  <c:v>405.1804272326184</c:v>
                </c:pt>
                <c:pt idx="45">
                  <c:v>436.53571671804917</c:v>
                </c:pt>
                <c:pt idx="46">
                  <c:v>471.75666215818347</c:v>
                </c:pt>
                <c:pt idx="47">
                  <c:v>511.32055947171415</c:v>
                </c:pt>
                <c:pt idx="48">
                  <c:v>555.75286018369502</c:v>
                </c:pt>
                <c:pt idx="49">
                  <c:v>605.6309824977219</c:v>
                </c:pt>
                <c:pt idx="50">
                  <c:v>661.58834425040334</c:v>
                </c:pt>
                <c:pt idx="51">
                  <c:v>724.31862619852393</c:v>
                </c:pt>
                <c:pt idx="52">
                  <c:v>794.58027424725606</c:v>
                </c:pt>
                <c:pt idx="53">
                  <c:v>873.20124938572314</c:v>
                </c:pt>
                <c:pt idx="54">
                  <c:v>961.08403425416896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05-455F-ABC5-4BC6B433DB36}"/>
            </c:ext>
          </c:extLst>
        </c:ser>
        <c:ser>
          <c:idx val="4"/>
          <c:order val="3"/>
          <c:tx>
            <c:strRef>
              <c:f>'410_H700'!$S$2</c:f>
              <c:strCache>
                <c:ptCount val="1"/>
                <c:pt idx="0">
                  <c:v>fea line_H1121_total strain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'410_H700'!$S$5:$S$65</c:f>
              <c:numCache>
                <c:formatCode>#,##0.0000;[Red]\-#,##0.0000</c:formatCode>
                <c:ptCount val="61"/>
                <c:pt idx="0">
                  <c:v>0</c:v>
                </c:pt>
                <c:pt idx="1">
                  <c:v>1.0355531400884303E-3</c:v>
                </c:pt>
                <c:pt idx="2">
                  <c:v>1.2081992865096308E-3</c:v>
                </c:pt>
                <c:pt idx="3">
                  <c:v>1.3813867915609733E-3</c:v>
                </c:pt>
                <c:pt idx="4">
                  <c:v>1.5556490399897865E-3</c:v>
                </c:pt>
                <c:pt idx="5">
                  <c:v>1.731860678561318E-3</c:v>
                </c:pt>
                <c:pt idx="6">
                  <c:v>1.9113805026600777E-3</c:v>
                </c:pt>
                <c:pt idx="7">
                  <c:v>2.0962296275237324E-3</c:v>
                </c:pt>
                <c:pt idx="8">
                  <c:v>2.2893087995492518E-3</c:v>
                </c:pt>
                <c:pt idx="9">
                  <c:v>2.494658657133669E-3</c:v>
                </c:pt>
                <c:pt idx="10">
                  <c:v>2.7177666744563757E-3</c:v>
                </c:pt>
                <c:pt idx="11">
                  <c:v>2.9659243987566336E-3</c:v>
                </c:pt>
                <c:pt idx="12">
                  <c:v>3.2486383985942816E-3</c:v>
                </c:pt>
                <c:pt idx="13">
                  <c:v>3.5780980454251507E-3</c:v>
                </c:pt>
                <c:pt idx="14">
                  <c:v>3.96970281132006E-3</c:v>
                </c:pt>
                <c:pt idx="15">
                  <c:v>4.4426511271178862E-3</c:v>
                </c:pt>
                <c:pt idx="16">
                  <c:v>5.0205919386750678E-3</c:v>
                </c:pt>
                <c:pt idx="17">
                  <c:v>5.7323388390480273E-3</c:v>
                </c:pt>
                <c:pt idx="18">
                  <c:v>6.6126449394261618E-3</c:v>
                </c:pt>
                <c:pt idx="19">
                  <c:v>7.7030343529272726E-3</c:v>
                </c:pt>
                <c:pt idx="20">
                  <c:v>9.0526831706207317E-3</c:v>
                </c:pt>
                <c:pt idx="21">
                  <c:v>1.0719338968264647E-2</c:v>
                </c:pt>
                <c:pt idx="22">
                  <c:v>1.2770263058074624E-2</c:v>
                </c:pt>
                <c:pt idx="23">
                  <c:v>1.5283173775876119E-2</c:v>
                </c:pt>
                <c:pt idx="24">
                  <c:v>1.8347162000225084E-2</c:v>
                </c:pt>
                <c:pt idx="25">
                  <c:v>2.2063541849462652E-2</c:v>
                </c:pt>
                <c:pt idx="26">
                  <c:v>2.65465902386725E-2</c:v>
                </c:pt>
                <c:pt idx="27">
                  <c:v>3.1924119033292543E-2</c:v>
                </c:pt>
                <c:pt idx="28">
                  <c:v>3.833781349575488E-2</c:v>
                </c:pt>
                <c:pt idx="29">
                  <c:v>4.5943261489700675E-2</c:v>
                </c:pt>
                <c:pt idx="30">
                  <c:v>5.4909590752549989E-2</c:v>
                </c:pt>
                <c:pt idx="31">
                  <c:v>6.5418628117637989E-2</c:v>
                </c:pt>
                <c:pt idx="32">
                  <c:v>7.7663496829356748E-2</c:v>
                </c:pt>
                <c:pt idx="33">
                  <c:v>9.1846578185413974E-2</c:v>
                </c:pt>
                <c:pt idx="34">
                  <c:v>0.10817678368739661</c:v>
                </c:pt>
                <c:pt idx="35">
                  <c:v>0.12686611519066474</c:v>
                </c:pt>
                <c:pt idx="36">
                  <c:v>0.14812553367613887</c:v>
                </c:pt>
                <c:pt idx="37">
                  <c:v>0.172160211065678</c:v>
                </c:pt>
                <c:pt idx="38">
                  <c:v>0.19916430072627839</c:v>
                </c:pt>
                <c:pt idx="39">
                  <c:v>0.22931542541501512</c:v>
                </c:pt>
                <c:pt idx="40">
                  <c:v>0.26276913881101283</c:v>
                </c:pt>
                <c:pt idx="41">
                  <c:v>0.29965365964009749</c:v>
                </c:pt>
                <c:pt idx="42">
                  <c:v>0.34006519707784777</c:v>
                </c:pt>
                <c:pt idx="43">
                  <c:v>0.38406417593695358</c:v>
                </c:pt>
                <c:pt idx="44">
                  <c:v>0.43167262715856186</c:v>
                </c:pt>
                <c:pt idx="45">
                  <c:v>0.48287293536856457</c:v>
                </c:pt>
                <c:pt idx="46">
                  <c:v>0.5376080380053776</c:v>
                </c:pt>
                <c:pt idx="47">
                  <c:v>0.59578306134516024</c:v>
                </c:pt>
                <c:pt idx="48">
                  <c:v>0.65726827147422962</c:v>
                </c:pt>
                <c:pt idx="49">
                  <c:v>0.72190312635189502</c:v>
                </c:pt>
                <c:pt idx="50">
                  <c:v>0.78950114914072422</c:v>
                </c:pt>
                <c:pt idx="51">
                  <c:v>0.85985530885735473</c:v>
                </c:pt>
                <c:pt idx="52">
                  <c:v>0.93274359272950014</c:v>
                </c:pt>
                <c:pt idx="53">
                  <c:v>1.0079344813236339</c:v>
                </c:pt>
                <c:pt idx="54">
                  <c:v>1.0851920851375709</c:v>
                </c:pt>
                <c:pt idx="55">
                  <c:v>1.164280761074185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xVal>
          <c:yVal>
            <c:numRef>
              <c:f>'410_H700'!$T$5:$T$65</c:f>
              <c:numCache>
                <c:formatCode>0_);[Red]\(0\)</c:formatCode>
                <c:ptCount val="61"/>
                <c:pt idx="0" formatCode="General">
                  <c:v>0</c:v>
                </c:pt>
                <c:pt idx="1">
                  <c:v>30.03104106256448</c:v>
                </c:pt>
                <c:pt idx="2">
                  <c:v>35.042263962609979</c:v>
                </c:pt>
                <c:pt idx="3">
                  <c:v>40.055238137639591</c:v>
                </c:pt>
                <c:pt idx="4">
                  <c:v>45.069996219434415</c:v>
                </c:pt>
                <c:pt idx="5">
                  <c:v>50.086598641204063</c:v>
                </c:pt>
                <c:pt idx="6">
                  <c:v>55.105150084280709</c:v>
                </c:pt>
                <c:pt idx="7">
                  <c:v>60.125822361334585</c:v>
                </c:pt>
                <c:pt idx="8">
                  <c:v>65.148885236649392</c:v>
                </c:pt>
                <c:pt idx="9">
                  <c:v>70.174746841948021</c:v>
                </c:pt>
                <c:pt idx="10">
                  <c:v>75.204005504210045</c:v>
                </c:pt>
                <c:pt idx="11">
                  <c:v>80.23751495987409</c:v>
                </c:pt>
                <c:pt idx="12">
                  <c:v>85.276465087769552</c:v>
                </c:pt>
                <c:pt idx="13">
                  <c:v>90.322480451073616</c:v>
                </c:pt>
                <c:pt idx="14">
                  <c:v>95.377739096540992</c:v>
                </c:pt>
                <c:pt idx="15">
                  <c:v>100.44511421720497</c:v>
                </c:pt>
                <c:pt idx="16">
                  <c:v>105.52834144270045</c:v>
                </c:pt>
                <c:pt idx="17">
                  <c:v>110.63221467931041</c:v>
                </c:pt>
                <c:pt idx="18">
                  <c:v>115.76281357978871</c:v>
                </c:pt>
                <c:pt idx="19">
                  <c:v>120.92776588096467</c:v>
                </c:pt>
                <c:pt idx="20">
                  <c:v>126.13654800508431</c:v>
                </c:pt>
                <c:pt idx="21">
                  <c:v>131.4008274787968</c:v>
                </c:pt>
                <c:pt idx="22">
                  <c:v>136.73485088164429</c:v>
                </c:pt>
                <c:pt idx="23">
                  <c:v>142.15588119386607</c:v>
                </c:pt>
                <c:pt idx="24">
                  <c:v>147.68468857127834</c:v>
                </c:pt>
                <c:pt idx="25">
                  <c:v>153.34609873294329</c:v>
                </c:pt>
                <c:pt idx="26">
                  <c:v>159.16960330529184</c:v>
                </c:pt>
                <c:pt idx="27">
                  <c:v>165.19003662431675</c:v>
                </c:pt>
                <c:pt idx="28">
                  <c:v>171.44832365540273</c:v>
                </c:pt>
                <c:pt idx="29">
                  <c:v>177.9923038483137</c:v>
                </c:pt>
                <c:pt idx="30">
                  <c:v>184.87763590280682</c:v>
                </c:pt>
                <c:pt idx="31">
                  <c:v>192.16878857829576</c:v>
                </c:pt>
                <c:pt idx="32">
                  <c:v>199.94012283893611</c:v>
                </c:pt>
                <c:pt idx="33">
                  <c:v>208.27707078345836</c:v>
                </c:pt>
                <c:pt idx="34">
                  <c:v>217.27741696702384</c:v>
                </c:pt>
                <c:pt idx="35">
                  <c:v>227.05268788033231</c:v>
                </c:pt>
                <c:pt idx="36">
                  <c:v>237.72965550915947</c:v>
                </c:pt>
                <c:pt idx="37">
                  <c:v>249.45196105545568</c:v>
                </c:pt>
                <c:pt idx="38">
                  <c:v>262.38186505908737</c:v>
                </c:pt>
                <c:pt idx="39">
                  <c:v>276.70213031725467</c:v>
                </c:pt>
                <c:pt idx="40">
                  <c:v>292.61804415657122</c:v>
                </c:pt>
                <c:pt idx="41">
                  <c:v>310.35958677074018</c:v>
                </c:pt>
                <c:pt idx="42">
                  <c:v>330.1837524947174</c:v>
                </c:pt>
                <c:pt idx="43">
                  <c:v>352.37703104419796</c:v>
                </c:pt>
                <c:pt idx="44">
                  <c:v>377.25805590721865</c:v>
                </c:pt>
                <c:pt idx="45">
                  <c:v>405.1804272326184</c:v>
                </c:pt>
                <c:pt idx="46">
                  <c:v>436.53571671804917</c:v>
                </c:pt>
                <c:pt idx="47">
                  <c:v>471.75666215818347</c:v>
                </c:pt>
                <c:pt idx="48">
                  <c:v>511.32055947171415</c:v>
                </c:pt>
                <c:pt idx="49">
                  <c:v>555.75286018369502</c:v>
                </c:pt>
                <c:pt idx="50">
                  <c:v>605.6309824977219</c:v>
                </c:pt>
                <c:pt idx="51">
                  <c:v>661.58834425040334</c:v>
                </c:pt>
                <c:pt idx="52">
                  <c:v>724.31862619852393</c:v>
                </c:pt>
                <c:pt idx="53">
                  <c:v>794.58027424725606</c:v>
                </c:pt>
                <c:pt idx="54">
                  <c:v>873.20124938572314</c:v>
                </c:pt>
                <c:pt idx="55">
                  <c:v>961.08403425416896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05-455F-ABC5-4BC6B433DB36}"/>
            </c:ext>
          </c:extLst>
        </c:ser>
        <c:ser>
          <c:idx val="2"/>
          <c:order val="4"/>
          <c:tx>
            <c:strRef>
              <c:f>'410_H700'!$B$8</c:f>
              <c:strCache>
                <c:ptCount val="1"/>
                <c:pt idx="0">
                  <c:v>F0.70 line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'410_H700'!$C$10:$C$11</c:f>
              <c:numCache>
                <c:formatCode>0.00000</c:formatCode>
                <c:ptCount val="2"/>
                <c:pt idx="0">
                  <c:v>0</c:v>
                </c:pt>
                <c:pt idx="1">
                  <c:v>4.921182266009852E-2</c:v>
                </c:pt>
              </c:numCache>
            </c:numRef>
          </c:xVal>
          <c:yVal>
            <c:numRef>
              <c:f>'410_H700'!$B$10:$B$11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05-455F-ABC5-4BC6B433DB36}"/>
            </c:ext>
          </c:extLst>
        </c:ser>
        <c:ser>
          <c:idx val="3"/>
          <c:order val="5"/>
          <c:tx>
            <c:strRef>
              <c:f>'410_H700'!$B$13</c:f>
              <c:strCache>
                <c:ptCount val="1"/>
                <c:pt idx="0">
                  <c:v>F0.85 line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'410_H700'!$C$15:$C$16</c:f>
              <c:numCache>
                <c:formatCode>0.00000</c:formatCode>
                <c:ptCount val="2"/>
                <c:pt idx="0">
                  <c:v>0</c:v>
                </c:pt>
                <c:pt idx="1">
                  <c:v>4.0527383367139957E-2</c:v>
                </c:pt>
              </c:numCache>
            </c:numRef>
          </c:xVal>
          <c:yVal>
            <c:numRef>
              <c:f>'410_H700'!$B$15:$B$16</c:f>
              <c:numCache>
                <c:formatCode>General</c:formatCode>
                <c:ptCount val="2"/>
                <c:pt idx="0">
                  <c:v>0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05-455F-ABC5-4BC6B433D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14895"/>
        <c:axId val="1100515311"/>
      </c:scatterChart>
      <c:valAx>
        <c:axId val="1100514895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ε[-]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_);[Red]\(0.00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5311"/>
        <c:crosses val="autoZero"/>
        <c:crossBetween val="midCat"/>
        <c:majorUnit val="5.000000000000001E-2"/>
      </c:valAx>
      <c:valAx>
        <c:axId val="110051531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σ[KSI]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514895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17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199" cy="6079629"/>
    <xdr:graphicFrame macro="">
      <xdr:nvGraphicFramePr>
        <xdr:cNvPr id="2" name="グラフ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3111" cy="6072187"/>
    <xdr:graphicFrame macro="">
      <xdr:nvGraphicFramePr>
        <xdr:cNvPr id="2" name="グラフ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257175</xdr:colOff>
      <xdr:row>1</xdr:row>
      <xdr:rowOff>142875</xdr:rowOff>
    </xdr:from>
    <xdr:to>
      <xdr:col>32</xdr:col>
      <xdr:colOff>85725</xdr:colOff>
      <xdr:row>25</xdr:row>
      <xdr:rowOff>38100</xdr:rowOff>
    </xdr:to>
    <xdr:graphicFrame macro="">
      <xdr:nvGraphicFramePr>
        <xdr:cNvPr id="5" name="グラフ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203638</xdr:colOff>
      <xdr:row>57</xdr:row>
      <xdr:rowOff>210207</xdr:rowOff>
    </xdr:from>
    <xdr:to>
      <xdr:col>35</xdr:col>
      <xdr:colOff>584712</xdr:colOff>
      <xdr:row>86</xdr:row>
      <xdr:rowOff>236132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04931" y="13959052"/>
          <a:ext cx="9945488" cy="68970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257175</xdr:colOff>
      <xdr:row>1</xdr:row>
      <xdr:rowOff>142875</xdr:rowOff>
    </xdr:from>
    <xdr:to>
      <xdr:col>32</xdr:col>
      <xdr:colOff>85725</xdr:colOff>
      <xdr:row>25</xdr:row>
      <xdr:rowOff>38100</xdr:rowOff>
    </xdr:to>
    <xdr:graphicFrame macro="">
      <xdr:nvGraphicFramePr>
        <xdr:cNvPr id="4" name="グラフ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250031</xdr:colOff>
      <xdr:row>57</xdr:row>
      <xdr:rowOff>166687</xdr:rowOff>
    </xdr:from>
    <xdr:to>
      <xdr:col>35</xdr:col>
      <xdr:colOff>610987</xdr:colOff>
      <xdr:row>86</xdr:row>
      <xdr:rowOff>193849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82937" y="13989843"/>
          <a:ext cx="9945488" cy="69446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257175</xdr:colOff>
      <xdr:row>1</xdr:row>
      <xdr:rowOff>142875</xdr:rowOff>
    </xdr:from>
    <xdr:to>
      <xdr:col>32</xdr:col>
      <xdr:colOff>85725</xdr:colOff>
      <xdr:row>25</xdr:row>
      <xdr:rowOff>38100</xdr:rowOff>
    </xdr:to>
    <xdr:graphicFrame macro="">
      <xdr:nvGraphicFramePr>
        <xdr:cNvPr id="4" name="グラフ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255814</xdr:colOff>
      <xdr:row>57</xdr:row>
      <xdr:rowOff>212270</xdr:rowOff>
    </xdr:from>
    <xdr:to>
      <xdr:col>35</xdr:col>
      <xdr:colOff>523891</xdr:colOff>
      <xdr:row>86</xdr:row>
      <xdr:rowOff>181941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14914" y="14096999"/>
          <a:ext cx="9869277" cy="69256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257175</xdr:colOff>
      <xdr:row>1</xdr:row>
      <xdr:rowOff>142875</xdr:rowOff>
    </xdr:from>
    <xdr:to>
      <xdr:col>32</xdr:col>
      <xdr:colOff>85725</xdr:colOff>
      <xdr:row>25</xdr:row>
      <xdr:rowOff>38100</xdr:rowOff>
    </xdr:to>
    <xdr:graphicFrame macro="">
      <xdr:nvGraphicFramePr>
        <xdr:cNvPr id="4" name="グラフ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234461</xdr:colOff>
      <xdr:row>57</xdr:row>
      <xdr:rowOff>168520</xdr:rowOff>
    </xdr:from>
    <xdr:to>
      <xdr:col>35</xdr:col>
      <xdr:colOff>566297</xdr:colOff>
      <xdr:row>86</xdr:row>
      <xdr:rowOff>74969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36057" y="14140962"/>
          <a:ext cx="9974067" cy="69256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257175</xdr:colOff>
      <xdr:row>1</xdr:row>
      <xdr:rowOff>142875</xdr:rowOff>
    </xdr:from>
    <xdr:to>
      <xdr:col>32</xdr:col>
      <xdr:colOff>85725</xdr:colOff>
      <xdr:row>25</xdr:row>
      <xdr:rowOff>38100</xdr:rowOff>
    </xdr:to>
    <xdr:graphicFrame macro="">
      <xdr:nvGraphicFramePr>
        <xdr:cNvPr id="4" name="グラフ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215347</xdr:colOff>
      <xdr:row>57</xdr:row>
      <xdr:rowOff>190499</xdr:rowOff>
    </xdr:from>
    <xdr:to>
      <xdr:col>35</xdr:col>
      <xdr:colOff>507865</xdr:colOff>
      <xdr:row>86</xdr:row>
      <xdr:rowOff>132657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86043" y="14088716"/>
          <a:ext cx="9916909" cy="69161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257175</xdr:colOff>
      <xdr:row>1</xdr:row>
      <xdr:rowOff>142875</xdr:rowOff>
    </xdr:from>
    <xdr:to>
      <xdr:col>32</xdr:col>
      <xdr:colOff>85725</xdr:colOff>
      <xdr:row>25</xdr:row>
      <xdr:rowOff>38100</xdr:rowOff>
    </xdr:to>
    <xdr:graphicFrame macro="">
      <xdr:nvGraphicFramePr>
        <xdr:cNvPr id="4" name="グラフ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160735</xdr:colOff>
      <xdr:row>58</xdr:row>
      <xdr:rowOff>53579</xdr:rowOff>
    </xdr:from>
    <xdr:to>
      <xdr:col>35</xdr:col>
      <xdr:colOff>464533</xdr:colOff>
      <xdr:row>87</xdr:row>
      <xdr:rowOff>80741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93641" y="14114860"/>
          <a:ext cx="9888330" cy="694469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3111" cy="6072187"/>
    <xdr:graphicFrame macro="">
      <xdr:nvGraphicFramePr>
        <xdr:cNvPr id="2" name="グラフ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1</xdr:row>
      <xdr:rowOff>180975</xdr:rowOff>
    </xdr:from>
    <xdr:to>
      <xdr:col>32</xdr:col>
      <xdr:colOff>85724</xdr:colOff>
      <xdr:row>25</xdr:row>
      <xdr:rowOff>63763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329120</xdr:colOff>
      <xdr:row>58</xdr:row>
      <xdr:rowOff>19050</xdr:rowOff>
    </xdr:from>
    <xdr:to>
      <xdr:col>32</xdr:col>
      <xdr:colOff>402052</xdr:colOff>
      <xdr:row>80</xdr:row>
      <xdr:rowOff>182398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59645" y="14058900"/>
          <a:ext cx="7616732" cy="54116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1</xdr:row>
      <xdr:rowOff>180975</xdr:rowOff>
    </xdr:from>
    <xdr:to>
      <xdr:col>32</xdr:col>
      <xdr:colOff>85724</xdr:colOff>
      <xdr:row>25</xdr:row>
      <xdr:rowOff>63763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268941</xdr:colOff>
      <xdr:row>58</xdr:row>
      <xdr:rowOff>11206</xdr:rowOff>
    </xdr:from>
    <xdr:to>
      <xdr:col>35</xdr:col>
      <xdr:colOff>492184</xdr:colOff>
      <xdr:row>87</xdr:row>
      <xdr:rowOff>101260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5117" y="13917706"/>
          <a:ext cx="9793067" cy="69256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1</xdr:row>
      <xdr:rowOff>180975</xdr:rowOff>
    </xdr:from>
    <xdr:to>
      <xdr:col>32</xdr:col>
      <xdr:colOff>85724</xdr:colOff>
      <xdr:row>25</xdr:row>
      <xdr:rowOff>63763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285751</xdr:colOff>
      <xdr:row>26</xdr:row>
      <xdr:rowOff>28574</xdr:rowOff>
    </xdr:from>
    <xdr:to>
      <xdr:col>32</xdr:col>
      <xdr:colOff>76200</xdr:colOff>
      <xdr:row>62</xdr:row>
      <xdr:rowOff>66675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313765</xdr:colOff>
      <xdr:row>63</xdr:row>
      <xdr:rowOff>56029</xdr:rowOff>
    </xdr:from>
    <xdr:to>
      <xdr:col>35</xdr:col>
      <xdr:colOff>651324</xdr:colOff>
      <xdr:row>92</xdr:row>
      <xdr:rowOff>136556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89941" y="15139147"/>
          <a:ext cx="9907383" cy="69161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1</xdr:row>
      <xdr:rowOff>180975</xdr:rowOff>
    </xdr:from>
    <xdr:to>
      <xdr:col>32</xdr:col>
      <xdr:colOff>85724</xdr:colOff>
      <xdr:row>25</xdr:row>
      <xdr:rowOff>63763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302559</xdr:colOff>
      <xdr:row>58</xdr:row>
      <xdr:rowOff>44824</xdr:rowOff>
    </xdr:from>
    <xdr:to>
      <xdr:col>36</xdr:col>
      <xdr:colOff>4190</xdr:colOff>
      <xdr:row>87</xdr:row>
      <xdr:rowOff>125351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78735" y="13951324"/>
          <a:ext cx="9955014" cy="691611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1</xdr:row>
      <xdr:rowOff>180975</xdr:rowOff>
    </xdr:from>
    <xdr:to>
      <xdr:col>32</xdr:col>
      <xdr:colOff>85724</xdr:colOff>
      <xdr:row>25</xdr:row>
      <xdr:rowOff>63763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257735</xdr:colOff>
      <xdr:row>58</xdr:row>
      <xdr:rowOff>190500</xdr:rowOff>
    </xdr:from>
    <xdr:to>
      <xdr:col>35</xdr:col>
      <xdr:colOff>604820</xdr:colOff>
      <xdr:row>88</xdr:row>
      <xdr:rowOff>7124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33911" y="14097000"/>
          <a:ext cx="9916909" cy="688753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1</xdr:row>
      <xdr:rowOff>180975</xdr:rowOff>
    </xdr:from>
    <xdr:to>
      <xdr:col>32</xdr:col>
      <xdr:colOff>85724</xdr:colOff>
      <xdr:row>25</xdr:row>
      <xdr:rowOff>63763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285751</xdr:colOff>
      <xdr:row>57</xdr:row>
      <xdr:rowOff>171451</xdr:rowOff>
    </xdr:from>
    <xdr:to>
      <xdr:col>33</xdr:col>
      <xdr:colOff>609601</xdr:colOff>
      <xdr:row>82</xdr:row>
      <xdr:rowOff>67859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16276" y="13973176"/>
          <a:ext cx="8553450" cy="585905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1</xdr:row>
      <xdr:rowOff>180975</xdr:rowOff>
    </xdr:from>
    <xdr:to>
      <xdr:col>32</xdr:col>
      <xdr:colOff>85724</xdr:colOff>
      <xdr:row>25</xdr:row>
      <xdr:rowOff>63763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333375</xdr:colOff>
      <xdr:row>58</xdr:row>
      <xdr:rowOff>85725</xdr:rowOff>
    </xdr:from>
    <xdr:to>
      <xdr:col>35</xdr:col>
      <xdr:colOff>620505</xdr:colOff>
      <xdr:row>87</xdr:row>
      <xdr:rowOff>48585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63900" y="14125575"/>
          <a:ext cx="9888330" cy="68780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1</xdr:row>
      <xdr:rowOff>180975</xdr:rowOff>
    </xdr:from>
    <xdr:to>
      <xdr:col>32</xdr:col>
      <xdr:colOff>85724</xdr:colOff>
      <xdr:row>25</xdr:row>
      <xdr:rowOff>63763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256761</xdr:colOff>
      <xdr:row>57</xdr:row>
      <xdr:rowOff>223630</xdr:rowOff>
    </xdr:from>
    <xdr:to>
      <xdr:col>36</xdr:col>
      <xdr:colOff>23771</xdr:colOff>
      <xdr:row>86</xdr:row>
      <xdr:rowOff>146736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27457" y="14121847"/>
          <a:ext cx="10078857" cy="689706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1</xdr:row>
      <xdr:rowOff>180975</xdr:rowOff>
    </xdr:from>
    <xdr:to>
      <xdr:col>32</xdr:col>
      <xdr:colOff>85724</xdr:colOff>
      <xdr:row>25</xdr:row>
      <xdr:rowOff>63763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285751</xdr:colOff>
      <xdr:row>26</xdr:row>
      <xdr:rowOff>28574</xdr:rowOff>
    </xdr:from>
    <xdr:to>
      <xdr:col>32</xdr:col>
      <xdr:colOff>76200</xdr:colOff>
      <xdr:row>57</xdr:row>
      <xdr:rowOff>66675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34</xdr:col>
      <xdr:colOff>619125</xdr:colOff>
      <xdr:row>27</xdr:row>
      <xdr:rowOff>95250</xdr:rowOff>
    </xdr:from>
    <xdr:to>
      <xdr:col>42</xdr:col>
      <xdr:colOff>459339</xdr:colOff>
      <xdr:row>41</xdr:row>
      <xdr:rowOff>102683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65050" y="6753225"/>
          <a:ext cx="5326614" cy="3341183"/>
        </a:xfrm>
        <a:prstGeom prst="rect">
          <a:avLst/>
        </a:prstGeom>
      </xdr:spPr>
    </xdr:pic>
    <xdr:clientData/>
  </xdr:twoCellAnchor>
  <xdr:twoCellAnchor editAs="oneCell">
    <xdr:from>
      <xdr:col>34</xdr:col>
      <xdr:colOff>289111</xdr:colOff>
      <xdr:row>2</xdr:row>
      <xdr:rowOff>36419</xdr:rowOff>
    </xdr:from>
    <xdr:to>
      <xdr:col>44</xdr:col>
      <xdr:colOff>571932</xdr:colOff>
      <xdr:row>25</xdr:row>
      <xdr:rowOff>209232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835036" y="598394"/>
          <a:ext cx="7140821" cy="5792563"/>
        </a:xfrm>
        <a:prstGeom prst="rect">
          <a:avLst/>
        </a:prstGeom>
      </xdr:spPr>
    </xdr:pic>
    <xdr:clientData/>
  </xdr:twoCellAnchor>
  <xdr:twoCellAnchor editAs="oneCell">
    <xdr:from>
      <xdr:col>21</xdr:col>
      <xdr:colOff>552450</xdr:colOff>
      <xdr:row>58</xdr:row>
      <xdr:rowOff>142875</xdr:rowOff>
    </xdr:from>
    <xdr:to>
      <xdr:col>35</xdr:col>
      <xdr:colOff>248948</xdr:colOff>
      <xdr:row>87</xdr:row>
      <xdr:rowOff>134314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82975" y="14182725"/>
          <a:ext cx="9297698" cy="69065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B2:K50" headerRowCount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1" name="Column11"/>
  </tableColumns>
  <tableStyleInfo name="シート1-style" showFirstColumn="1" showLastColumn="1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55"/>
  <sheetViews>
    <sheetView showGridLines="0" workbookViewId="0">
      <selection activeCell="B50" sqref="B50"/>
    </sheetView>
  </sheetViews>
  <sheetFormatPr defaultColWidth="11" defaultRowHeight="15.75" customHeight="1"/>
  <cols>
    <col min="1" max="1" width="1.625" style="115" customWidth="1"/>
    <col min="2" max="2" width="31.75" style="115" bestFit="1" customWidth="1"/>
    <col min="3" max="3" width="29.375" style="115" bestFit="1" customWidth="1"/>
    <col min="4" max="4" width="39" style="115" bestFit="1" customWidth="1"/>
    <col min="5" max="5" width="21.125" style="115" bestFit="1" customWidth="1"/>
    <col min="6" max="6" width="13.875" style="115" bestFit="1" customWidth="1"/>
    <col min="7" max="7" width="16.75" style="115" bestFit="1" customWidth="1"/>
    <col min="8" max="8" width="10.375" style="115" bestFit="1" customWidth="1"/>
    <col min="9" max="9" width="5" style="115" bestFit="1" customWidth="1"/>
    <col min="10" max="10" width="4.875" style="115" bestFit="1" customWidth="1"/>
    <col min="11" max="11" width="82.5" style="115" bestFit="1" customWidth="1"/>
    <col min="12" max="16384" width="11" style="115"/>
  </cols>
  <sheetData>
    <row r="1" spans="1:11" ht="19.5">
      <c r="A1" s="123" t="s">
        <v>236</v>
      </c>
    </row>
    <row r="2" spans="1:11" ht="15.75" customHeight="1">
      <c r="B2" s="114" t="s">
        <v>82</v>
      </c>
      <c r="C2" s="114" t="s">
        <v>83</v>
      </c>
      <c r="D2" s="114" t="s">
        <v>84</v>
      </c>
      <c r="E2" s="114" t="s">
        <v>85</v>
      </c>
      <c r="F2" s="114" t="s">
        <v>86</v>
      </c>
      <c r="G2" s="114" t="s">
        <v>87</v>
      </c>
      <c r="H2" s="114" t="s">
        <v>88</v>
      </c>
      <c r="I2" s="114" t="s">
        <v>89</v>
      </c>
      <c r="J2" s="114" t="s">
        <v>90</v>
      </c>
      <c r="K2" s="114" t="s">
        <v>234</v>
      </c>
    </row>
    <row r="3" spans="1:11" ht="16.5">
      <c r="B3" s="116" t="s">
        <v>91</v>
      </c>
      <c r="C3" s="116" t="s">
        <v>92</v>
      </c>
      <c r="D3" s="116"/>
      <c r="E3" s="116"/>
      <c r="F3" s="117">
        <v>200000</v>
      </c>
      <c r="G3" s="118">
        <f t="shared" ref="G3:G8" si="0">F3/6894.76</f>
        <v>29.007536157893821</v>
      </c>
      <c r="H3" s="114">
        <v>0.28999999999999998</v>
      </c>
      <c r="I3" s="114"/>
      <c r="J3" s="119" t="s">
        <v>93</v>
      </c>
      <c r="K3" s="116" t="s">
        <v>235</v>
      </c>
    </row>
    <row r="4" spans="1:11" ht="16.5">
      <c r="B4" s="116" t="s">
        <v>94</v>
      </c>
      <c r="C4" s="116" t="s">
        <v>95</v>
      </c>
      <c r="D4" s="116"/>
      <c r="E4" s="116"/>
      <c r="F4" s="117">
        <v>195000</v>
      </c>
      <c r="G4" s="118">
        <f t="shared" si="0"/>
        <v>28.282347753946475</v>
      </c>
      <c r="H4" s="120">
        <v>0.3</v>
      </c>
      <c r="I4" s="114"/>
      <c r="J4" s="119" t="s">
        <v>93</v>
      </c>
      <c r="K4" s="116" t="s">
        <v>235</v>
      </c>
    </row>
    <row r="5" spans="1:11" ht="16.5">
      <c r="B5" s="116" t="s">
        <v>96</v>
      </c>
      <c r="C5" s="116" t="s">
        <v>97</v>
      </c>
      <c r="D5" s="116"/>
      <c r="E5" s="116"/>
      <c r="F5" s="117">
        <v>200000</v>
      </c>
      <c r="G5" s="118">
        <f t="shared" si="0"/>
        <v>29.007536157893821</v>
      </c>
      <c r="H5" s="120">
        <v>0.28999999999999998</v>
      </c>
      <c r="I5" s="114"/>
      <c r="J5" s="119" t="s">
        <v>93</v>
      </c>
      <c r="K5" s="116" t="s">
        <v>235</v>
      </c>
    </row>
    <row r="6" spans="1:11" ht="16.5">
      <c r="B6" s="116" t="s">
        <v>98</v>
      </c>
      <c r="C6" s="116" t="s">
        <v>99</v>
      </c>
      <c r="D6" s="116"/>
      <c r="E6" s="116"/>
      <c r="F6" s="117">
        <v>200000</v>
      </c>
      <c r="G6" s="118">
        <f t="shared" si="0"/>
        <v>29.007536157893821</v>
      </c>
      <c r="H6" s="120">
        <v>0.28000000000000003</v>
      </c>
      <c r="I6" s="114"/>
      <c r="J6" s="119" t="s">
        <v>93</v>
      </c>
      <c r="K6" s="116" t="s">
        <v>235</v>
      </c>
    </row>
    <row r="7" spans="1:11" ht="16.5">
      <c r="B7" s="116" t="s">
        <v>100</v>
      </c>
      <c r="C7" s="116" t="s">
        <v>101</v>
      </c>
      <c r="D7" s="116"/>
      <c r="E7" s="116"/>
      <c r="F7" s="117">
        <v>205000</v>
      </c>
      <c r="G7" s="118">
        <f t="shared" si="0"/>
        <v>29.732724561841167</v>
      </c>
      <c r="H7" s="120">
        <v>0.28000000000000003</v>
      </c>
      <c r="I7" s="114"/>
      <c r="J7" s="119" t="s">
        <v>93</v>
      </c>
      <c r="K7" s="116" t="s">
        <v>235</v>
      </c>
    </row>
    <row r="8" spans="1:11" ht="16.5">
      <c r="B8" s="116" t="s">
        <v>102</v>
      </c>
      <c r="C8" s="116" t="s">
        <v>103</v>
      </c>
      <c r="D8" s="116"/>
      <c r="E8" s="116"/>
      <c r="F8" s="117">
        <v>70000</v>
      </c>
      <c r="G8" s="118">
        <f t="shared" si="0"/>
        <v>10.152637655262836</v>
      </c>
      <c r="H8" s="120">
        <v>0.33</v>
      </c>
      <c r="I8" s="114"/>
      <c r="J8" s="119" t="s">
        <v>93</v>
      </c>
      <c r="K8" s="116" t="s">
        <v>235</v>
      </c>
    </row>
    <row r="9" spans="1:11" ht="16.5">
      <c r="B9" s="116" t="s">
        <v>104</v>
      </c>
      <c r="C9" s="116" t="s">
        <v>105</v>
      </c>
      <c r="D9" s="116" t="s">
        <v>106</v>
      </c>
      <c r="E9" s="116" t="s">
        <v>107</v>
      </c>
      <c r="F9" s="117">
        <f t="shared" ref="F9:F31" si="1">G9*6894.76</f>
        <v>199948.04</v>
      </c>
      <c r="G9" s="118">
        <v>29</v>
      </c>
      <c r="H9" s="114">
        <v>0.28000000000000003</v>
      </c>
      <c r="I9" s="114"/>
      <c r="J9" s="119" t="s">
        <v>93</v>
      </c>
      <c r="K9" s="116" t="s">
        <v>108</v>
      </c>
    </row>
    <row r="10" spans="1:11" ht="16.5">
      <c r="B10" s="116" t="s">
        <v>109</v>
      </c>
      <c r="C10" s="116" t="s">
        <v>110</v>
      </c>
      <c r="D10" s="116" t="s">
        <v>111</v>
      </c>
      <c r="E10" s="116" t="s">
        <v>112</v>
      </c>
      <c r="F10" s="117">
        <f t="shared" si="1"/>
        <v>196500.66</v>
      </c>
      <c r="G10" s="118">
        <v>28.5</v>
      </c>
      <c r="H10" s="114">
        <v>0.27</v>
      </c>
      <c r="I10" s="114"/>
      <c r="J10" s="119" t="s">
        <v>93</v>
      </c>
      <c r="K10" s="116" t="s">
        <v>108</v>
      </c>
    </row>
    <row r="11" spans="1:11" ht="16.5">
      <c r="B11" s="116" t="s">
        <v>113</v>
      </c>
      <c r="C11" s="116" t="s">
        <v>114</v>
      </c>
      <c r="D11" s="116" t="s">
        <v>115</v>
      </c>
      <c r="E11" s="116" t="s">
        <v>116</v>
      </c>
      <c r="F11" s="117">
        <f t="shared" si="1"/>
        <v>197879.61199999999</v>
      </c>
      <c r="G11" s="118">
        <v>28.7</v>
      </c>
      <c r="H11" s="114">
        <v>0.28000000000000003</v>
      </c>
      <c r="I11" s="114"/>
      <c r="J11" s="119" t="s">
        <v>93</v>
      </c>
      <c r="K11" s="116" t="s">
        <v>108</v>
      </c>
    </row>
    <row r="12" spans="1:11" ht="16.5">
      <c r="B12" s="116" t="s">
        <v>117</v>
      </c>
      <c r="C12" s="116" t="s">
        <v>114</v>
      </c>
      <c r="D12" s="116" t="s">
        <v>115</v>
      </c>
      <c r="E12" s="116" t="s">
        <v>118</v>
      </c>
      <c r="F12" s="117">
        <f t="shared" si="1"/>
        <v>195811.18400000001</v>
      </c>
      <c r="G12" s="118">
        <v>28.4</v>
      </c>
      <c r="H12" s="114">
        <v>0.28000000000000003</v>
      </c>
      <c r="I12" s="114"/>
      <c r="J12" s="119" t="s">
        <v>93</v>
      </c>
      <c r="K12" s="116" t="s">
        <v>108</v>
      </c>
    </row>
    <row r="13" spans="1:11" ht="16.5">
      <c r="B13" s="116" t="s">
        <v>119</v>
      </c>
      <c r="C13" s="116" t="s">
        <v>120</v>
      </c>
      <c r="D13" s="116" t="s">
        <v>121</v>
      </c>
      <c r="E13" s="116" t="s">
        <v>122</v>
      </c>
      <c r="F13" s="117">
        <f t="shared" si="1"/>
        <v>144100.484</v>
      </c>
      <c r="G13" s="118">
        <v>20.9</v>
      </c>
      <c r="H13" s="114">
        <v>0.33</v>
      </c>
      <c r="I13" s="114"/>
      <c r="J13" s="119" t="s">
        <v>93</v>
      </c>
      <c r="K13" s="116" t="s">
        <v>108</v>
      </c>
    </row>
    <row r="14" spans="1:11" ht="16.5">
      <c r="B14" s="116" t="s">
        <v>123</v>
      </c>
      <c r="C14" s="116" t="s">
        <v>120</v>
      </c>
      <c r="D14" s="116" t="s">
        <v>124</v>
      </c>
      <c r="E14" s="116" t="s">
        <v>125</v>
      </c>
      <c r="F14" s="117">
        <f t="shared" si="1"/>
        <v>144100.484</v>
      </c>
      <c r="G14" s="118">
        <v>20.9</v>
      </c>
      <c r="H14" s="114">
        <v>0.32</v>
      </c>
      <c r="I14" s="114"/>
      <c r="J14" s="119" t="s">
        <v>93</v>
      </c>
      <c r="K14" s="116" t="s">
        <v>108</v>
      </c>
    </row>
    <row r="15" spans="1:11" ht="16.5">
      <c r="B15" s="116" t="s">
        <v>126</v>
      </c>
      <c r="C15" s="116" t="s">
        <v>120</v>
      </c>
      <c r="D15" s="116" t="s">
        <v>127</v>
      </c>
      <c r="E15" s="116" t="s">
        <v>122</v>
      </c>
      <c r="F15" s="117">
        <f t="shared" si="1"/>
        <v>135826.772</v>
      </c>
      <c r="G15" s="118">
        <v>19.7</v>
      </c>
      <c r="H15" s="114">
        <v>0.33</v>
      </c>
      <c r="I15" s="114"/>
      <c r="J15" s="119" t="s">
        <v>93</v>
      </c>
      <c r="K15" s="116" t="s">
        <v>108</v>
      </c>
    </row>
    <row r="16" spans="1:11" ht="16.5">
      <c r="B16" s="116" t="s">
        <v>128</v>
      </c>
      <c r="C16" s="116" t="s">
        <v>129</v>
      </c>
      <c r="D16" s="116" t="s">
        <v>130</v>
      </c>
      <c r="E16" s="116" t="s">
        <v>131</v>
      </c>
      <c r="F16" s="117">
        <f t="shared" si="1"/>
        <v>116521.44399999999</v>
      </c>
      <c r="G16" s="118">
        <v>16.899999999999999</v>
      </c>
      <c r="H16" s="114">
        <v>0.31</v>
      </c>
      <c r="I16" s="114"/>
      <c r="J16" s="119" t="s">
        <v>93</v>
      </c>
      <c r="K16" s="116" t="s">
        <v>108</v>
      </c>
    </row>
    <row r="17" spans="2:11" ht="16.5">
      <c r="B17" s="116" t="s">
        <v>132</v>
      </c>
      <c r="C17" s="116" t="s">
        <v>133</v>
      </c>
      <c r="D17" s="116" t="s">
        <v>134</v>
      </c>
      <c r="E17" s="116" t="s">
        <v>135</v>
      </c>
      <c r="F17" s="117">
        <f t="shared" si="1"/>
        <v>195121.70800000001</v>
      </c>
      <c r="G17" s="118">
        <v>28.3</v>
      </c>
      <c r="H17" s="114">
        <v>0.28000000000000003</v>
      </c>
      <c r="I17" s="114"/>
      <c r="J17" s="119" t="s">
        <v>93</v>
      </c>
      <c r="K17" s="116" t="s">
        <v>108</v>
      </c>
    </row>
    <row r="18" spans="2:11" ht="16.5">
      <c r="B18" s="116" t="s">
        <v>136</v>
      </c>
      <c r="C18" s="116" t="s">
        <v>137</v>
      </c>
      <c r="D18" s="116" t="s">
        <v>138</v>
      </c>
      <c r="E18" s="116" t="s">
        <v>131</v>
      </c>
      <c r="F18" s="117">
        <f t="shared" si="1"/>
        <v>205463.848</v>
      </c>
      <c r="G18" s="118">
        <v>29.8</v>
      </c>
      <c r="H18" s="114">
        <v>0.28000000000000003</v>
      </c>
      <c r="I18" s="114"/>
      <c r="J18" s="119" t="s">
        <v>93</v>
      </c>
      <c r="K18" s="116" t="s">
        <v>108</v>
      </c>
    </row>
    <row r="19" spans="2:11" ht="16.5">
      <c r="B19" s="116" t="s">
        <v>139</v>
      </c>
      <c r="C19" s="116" t="s">
        <v>140</v>
      </c>
      <c r="D19" s="116" t="s">
        <v>141</v>
      </c>
      <c r="E19" s="116" t="s">
        <v>142</v>
      </c>
      <c r="F19" s="117">
        <f t="shared" si="1"/>
        <v>202705.94399999999</v>
      </c>
      <c r="G19" s="118">
        <v>29.4</v>
      </c>
      <c r="H19" s="114">
        <v>0.28999999999999998</v>
      </c>
      <c r="I19" s="114"/>
      <c r="J19" s="119" t="s">
        <v>93</v>
      </c>
      <c r="K19" s="116" t="s">
        <v>108</v>
      </c>
    </row>
    <row r="20" spans="2:11" ht="16.5">
      <c r="B20" s="116" t="s">
        <v>143</v>
      </c>
      <c r="C20" s="116" t="s">
        <v>144</v>
      </c>
      <c r="D20" s="116" t="s">
        <v>145</v>
      </c>
      <c r="E20" s="116" t="s">
        <v>146</v>
      </c>
      <c r="F20" s="117">
        <f t="shared" si="1"/>
        <v>115142.492</v>
      </c>
      <c r="G20" s="118">
        <v>16.7</v>
      </c>
      <c r="H20" s="114">
        <v>0.33</v>
      </c>
      <c r="I20" s="114"/>
      <c r="J20" s="119" t="s">
        <v>93</v>
      </c>
      <c r="K20" s="116" t="s">
        <v>108</v>
      </c>
    </row>
    <row r="21" spans="2:11" ht="16.5">
      <c r="B21" s="116" t="s">
        <v>147</v>
      </c>
      <c r="C21" s="116" t="s">
        <v>148</v>
      </c>
      <c r="D21" s="116" t="s">
        <v>149</v>
      </c>
      <c r="E21" s="116" t="s">
        <v>150</v>
      </c>
      <c r="F21" s="117">
        <f t="shared" si="1"/>
        <v>127553.06</v>
      </c>
      <c r="G21" s="118">
        <v>18.5</v>
      </c>
      <c r="H21" s="114">
        <v>0.27</v>
      </c>
      <c r="I21" s="114"/>
      <c r="J21" s="119" t="s">
        <v>93</v>
      </c>
      <c r="K21" s="116" t="s">
        <v>108</v>
      </c>
    </row>
    <row r="22" spans="2:11" ht="16.5">
      <c r="B22" s="116" t="s">
        <v>151</v>
      </c>
      <c r="C22" s="116">
        <v>7075</v>
      </c>
      <c r="D22" s="116" t="s">
        <v>152</v>
      </c>
      <c r="E22" s="116" t="s">
        <v>153</v>
      </c>
      <c r="F22" s="117">
        <f t="shared" si="1"/>
        <v>71016.028000000006</v>
      </c>
      <c r="G22" s="118">
        <v>10.3</v>
      </c>
      <c r="H22" s="114">
        <v>0.33</v>
      </c>
      <c r="I22" s="114"/>
      <c r="J22" s="119" t="s">
        <v>93</v>
      </c>
      <c r="K22" s="116" t="s">
        <v>108</v>
      </c>
    </row>
    <row r="23" spans="2:11" ht="16.5">
      <c r="B23" s="116" t="s">
        <v>154</v>
      </c>
      <c r="C23" s="116">
        <v>6061</v>
      </c>
      <c r="D23" s="116" t="s">
        <v>155</v>
      </c>
      <c r="E23" s="116" t="s">
        <v>156</v>
      </c>
      <c r="F23" s="117">
        <f t="shared" si="1"/>
        <v>68258.124000000011</v>
      </c>
      <c r="G23" s="118">
        <v>9.9</v>
      </c>
      <c r="H23" s="114">
        <v>0.33</v>
      </c>
      <c r="I23" s="114"/>
      <c r="J23" s="119" t="s">
        <v>93</v>
      </c>
      <c r="K23" s="116" t="s">
        <v>108</v>
      </c>
    </row>
    <row r="24" spans="2:11" ht="16.5">
      <c r="B24" s="116" t="s">
        <v>157</v>
      </c>
      <c r="C24" s="116">
        <v>2024</v>
      </c>
      <c r="D24" s="116" t="s">
        <v>158</v>
      </c>
      <c r="E24" s="116" t="s">
        <v>159</v>
      </c>
      <c r="F24" s="117">
        <f t="shared" si="1"/>
        <v>72394.98</v>
      </c>
      <c r="G24" s="118">
        <v>10.5</v>
      </c>
      <c r="H24" s="114">
        <v>0.33</v>
      </c>
      <c r="I24" s="114"/>
      <c r="J24" s="119" t="s">
        <v>93</v>
      </c>
      <c r="K24" s="116" t="s">
        <v>108</v>
      </c>
    </row>
    <row r="25" spans="2:11" ht="16.5">
      <c r="B25" s="116" t="s">
        <v>160</v>
      </c>
      <c r="C25" s="116" t="s">
        <v>161</v>
      </c>
      <c r="D25" s="116" t="s">
        <v>162</v>
      </c>
      <c r="E25" s="116" t="s">
        <v>163</v>
      </c>
      <c r="F25" s="117">
        <f t="shared" si="1"/>
        <v>200637.516</v>
      </c>
      <c r="G25" s="118">
        <v>29.1</v>
      </c>
      <c r="H25" s="114">
        <v>0.31</v>
      </c>
      <c r="I25" s="114"/>
      <c r="J25" s="119" t="s">
        <v>93</v>
      </c>
      <c r="K25" s="116" t="s">
        <v>108</v>
      </c>
    </row>
    <row r="26" spans="2:11" ht="16.5">
      <c r="B26" s="116" t="s">
        <v>164</v>
      </c>
      <c r="C26" s="116">
        <v>4340</v>
      </c>
      <c r="D26" s="116" t="s">
        <v>165</v>
      </c>
      <c r="E26" s="116" t="s">
        <v>166</v>
      </c>
      <c r="F26" s="117">
        <f t="shared" si="1"/>
        <v>199948.04</v>
      </c>
      <c r="G26" s="118">
        <v>29</v>
      </c>
      <c r="H26" s="114">
        <v>0.32</v>
      </c>
      <c r="I26" s="114"/>
      <c r="J26" s="119" t="s">
        <v>93</v>
      </c>
      <c r="K26" s="116" t="s">
        <v>108</v>
      </c>
    </row>
    <row r="27" spans="2:11" ht="16.5">
      <c r="B27" s="116" t="s">
        <v>167</v>
      </c>
      <c r="C27" s="116" t="s">
        <v>168</v>
      </c>
      <c r="D27" s="116" t="s">
        <v>169</v>
      </c>
      <c r="E27" s="116" t="s">
        <v>170</v>
      </c>
      <c r="F27" s="117">
        <f t="shared" si="1"/>
        <v>127553.06</v>
      </c>
      <c r="G27" s="118">
        <v>18.5</v>
      </c>
      <c r="H27" s="114">
        <v>0.27</v>
      </c>
      <c r="I27" s="114"/>
      <c r="J27" s="119" t="s">
        <v>93</v>
      </c>
      <c r="K27" s="116" t="s">
        <v>108</v>
      </c>
    </row>
    <row r="28" spans="2:11" ht="16.5">
      <c r="B28" s="116" t="s">
        <v>171</v>
      </c>
      <c r="C28" s="116">
        <v>4130</v>
      </c>
      <c r="D28" s="116" t="s">
        <v>172</v>
      </c>
      <c r="E28" s="116" t="s">
        <v>173</v>
      </c>
      <c r="F28" s="117">
        <f t="shared" si="1"/>
        <v>199948.04</v>
      </c>
      <c r="G28" s="118">
        <v>29</v>
      </c>
      <c r="H28" s="114">
        <v>0.32</v>
      </c>
      <c r="I28" s="114"/>
      <c r="J28" s="119" t="s">
        <v>93</v>
      </c>
      <c r="K28" s="116" t="s">
        <v>108</v>
      </c>
    </row>
    <row r="29" spans="2:11" ht="16.5">
      <c r="B29" s="116" t="s">
        <v>174</v>
      </c>
      <c r="C29" s="116" t="s">
        <v>175</v>
      </c>
      <c r="D29" s="116" t="s">
        <v>176</v>
      </c>
      <c r="E29" s="116" t="s">
        <v>107</v>
      </c>
      <c r="F29" s="117">
        <f t="shared" si="1"/>
        <v>196500.66</v>
      </c>
      <c r="G29" s="118">
        <v>28.5</v>
      </c>
      <c r="H29" s="114">
        <v>0.27</v>
      </c>
      <c r="I29" s="114"/>
      <c r="J29" s="119" t="s">
        <v>93</v>
      </c>
      <c r="K29" s="116" t="s">
        <v>108</v>
      </c>
    </row>
    <row r="30" spans="2:11" ht="16.5">
      <c r="B30" s="116" t="s">
        <v>177</v>
      </c>
      <c r="C30" s="116" t="s">
        <v>178</v>
      </c>
      <c r="D30" s="116" t="s">
        <v>179</v>
      </c>
      <c r="E30" s="116" t="s">
        <v>180</v>
      </c>
      <c r="F30" s="117">
        <f t="shared" si="1"/>
        <v>196500.66</v>
      </c>
      <c r="G30" s="118">
        <v>28.5</v>
      </c>
      <c r="H30" s="114">
        <v>0.27</v>
      </c>
      <c r="I30" s="114"/>
      <c r="J30" s="119" t="s">
        <v>93</v>
      </c>
      <c r="K30" s="116" t="s">
        <v>108</v>
      </c>
    </row>
    <row r="31" spans="2:11" ht="16.5">
      <c r="B31" s="116" t="s">
        <v>181</v>
      </c>
      <c r="C31" s="116" t="s">
        <v>182</v>
      </c>
      <c r="D31" s="116"/>
      <c r="E31" s="116"/>
      <c r="F31" s="117">
        <v>6961</v>
      </c>
      <c r="G31" s="118">
        <f>F31/6894.76</f>
        <v>1.0096072959754945</v>
      </c>
      <c r="H31" s="114">
        <v>0.35</v>
      </c>
      <c r="I31" s="114"/>
      <c r="J31" s="119" t="s">
        <v>93</v>
      </c>
      <c r="K31" s="116" t="s">
        <v>233</v>
      </c>
    </row>
    <row r="32" spans="2:11" ht="16.5">
      <c r="B32" s="116" t="s">
        <v>183</v>
      </c>
      <c r="C32" s="116" t="s">
        <v>184</v>
      </c>
      <c r="D32" s="116"/>
      <c r="E32" s="116"/>
      <c r="F32" s="117">
        <v>3100</v>
      </c>
      <c r="G32" s="118">
        <f>F32/6894.76</f>
        <v>0.44961681044735419</v>
      </c>
      <c r="H32" s="120">
        <v>0.35</v>
      </c>
      <c r="I32" s="114"/>
      <c r="J32" s="119" t="s">
        <v>93</v>
      </c>
      <c r="K32" s="116" t="s">
        <v>185</v>
      </c>
    </row>
    <row r="33" spans="2:11" ht="16.5">
      <c r="B33" s="116" t="s">
        <v>186</v>
      </c>
      <c r="C33" s="116" t="s">
        <v>175</v>
      </c>
      <c r="D33" s="116" t="s">
        <v>187</v>
      </c>
      <c r="E33" s="116" t="s">
        <v>188</v>
      </c>
      <c r="F33" s="117">
        <f t="shared" ref="F33:F46" si="2">G33*6894.76</f>
        <v>196500.66</v>
      </c>
      <c r="G33" s="118">
        <v>28.5</v>
      </c>
      <c r="H33" s="120">
        <v>0.27</v>
      </c>
      <c r="I33" s="119" t="s">
        <v>93</v>
      </c>
      <c r="J33" s="119" t="s">
        <v>93</v>
      </c>
      <c r="K33" s="116" t="s">
        <v>189</v>
      </c>
    </row>
    <row r="34" spans="2:11" ht="16.5">
      <c r="B34" s="116" t="s">
        <v>190</v>
      </c>
      <c r="C34" s="116" t="s">
        <v>175</v>
      </c>
      <c r="D34" s="116" t="s">
        <v>187</v>
      </c>
      <c r="E34" s="116" t="s">
        <v>191</v>
      </c>
      <c r="F34" s="117">
        <f t="shared" si="2"/>
        <v>196500.66</v>
      </c>
      <c r="G34" s="118">
        <v>28.5</v>
      </c>
      <c r="H34" s="120">
        <v>0.27</v>
      </c>
      <c r="I34" s="119" t="s">
        <v>93</v>
      </c>
      <c r="J34" s="119" t="s">
        <v>93</v>
      </c>
      <c r="K34" s="116" t="s">
        <v>192</v>
      </c>
    </row>
    <row r="35" spans="2:11" ht="16.5">
      <c r="B35" s="116" t="s">
        <v>193</v>
      </c>
      <c r="C35" s="116" t="s">
        <v>175</v>
      </c>
      <c r="D35" s="116" t="s">
        <v>187</v>
      </c>
      <c r="E35" s="116" t="s">
        <v>194</v>
      </c>
      <c r="F35" s="117">
        <f t="shared" si="2"/>
        <v>196500.66</v>
      </c>
      <c r="G35" s="118">
        <v>28.5</v>
      </c>
      <c r="H35" s="120">
        <v>0.27</v>
      </c>
      <c r="I35" s="119" t="s">
        <v>93</v>
      </c>
      <c r="J35" s="119" t="s">
        <v>93</v>
      </c>
      <c r="K35" s="116" t="s">
        <v>195</v>
      </c>
    </row>
    <row r="36" spans="2:11" ht="16.5">
      <c r="B36" s="116" t="s">
        <v>196</v>
      </c>
      <c r="C36" s="116" t="s">
        <v>175</v>
      </c>
      <c r="D36" s="116" t="s">
        <v>187</v>
      </c>
      <c r="E36" s="116" t="s">
        <v>197</v>
      </c>
      <c r="F36" s="117">
        <f t="shared" si="2"/>
        <v>196500.66</v>
      </c>
      <c r="G36" s="118">
        <v>28.5</v>
      </c>
      <c r="H36" s="120">
        <v>0.27</v>
      </c>
      <c r="I36" s="119" t="s">
        <v>93</v>
      </c>
      <c r="J36" s="119" t="s">
        <v>93</v>
      </c>
      <c r="K36" s="116" t="s">
        <v>198</v>
      </c>
    </row>
    <row r="37" spans="2:11" ht="16.5">
      <c r="B37" s="116" t="s">
        <v>199</v>
      </c>
      <c r="C37" s="116" t="s">
        <v>175</v>
      </c>
      <c r="D37" s="116" t="s">
        <v>187</v>
      </c>
      <c r="E37" s="116" t="s">
        <v>200</v>
      </c>
      <c r="F37" s="117">
        <f t="shared" si="2"/>
        <v>196500.66</v>
      </c>
      <c r="G37" s="118">
        <v>28.5</v>
      </c>
      <c r="H37" s="120">
        <v>0.27</v>
      </c>
      <c r="I37" s="119" t="s">
        <v>93</v>
      </c>
      <c r="J37" s="119" t="s">
        <v>93</v>
      </c>
      <c r="K37" s="116" t="s">
        <v>201</v>
      </c>
    </row>
    <row r="38" spans="2:11" ht="16.5">
      <c r="B38" s="116" t="s">
        <v>202</v>
      </c>
      <c r="C38" s="116" t="s">
        <v>175</v>
      </c>
      <c r="D38" s="116" t="s">
        <v>187</v>
      </c>
      <c r="E38" s="116" t="s">
        <v>203</v>
      </c>
      <c r="F38" s="117">
        <f t="shared" si="2"/>
        <v>196500.66</v>
      </c>
      <c r="G38" s="118">
        <v>28.5</v>
      </c>
      <c r="H38" s="120">
        <v>0.27</v>
      </c>
      <c r="I38" s="119" t="s">
        <v>93</v>
      </c>
      <c r="J38" s="119" t="s">
        <v>93</v>
      </c>
      <c r="K38" s="116" t="s">
        <v>204</v>
      </c>
    </row>
    <row r="39" spans="2:11" ht="16.5">
      <c r="B39" s="116" t="s">
        <v>205</v>
      </c>
      <c r="C39" s="116" t="s">
        <v>178</v>
      </c>
      <c r="D39" s="116" t="s">
        <v>206</v>
      </c>
      <c r="E39" s="116" t="s">
        <v>188</v>
      </c>
      <c r="F39" s="117">
        <f t="shared" si="2"/>
        <v>196500.66</v>
      </c>
      <c r="G39" s="118">
        <v>28.5</v>
      </c>
      <c r="H39" s="120">
        <v>0.27</v>
      </c>
      <c r="I39" s="119" t="s">
        <v>93</v>
      </c>
      <c r="J39" s="119" t="s">
        <v>93</v>
      </c>
      <c r="K39" s="116" t="s">
        <v>207</v>
      </c>
    </row>
    <row r="40" spans="2:11" ht="16.5">
      <c r="B40" s="116" t="s">
        <v>208</v>
      </c>
      <c r="C40" s="116" t="s">
        <v>178</v>
      </c>
      <c r="D40" s="116" t="s">
        <v>206</v>
      </c>
      <c r="E40" s="116" t="s">
        <v>191</v>
      </c>
      <c r="F40" s="117">
        <f t="shared" si="2"/>
        <v>196500.66</v>
      </c>
      <c r="G40" s="118">
        <v>28.5</v>
      </c>
      <c r="H40" s="120">
        <v>0.27</v>
      </c>
      <c r="I40" s="119" t="s">
        <v>93</v>
      </c>
      <c r="J40" s="119" t="s">
        <v>93</v>
      </c>
      <c r="K40" s="116" t="s">
        <v>209</v>
      </c>
    </row>
    <row r="41" spans="2:11" ht="16.5">
      <c r="B41" s="116" t="s">
        <v>210</v>
      </c>
      <c r="C41" s="116" t="s">
        <v>178</v>
      </c>
      <c r="D41" s="116" t="s">
        <v>206</v>
      </c>
      <c r="E41" s="116" t="s">
        <v>194</v>
      </c>
      <c r="F41" s="117">
        <f t="shared" si="2"/>
        <v>196500.66</v>
      </c>
      <c r="G41" s="118">
        <v>28.5</v>
      </c>
      <c r="H41" s="120">
        <v>0.27</v>
      </c>
      <c r="I41" s="119" t="s">
        <v>93</v>
      </c>
      <c r="J41" s="119" t="s">
        <v>93</v>
      </c>
      <c r="K41" s="116" t="s">
        <v>211</v>
      </c>
    </row>
    <row r="42" spans="2:11" ht="16.5">
      <c r="B42" s="116" t="s">
        <v>212</v>
      </c>
      <c r="C42" s="116" t="s">
        <v>178</v>
      </c>
      <c r="D42" s="116" t="s">
        <v>206</v>
      </c>
      <c r="E42" s="116" t="s">
        <v>197</v>
      </c>
      <c r="F42" s="117">
        <f t="shared" si="2"/>
        <v>196500.66</v>
      </c>
      <c r="G42" s="118">
        <v>28.5</v>
      </c>
      <c r="H42" s="120">
        <v>0.27</v>
      </c>
      <c r="I42" s="119" t="s">
        <v>93</v>
      </c>
      <c r="J42" s="119" t="s">
        <v>93</v>
      </c>
      <c r="K42" s="116" t="s">
        <v>213</v>
      </c>
    </row>
    <row r="43" spans="2:11" ht="16.5">
      <c r="B43" s="116" t="s">
        <v>214</v>
      </c>
      <c r="C43" s="116" t="s">
        <v>178</v>
      </c>
      <c r="D43" s="116" t="s">
        <v>206</v>
      </c>
      <c r="E43" s="116" t="s">
        <v>200</v>
      </c>
      <c r="F43" s="117">
        <f t="shared" si="2"/>
        <v>196500.66</v>
      </c>
      <c r="G43" s="118">
        <v>28.5</v>
      </c>
      <c r="H43" s="120">
        <v>0.27</v>
      </c>
      <c r="I43" s="119" t="s">
        <v>93</v>
      </c>
      <c r="J43" s="119" t="s">
        <v>93</v>
      </c>
      <c r="K43" s="116" t="s">
        <v>215</v>
      </c>
    </row>
    <row r="44" spans="2:11" ht="16.5">
      <c r="B44" s="116" t="s">
        <v>216</v>
      </c>
      <c r="C44" s="116" t="s">
        <v>178</v>
      </c>
      <c r="D44" s="116" t="s">
        <v>206</v>
      </c>
      <c r="E44" s="116" t="s">
        <v>203</v>
      </c>
      <c r="F44" s="117">
        <f t="shared" si="2"/>
        <v>196500.66</v>
      </c>
      <c r="G44" s="118">
        <v>28.5</v>
      </c>
      <c r="H44" s="120">
        <v>0.27</v>
      </c>
      <c r="I44" s="119" t="s">
        <v>93</v>
      </c>
      <c r="J44" s="119" t="s">
        <v>93</v>
      </c>
      <c r="K44" s="116" t="s">
        <v>217</v>
      </c>
    </row>
    <row r="45" spans="2:11" ht="16.5">
      <c r="B45" s="116" t="s">
        <v>218</v>
      </c>
      <c r="C45" s="116">
        <v>2024</v>
      </c>
      <c r="D45" s="116" t="s">
        <v>219</v>
      </c>
      <c r="E45" s="116" t="s">
        <v>220</v>
      </c>
      <c r="F45" s="117">
        <f t="shared" si="2"/>
        <v>74463.40800000001</v>
      </c>
      <c r="G45" s="118">
        <v>10.8</v>
      </c>
      <c r="H45" s="120">
        <v>0.33</v>
      </c>
      <c r="I45" s="119" t="s">
        <v>93</v>
      </c>
      <c r="J45" s="119" t="s">
        <v>93</v>
      </c>
      <c r="K45" s="116" t="s">
        <v>221</v>
      </c>
    </row>
    <row r="46" spans="2:11" ht="16.5">
      <c r="B46" s="116" t="s">
        <v>222</v>
      </c>
      <c r="C46" s="116" t="s">
        <v>120</v>
      </c>
      <c r="D46" s="116" t="s">
        <v>121</v>
      </c>
      <c r="E46" s="116" t="s">
        <v>122</v>
      </c>
      <c r="F46" s="117">
        <f t="shared" si="2"/>
        <v>144100.484</v>
      </c>
      <c r="G46" s="118">
        <v>20.9</v>
      </c>
      <c r="H46" s="120">
        <v>0.33</v>
      </c>
      <c r="I46" s="119" t="s">
        <v>93</v>
      </c>
      <c r="J46" s="119" t="s">
        <v>93</v>
      </c>
      <c r="K46" s="116" t="s">
        <v>223</v>
      </c>
    </row>
    <row r="47" spans="2:11" ht="16.5">
      <c r="B47" s="116" t="s">
        <v>224</v>
      </c>
      <c r="C47" s="116"/>
      <c r="D47" s="116"/>
      <c r="E47" s="116"/>
      <c r="F47" s="117">
        <v>550</v>
      </c>
      <c r="G47" s="118">
        <f>F47/6894.76</f>
        <v>7.9770724434208004E-2</v>
      </c>
      <c r="H47" s="120">
        <v>0.46</v>
      </c>
      <c r="I47" s="114"/>
      <c r="J47" s="119" t="s">
        <v>93</v>
      </c>
      <c r="K47" s="116" t="s">
        <v>235</v>
      </c>
    </row>
    <row r="48" spans="2:11" ht="16.5">
      <c r="B48" s="116" t="s">
        <v>238</v>
      </c>
      <c r="C48" s="116" t="s">
        <v>237</v>
      </c>
      <c r="D48" s="116"/>
      <c r="E48" s="116"/>
      <c r="F48" s="117">
        <v>4413</v>
      </c>
      <c r="G48" s="118">
        <f>F48/6894.76</f>
        <v>0.64005128532392719</v>
      </c>
      <c r="H48" s="120">
        <v>0.35</v>
      </c>
      <c r="I48" s="114"/>
      <c r="J48" s="119" t="s">
        <v>93</v>
      </c>
      <c r="K48" s="116" t="s">
        <v>233</v>
      </c>
    </row>
    <row r="49" spans="2:11" ht="16.5">
      <c r="B49" s="116" t="s">
        <v>246</v>
      </c>
      <c r="C49" s="116">
        <v>410</v>
      </c>
      <c r="D49" s="116"/>
      <c r="E49" s="116" t="s">
        <v>244</v>
      </c>
      <c r="F49" s="117">
        <v>200000</v>
      </c>
      <c r="G49" s="118">
        <f>F49/6894.76</f>
        <v>29.007536157893821</v>
      </c>
      <c r="H49" s="120">
        <v>0.27</v>
      </c>
      <c r="I49" s="119" t="s">
        <v>93</v>
      </c>
      <c r="J49" s="119" t="s">
        <v>93</v>
      </c>
      <c r="K49" s="116" t="s">
        <v>245</v>
      </c>
    </row>
    <row r="50" spans="2:11" ht="16.5">
      <c r="B50" s="121"/>
      <c r="C50" s="121"/>
      <c r="D50" s="121"/>
      <c r="E50" s="121"/>
      <c r="F50" s="121"/>
      <c r="G50" s="121"/>
      <c r="H50" s="121"/>
      <c r="I50" s="121"/>
      <c r="J50" s="121"/>
      <c r="K50" s="121"/>
    </row>
    <row r="52" spans="2:11" ht="16.5">
      <c r="E52" s="122" t="s">
        <v>225</v>
      </c>
      <c r="F52" s="122" t="s">
        <v>226</v>
      </c>
    </row>
    <row r="53" spans="2:11" ht="16.5">
      <c r="E53" s="122" t="s">
        <v>227</v>
      </c>
      <c r="F53" s="122" t="s">
        <v>228</v>
      </c>
    </row>
    <row r="54" spans="2:11" ht="16.5">
      <c r="E54" s="122" t="s">
        <v>229</v>
      </c>
      <c r="F54" s="122" t="s">
        <v>230</v>
      </c>
    </row>
    <row r="55" spans="2:11" ht="16.5">
      <c r="E55" s="122" t="s">
        <v>231</v>
      </c>
      <c r="F55" s="122" t="s">
        <v>232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Q54" zoomScale="145" zoomScaleNormal="145" workbookViewId="0">
      <selection activeCell="V59" sqref="V59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1" s="11" customFormat="1" ht="24">
      <c r="A1" s="10" t="s">
        <v>58</v>
      </c>
    </row>
    <row r="2" spans="1:21" ht="20.25" customHeight="1" thickBot="1">
      <c r="B2" s="1" t="s">
        <v>17</v>
      </c>
      <c r="C2" s="1"/>
      <c r="D2" s="1"/>
      <c r="E2" s="26" t="s">
        <v>60</v>
      </c>
      <c r="F2" s="1"/>
      <c r="G2" s="1"/>
      <c r="H2" s="26" t="s">
        <v>61</v>
      </c>
      <c r="I2" s="1"/>
      <c r="J2" s="1"/>
      <c r="K2" s="1"/>
      <c r="L2" s="26"/>
      <c r="N2" s="26" t="s">
        <v>62</v>
      </c>
      <c r="Q2" s="26" t="s">
        <v>28</v>
      </c>
      <c r="S2" s="26" t="s">
        <v>63</v>
      </c>
    </row>
    <row r="3" spans="1:21" ht="21">
      <c r="B3" s="12" t="s">
        <v>2</v>
      </c>
      <c r="C3" s="43">
        <v>28500</v>
      </c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</row>
    <row r="4" spans="1:21" ht="21">
      <c r="B4" s="13" t="s">
        <v>16</v>
      </c>
      <c r="C4" s="14">
        <v>170</v>
      </c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</row>
    <row r="5" spans="1:21">
      <c r="A5" s="2"/>
      <c r="B5" s="13" t="s">
        <v>3</v>
      </c>
      <c r="C5" s="15">
        <v>9.5E-4</v>
      </c>
      <c r="E5" s="45">
        <f t="shared" ref="E5:E65" si="0">F5/C$3+C$5*(F5/C$4)^C$6</f>
        <v>0</v>
      </c>
      <c r="F5" s="3">
        <v>0</v>
      </c>
      <c r="G5" s="32" t="e">
        <f>IFERROR((F5-F4)/(E5-E4),NA())</f>
        <v>#N/A</v>
      </c>
      <c r="H5" s="45">
        <f t="shared" ref="H5:H65" si="1">LN((1+E5))</f>
        <v>0</v>
      </c>
      <c r="I5" s="3">
        <f t="shared" ref="I5:I65" si="2">F5*(1+E5)</f>
        <v>0</v>
      </c>
      <c r="J5" s="32" t="e">
        <f>IFERROR((I5-I4)/(H5-H4),NA())</f>
        <v>#N/A</v>
      </c>
      <c r="K5" s="47">
        <f>H5</f>
        <v>0</v>
      </c>
      <c r="L5" s="48">
        <f t="shared" ref="L5:L65" si="3">I5/C$3</f>
        <v>0</v>
      </c>
      <c r="M5" s="49">
        <f t="shared" ref="M5:M65" si="4">H5-L5</f>
        <v>0</v>
      </c>
      <c r="N5" s="45">
        <f>INDEX(M1:M65,C$23,1)-INDEX(M1:M65,C$23,1)</f>
        <v>0</v>
      </c>
      <c r="O5" s="3">
        <f>INDEX(I$1:I$65,C$23,1)</f>
        <v>110.42492564148105</v>
      </c>
      <c r="P5" s="32" t="e">
        <f>IFERROR((O5-O4)/(N5-N4),NA())</f>
        <v>#N/A</v>
      </c>
      <c r="Q5" s="103">
        <f>ROUND(N5,7)</f>
        <v>0</v>
      </c>
      <c r="R5" s="109">
        <f>ROUND(INDEX(I$1:I$65,C$23,1)*6.89476,3)</f>
        <v>761.35299999999995</v>
      </c>
      <c r="S5" s="56">
        <v>0</v>
      </c>
      <c r="T5" s="38">
        <v>0</v>
      </c>
      <c r="U5" s="32" t="e">
        <f>IFERROR((T5-T4)/(S5-S4),NA())</f>
        <v>#N/A</v>
      </c>
    </row>
    <row r="6" spans="1:21" ht="19.5" thickBot="1">
      <c r="A6" s="2"/>
      <c r="B6" s="16" t="s">
        <v>4</v>
      </c>
      <c r="C6" s="17">
        <v>13</v>
      </c>
      <c r="E6" s="45">
        <f t="shared" si="0"/>
        <v>1.7543859649122806E-4</v>
      </c>
      <c r="F6" s="3">
        <v>5</v>
      </c>
      <c r="G6" s="32">
        <f>IFERROR((F6-F5)/(E6-E5),NA())</f>
        <v>28500.000000000004</v>
      </c>
      <c r="H6" s="45">
        <f t="shared" si="1"/>
        <v>1.7542320894027986E-4</v>
      </c>
      <c r="I6" s="3">
        <f t="shared" si="2"/>
        <v>5.0008771929824558</v>
      </c>
      <c r="J6" s="32">
        <f t="shared" ref="J6:J65" si="5">IFERROR((I6-I5)/(H6-H5),NA())</f>
        <v>28507.500365501393</v>
      </c>
      <c r="K6" s="47">
        <f t="shared" ref="K6:K65" si="6">H6</f>
        <v>1.7542320894027986E-4</v>
      </c>
      <c r="L6" s="48">
        <f t="shared" si="3"/>
        <v>1.7546937519236688E-4</v>
      </c>
      <c r="M6" s="49">
        <f t="shared" si="4"/>
        <v>-4.6166252087013636E-8</v>
      </c>
      <c r="N6" s="45">
        <f t="shared" ref="N6:N37" si="7">IFERROR(INDEX(M$1:M$65,ROW()+$C$23-5)-INDEX(M$1:M$65,$C$23,1),NA())</f>
        <v>4.933373162841273E-7</v>
      </c>
      <c r="O6" s="3">
        <f t="shared" ref="O6:O37" si="8">IFERROR(INDEX(I$1:I$65,ROW()+$C$23-5),NA())</f>
        <v>115.46471375575078</v>
      </c>
      <c r="P6" s="108">
        <f>IFERROR((O6-O5)/(N6-N5),NA())</f>
        <v>10215704.241126502</v>
      </c>
      <c r="Q6" s="103">
        <f t="shared" ref="Q6:Q65" si="9">ROUND(N6,7)</f>
        <v>4.9999999999999998E-7</v>
      </c>
      <c r="R6" s="109">
        <f>IFERROR(ROUND(IFERROR(INDEX(I$1:I$65,ROW()+$C$23-5),"")*6.89476,3),NA())</f>
        <v>796.101</v>
      </c>
      <c r="S6" s="57">
        <f>T6/C3</f>
        <v>3.8745587944379318E-3</v>
      </c>
      <c r="T6" s="39">
        <f>O5</f>
        <v>110.42492564148105</v>
      </c>
      <c r="U6" s="32">
        <f>IFERROR((T6-T5)/(S6-S5),NA())</f>
        <v>28500</v>
      </c>
    </row>
    <row r="7" spans="1:21">
      <c r="E7" s="45">
        <f t="shared" si="0"/>
        <v>3.5087719298245622E-4</v>
      </c>
      <c r="F7" s="3">
        <v>10</v>
      </c>
      <c r="G7" s="32">
        <f t="shared" ref="G7:G65" si="10">IFERROR((F7-F6)/(E7-E6),NA())</f>
        <v>28499.999999999985</v>
      </c>
      <c r="H7" s="45">
        <f t="shared" si="1"/>
        <v>3.5081564997587248E-4</v>
      </c>
      <c r="I7" s="3">
        <f t="shared" si="2"/>
        <v>10.003508771929825</v>
      </c>
      <c r="J7" s="32">
        <f t="shared" si="5"/>
        <v>28522.503874224425</v>
      </c>
      <c r="K7" s="47">
        <f t="shared" si="6"/>
        <v>3.5081564997587248E-4</v>
      </c>
      <c r="L7" s="48">
        <f t="shared" si="3"/>
        <v>3.5100030778701139E-4</v>
      </c>
      <c r="M7" s="49">
        <f t="shared" si="4"/>
        <v>-1.8465781113891728E-7</v>
      </c>
      <c r="N7" s="45">
        <f t="shared" si="7"/>
        <v>2.648484327647492E-6</v>
      </c>
      <c r="O7" s="3">
        <f t="shared" si="8"/>
        <v>120.50649463139847</v>
      </c>
      <c r="P7" s="32">
        <f t="shared" ref="P7:P65" si="11">IFERROR((O7-O6)/(N7-N6),NA())</f>
        <v>2339413.9003344439</v>
      </c>
      <c r="Q7" s="103">
        <f t="shared" si="9"/>
        <v>2.6000000000000001E-6</v>
      </c>
      <c r="R7" s="109">
        <f t="shared" ref="R7:R65" si="12">IFERROR(ROUND(IFERROR(INDEX(I$1:I$65,ROW()+$C$23-5),"")*6.89476,3),NA())</f>
        <v>830.86300000000006</v>
      </c>
      <c r="S7" s="57">
        <f t="shared" ref="S7:S38" si="13">IFERROR(S6+VLOOKUP(T7,$I$5:$K$65,3)-VLOOKUP(T6,$I$5:$K$65,3),NA())</f>
        <v>4.0518868024303455E-3</v>
      </c>
      <c r="T7" s="39">
        <f t="shared" ref="T7:T65" si="14">O6</f>
        <v>115.46471375575078</v>
      </c>
      <c r="U7" s="42">
        <f t="shared" ref="U7:U65" si="15">IFERROR((T7-T6)/(S7-S6),NA())</f>
        <v>28420.711264547313</v>
      </c>
    </row>
    <row r="8" spans="1:21" ht="19.5" thickBot="1">
      <c r="B8" s="1" t="s">
        <v>7</v>
      </c>
      <c r="E8" s="45">
        <f t="shared" si="0"/>
        <v>5.2631578947370285E-4</v>
      </c>
      <c r="F8" s="3">
        <v>15</v>
      </c>
      <c r="G8" s="32">
        <f t="shared" si="10"/>
        <v>28499.999999996984</v>
      </c>
      <c r="H8" s="45">
        <f t="shared" si="1"/>
        <v>5.2617733389735721E-4</v>
      </c>
      <c r="I8" s="3">
        <f t="shared" si="2"/>
        <v>15.007894736842106</v>
      </c>
      <c r="J8" s="32">
        <f t="shared" si="5"/>
        <v>28537.510891791568</v>
      </c>
      <c r="K8" s="47">
        <f t="shared" si="6"/>
        <v>5.2617733389735721E-4</v>
      </c>
      <c r="L8" s="48">
        <f t="shared" si="3"/>
        <v>5.2659279778393352E-4</v>
      </c>
      <c r="M8" s="49">
        <f t="shared" si="4"/>
        <v>-4.154638865763163E-7</v>
      </c>
      <c r="N8" s="45">
        <f t="shared" si="7"/>
        <v>7.5075099930333941E-6</v>
      </c>
      <c r="O8" s="3">
        <f t="shared" si="8"/>
        <v>125.550426474148</v>
      </c>
      <c r="P8" s="32">
        <f t="shared" si="11"/>
        <v>1038054.1676659249</v>
      </c>
      <c r="Q8" s="103">
        <f t="shared" si="9"/>
        <v>7.5000000000000002E-6</v>
      </c>
      <c r="R8" s="109">
        <f t="shared" si="12"/>
        <v>865.64</v>
      </c>
      <c r="S8" s="57">
        <f t="shared" si="13"/>
        <v>4.2309465415696973E-3</v>
      </c>
      <c r="T8" s="39">
        <f t="shared" si="14"/>
        <v>120.50649463139847</v>
      </c>
      <c r="U8" s="32">
        <f t="shared" si="15"/>
        <v>28156.976548055638</v>
      </c>
    </row>
    <row r="9" spans="1:21">
      <c r="B9" s="12" t="s">
        <v>1</v>
      </c>
      <c r="C9" s="18" t="s">
        <v>0</v>
      </c>
      <c r="E9" s="45">
        <f t="shared" si="0"/>
        <v>7.0175438596569795E-4</v>
      </c>
      <c r="F9" s="3">
        <v>20</v>
      </c>
      <c r="G9" s="32">
        <f t="shared" si="10"/>
        <v>28499.999999875396</v>
      </c>
      <c r="H9" s="45">
        <f t="shared" si="1"/>
        <v>7.0150827149119096E-4</v>
      </c>
      <c r="I9" s="3">
        <f t="shared" si="2"/>
        <v>20.014035087719314</v>
      </c>
      <c r="J9" s="32">
        <f t="shared" si="5"/>
        <v>28552.521417950087</v>
      </c>
      <c r="K9" s="47">
        <f t="shared" si="6"/>
        <v>7.0150827149119096E-4</v>
      </c>
      <c r="L9" s="48">
        <f t="shared" si="3"/>
        <v>7.0224684518313389E-4</v>
      </c>
      <c r="M9" s="49">
        <f t="shared" si="4"/>
        <v>-7.3857369194292848E-7</v>
      </c>
      <c r="N9" s="45">
        <f t="shared" si="7"/>
        <v>1.6647916087329968E-5</v>
      </c>
      <c r="O9" s="3">
        <f t="shared" si="8"/>
        <v>130.59675900023339</v>
      </c>
      <c r="P9" s="32">
        <f t="shared" si="11"/>
        <v>552090.62639286905</v>
      </c>
      <c r="Q9" s="103">
        <f t="shared" si="9"/>
        <v>1.66E-5</v>
      </c>
      <c r="R9" s="109">
        <f t="shared" si="12"/>
        <v>900.43299999999999</v>
      </c>
      <c r="S9" s="57">
        <f t="shared" si="13"/>
        <v>4.4127856318929614E-3</v>
      </c>
      <c r="T9" s="39">
        <f t="shared" si="14"/>
        <v>125.550426474148</v>
      </c>
      <c r="U9" s="32">
        <f t="shared" si="15"/>
        <v>27738.435304436956</v>
      </c>
    </row>
    <row r="10" spans="1:21">
      <c r="B10" s="19">
        <v>0</v>
      </c>
      <c r="C10" s="20">
        <f>B10/(C$3*0.7)</f>
        <v>0</v>
      </c>
      <c r="E10" s="45">
        <f t="shared" si="0"/>
        <v>8.7719298247043286E-4</v>
      </c>
      <c r="F10" s="3">
        <v>25</v>
      </c>
      <c r="G10" s="32">
        <f t="shared" si="10"/>
        <v>28499.999997805815</v>
      </c>
      <c r="H10" s="45">
        <f t="shared" si="1"/>
        <v>8.7680847354880637E-4</v>
      </c>
      <c r="I10" s="3">
        <f t="shared" si="2"/>
        <v>25.021929824561763</v>
      </c>
      <c r="J10" s="32">
        <f t="shared" si="5"/>
        <v>28567.535450966101</v>
      </c>
      <c r="K10" s="47">
        <f t="shared" si="6"/>
        <v>8.7680847354880637E-4</v>
      </c>
      <c r="L10" s="48">
        <f t="shared" si="3"/>
        <v>8.7796244998462327E-4</v>
      </c>
      <c r="M10" s="49">
        <f t="shared" si="4"/>
        <v>-1.153976435816907E-6</v>
      </c>
      <c r="N10" s="45">
        <f t="shared" si="7"/>
        <v>3.2418661554330618E-5</v>
      </c>
      <c r="O10" s="3">
        <f t="shared" si="8"/>
        <v>135.64587929262956</v>
      </c>
      <c r="P10" s="32">
        <f t="shared" si="11"/>
        <v>320157.36370618327</v>
      </c>
      <c r="Q10" s="103">
        <f t="shared" si="9"/>
        <v>3.2400000000000001E-5</v>
      </c>
      <c r="R10" s="109">
        <f t="shared" si="12"/>
        <v>935.24599999999998</v>
      </c>
      <c r="S10" s="57">
        <f t="shared" si="13"/>
        <v>4.5989903371481478E-3</v>
      </c>
      <c r="T10" s="39">
        <f t="shared" si="14"/>
        <v>130.59675900023339</v>
      </c>
      <c r="U10" s="32">
        <f t="shared" si="15"/>
        <v>27100.993603623432</v>
      </c>
    </row>
    <row r="11" spans="1:21" ht="19.5" thickBot="1">
      <c r="B11" s="21">
        <v>999</v>
      </c>
      <c r="C11" s="22">
        <f>B11/(C$3*0.7)</f>
        <v>5.0075187969924814E-2</v>
      </c>
      <c r="E11" s="45">
        <f t="shared" si="0"/>
        <v>1.0526315791002882E-3</v>
      </c>
      <c r="F11" s="3">
        <v>30</v>
      </c>
      <c r="G11" s="32">
        <f t="shared" si="10"/>
        <v>28499.999977480005</v>
      </c>
      <c r="H11" s="45">
        <f t="shared" si="1"/>
        <v>1.0520779509564405E-3</v>
      </c>
      <c r="I11" s="3">
        <f t="shared" si="2"/>
        <v>30.031578947373006</v>
      </c>
      <c r="J11" s="32">
        <f t="shared" si="5"/>
        <v>28582.552974469239</v>
      </c>
      <c r="K11" s="47">
        <f t="shared" si="6"/>
        <v>1.0520779509564405E-3</v>
      </c>
      <c r="L11" s="48">
        <f t="shared" si="3"/>
        <v>1.0537396121885266E-3</v>
      </c>
      <c r="M11" s="49">
        <f t="shared" si="4"/>
        <v>-1.6616612320860362E-6</v>
      </c>
      <c r="N11" s="45">
        <f t="shared" si="7"/>
        <v>5.8264469552624792E-5</v>
      </c>
      <c r="O11" s="3">
        <f t="shared" si="8"/>
        <v>140.69837740649538</v>
      </c>
      <c r="P11" s="32">
        <f t="shared" si="11"/>
        <v>195486.17378103593</v>
      </c>
      <c r="Q11" s="103">
        <f t="shared" si="9"/>
        <v>5.8300000000000001E-5</v>
      </c>
      <c r="R11" s="109">
        <f t="shared" si="12"/>
        <v>970.08199999999999</v>
      </c>
      <c r="S11" s="57">
        <f t="shared" si="13"/>
        <v>4.7919231981378221E-3</v>
      </c>
      <c r="T11" s="39">
        <f t="shared" si="14"/>
        <v>135.64587929262956</v>
      </c>
      <c r="U11" s="32">
        <f t="shared" si="15"/>
        <v>26170.348931208737</v>
      </c>
    </row>
    <row r="12" spans="1:21">
      <c r="E12" s="45">
        <f t="shared" si="0"/>
        <v>1.2280701765730122E-3</v>
      </c>
      <c r="F12" s="3">
        <v>35</v>
      </c>
      <c r="G12" s="32">
        <f t="shared" si="10"/>
        <v>28499.999840555978</v>
      </c>
      <c r="H12" s="45">
        <f t="shared" si="1"/>
        <v>1.2273167151995827E-3</v>
      </c>
      <c r="I12" s="3">
        <f t="shared" si="2"/>
        <v>35.042982456180056</v>
      </c>
      <c r="J12" s="32">
        <f t="shared" si="5"/>
        <v>28597.573889837375</v>
      </c>
      <c r="K12" s="47">
        <f t="shared" si="6"/>
        <v>1.2273167151995827E-3</v>
      </c>
      <c r="L12" s="48">
        <f t="shared" si="3"/>
        <v>1.2295783317957914E-3</v>
      </c>
      <c r="M12" s="49">
        <f t="shared" si="4"/>
        <v>-2.2616165962086997E-6</v>
      </c>
      <c r="N12" s="45">
        <f t="shared" si="7"/>
        <v>9.9165990156633785E-5</v>
      </c>
      <c r="O12" s="3">
        <f t="shared" si="8"/>
        <v>145.75513895762563</v>
      </c>
      <c r="P12" s="32">
        <f t="shared" si="11"/>
        <v>123632.60525415793</v>
      </c>
      <c r="Q12" s="103">
        <f t="shared" si="9"/>
        <v>9.9199999999999999E-5</v>
      </c>
      <c r="R12" s="109">
        <f t="shared" si="12"/>
        <v>1004.947</v>
      </c>
      <c r="S12" s="57">
        <f t="shared" si="13"/>
        <v>4.9950496417103547E-3</v>
      </c>
      <c r="T12" s="39">
        <f t="shared" si="14"/>
        <v>140.69837740649538</v>
      </c>
      <c r="U12" s="32">
        <f t="shared" si="15"/>
        <v>24873.660095671759</v>
      </c>
    </row>
    <row r="13" spans="1:21" ht="19.5" thickBot="1">
      <c r="B13" s="1" t="s">
        <v>8</v>
      </c>
      <c r="E13" s="45">
        <f t="shared" si="0"/>
        <v>1.4035087783665875E-3</v>
      </c>
      <c r="F13" s="3">
        <v>40</v>
      </c>
      <c r="G13" s="32">
        <f t="shared" si="10"/>
        <v>28499.999138633728</v>
      </c>
      <c r="H13" s="45">
        <f t="shared" si="1"/>
        <v>1.4025247805132615E-3</v>
      </c>
      <c r="I13" s="3">
        <f t="shared" si="2"/>
        <v>40.056140351134665</v>
      </c>
      <c r="J13" s="32">
        <f t="shared" si="5"/>
        <v>28612.597747594809</v>
      </c>
      <c r="K13" s="47">
        <f t="shared" si="6"/>
        <v>1.4025247805132615E-3</v>
      </c>
      <c r="L13" s="48">
        <f t="shared" si="3"/>
        <v>1.4054786088117427E-3</v>
      </c>
      <c r="M13" s="49">
        <f t="shared" si="4"/>
        <v>-2.9538282984812193E-6</v>
      </c>
      <c r="N13" s="45">
        <f t="shared" si="7"/>
        <v>1.6223038103246705E-4</v>
      </c>
      <c r="O13" s="3">
        <f t="shared" si="8"/>
        <v>150.81747414988607</v>
      </c>
      <c r="P13" s="32">
        <f t="shared" si="11"/>
        <v>80272.482171874246</v>
      </c>
      <c r="Q13" s="103">
        <f t="shared" si="9"/>
        <v>1.6220000000000001E-4</v>
      </c>
      <c r="R13" s="109">
        <f t="shared" si="12"/>
        <v>1039.8499999999999</v>
      </c>
      <c r="S13" s="57">
        <f t="shared" si="13"/>
        <v>5.2133813921785834E-3</v>
      </c>
      <c r="T13" s="39">
        <f t="shared" si="14"/>
        <v>145.75513895762563</v>
      </c>
      <c r="U13" s="32">
        <f t="shared" si="15"/>
        <v>23160.907839952946</v>
      </c>
    </row>
    <row r="14" spans="1:21">
      <c r="B14" s="12" t="s">
        <v>1</v>
      </c>
      <c r="C14" s="18" t="s">
        <v>0</v>
      </c>
      <c r="E14" s="45">
        <f t="shared" si="0"/>
        <v>1.5789473981822435E-3</v>
      </c>
      <c r="F14" s="3">
        <v>45</v>
      </c>
      <c r="G14" s="32">
        <f t="shared" si="10"/>
        <v>28499.996210947182</v>
      </c>
      <c r="H14" s="45">
        <f t="shared" si="1"/>
        <v>1.5777021713318997E-3</v>
      </c>
      <c r="I14" s="3">
        <f t="shared" si="2"/>
        <v>45.071052632918196</v>
      </c>
      <c r="J14" s="32">
        <f t="shared" si="5"/>
        <v>28627.622881856303</v>
      </c>
      <c r="K14" s="47">
        <f t="shared" si="6"/>
        <v>1.5777021713318997E-3</v>
      </c>
      <c r="L14" s="48">
        <f t="shared" si="3"/>
        <v>1.5814404432602876E-3</v>
      </c>
      <c r="M14" s="49">
        <f t="shared" si="4"/>
        <v>-3.7382719283878853E-6</v>
      </c>
      <c r="N14" s="45">
        <f t="shared" si="7"/>
        <v>2.5747518813219652E-4</v>
      </c>
      <c r="O14" s="3">
        <f t="shared" si="8"/>
        <v>155.88729548153623</v>
      </c>
      <c r="P14" s="32">
        <f t="shared" si="11"/>
        <v>53229.372666392446</v>
      </c>
      <c r="Q14" s="103">
        <f t="shared" si="9"/>
        <v>2.5750000000000002E-4</v>
      </c>
      <c r="R14" s="109">
        <f t="shared" si="12"/>
        <v>1074.8050000000001</v>
      </c>
      <c r="S14" s="57">
        <f t="shared" si="13"/>
        <v>5.4540715792740797E-3</v>
      </c>
      <c r="T14" s="39">
        <f t="shared" si="14"/>
        <v>150.81747414988607</v>
      </c>
      <c r="U14" s="32">
        <f t="shared" si="15"/>
        <v>21032.578242385523</v>
      </c>
    </row>
    <row r="15" spans="1:21">
      <c r="B15" s="19">
        <v>0</v>
      </c>
      <c r="C15" s="20">
        <f>B15/(C$3*0.85)</f>
        <v>0</v>
      </c>
      <c r="E15" s="45">
        <f t="shared" si="0"/>
        <v>1.7543860819963166E-3</v>
      </c>
      <c r="F15" s="3">
        <v>50</v>
      </c>
      <c r="G15" s="32">
        <f t="shared" si="10"/>
        <v>28499.985814410891</v>
      </c>
      <c r="H15" s="45">
        <f t="shared" si="1"/>
        <v>1.7528489442934559E-3</v>
      </c>
      <c r="I15" s="3">
        <f t="shared" si="2"/>
        <v>50.087719304099821</v>
      </c>
      <c r="J15" s="32">
        <f t="shared" si="5"/>
        <v>28642.644031373366</v>
      </c>
      <c r="K15" s="47">
        <f t="shared" si="6"/>
        <v>1.7528489442934559E-3</v>
      </c>
      <c r="L15" s="48">
        <f t="shared" si="3"/>
        <v>1.7574638352315726E-3</v>
      </c>
      <c r="M15" s="49">
        <f t="shared" si="4"/>
        <v>-4.6148909381166919E-6</v>
      </c>
      <c r="N15" s="45">
        <f t="shared" si="7"/>
        <v>3.9885817243617144E-4</v>
      </c>
      <c r="O15" s="3">
        <f t="shared" si="8"/>
        <v>160.96735982981352</v>
      </c>
      <c r="P15" s="32">
        <f t="shared" si="11"/>
        <v>35931.228735100805</v>
      </c>
      <c r="Q15" s="103">
        <f t="shared" si="9"/>
        <v>3.9889999999999999E-4</v>
      </c>
      <c r="R15" s="109">
        <f t="shared" si="12"/>
        <v>1109.8309999999999</v>
      </c>
      <c r="S15" s="57">
        <f t="shared" si="13"/>
        <v>5.7272048541510082E-3</v>
      </c>
      <c r="T15" s="39">
        <f t="shared" si="14"/>
        <v>155.88729548153623</v>
      </c>
      <c r="U15" s="32">
        <f t="shared" si="15"/>
        <v>18561.712533687365</v>
      </c>
    </row>
    <row r="16" spans="1:21" ht="19.5" thickBot="1">
      <c r="B16" s="21">
        <v>999</v>
      </c>
      <c r="C16" s="22">
        <f>B16/(C$3*0.85)</f>
        <v>4.123839009287926E-2</v>
      </c>
      <c r="E16" s="45">
        <f t="shared" si="0"/>
        <v>1.9298249656093552E-3</v>
      </c>
      <c r="F16" s="3">
        <v>55</v>
      </c>
      <c r="G16" s="32">
        <f t="shared" si="10"/>
        <v>28499.953357138213</v>
      </c>
      <c r="H16" s="45">
        <f t="shared" si="1"/>
        <v>1.9279652456487952E-3</v>
      </c>
      <c r="I16" s="3">
        <f t="shared" si="2"/>
        <v>55.106140373108516</v>
      </c>
      <c r="J16" s="32">
        <f t="shared" si="5"/>
        <v>28657.646547853416</v>
      </c>
      <c r="K16" s="47">
        <f t="shared" si="6"/>
        <v>1.9279652456487952E-3</v>
      </c>
      <c r="L16" s="48">
        <f t="shared" si="3"/>
        <v>1.9335487850213515E-3</v>
      </c>
      <c r="M16" s="49">
        <f t="shared" si="4"/>
        <v>-5.583539372556361E-6</v>
      </c>
      <c r="N16" s="45">
        <f t="shared" si="7"/>
        <v>6.0561698676410165E-4</v>
      </c>
      <c r="O16" s="3">
        <f t="shared" si="8"/>
        <v>166.06159487970018</v>
      </c>
      <c r="P16" s="32">
        <f t="shared" si="11"/>
        <v>24638.538707263731</v>
      </c>
      <c r="Q16" s="103">
        <f t="shared" si="9"/>
        <v>6.0559999999999998E-4</v>
      </c>
      <c r="R16" s="109">
        <f t="shared" si="12"/>
        <v>1144.9549999999999</v>
      </c>
      <c r="S16" s="57">
        <f t="shared" si="13"/>
        <v>6.0468357103243605E-3</v>
      </c>
      <c r="T16" s="39">
        <f t="shared" si="14"/>
        <v>160.96735982981352</v>
      </c>
      <c r="U16" s="32">
        <f t="shared" si="15"/>
        <v>15893.53546493055</v>
      </c>
    </row>
    <row r="17" spans="2:21">
      <c r="E17" s="45">
        <f t="shared" si="0"/>
        <v>2.1052644106143653E-3</v>
      </c>
      <c r="F17" s="3">
        <v>60</v>
      </c>
      <c r="G17" s="32">
        <f t="shared" si="10"/>
        <v>28499.86215960277</v>
      </c>
      <c r="H17" s="45">
        <f t="shared" si="1"/>
        <v>2.1030514468666096E-3</v>
      </c>
      <c r="I17" s="3">
        <f t="shared" si="2"/>
        <v>60.126315864636858</v>
      </c>
      <c r="J17" s="32">
        <f t="shared" si="5"/>
        <v>28672.593594529117</v>
      </c>
      <c r="K17" s="47">
        <f t="shared" si="6"/>
        <v>2.1030514468666096E-3</v>
      </c>
      <c r="L17" s="48">
        <f t="shared" si="3"/>
        <v>2.10969529349603E-3</v>
      </c>
      <c r="M17" s="49">
        <f t="shared" si="4"/>
        <v>-6.6438466294204031E-6</v>
      </c>
      <c r="N17" s="45">
        <f t="shared" si="7"/>
        <v>9.0399528426474314E-4</v>
      </c>
      <c r="O17" s="3">
        <f t="shared" si="8"/>
        <v>171.17553508771928</v>
      </c>
      <c r="P17" s="32">
        <f t="shared" si="11"/>
        <v>17139.115850100014</v>
      </c>
      <c r="Q17" s="103">
        <f t="shared" si="9"/>
        <v>9.0399999999999996E-4</v>
      </c>
      <c r="R17" s="109">
        <f t="shared" si="12"/>
        <v>1180.2139999999999</v>
      </c>
      <c r="S17" s="57">
        <f t="shared" si="13"/>
        <v>6.4323396141219994E-3</v>
      </c>
      <c r="T17" s="39">
        <f t="shared" si="14"/>
        <v>166.06159487970018</v>
      </c>
      <c r="U17" s="32">
        <f t="shared" si="15"/>
        <v>13214.483691871408</v>
      </c>
    </row>
    <row r="18" spans="2:21" ht="19.5" thickBot="1">
      <c r="B18" s="1" t="s">
        <v>9</v>
      </c>
      <c r="E18" s="45">
        <f t="shared" si="0"/>
        <v>2.2807053005699462E-3</v>
      </c>
      <c r="F18" s="3">
        <v>65</v>
      </c>
      <c r="G18" s="32">
        <f t="shared" si="10"/>
        <v>28499.627431586388</v>
      </c>
      <c r="H18" s="45">
        <f t="shared" si="1"/>
        <v>2.2781084399356665E-3</v>
      </c>
      <c r="I18" s="3">
        <f t="shared" si="2"/>
        <v>65.148245844537044</v>
      </c>
      <c r="J18" s="32">
        <f t="shared" si="5"/>
        <v>28687.399982468123</v>
      </c>
      <c r="K18" s="47">
        <f t="shared" si="6"/>
        <v>2.2781084399356665E-3</v>
      </c>
      <c r="L18" s="48">
        <f t="shared" si="3"/>
        <v>2.2859033629662119E-3</v>
      </c>
      <c r="M18" s="49">
        <f t="shared" si="4"/>
        <v>-7.7949230305454295E-6</v>
      </c>
      <c r="N18" s="45">
        <f t="shared" si="7"/>
        <v>1.3294456423319848E-3</v>
      </c>
      <c r="O18" s="3">
        <f t="shared" si="8"/>
        <v>176.31689872811052</v>
      </c>
      <c r="P18" s="32">
        <f t="shared" si="11"/>
        <v>12084.520656528983</v>
      </c>
      <c r="Q18" s="103">
        <f t="shared" si="9"/>
        <v>1.3293999999999999E-3</v>
      </c>
      <c r="R18" s="109">
        <f t="shared" si="12"/>
        <v>1215.663</v>
      </c>
      <c r="S18" s="57">
        <f t="shared" si="13"/>
        <v>6.9101544101496269E-3</v>
      </c>
      <c r="T18" s="39">
        <f t="shared" si="14"/>
        <v>171.17553508771928</v>
      </c>
      <c r="U18" s="32">
        <f t="shared" si="15"/>
        <v>10702.766533256143</v>
      </c>
    </row>
    <row r="19" spans="2:21">
      <c r="B19" s="12" t="s">
        <v>6</v>
      </c>
      <c r="C19" s="23">
        <v>192</v>
      </c>
      <c r="E19" s="45">
        <f t="shared" si="0"/>
        <v>2.4561496440100839E-3</v>
      </c>
      <c r="F19" s="3">
        <v>70</v>
      </c>
      <c r="G19" s="32">
        <f t="shared" si="10"/>
        <v>28499.066438730861</v>
      </c>
      <c r="H19" s="45">
        <f t="shared" si="1"/>
        <v>2.4531382384403982E-3</v>
      </c>
      <c r="I19" s="3">
        <f t="shared" si="2"/>
        <v>70.1719304750807</v>
      </c>
      <c r="J19" s="32">
        <f t="shared" si="5"/>
        <v>28701.882042147514</v>
      </c>
      <c r="K19" s="47">
        <f t="shared" si="6"/>
        <v>2.4531382384403982E-3</v>
      </c>
      <c r="L19" s="48">
        <f t="shared" si="3"/>
        <v>2.4621729991256384E-3</v>
      </c>
      <c r="M19" s="49">
        <f t="shared" si="4"/>
        <v>-9.0347606852402701E-6</v>
      </c>
      <c r="N19" s="45">
        <f t="shared" si="7"/>
        <v>1.9294139450071173E-3</v>
      </c>
      <c r="O19" s="3">
        <f t="shared" si="8"/>
        <v>181.49634525423124</v>
      </c>
      <c r="P19" s="32">
        <f t="shared" si="11"/>
        <v>8632.8669415145177</v>
      </c>
      <c r="Q19" s="103">
        <f t="shared" si="9"/>
        <v>1.9294E-3</v>
      </c>
      <c r="R19" s="109">
        <f t="shared" si="12"/>
        <v>1251.374</v>
      </c>
      <c r="S19" s="57">
        <f t="shared" si="13"/>
        <v>7.516003492441122E-3</v>
      </c>
      <c r="T19" s="39">
        <f t="shared" si="14"/>
        <v>176.31689872811052</v>
      </c>
      <c r="U19" s="32">
        <f t="shared" si="15"/>
        <v>8486.2118152347794</v>
      </c>
    </row>
    <row r="20" spans="2:21">
      <c r="B20" s="13" t="s">
        <v>5</v>
      </c>
      <c r="C20" s="14">
        <v>174</v>
      </c>
      <c r="E20" s="45">
        <f t="shared" si="0"/>
        <v>2.6316017342057222E-3</v>
      </c>
      <c r="F20" s="3">
        <v>75</v>
      </c>
      <c r="G20" s="32">
        <f t="shared" si="10"/>
        <v>28497.808116305358</v>
      </c>
      <c r="H20" s="45">
        <f t="shared" si="1"/>
        <v>2.6281451332984844E-3</v>
      </c>
      <c r="I20" s="3">
        <f t="shared" si="2"/>
        <v>75.197370130065423</v>
      </c>
      <c r="J20" s="32">
        <f t="shared" si="5"/>
        <v>28715.666654504512</v>
      </c>
      <c r="K20" s="47">
        <f t="shared" si="6"/>
        <v>2.6281451332984844E-3</v>
      </c>
      <c r="L20" s="48">
        <f t="shared" si="3"/>
        <v>2.6385042150900147E-3</v>
      </c>
      <c r="M20" s="49">
        <f t="shared" si="4"/>
        <v>-1.0359081791530295E-5</v>
      </c>
      <c r="N20" s="45">
        <f t="shared" si="7"/>
        <v>2.7668233128654547E-3</v>
      </c>
      <c r="O20" s="3">
        <f t="shared" si="8"/>
        <v>186.7284614465799</v>
      </c>
      <c r="P20" s="32">
        <f t="shared" si="11"/>
        <v>6247.9790568019544</v>
      </c>
      <c r="Q20" s="103">
        <f t="shared" si="9"/>
        <v>2.7667999999999998E-3</v>
      </c>
      <c r="R20" s="109">
        <f t="shared" si="12"/>
        <v>1287.4480000000001</v>
      </c>
      <c r="S20" s="57">
        <f t="shared" si="13"/>
        <v>8.2977067609450519E-3</v>
      </c>
      <c r="T20" s="39">
        <f t="shared" si="14"/>
        <v>181.49634525423124</v>
      </c>
      <c r="U20" s="32">
        <f t="shared" si="15"/>
        <v>6625.8473449055164</v>
      </c>
    </row>
    <row r="21" spans="2:21" ht="19.5" thickBot="1">
      <c r="B21" s="16" t="s">
        <v>4</v>
      </c>
      <c r="C21" s="24">
        <f>1+LN(17/4)/LN(C19/C20)</f>
        <v>15.698475342264615</v>
      </c>
      <c r="E21" s="45">
        <f t="shared" si="0"/>
        <v>2.8070702738216382E-3</v>
      </c>
      <c r="F21" s="3">
        <v>80</v>
      </c>
      <c r="G21" s="32">
        <f t="shared" si="10"/>
        <v>28495.136569464397</v>
      </c>
      <c r="H21" s="45">
        <f t="shared" si="1"/>
        <v>2.8031378094775152E-3</v>
      </c>
      <c r="I21" s="3">
        <f t="shared" si="2"/>
        <v>80.224565621905725</v>
      </c>
      <c r="J21" s="32">
        <f t="shared" si="5"/>
        <v>28728.033661803642</v>
      </c>
      <c r="K21" s="47">
        <f t="shared" si="6"/>
        <v>2.8031378094775152E-3</v>
      </c>
      <c r="L21" s="48">
        <f t="shared" si="3"/>
        <v>2.814897039365113E-3</v>
      </c>
      <c r="M21" s="49">
        <f t="shared" si="4"/>
        <v>-1.1759229887597748E-5</v>
      </c>
      <c r="N21" s="45">
        <f t="shared" si="7"/>
        <v>3.9243860878772473E-3</v>
      </c>
      <c r="O21" s="3">
        <f t="shared" si="8"/>
        <v>192.03303586379138</v>
      </c>
      <c r="P21" s="32">
        <f t="shared" si="11"/>
        <v>4582.5371476354221</v>
      </c>
      <c r="Q21" s="103">
        <f t="shared" si="9"/>
        <v>3.9243999999999998E-3</v>
      </c>
      <c r="R21" s="109">
        <f t="shared" si="12"/>
        <v>1324.0219999999999</v>
      </c>
      <c r="S21" s="57">
        <f t="shared" si="13"/>
        <v>9.318699153096327E-3</v>
      </c>
      <c r="T21" s="39">
        <f t="shared" si="14"/>
        <v>186.7284614465799</v>
      </c>
      <c r="U21" s="32">
        <f t="shared" si="15"/>
        <v>5124.5398423825281</v>
      </c>
    </row>
    <row r="22" spans="2:21" ht="19.5" thickBot="1">
      <c r="E22" s="45">
        <f t="shared" si="0"/>
        <v>2.9825721071477522E-3</v>
      </c>
      <c r="F22" s="3">
        <v>85</v>
      </c>
      <c r="G22" s="32">
        <f t="shared" si="10"/>
        <v>28489.730877677488</v>
      </c>
      <c r="H22" s="45">
        <f t="shared" si="1"/>
        <v>2.9781330632824791E-3</v>
      </c>
      <c r="I22" s="3">
        <f t="shared" si="2"/>
        <v>85.25351862910756</v>
      </c>
      <c r="J22" s="32">
        <f t="shared" si="5"/>
        <v>28737.653724064516</v>
      </c>
      <c r="K22" s="47">
        <f t="shared" si="6"/>
        <v>2.9781330632824791E-3</v>
      </c>
      <c r="L22" s="48">
        <f t="shared" si="3"/>
        <v>2.9913515308458791E-3</v>
      </c>
      <c r="M22" s="49">
        <f t="shared" si="4"/>
        <v>-1.321846756340006E-5</v>
      </c>
      <c r="N22" s="45">
        <f t="shared" si="7"/>
        <v>5.5098761327667476E-3</v>
      </c>
      <c r="O22" s="3">
        <f t="shared" si="8"/>
        <v>197.4366942497108</v>
      </c>
      <c r="P22" s="32">
        <f t="shared" si="11"/>
        <v>3408.1944590803269</v>
      </c>
      <c r="Q22" s="103">
        <f t="shared" si="9"/>
        <v>5.5098999999999999E-3</v>
      </c>
      <c r="R22" s="109">
        <f t="shared" si="12"/>
        <v>1361.279</v>
      </c>
      <c r="S22" s="57">
        <f t="shared" si="13"/>
        <v>1.0662387346255889E-2</v>
      </c>
      <c r="T22" s="39">
        <f t="shared" si="14"/>
        <v>192.03303586379138</v>
      </c>
      <c r="U22" s="32">
        <f t="shared" si="15"/>
        <v>3947.7718448491041</v>
      </c>
    </row>
    <row r="23" spans="2:21" ht="19.5" thickBot="1">
      <c r="B23" s="25" t="s">
        <v>23</v>
      </c>
      <c r="C23" s="44">
        <v>27</v>
      </c>
      <c r="E23" s="45">
        <f t="shared" si="0"/>
        <v>3.1581385405184343E-3</v>
      </c>
      <c r="F23" s="3">
        <v>90</v>
      </c>
      <c r="G23" s="32">
        <f t="shared" si="10"/>
        <v>28479.248020282179</v>
      </c>
      <c r="H23" s="45">
        <f t="shared" si="1"/>
        <v>3.1531620957796235E-3</v>
      </c>
      <c r="I23" s="3">
        <f t="shared" si="2"/>
        <v>90.28423246864665</v>
      </c>
      <c r="J23" s="32">
        <f t="shared" si="5"/>
        <v>28742.167900751916</v>
      </c>
      <c r="K23" s="47">
        <f t="shared" si="6"/>
        <v>3.1531620957796235E-3</v>
      </c>
      <c r="L23" s="48">
        <f t="shared" si="3"/>
        <v>3.1678678059174261E-3</v>
      </c>
      <c r="M23" s="49">
        <f t="shared" si="4"/>
        <v>-1.4705710137802568E-5</v>
      </c>
      <c r="N23" s="45">
        <f t="shared" si="7"/>
        <v>7.6624850816009145E-3</v>
      </c>
      <c r="O23" s="3">
        <f t="shared" si="8"/>
        <v>202.97498409862112</v>
      </c>
      <c r="P23" s="32">
        <f t="shared" si="11"/>
        <v>2572.8267328396132</v>
      </c>
      <c r="Q23" s="103">
        <f t="shared" si="9"/>
        <v>7.6625E-3</v>
      </c>
      <c r="R23" s="109">
        <f t="shared" si="12"/>
        <v>1399.4639999999999</v>
      </c>
      <c r="S23" s="57">
        <f t="shared" si="13"/>
        <v>1.243747943977414E-2</v>
      </c>
      <c r="T23" s="39">
        <f t="shared" si="14"/>
        <v>197.4366942497108</v>
      </c>
      <c r="U23" s="32">
        <f t="shared" si="15"/>
        <v>3044.1566415910884</v>
      </c>
    </row>
    <row r="24" spans="2:21">
      <c r="E24" s="45">
        <f t="shared" si="0"/>
        <v>3.3338257066353513E-3</v>
      </c>
      <c r="F24" s="3">
        <v>95</v>
      </c>
      <c r="G24" s="32">
        <f t="shared" si="10"/>
        <v>28459.676995828941</v>
      </c>
      <c r="H24" s="45">
        <f t="shared" si="1"/>
        <v>3.3282808300645417E-3</v>
      </c>
      <c r="I24" s="3">
        <f t="shared" si="2"/>
        <v>95.31671344213035</v>
      </c>
      <c r="J24" s="32">
        <f t="shared" si="5"/>
        <v>28737.536243814178</v>
      </c>
      <c r="K24" s="47">
        <f t="shared" si="6"/>
        <v>3.3282808300645417E-3</v>
      </c>
      <c r="L24" s="48">
        <f t="shared" si="3"/>
        <v>3.3444460856887842E-3</v>
      </c>
      <c r="M24" s="49">
        <f t="shared" si="4"/>
        <v>-1.6165255624242536E-5</v>
      </c>
      <c r="N24" s="45">
        <f t="shared" si="7"/>
        <v>1.0560356609197571E-2</v>
      </c>
      <c r="O24" s="3">
        <f t="shared" si="8"/>
        <v>208.69501490042973</v>
      </c>
      <c r="P24" s="32">
        <f t="shared" si="11"/>
        <v>1973.873150461056</v>
      </c>
      <c r="Q24" s="103">
        <f t="shared" si="9"/>
        <v>1.0560399999999999E-2</v>
      </c>
      <c r="R24" s="109">
        <f t="shared" si="12"/>
        <v>1438.902</v>
      </c>
      <c r="S24" s="57">
        <f t="shared" si="13"/>
        <v>1.4784414348219194E-2</v>
      </c>
      <c r="T24" s="39">
        <f t="shared" si="14"/>
        <v>202.97498409862112</v>
      </c>
      <c r="U24" s="32">
        <f t="shared" si="15"/>
        <v>2359.7969543090912</v>
      </c>
    </row>
    <row r="25" spans="2:21">
      <c r="B25" s="8"/>
      <c r="C25" s="5"/>
      <c r="E25" s="45">
        <f t="shared" si="0"/>
        <v>3.5097310822456377E-3</v>
      </c>
      <c r="F25" s="3">
        <v>100</v>
      </c>
      <c r="G25" s="32">
        <f t="shared" si="10"/>
        <v>28424.372948541171</v>
      </c>
      <c r="H25" s="45">
        <f t="shared" si="1"/>
        <v>3.5035863494865481E-3</v>
      </c>
      <c r="I25" s="3">
        <f t="shared" si="2"/>
        <v>100.35097310822457</v>
      </c>
      <c r="J25" s="32">
        <f t="shared" si="5"/>
        <v>28717.06311753613</v>
      </c>
      <c r="K25" s="47">
        <f t="shared" si="6"/>
        <v>3.5035863494865481E-3</v>
      </c>
      <c r="L25" s="48">
        <f t="shared" si="3"/>
        <v>3.5210867757271779E-3</v>
      </c>
      <c r="M25" s="49">
        <f t="shared" si="4"/>
        <v>-1.7500426240629752E-5</v>
      </c>
      <c r="N25" s="45">
        <f t="shared" si="7"/>
        <v>1.442932999327769E-2</v>
      </c>
      <c r="O25" s="3">
        <f t="shared" si="8"/>
        <v>214.65878207810803</v>
      </c>
      <c r="P25" s="32">
        <f t="shared" si="11"/>
        <v>1541.4340150846608</v>
      </c>
      <c r="Q25" s="103">
        <f t="shared" si="9"/>
        <v>1.4429300000000001E-2</v>
      </c>
      <c r="R25" s="109">
        <f t="shared" si="12"/>
        <v>1480.021</v>
      </c>
      <c r="S25" s="57">
        <f t="shared" si="13"/>
        <v>1.7882988710967027E-2</v>
      </c>
      <c r="T25" s="39">
        <f t="shared" si="14"/>
        <v>208.69501490042973</v>
      </c>
      <c r="U25" s="32">
        <f t="shared" si="15"/>
        <v>1846.0201796596707</v>
      </c>
    </row>
    <row r="26" spans="2:21">
      <c r="B26" s="4"/>
      <c r="C26" s="5"/>
      <c r="E26" s="45">
        <f t="shared" si="0"/>
        <v>3.6860191512559492E-3</v>
      </c>
      <c r="F26" s="3">
        <v>105</v>
      </c>
      <c r="G26" s="32">
        <f t="shared" si="10"/>
        <v>28362.668149184494</v>
      </c>
      <c r="H26" s="45">
        <f t="shared" si="1"/>
        <v>3.679242430307914E-3</v>
      </c>
      <c r="I26" s="3">
        <f t="shared" si="2"/>
        <v>105.38703201088188</v>
      </c>
      <c r="J26" s="32">
        <f t="shared" si="5"/>
        <v>28669.994679994925</v>
      </c>
      <c r="K26" s="47">
        <f t="shared" si="6"/>
        <v>3.679242430307914E-3</v>
      </c>
      <c r="L26" s="48">
        <f t="shared" si="3"/>
        <v>3.6977905968730487E-3</v>
      </c>
      <c r="M26" s="49">
        <f t="shared" si="4"/>
        <v>-1.854816656513469E-5</v>
      </c>
      <c r="N26" s="45">
        <f t="shared" si="7"/>
        <v>1.9552811620728503E-2</v>
      </c>
      <c r="O26" s="3">
        <f t="shared" si="8"/>
        <v>220.94732773585972</v>
      </c>
      <c r="P26" s="32">
        <f t="shared" si="11"/>
        <v>1227.3969372816016</v>
      </c>
      <c r="Q26" s="103">
        <f t="shared" si="9"/>
        <v>1.9552799999999999E-2</v>
      </c>
      <c r="R26" s="109">
        <f t="shared" si="12"/>
        <v>1523.3789999999999</v>
      </c>
      <c r="S26" s="57">
        <f t="shared" si="13"/>
        <v>2.1961217083737619E-2</v>
      </c>
      <c r="T26" s="39">
        <f t="shared" si="14"/>
        <v>214.65878207810803</v>
      </c>
      <c r="U26" s="32">
        <f t="shared" si="15"/>
        <v>1462.3426234531225</v>
      </c>
    </row>
    <row r="27" spans="2:21">
      <c r="B27" s="4"/>
      <c r="C27" s="5"/>
      <c r="E27" s="45">
        <f t="shared" si="0"/>
        <v>3.8629603771005148E-3</v>
      </c>
      <c r="F27" s="3">
        <v>110</v>
      </c>
      <c r="G27" s="32">
        <f t="shared" si="10"/>
        <v>28257.970838250327</v>
      </c>
      <c r="H27" s="45">
        <f t="shared" si="1"/>
        <v>3.8555183051254718E-3</v>
      </c>
      <c r="I27" s="3">
        <f t="shared" si="2"/>
        <v>110.42492564148105</v>
      </c>
      <c r="J27" s="32">
        <f t="shared" si="5"/>
        <v>28579.597950163599</v>
      </c>
      <c r="K27" s="47">
        <f t="shared" si="6"/>
        <v>3.8555183051254718E-3</v>
      </c>
      <c r="L27" s="48">
        <f t="shared" si="3"/>
        <v>3.8745587944379318E-3</v>
      </c>
      <c r="M27" s="49">
        <f t="shared" si="4"/>
        <v>-1.9040489312460024E-5</v>
      </c>
      <c r="N27" s="45">
        <f t="shared" si="7"/>
        <v>2.6282509895912676E-2</v>
      </c>
      <c r="O27" s="3">
        <f t="shared" si="8"/>
        <v>227.66592055194687</v>
      </c>
      <c r="P27" s="32">
        <f t="shared" si="11"/>
        <v>998.34978350545487</v>
      </c>
      <c r="Q27" s="103">
        <f t="shared" si="9"/>
        <v>2.62825E-2</v>
      </c>
      <c r="R27" s="109">
        <f t="shared" si="12"/>
        <v>1569.702</v>
      </c>
      <c r="S27" s="57">
        <f t="shared" si="13"/>
        <v>2.7305349436021822E-2</v>
      </c>
      <c r="T27" s="39">
        <f t="shared" si="14"/>
        <v>220.94732773585972</v>
      </c>
      <c r="U27" s="32">
        <f t="shared" si="15"/>
        <v>1176.719669950505</v>
      </c>
    </row>
    <row r="28" spans="2:21">
      <c r="B28" s="4"/>
      <c r="C28" s="5"/>
      <c r="E28" s="45">
        <f t="shared" si="0"/>
        <v>4.0409891804415784E-3</v>
      </c>
      <c r="F28" s="3">
        <v>115</v>
      </c>
      <c r="G28" s="32">
        <f t="shared" si="10"/>
        <v>28085.342967907905</v>
      </c>
      <c r="H28" s="45">
        <f t="shared" si="1"/>
        <v>4.0328463131178863E-3</v>
      </c>
      <c r="I28" s="3">
        <f t="shared" si="2"/>
        <v>115.46471375575078</v>
      </c>
      <c r="J28" s="32">
        <f t="shared" si="5"/>
        <v>28420.711264547175</v>
      </c>
      <c r="K28" s="47">
        <f t="shared" si="6"/>
        <v>4.0328463131178863E-3</v>
      </c>
      <c r="L28" s="48">
        <f t="shared" si="3"/>
        <v>4.0513934651140622E-3</v>
      </c>
      <c r="M28" s="49">
        <f t="shared" si="4"/>
        <v>-1.8547151996175897E-5</v>
      </c>
      <c r="N28" s="45">
        <f t="shared" si="7"/>
        <v>3.50494924263485E-2</v>
      </c>
      <c r="O28" s="3">
        <f t="shared" si="8"/>
        <v>234.95047102090251</v>
      </c>
      <c r="P28" s="32">
        <f t="shared" si="11"/>
        <v>830.90737818471678</v>
      </c>
      <c r="Q28" s="103">
        <f t="shared" si="9"/>
        <v>3.5049499999999997E-2</v>
      </c>
      <c r="R28" s="109">
        <f t="shared" si="12"/>
        <v>1619.9269999999999</v>
      </c>
      <c r="S28" s="57">
        <f t="shared" si="13"/>
        <v>3.4270787810016072E-2</v>
      </c>
      <c r="T28" s="39">
        <f t="shared" si="14"/>
        <v>227.66592055194687</v>
      </c>
      <c r="U28" s="32">
        <f t="shared" si="15"/>
        <v>964.56137508463144</v>
      </c>
    </row>
    <row r="29" spans="2:21">
      <c r="B29" s="4"/>
      <c r="C29" s="5"/>
      <c r="E29" s="45">
        <f t="shared" si="0"/>
        <v>4.2207885949872778E-3</v>
      </c>
      <c r="F29" s="3">
        <v>120</v>
      </c>
      <c r="G29" s="32">
        <f t="shared" si="10"/>
        <v>27808.766856296716</v>
      </c>
      <c r="H29" s="45">
        <f t="shared" si="1"/>
        <v>4.211906052257239E-3</v>
      </c>
      <c r="I29" s="3">
        <f t="shared" si="2"/>
        <v>120.50649463139847</v>
      </c>
      <c r="J29" s="32">
        <f t="shared" si="5"/>
        <v>28156.9765480555</v>
      </c>
      <c r="K29" s="47">
        <f t="shared" si="6"/>
        <v>4.211906052257239E-3</v>
      </c>
      <c r="L29" s="48">
        <f t="shared" si="3"/>
        <v>4.2282980572420515E-3</v>
      </c>
      <c r="M29" s="49">
        <f t="shared" si="4"/>
        <v>-1.6392004984812532E-5</v>
      </c>
      <c r="N29" s="45">
        <f t="shared" si="7"/>
        <v>4.6374635108455048E-2</v>
      </c>
      <c r="O29" s="3">
        <f t="shared" si="8"/>
        <v>242.97543737869884</v>
      </c>
      <c r="P29" s="32">
        <f t="shared" si="11"/>
        <v>708.59737338899788</v>
      </c>
      <c r="Q29" s="103">
        <f t="shared" si="9"/>
        <v>4.6374600000000002E-2</v>
      </c>
      <c r="R29" s="109">
        <f t="shared" si="12"/>
        <v>1675.2570000000001</v>
      </c>
      <c r="S29" s="57">
        <f t="shared" si="13"/>
        <v>4.3293368602520518E-2</v>
      </c>
      <c r="T29" s="39">
        <f t="shared" si="14"/>
        <v>234.95047102090251</v>
      </c>
      <c r="U29" s="32">
        <f t="shared" si="15"/>
        <v>807.36882677817857</v>
      </c>
    </row>
    <row r="30" spans="2:21">
      <c r="C30" s="6"/>
      <c r="E30" s="45">
        <f t="shared" si="0"/>
        <v>4.4034117931839312E-3</v>
      </c>
      <c r="F30" s="3">
        <v>125</v>
      </c>
      <c r="G30" s="32">
        <f t="shared" si="10"/>
        <v>27378.777994107142</v>
      </c>
      <c r="H30" s="45">
        <f t="shared" si="1"/>
        <v>4.3937451425805031E-3</v>
      </c>
      <c r="I30" s="3">
        <f t="shared" si="2"/>
        <v>125.550426474148</v>
      </c>
      <c r="J30" s="32">
        <f t="shared" si="5"/>
        <v>27738.435304436956</v>
      </c>
      <c r="K30" s="47">
        <f t="shared" si="6"/>
        <v>4.3937451425805031E-3</v>
      </c>
      <c r="L30" s="48">
        <f t="shared" si="3"/>
        <v>4.4052781218999297E-3</v>
      </c>
      <c r="M30" s="49">
        <f t="shared" si="4"/>
        <v>-1.153297931942663E-5</v>
      </c>
      <c r="N30" s="45">
        <f t="shared" si="7"/>
        <v>6.0877026417269081E-2</v>
      </c>
      <c r="O30" s="3">
        <f t="shared" si="8"/>
        <v>251.96352259489086</v>
      </c>
      <c r="P30" s="32">
        <f t="shared" si="11"/>
        <v>619.76573551214153</v>
      </c>
      <c r="Q30" s="103">
        <f t="shared" si="9"/>
        <v>6.0877000000000001E-2</v>
      </c>
      <c r="R30" s="109">
        <f t="shared" si="12"/>
        <v>1737.2280000000001</v>
      </c>
      <c r="S30" s="57">
        <f t="shared" si="13"/>
        <v>5.4900089051567291E-2</v>
      </c>
      <c r="T30" s="39">
        <f t="shared" si="14"/>
        <v>242.97543737869884</v>
      </c>
      <c r="U30" s="32">
        <f t="shared" si="15"/>
        <v>691.40687871528758</v>
      </c>
    </row>
    <row r="31" spans="2:21">
      <c r="E31" s="45">
        <f t="shared" si="0"/>
        <v>4.5904538479490968E-3</v>
      </c>
      <c r="F31" s="3">
        <v>130</v>
      </c>
      <c r="G31" s="32">
        <f>IFERROR((F31-F30)/(E31-E30),NA())</f>
        <v>26731.956116914898</v>
      </c>
      <c r="H31" s="45">
        <f t="shared" si="1"/>
        <v>4.5799498478356904E-3</v>
      </c>
      <c r="I31" s="3">
        <f t="shared" si="2"/>
        <v>130.59675900023339</v>
      </c>
      <c r="J31" s="32">
        <f>IFERROR((I31-I30)/(H31-H30),NA())</f>
        <v>27100.993603623305</v>
      </c>
      <c r="K31" s="47">
        <f t="shared" si="6"/>
        <v>4.5799498478356904E-3</v>
      </c>
      <c r="L31" s="48">
        <f t="shared" si="3"/>
        <v>4.5823424210608204E-3</v>
      </c>
      <c r="M31" s="49">
        <f t="shared" si="4"/>
        <v>-2.3925732251300555E-6</v>
      </c>
      <c r="N31" s="45">
        <f t="shared" si="7"/>
        <v>7.9278296300958492E-2</v>
      </c>
      <c r="O31" s="3">
        <f t="shared" si="8"/>
        <v>262.1975145167977</v>
      </c>
      <c r="P31" s="32">
        <f>IFERROR((O31-O30)/(N31-N30),NA())</f>
        <v>556.15682975108587</v>
      </c>
      <c r="Q31" s="103">
        <f t="shared" si="9"/>
        <v>7.9278299999999996E-2</v>
      </c>
      <c r="R31" s="109">
        <f t="shared" si="12"/>
        <v>1807.789</v>
      </c>
      <c r="S31" s="57">
        <f t="shared" si="13"/>
        <v>6.9717851771475783E-2</v>
      </c>
      <c r="T31" s="39">
        <f>O30</f>
        <v>251.96352259489086</v>
      </c>
      <c r="U31" s="32">
        <f>IFERROR((T31-T30)/(S31-S30),NA())</f>
        <v>606.57505360887069</v>
      </c>
    </row>
    <row r="32" spans="2:21">
      <c r="E32" s="45">
        <f t="shared" si="0"/>
        <v>4.784291056515148E-3</v>
      </c>
      <c r="F32" s="3">
        <v>135</v>
      </c>
      <c r="G32" s="32">
        <f t="shared" si="10"/>
        <v>25794.841129773176</v>
      </c>
      <c r="H32" s="45">
        <f t="shared" si="1"/>
        <v>4.7728827088253638E-3</v>
      </c>
      <c r="I32" s="3">
        <f t="shared" si="2"/>
        <v>135.64587929262956</v>
      </c>
      <c r="J32" s="32">
        <f t="shared" si="5"/>
        <v>26170.348931208857</v>
      </c>
      <c r="K32" s="47">
        <f t="shared" si="6"/>
        <v>4.7728827088253638E-3</v>
      </c>
      <c r="L32" s="48">
        <f t="shared" si="3"/>
        <v>4.7595045365834933E-3</v>
      </c>
      <c r="M32" s="49">
        <f t="shared" si="4"/>
        <v>1.3378172241870594E-5</v>
      </c>
      <c r="N32" s="45">
        <f t="shared" si="7"/>
        <v>0.10240024718771655</v>
      </c>
      <c r="O32" s="3">
        <f t="shared" si="8"/>
        <v>274.03468040149664</v>
      </c>
      <c r="P32" s="32">
        <f t="shared" si="11"/>
        <v>511.94494541886138</v>
      </c>
      <c r="Q32" s="103">
        <f t="shared" si="9"/>
        <v>0.1024002</v>
      </c>
      <c r="R32" s="109">
        <f t="shared" si="12"/>
        <v>1889.403</v>
      </c>
      <c r="S32" s="57">
        <f t="shared" si="13"/>
        <v>8.8478209091021554E-2</v>
      </c>
      <c r="T32" s="39">
        <f t="shared" si="14"/>
        <v>262.1975145167977</v>
      </c>
      <c r="U32" s="32">
        <f t="shared" si="15"/>
        <v>545.51156716212392</v>
      </c>
    </row>
    <row r="33" spans="5:21">
      <c r="E33" s="45">
        <f t="shared" si="0"/>
        <v>4.988410046395453E-3</v>
      </c>
      <c r="F33" s="3">
        <v>140</v>
      </c>
      <c r="G33" s="32">
        <f t="shared" si="10"/>
        <v>24495.516085651761</v>
      </c>
      <c r="H33" s="45">
        <f t="shared" si="1"/>
        <v>4.9760091523978972E-3</v>
      </c>
      <c r="I33" s="3">
        <f t="shared" si="2"/>
        <v>140.69837740649538</v>
      </c>
      <c r="J33" s="32">
        <f t="shared" si="5"/>
        <v>24873.660095671654</v>
      </c>
      <c r="K33" s="47">
        <f t="shared" si="6"/>
        <v>4.9760091523978972E-3</v>
      </c>
      <c r="L33" s="48">
        <f t="shared" si="3"/>
        <v>4.9367851721577325E-3</v>
      </c>
      <c r="M33" s="49">
        <f t="shared" si="4"/>
        <v>3.9223980240164769E-5</v>
      </c>
      <c r="N33" s="45">
        <f t="shared" si="7"/>
        <v>0.13115275141678756</v>
      </c>
      <c r="O33" s="3">
        <f t="shared" si="8"/>
        <v>287.92419454595506</v>
      </c>
      <c r="P33" s="32">
        <f t="shared" si="11"/>
        <v>483.07145818676349</v>
      </c>
      <c r="Q33" s="103">
        <f t="shared" si="9"/>
        <v>0.13115280000000001</v>
      </c>
      <c r="R33" s="109">
        <f t="shared" si="12"/>
        <v>1985.1679999999999</v>
      </c>
      <c r="S33" s="57">
        <f t="shared" si="13"/>
        <v>0.1120154991316287</v>
      </c>
      <c r="T33" s="39">
        <f t="shared" si="14"/>
        <v>274.03468040149664</v>
      </c>
      <c r="U33" s="32">
        <f t="shared" si="15"/>
        <v>502.91116200196205</v>
      </c>
    </row>
    <row r="34" spans="5:21">
      <c r="E34" s="45">
        <f t="shared" si="0"/>
        <v>5.2078548801767462E-3</v>
      </c>
      <c r="F34" s="3">
        <v>145</v>
      </c>
      <c r="G34" s="32">
        <f t="shared" si="10"/>
        <v>22784.769701998015</v>
      </c>
      <c r="H34" s="45">
        <f t="shared" si="1"/>
        <v>5.194340902866126E-3</v>
      </c>
      <c r="I34" s="3">
        <f t="shared" si="2"/>
        <v>145.75513895762563</v>
      </c>
      <c r="J34" s="32">
        <f t="shared" si="5"/>
        <v>23160.907839952946</v>
      </c>
      <c r="K34" s="47">
        <f t="shared" si="6"/>
        <v>5.194340902866126E-3</v>
      </c>
      <c r="L34" s="48">
        <f t="shared" si="3"/>
        <v>5.1142154020219523E-3</v>
      </c>
      <c r="M34" s="49">
        <f t="shared" si="4"/>
        <v>8.0125500844173761E-5</v>
      </c>
      <c r="N34" s="45">
        <f t="shared" si="7"/>
        <v>0.16650891912658033</v>
      </c>
      <c r="O34" s="3">
        <f t="shared" si="8"/>
        <v>304.42815447837427</v>
      </c>
      <c r="P34" s="32">
        <f t="shared" si="11"/>
        <v>466.79153883094693</v>
      </c>
      <c r="Q34" s="103">
        <f t="shared" si="9"/>
        <v>0.16650889999999999</v>
      </c>
      <c r="R34" s="109">
        <f t="shared" si="12"/>
        <v>2098.9589999999998</v>
      </c>
      <c r="S34" s="57">
        <f t="shared" si="13"/>
        <v>0.14125535473418946</v>
      </c>
      <c r="T34" s="39">
        <f t="shared" si="14"/>
        <v>287.92419454595506</v>
      </c>
      <c r="U34" s="32">
        <f t="shared" si="15"/>
        <v>475.01992941586224</v>
      </c>
    </row>
    <row r="35" spans="5:21">
      <c r="E35" s="45">
        <f t="shared" si="0"/>
        <v>5.4498276659071896E-3</v>
      </c>
      <c r="F35" s="3">
        <v>150</v>
      </c>
      <c r="G35" s="32">
        <f t="shared" si="10"/>
        <v>20663.480750145092</v>
      </c>
      <c r="H35" s="45">
        <f t="shared" si="1"/>
        <v>5.4350310899616231E-3</v>
      </c>
      <c r="I35" s="3">
        <f t="shared" si="2"/>
        <v>150.81747414988607</v>
      </c>
      <c r="J35" s="32">
        <f t="shared" si="5"/>
        <v>21032.578242385447</v>
      </c>
      <c r="K35" s="47">
        <f t="shared" si="6"/>
        <v>5.4350310899616231E-3</v>
      </c>
      <c r="L35" s="48">
        <f t="shared" si="3"/>
        <v>5.2918411982416161E-3</v>
      </c>
      <c r="M35" s="49">
        <f t="shared" si="4"/>
        <v>1.4318989172000703E-4</v>
      </c>
      <c r="N35" s="45">
        <f t="shared" si="7"/>
        <v>0.20946536910947702</v>
      </c>
      <c r="O35" s="3">
        <f t="shared" si="8"/>
        <v>324.24682824479402</v>
      </c>
      <c r="P35" s="32">
        <f t="shared" si="11"/>
        <v>461.36665795964626</v>
      </c>
      <c r="Q35" s="103">
        <f t="shared" si="9"/>
        <v>0.2094654</v>
      </c>
      <c r="R35" s="109">
        <f t="shared" si="12"/>
        <v>2235.6039999999998</v>
      </c>
      <c r="S35" s="57">
        <f t="shared" si="13"/>
        <v>0.17719060875740045</v>
      </c>
      <c r="T35" s="39">
        <f t="shared" si="14"/>
        <v>304.42815447837427</v>
      </c>
      <c r="U35" s="32">
        <f t="shared" si="15"/>
        <v>459.26932704466515</v>
      </c>
    </row>
    <row r="36" spans="5:21">
      <c r="E36" s="45">
        <f t="shared" si="0"/>
        <v>5.7244869776530566E-3</v>
      </c>
      <c r="F36" s="3">
        <v>155</v>
      </c>
      <c r="G36" s="32">
        <f t="shared" si="10"/>
        <v>18204.370964951417</v>
      </c>
      <c r="H36" s="45">
        <f t="shared" si="1"/>
        <v>5.7081643648385517E-3</v>
      </c>
      <c r="I36" s="3">
        <f t="shared" si="2"/>
        <v>155.88729548153623</v>
      </c>
      <c r="J36" s="32">
        <f t="shared" si="5"/>
        <v>18561.712533687365</v>
      </c>
      <c r="K36" s="47">
        <f t="shared" si="6"/>
        <v>5.7081643648385517E-3</v>
      </c>
      <c r="L36" s="48">
        <f t="shared" si="3"/>
        <v>5.4697296660188152E-3</v>
      </c>
      <c r="M36" s="49">
        <f t="shared" si="4"/>
        <v>2.3843469881973649E-4</v>
      </c>
      <c r="N36" s="45">
        <f t="shared" si="7"/>
        <v>0.26098733467325275</v>
      </c>
      <c r="O36" s="3">
        <f t="shared" si="8"/>
        <v>348.24887384548168</v>
      </c>
      <c r="P36" s="32">
        <f t="shared" si="11"/>
        <v>465.86044103804772</v>
      </c>
      <c r="Q36" s="103">
        <f t="shared" si="9"/>
        <v>0.26098729999999998</v>
      </c>
      <c r="R36" s="109">
        <f t="shared" si="12"/>
        <v>2401.0920000000001</v>
      </c>
      <c r="S36" s="57">
        <f t="shared" si="13"/>
        <v>0.2208424508022768</v>
      </c>
      <c r="T36" s="39">
        <f t="shared" si="14"/>
        <v>324.24682824479402</v>
      </c>
      <c r="U36" s="32">
        <f t="shared" si="15"/>
        <v>454.0168945458276</v>
      </c>
    </row>
    <row r="37" spans="5:21">
      <c r="E37" s="45">
        <f t="shared" si="0"/>
        <v>6.0459989363343316E-3</v>
      </c>
      <c r="F37" s="3">
        <v>160</v>
      </c>
      <c r="G37" s="32">
        <f t="shared" si="10"/>
        <v>15551.521070967872</v>
      </c>
      <c r="H37" s="45">
        <f t="shared" si="1"/>
        <v>6.0277952210119048E-3</v>
      </c>
      <c r="I37" s="3">
        <f t="shared" si="2"/>
        <v>160.96735982981352</v>
      </c>
      <c r="J37" s="32">
        <f t="shared" si="5"/>
        <v>15893.535464930506</v>
      </c>
      <c r="K37" s="47">
        <f t="shared" si="6"/>
        <v>6.0277952210119048E-3</v>
      </c>
      <c r="L37" s="48">
        <f t="shared" si="3"/>
        <v>5.6479775378881934E-3</v>
      </c>
      <c r="M37" s="49">
        <f t="shared" si="4"/>
        <v>3.7981768312371142E-4</v>
      </c>
      <c r="N37" s="45">
        <f t="shared" si="7"/>
        <v>0.32194133471048508</v>
      </c>
      <c r="O37" s="3">
        <f t="shared" si="8"/>
        <v>377.5073830740439</v>
      </c>
      <c r="P37" s="32">
        <f t="shared" si="11"/>
        <v>480.00966648112245</v>
      </c>
      <c r="Q37" s="103">
        <f t="shared" si="9"/>
        <v>0.32194129999999999</v>
      </c>
      <c r="R37" s="109">
        <f t="shared" si="12"/>
        <v>2602.8229999999999</v>
      </c>
      <c r="S37" s="57">
        <f t="shared" si="13"/>
        <v>0.27320659340467313</v>
      </c>
      <c r="T37" s="39">
        <f t="shared" si="14"/>
        <v>348.24887384548168</v>
      </c>
      <c r="U37" s="32">
        <f t="shared" si="15"/>
        <v>458.36796723545064</v>
      </c>
    </row>
    <row r="38" spans="5:21">
      <c r="E38" s="45">
        <f t="shared" si="0"/>
        <v>6.4339083618192659E-3</v>
      </c>
      <c r="F38" s="3">
        <v>165</v>
      </c>
      <c r="G38" s="32">
        <f t="shared" si="10"/>
        <v>12889.606881166623</v>
      </c>
      <c r="H38" s="45">
        <f t="shared" si="1"/>
        <v>6.4132991248095428E-3</v>
      </c>
      <c r="I38" s="3">
        <f t="shared" si="2"/>
        <v>166.06159487970018</v>
      </c>
      <c r="J38" s="32">
        <f t="shared" si="5"/>
        <v>13214.483691871437</v>
      </c>
      <c r="K38" s="47">
        <f t="shared" si="6"/>
        <v>6.4132991248095428E-3</v>
      </c>
      <c r="L38" s="48">
        <f t="shared" si="3"/>
        <v>5.8267226273579012E-3</v>
      </c>
      <c r="M38" s="49">
        <f t="shared" si="4"/>
        <v>5.8657649745164162E-4</v>
      </c>
      <c r="N38" s="45">
        <f t="shared" ref="N38:N65" si="16">IFERROR(INDEX(M$1:M$65,ROW()+$C$23-5)-INDEX(M$1:M$65,$C$23,1),NA())</f>
        <v>0.39302178605460941</v>
      </c>
      <c r="O38" s="3">
        <f t="shared" ref="O38:O65" si="17">IFERROR(INDEX(I$1:I$65,ROW()+$C$23-5),NA())</f>
        <v>413.34272722027617</v>
      </c>
      <c r="P38" s="32">
        <f t="shared" si="11"/>
        <v>504.15189364430654</v>
      </c>
      <c r="Q38" s="103">
        <f t="shared" si="9"/>
        <v>0.39302179999999998</v>
      </c>
      <c r="R38" s="109">
        <f t="shared" si="12"/>
        <v>2849.8989999999999</v>
      </c>
      <c r="S38" s="57">
        <f t="shared" si="13"/>
        <v>0.33518720780080241</v>
      </c>
      <c r="T38" s="39">
        <f t="shared" si="14"/>
        <v>377.5073830740439</v>
      </c>
      <c r="U38" s="32">
        <f t="shared" si="15"/>
        <v>472.05903835618358</v>
      </c>
    </row>
    <row r="39" spans="5:21">
      <c r="E39" s="45">
        <f t="shared" si="0"/>
        <v>6.9149122807017549E-3</v>
      </c>
      <c r="F39" s="3">
        <v>170</v>
      </c>
      <c r="G39" s="32">
        <f t="shared" si="10"/>
        <v>10394.925703758181</v>
      </c>
      <c r="H39" s="45">
        <f t="shared" si="1"/>
        <v>6.8911139208371703E-3</v>
      </c>
      <c r="I39" s="3">
        <f t="shared" si="2"/>
        <v>171.17553508771928</v>
      </c>
      <c r="J39" s="32">
        <f t="shared" si="5"/>
        <v>10702.766533256143</v>
      </c>
      <c r="K39" s="47">
        <f t="shared" si="6"/>
        <v>6.8911139208371703E-3</v>
      </c>
      <c r="L39" s="48">
        <f t="shared" si="3"/>
        <v>6.0061591258848872E-3</v>
      </c>
      <c r="M39" s="49">
        <f t="shared" si="4"/>
        <v>8.8495479495228312E-4</v>
      </c>
      <c r="N39" s="45">
        <f t="shared" si="16"/>
        <v>0.4746812067821799</v>
      </c>
      <c r="O39" s="3">
        <f t="shared" si="17"/>
        <v>457.37332275687606</v>
      </c>
      <c r="P39" s="32">
        <f t="shared" si="11"/>
        <v>539.19799019262382</v>
      </c>
      <c r="Q39" s="103">
        <f t="shared" si="9"/>
        <v>0.47468120000000003</v>
      </c>
      <c r="R39" s="109">
        <f t="shared" si="12"/>
        <v>3153.4789999999998</v>
      </c>
      <c r="S39" s="57">
        <f t="shared" ref="S39:S65" si="18">IFERROR(S38+VLOOKUP(T39,$I$5:$K$65,3)-VLOOKUP(T38,$I$5:$K$65,3),NA())</f>
        <v>0.40752503964128578</v>
      </c>
      <c r="T39" s="39">
        <f t="shared" si="14"/>
        <v>413.34272722027617</v>
      </c>
      <c r="U39" s="32">
        <f t="shared" si="15"/>
        <v>495.38869543747188</v>
      </c>
    </row>
    <row r="40" spans="5:21">
      <c r="E40" s="45">
        <f t="shared" si="0"/>
        <v>7.5251355892028936E-3</v>
      </c>
      <c r="F40" s="3">
        <v>175</v>
      </c>
      <c r="G40" s="32">
        <f t="shared" si="10"/>
        <v>8193.7217578287073</v>
      </c>
      <c r="H40" s="45">
        <f t="shared" si="1"/>
        <v>7.4969630031286654E-3</v>
      </c>
      <c r="I40" s="3">
        <f t="shared" si="2"/>
        <v>176.31689872811052</v>
      </c>
      <c r="J40" s="32">
        <f t="shared" si="5"/>
        <v>8486.2118152347794</v>
      </c>
      <c r="K40" s="47">
        <f t="shared" si="6"/>
        <v>7.4969630031286654E-3</v>
      </c>
      <c r="L40" s="48">
        <f t="shared" si="3"/>
        <v>6.1865578501091407E-3</v>
      </c>
      <c r="M40" s="49">
        <f t="shared" si="4"/>
        <v>1.3104051530195247E-3</v>
      </c>
      <c r="N40" s="45">
        <f t="shared" si="16"/>
        <v>0.56707520039942427</v>
      </c>
      <c r="O40" s="3">
        <f t="shared" si="17"/>
        <v>511.57559279800364</v>
      </c>
      <c r="P40" s="32">
        <f t="shared" si="11"/>
        <v>586.64278833609467</v>
      </c>
      <c r="Q40" s="103">
        <f t="shared" si="9"/>
        <v>0.5670752</v>
      </c>
      <c r="R40" s="109">
        <f t="shared" si="12"/>
        <v>3527.1909999999998</v>
      </c>
      <c r="S40" s="57">
        <f t="shared" si="18"/>
        <v>0.49072939354557904</v>
      </c>
      <c r="T40" s="39">
        <f t="shared" si="14"/>
        <v>457.37332275687606</v>
      </c>
      <c r="U40" s="32">
        <f t="shared" si="15"/>
        <v>529.18619604025264</v>
      </c>
    </row>
    <row r="41" spans="5:21">
      <c r="E41" s="45">
        <f t="shared" si="0"/>
        <v>8.3130291901735535E-3</v>
      </c>
      <c r="F41" s="3">
        <v>180</v>
      </c>
      <c r="G41" s="32">
        <f t="shared" si="10"/>
        <v>6346.0345328863677</v>
      </c>
      <c r="H41" s="45">
        <f t="shared" si="1"/>
        <v>8.2786662716325954E-3</v>
      </c>
      <c r="I41" s="3">
        <f t="shared" si="2"/>
        <v>181.49634525423124</v>
      </c>
      <c r="J41" s="32">
        <f t="shared" si="5"/>
        <v>6625.8473449055164</v>
      </c>
      <c r="K41" s="47">
        <f t="shared" si="6"/>
        <v>8.2786662716325954E-3</v>
      </c>
      <c r="L41" s="48">
        <f t="shared" si="3"/>
        <v>6.3682928159379381E-3</v>
      </c>
      <c r="M41" s="49">
        <f t="shared" si="4"/>
        <v>1.9103734556946573E-3</v>
      </c>
      <c r="N41" s="45">
        <f t="shared" si="16"/>
        <v>0.67003210917012967</v>
      </c>
      <c r="O41" s="3">
        <f t="shared" si="17"/>
        <v>578.35457647513454</v>
      </c>
      <c r="P41" s="32">
        <f t="shared" si="11"/>
        <v>648.61100118938009</v>
      </c>
      <c r="Q41" s="103">
        <f t="shared" si="9"/>
        <v>0.67003210000000002</v>
      </c>
      <c r="R41" s="109">
        <f t="shared" si="12"/>
        <v>3987.616</v>
      </c>
      <c r="S41" s="57">
        <f t="shared" si="18"/>
        <v>0.58502522119935407</v>
      </c>
      <c r="T41" s="39">
        <f t="shared" si="14"/>
        <v>511.57559279800364</v>
      </c>
      <c r="U41" s="32">
        <f t="shared" si="15"/>
        <v>574.81090510326146</v>
      </c>
    </row>
    <row r="42" spans="5:21">
      <c r="E42" s="45">
        <f t="shared" si="0"/>
        <v>9.34303484637794E-3</v>
      </c>
      <c r="F42" s="3">
        <v>185</v>
      </c>
      <c r="G42" s="32">
        <f t="shared" si="10"/>
        <v>4854.3422746096439</v>
      </c>
      <c r="H42" s="45">
        <f t="shared" si="1"/>
        <v>9.2996586637838687E-3</v>
      </c>
      <c r="I42" s="3">
        <f t="shared" si="2"/>
        <v>186.7284614465799</v>
      </c>
      <c r="J42" s="32">
        <f t="shared" si="5"/>
        <v>5124.5398423825372</v>
      </c>
      <c r="K42" s="47">
        <f t="shared" si="6"/>
        <v>9.2996586637838687E-3</v>
      </c>
      <c r="L42" s="48">
        <f t="shared" si="3"/>
        <v>6.551875840230874E-3</v>
      </c>
      <c r="M42" s="49">
        <f t="shared" si="4"/>
        <v>2.7477828235529947E-3</v>
      </c>
      <c r="N42" s="45">
        <f t="shared" si="16"/>
        <v>0.78305292984148533</v>
      </c>
      <c r="O42" s="3">
        <f t="shared" si="17"/>
        <v>660.62683523404041</v>
      </c>
      <c r="P42" s="32">
        <f t="shared" si="11"/>
        <v>727.93896089410725</v>
      </c>
      <c r="Q42" s="103">
        <f t="shared" si="9"/>
        <v>0.78305290000000005</v>
      </c>
      <c r="R42" s="109">
        <f t="shared" si="12"/>
        <v>4554.8630000000003</v>
      </c>
      <c r="S42" s="57">
        <f t="shared" si="18"/>
        <v>0.69032525220434482</v>
      </c>
      <c r="T42" s="39">
        <f t="shared" si="14"/>
        <v>578.35457647513454</v>
      </c>
      <c r="U42" s="32">
        <f t="shared" si="15"/>
        <v>634.17819576867805</v>
      </c>
    </row>
    <row r="43" spans="5:21">
      <c r="E43" s="45">
        <f t="shared" si="0"/>
        <v>1.0700188756796847E-2</v>
      </c>
      <c r="F43" s="3">
        <v>190</v>
      </c>
      <c r="G43" s="32">
        <f t="shared" si="10"/>
        <v>3684.1805204368247</v>
      </c>
      <c r="H43" s="45">
        <f t="shared" si="1"/>
        <v>1.0643346856943433E-2</v>
      </c>
      <c r="I43" s="3">
        <f t="shared" si="2"/>
        <v>192.03303586379138</v>
      </c>
      <c r="J43" s="32">
        <f t="shared" si="5"/>
        <v>3947.7718448490987</v>
      </c>
      <c r="K43" s="47">
        <f t="shared" si="6"/>
        <v>1.0643346856943433E-2</v>
      </c>
      <c r="L43" s="48">
        <f t="shared" si="3"/>
        <v>6.7380012583786453E-3</v>
      </c>
      <c r="M43" s="49">
        <f t="shared" si="4"/>
        <v>3.9053455985647873E-3</v>
      </c>
      <c r="N43" s="45">
        <f t="shared" si="16"/>
        <v>0.90534093169715757</v>
      </c>
      <c r="O43" s="3">
        <f t="shared" si="17"/>
        <v>761.91752436508898</v>
      </c>
      <c r="P43" s="32">
        <f t="shared" si="11"/>
        <v>828.29621544225336</v>
      </c>
      <c r="Q43" s="103">
        <f t="shared" si="9"/>
        <v>0.9053409</v>
      </c>
      <c r="R43" s="109">
        <f t="shared" si="12"/>
        <v>5253.2380000000003</v>
      </c>
      <c r="S43" s="57">
        <f t="shared" si="18"/>
        <v>0.80623281879706554</v>
      </c>
      <c r="T43" s="39">
        <f t="shared" si="14"/>
        <v>660.62683523404041</v>
      </c>
      <c r="U43" s="32">
        <f t="shared" si="15"/>
        <v>709.80921416456317</v>
      </c>
    </row>
    <row r="44" spans="5:21">
      <c r="E44" s="45">
        <f t="shared" si="0"/>
        <v>1.2495867947234954E-2</v>
      </c>
      <c r="F44" s="3">
        <v>195</v>
      </c>
      <c r="G44" s="32">
        <f t="shared" si="10"/>
        <v>2784.4617382797123</v>
      </c>
      <c r="H44" s="45">
        <f t="shared" si="1"/>
        <v>1.2418438950461684E-2</v>
      </c>
      <c r="I44" s="3">
        <f t="shared" si="2"/>
        <v>197.4366942497108</v>
      </c>
      <c r="J44" s="32">
        <f t="shared" si="5"/>
        <v>3044.1566415910884</v>
      </c>
      <c r="K44" s="47">
        <f t="shared" si="6"/>
        <v>1.2418438950461684E-2</v>
      </c>
      <c r="L44" s="48">
        <f t="shared" si="3"/>
        <v>6.9276033070073961E-3</v>
      </c>
      <c r="M44" s="49">
        <f t="shared" si="4"/>
        <v>5.4908356434542876E-3</v>
      </c>
      <c r="N44" s="45" t="e">
        <f t="shared" si="16"/>
        <v>#N/A</v>
      </c>
      <c r="O44" s="3" t="e">
        <f t="shared" si="17"/>
        <v>#N/A</v>
      </c>
      <c r="P44" s="32" t="e">
        <f t="shared" si="11"/>
        <v>#N/A</v>
      </c>
      <c r="Q44" s="103" t="e">
        <f t="shared" si="9"/>
        <v>#N/A</v>
      </c>
      <c r="R44" s="109" t="e">
        <f t="shared" si="12"/>
        <v>#N/A</v>
      </c>
      <c r="S44" s="57">
        <f t="shared" si="18"/>
        <v>0.93207487992049387</v>
      </c>
      <c r="T44" s="39">
        <f t="shared" si="14"/>
        <v>761.91752436508898</v>
      </c>
      <c r="U44" s="32">
        <f t="shared" si="15"/>
        <v>804.90329089334205</v>
      </c>
    </row>
    <row r="45" spans="5:21">
      <c r="E45" s="45">
        <f t="shared" si="0"/>
        <v>1.4874920493105459E-2</v>
      </c>
      <c r="F45" s="3">
        <v>200</v>
      </c>
      <c r="G45" s="32">
        <f t="shared" si="10"/>
        <v>2101.6769926662046</v>
      </c>
      <c r="H45" s="45">
        <f t="shared" si="1"/>
        <v>1.4765373858906739E-2</v>
      </c>
      <c r="I45" s="3">
        <f t="shared" si="2"/>
        <v>202.97498409862112</v>
      </c>
      <c r="J45" s="32">
        <f t="shared" si="5"/>
        <v>2359.7969543090899</v>
      </c>
      <c r="K45" s="47">
        <f t="shared" si="6"/>
        <v>1.4765373858906739E-2</v>
      </c>
      <c r="L45" s="48">
        <f t="shared" si="3"/>
        <v>7.1219292666182847E-3</v>
      </c>
      <c r="M45" s="49">
        <f t="shared" si="4"/>
        <v>7.6434445922884545E-3</v>
      </c>
      <c r="N45" s="45" t="e">
        <f t="shared" si="16"/>
        <v>#N/A</v>
      </c>
      <c r="O45" s="3" t="e">
        <f t="shared" si="17"/>
        <v>#N/A</v>
      </c>
      <c r="P45" s="32" t="e">
        <f t="shared" si="11"/>
        <v>#N/A</v>
      </c>
      <c r="Q45" s="103" t="e">
        <f t="shared" si="9"/>
        <v>#N/A</v>
      </c>
      <c r="R45" s="109" t="e">
        <f t="shared" si="12"/>
        <v>#N/A</v>
      </c>
      <c r="S45" s="57" t="e">
        <f t="shared" si="18"/>
        <v>#N/A</v>
      </c>
      <c r="T45" s="39" t="e">
        <f t="shared" si="14"/>
        <v>#N/A</v>
      </c>
      <c r="U45" s="32" t="e">
        <f t="shared" si="15"/>
        <v>#N/A</v>
      </c>
    </row>
    <row r="46" spans="5:21">
      <c r="E46" s="45">
        <f t="shared" si="0"/>
        <v>1.8024462928925504E-2</v>
      </c>
      <c r="F46" s="3">
        <v>205</v>
      </c>
      <c r="G46" s="32">
        <f t="shared" si="10"/>
        <v>1587.5321897982785</v>
      </c>
      <c r="H46" s="45">
        <f t="shared" si="1"/>
        <v>1.7863948221654574E-2</v>
      </c>
      <c r="I46" s="3">
        <f t="shared" si="2"/>
        <v>208.69501490042973</v>
      </c>
      <c r="J46" s="32">
        <f t="shared" si="5"/>
        <v>1846.0201796596696</v>
      </c>
      <c r="K46" s="47">
        <f t="shared" si="6"/>
        <v>1.7863948221654574E-2</v>
      </c>
      <c r="L46" s="48">
        <f t="shared" si="3"/>
        <v>7.3226321017694643E-3</v>
      </c>
      <c r="M46" s="49">
        <f t="shared" si="4"/>
        <v>1.0541316119885111E-2</v>
      </c>
      <c r="N46" s="45" t="e">
        <f t="shared" si="16"/>
        <v>#N/A</v>
      </c>
      <c r="O46" s="3" t="e">
        <f t="shared" si="17"/>
        <v>#N/A</v>
      </c>
      <c r="P46" s="32" t="e">
        <f t="shared" si="11"/>
        <v>#N/A</v>
      </c>
      <c r="Q46" s="103" t="e">
        <f t="shared" si="9"/>
        <v>#N/A</v>
      </c>
      <c r="R46" s="109" t="e">
        <f t="shared" si="12"/>
        <v>#N/A</v>
      </c>
      <c r="S46" s="57" t="e">
        <f t="shared" si="18"/>
        <v>#N/A</v>
      </c>
      <c r="T46" s="39" t="e">
        <f t="shared" si="14"/>
        <v>#N/A</v>
      </c>
      <c r="U46" s="32" t="e">
        <f t="shared" si="15"/>
        <v>#N/A</v>
      </c>
    </row>
    <row r="47" spans="5:21">
      <c r="E47" s="45">
        <f t="shared" si="0"/>
        <v>2.218467656241915E-2</v>
      </c>
      <c r="F47" s="3">
        <v>210</v>
      </c>
      <c r="G47" s="32">
        <f t="shared" si="10"/>
        <v>1201.8613562883602</v>
      </c>
      <c r="H47" s="45">
        <f t="shared" si="1"/>
        <v>2.1942176594425163E-2</v>
      </c>
      <c r="I47" s="3">
        <f t="shared" si="2"/>
        <v>214.65878207810803</v>
      </c>
      <c r="J47" s="32">
        <f t="shared" si="5"/>
        <v>1462.3426234531239</v>
      </c>
      <c r="K47" s="47">
        <f t="shared" si="6"/>
        <v>2.1942176594425163E-2</v>
      </c>
      <c r="L47" s="48">
        <f t="shared" si="3"/>
        <v>7.5318870904599313E-3</v>
      </c>
      <c r="M47" s="49">
        <f t="shared" si="4"/>
        <v>1.441028950396523E-2</v>
      </c>
      <c r="N47" s="45" t="e">
        <f t="shared" si="16"/>
        <v>#N/A</v>
      </c>
      <c r="O47" s="3" t="e">
        <f t="shared" si="17"/>
        <v>#N/A</v>
      </c>
      <c r="P47" s="32" t="e">
        <f t="shared" si="11"/>
        <v>#N/A</v>
      </c>
      <c r="Q47" s="103" t="e">
        <f t="shared" si="9"/>
        <v>#N/A</v>
      </c>
      <c r="R47" s="109" t="e">
        <f t="shared" si="12"/>
        <v>#N/A</v>
      </c>
      <c r="S47" s="57" t="e">
        <f t="shared" si="18"/>
        <v>#N/A</v>
      </c>
      <c r="T47" s="39" t="e">
        <f t="shared" si="14"/>
        <v>#N/A</v>
      </c>
      <c r="U47" s="32" t="e">
        <f t="shared" si="15"/>
        <v>#N/A</v>
      </c>
    </row>
    <row r="48" spans="5:21">
      <c r="E48" s="45">
        <f t="shared" si="0"/>
        <v>2.766198946911495E-2</v>
      </c>
      <c r="F48" s="3">
        <v>215</v>
      </c>
      <c r="G48" s="32">
        <f t="shared" si="10"/>
        <v>912.85637413332665</v>
      </c>
      <c r="H48" s="45">
        <f t="shared" si="1"/>
        <v>2.7286308946709366E-2</v>
      </c>
      <c r="I48" s="3">
        <f t="shared" si="2"/>
        <v>220.94732773585972</v>
      </c>
      <c r="J48" s="32">
        <f t="shared" si="5"/>
        <v>1176.719669950505</v>
      </c>
      <c r="K48" s="47">
        <f t="shared" si="6"/>
        <v>2.7286308946709366E-2</v>
      </c>
      <c r="L48" s="48">
        <f t="shared" si="3"/>
        <v>7.7525378152933236E-3</v>
      </c>
      <c r="M48" s="49">
        <f t="shared" si="4"/>
        <v>1.9533771131416043E-2</v>
      </c>
      <c r="N48" s="45" t="e">
        <f t="shared" si="16"/>
        <v>#N/A</v>
      </c>
      <c r="O48" s="3" t="e">
        <f t="shared" si="17"/>
        <v>#N/A</v>
      </c>
      <c r="P48" s="32" t="e">
        <f t="shared" si="11"/>
        <v>#N/A</v>
      </c>
      <c r="Q48" s="103" t="e">
        <f t="shared" si="9"/>
        <v>#N/A</v>
      </c>
      <c r="R48" s="109" t="e">
        <f t="shared" si="12"/>
        <v>#N/A</v>
      </c>
      <c r="S48" s="57" t="e">
        <f t="shared" si="18"/>
        <v>#N/A</v>
      </c>
      <c r="T48" s="39" t="e">
        <f t="shared" si="14"/>
        <v>#N/A</v>
      </c>
      <c r="U48" s="32" t="e">
        <f t="shared" si="15"/>
        <v>#N/A</v>
      </c>
    </row>
    <row r="49" spans="5:22">
      <c r="E49" s="45">
        <f t="shared" si="0"/>
        <v>3.4845093417940308E-2</v>
      </c>
      <c r="F49" s="3">
        <v>220</v>
      </c>
      <c r="G49" s="32">
        <f t="shared" si="10"/>
        <v>696.07791222590367</v>
      </c>
      <c r="H49" s="45">
        <f t="shared" si="1"/>
        <v>3.4251747320703615E-2</v>
      </c>
      <c r="I49" s="3">
        <f t="shared" si="2"/>
        <v>227.66592055194687</v>
      </c>
      <c r="J49" s="32">
        <f t="shared" si="5"/>
        <v>964.56137508463144</v>
      </c>
      <c r="K49" s="47">
        <f t="shared" si="6"/>
        <v>3.4251747320703615E-2</v>
      </c>
      <c r="L49" s="48">
        <f t="shared" si="3"/>
        <v>7.9882779141033991E-3</v>
      </c>
      <c r="M49" s="49">
        <f t="shared" si="4"/>
        <v>2.6263469406600216E-2</v>
      </c>
      <c r="N49" s="45" t="e">
        <f t="shared" si="16"/>
        <v>#N/A</v>
      </c>
      <c r="O49" s="3" t="e">
        <f t="shared" si="17"/>
        <v>#N/A</v>
      </c>
      <c r="P49" s="32" t="e">
        <f t="shared" si="11"/>
        <v>#N/A</v>
      </c>
      <c r="Q49" s="103" t="e">
        <f t="shared" si="9"/>
        <v>#N/A</v>
      </c>
      <c r="R49" s="109" t="e">
        <f t="shared" si="12"/>
        <v>#N/A</v>
      </c>
      <c r="S49" s="57" t="e">
        <f t="shared" si="18"/>
        <v>#N/A</v>
      </c>
      <c r="T49" s="39" t="e">
        <f t="shared" si="14"/>
        <v>#N/A</v>
      </c>
      <c r="U49" s="32" t="e">
        <f t="shared" si="15"/>
        <v>#N/A</v>
      </c>
    </row>
    <row r="50" spans="5:22">
      <c r="E50" s="45">
        <f t="shared" si="0"/>
        <v>4.4224315648455664E-2</v>
      </c>
      <c r="F50" s="3">
        <v>225</v>
      </c>
      <c r="G50" s="32">
        <f t="shared" si="10"/>
        <v>533.09324346025937</v>
      </c>
      <c r="H50" s="45">
        <f t="shared" si="1"/>
        <v>4.3274328113208055E-2</v>
      </c>
      <c r="I50" s="3">
        <f t="shared" si="2"/>
        <v>234.95047102090251</v>
      </c>
      <c r="J50" s="32">
        <f t="shared" si="5"/>
        <v>807.36882677817925</v>
      </c>
      <c r="K50" s="47">
        <f t="shared" si="6"/>
        <v>4.3274328113208055E-2</v>
      </c>
      <c r="L50" s="48">
        <f t="shared" si="3"/>
        <v>8.2438761761720186E-3</v>
      </c>
      <c r="M50" s="49">
        <f t="shared" si="4"/>
        <v>3.5030451937036036E-2</v>
      </c>
      <c r="N50" s="45" t="e">
        <f t="shared" si="16"/>
        <v>#N/A</v>
      </c>
      <c r="O50" s="3" t="e">
        <f t="shared" si="17"/>
        <v>#N/A</v>
      </c>
      <c r="P50" s="32" t="e">
        <f t="shared" si="11"/>
        <v>#N/A</v>
      </c>
      <c r="Q50" s="103" t="e">
        <f t="shared" si="9"/>
        <v>#N/A</v>
      </c>
      <c r="R50" s="109" t="e">
        <f t="shared" si="12"/>
        <v>#N/A</v>
      </c>
      <c r="S50" s="57" t="e">
        <f t="shared" si="18"/>
        <v>#N/A</v>
      </c>
      <c r="T50" s="39" t="e">
        <f t="shared" si="14"/>
        <v>#N/A</v>
      </c>
      <c r="U50" s="32" t="e">
        <f t="shared" si="15"/>
        <v>#N/A</v>
      </c>
      <c r="V50" s="6"/>
    </row>
    <row r="51" spans="5:22">
      <c r="E51" s="45">
        <f t="shared" si="0"/>
        <v>5.6414945124777433E-2</v>
      </c>
      <c r="F51" s="3">
        <v>230</v>
      </c>
      <c r="G51" s="32">
        <f t="shared" si="10"/>
        <v>410.15109266602292</v>
      </c>
      <c r="H51" s="45">
        <f t="shared" si="1"/>
        <v>5.4881048562254828E-2</v>
      </c>
      <c r="I51" s="3">
        <f t="shared" si="2"/>
        <v>242.97543737869884</v>
      </c>
      <c r="J51" s="32">
        <f t="shared" si="5"/>
        <v>691.40687871528758</v>
      </c>
      <c r="K51" s="47">
        <f t="shared" si="6"/>
        <v>5.4881048562254828E-2</v>
      </c>
      <c r="L51" s="48">
        <f t="shared" si="3"/>
        <v>8.5254539431122399E-3</v>
      </c>
      <c r="M51" s="49">
        <f t="shared" si="4"/>
        <v>4.6355594619142584E-2</v>
      </c>
      <c r="N51" s="45" t="e">
        <f t="shared" si="16"/>
        <v>#N/A</v>
      </c>
      <c r="O51" s="3" t="e">
        <f t="shared" si="17"/>
        <v>#N/A</v>
      </c>
      <c r="P51" s="32" t="e">
        <f t="shared" si="11"/>
        <v>#N/A</v>
      </c>
      <c r="Q51" s="103" t="e">
        <f t="shared" si="9"/>
        <v>#N/A</v>
      </c>
      <c r="R51" s="109" t="e">
        <f t="shared" si="12"/>
        <v>#N/A</v>
      </c>
      <c r="S51" s="57" t="e">
        <f t="shared" si="18"/>
        <v>#N/A</v>
      </c>
      <c r="T51" s="39" t="e">
        <f t="shared" si="14"/>
        <v>#N/A</v>
      </c>
      <c r="U51" s="32" t="e">
        <f t="shared" si="15"/>
        <v>#N/A</v>
      </c>
      <c r="V51" s="6"/>
    </row>
    <row r="52" spans="5:22">
      <c r="E52" s="45">
        <f t="shared" si="0"/>
        <v>7.2185202531450526E-2</v>
      </c>
      <c r="F52" s="3">
        <v>235</v>
      </c>
      <c r="G52" s="32">
        <f t="shared" si="10"/>
        <v>317.05252939525758</v>
      </c>
      <c r="H52" s="45">
        <f t="shared" si="1"/>
        <v>6.969881128216332E-2</v>
      </c>
      <c r="I52" s="3">
        <f t="shared" si="2"/>
        <v>251.96352259489086</v>
      </c>
      <c r="J52" s="32">
        <f t="shared" si="5"/>
        <v>606.57505360887069</v>
      </c>
      <c r="K52" s="47">
        <f t="shared" si="6"/>
        <v>6.969881128216332E-2</v>
      </c>
      <c r="L52" s="48">
        <f t="shared" si="3"/>
        <v>8.840825354206697E-3</v>
      </c>
      <c r="M52" s="49">
        <f t="shared" si="4"/>
        <v>6.0857985927956625E-2</v>
      </c>
      <c r="N52" s="45" t="e">
        <f t="shared" si="16"/>
        <v>#N/A</v>
      </c>
      <c r="O52" s="3" t="e">
        <f t="shared" si="17"/>
        <v>#N/A</v>
      </c>
      <c r="P52" s="32" t="e">
        <f t="shared" si="11"/>
        <v>#N/A</v>
      </c>
      <c r="Q52" s="103" t="e">
        <f t="shared" si="9"/>
        <v>#N/A</v>
      </c>
      <c r="R52" s="109" t="e">
        <f t="shared" si="12"/>
        <v>#N/A</v>
      </c>
      <c r="S52" s="57" t="e">
        <f t="shared" si="18"/>
        <v>#N/A</v>
      </c>
      <c r="T52" s="39" t="e">
        <f t="shared" si="14"/>
        <v>#N/A</v>
      </c>
      <c r="U52" s="32" t="e">
        <f t="shared" si="15"/>
        <v>#N/A</v>
      </c>
    </row>
    <row r="53" spans="5:22">
      <c r="E53" s="45">
        <f t="shared" si="0"/>
        <v>9.248964381999053E-2</v>
      </c>
      <c r="F53" s="3">
        <v>240</v>
      </c>
      <c r="G53" s="32">
        <f t="shared" si="10"/>
        <v>246.25154314499861</v>
      </c>
      <c r="H53" s="45">
        <f t="shared" si="1"/>
        <v>8.8459168601709104E-2</v>
      </c>
      <c r="I53" s="3">
        <f t="shared" si="2"/>
        <v>262.1975145167977</v>
      </c>
      <c r="J53" s="32">
        <f t="shared" si="5"/>
        <v>545.51156716212347</v>
      </c>
      <c r="K53" s="47">
        <f t="shared" si="6"/>
        <v>8.8459168601709104E-2</v>
      </c>
      <c r="L53" s="48">
        <f t="shared" si="3"/>
        <v>9.1999127900630768E-3</v>
      </c>
      <c r="M53" s="49">
        <f t="shared" si="4"/>
        <v>7.9259255811646029E-2</v>
      </c>
      <c r="N53" s="45" t="e">
        <f t="shared" si="16"/>
        <v>#N/A</v>
      </c>
      <c r="O53" s="3" t="e">
        <f t="shared" si="17"/>
        <v>#N/A</v>
      </c>
      <c r="P53" s="32" t="e">
        <f t="shared" si="11"/>
        <v>#N/A</v>
      </c>
      <c r="Q53" s="103" t="e">
        <f t="shared" si="9"/>
        <v>#N/A</v>
      </c>
      <c r="R53" s="109" t="e">
        <f t="shared" si="12"/>
        <v>#N/A</v>
      </c>
      <c r="S53" s="57" t="e">
        <f t="shared" si="18"/>
        <v>#N/A</v>
      </c>
      <c r="T53" s="39" t="e">
        <f t="shared" si="14"/>
        <v>#N/A</v>
      </c>
      <c r="U53" s="32" t="e">
        <f t="shared" si="15"/>
        <v>#N/A</v>
      </c>
    </row>
    <row r="54" spans="5:22">
      <c r="E54" s="45">
        <f t="shared" si="0"/>
        <v>0.11850889959794549</v>
      </c>
      <c r="F54" s="3">
        <v>245</v>
      </c>
      <c r="G54" s="32">
        <f t="shared" si="10"/>
        <v>192.16537331695298</v>
      </c>
      <c r="H54" s="45">
        <f t="shared" si="1"/>
        <v>0.11199645864231625</v>
      </c>
      <c r="I54" s="3">
        <f t="shared" si="2"/>
        <v>274.03468040149664</v>
      </c>
      <c r="J54" s="32">
        <f t="shared" si="5"/>
        <v>502.91116200196205</v>
      </c>
      <c r="K54" s="47">
        <f t="shared" si="6"/>
        <v>0.11199645864231625</v>
      </c>
      <c r="L54" s="48">
        <f t="shared" si="3"/>
        <v>9.6152519439121637E-3</v>
      </c>
      <c r="M54" s="49">
        <f t="shared" si="4"/>
        <v>0.10238120669840409</v>
      </c>
      <c r="N54" s="45" t="e">
        <f t="shared" si="16"/>
        <v>#N/A</v>
      </c>
      <c r="O54" s="3" t="e">
        <f t="shared" si="17"/>
        <v>#N/A</v>
      </c>
      <c r="P54" s="32" t="e">
        <f t="shared" si="11"/>
        <v>#N/A</v>
      </c>
      <c r="Q54" s="103" t="e">
        <f t="shared" si="9"/>
        <v>#N/A</v>
      </c>
      <c r="R54" s="109" t="e">
        <f t="shared" si="12"/>
        <v>#N/A</v>
      </c>
      <c r="S54" s="57" t="e">
        <f t="shared" si="18"/>
        <v>#N/A</v>
      </c>
      <c r="T54" s="39" t="e">
        <f t="shared" si="14"/>
        <v>#N/A</v>
      </c>
      <c r="U54" s="32" t="e">
        <f t="shared" si="15"/>
        <v>#N/A</v>
      </c>
    </row>
    <row r="55" spans="5:22">
      <c r="E55" s="45">
        <f t="shared" si="0"/>
        <v>0.15169677818382044</v>
      </c>
      <c r="F55" s="3">
        <v>250</v>
      </c>
      <c r="G55" s="32">
        <f t="shared" si="10"/>
        <v>150.65741508793045</v>
      </c>
      <c r="H55" s="45">
        <f t="shared" si="1"/>
        <v>0.14123631424487704</v>
      </c>
      <c r="I55" s="3">
        <f t="shared" si="2"/>
        <v>287.92419454595506</v>
      </c>
      <c r="J55" s="32">
        <f t="shared" si="5"/>
        <v>475.01992941586178</v>
      </c>
      <c r="K55" s="47">
        <f t="shared" si="6"/>
        <v>0.14123631424487704</v>
      </c>
      <c r="L55" s="48">
        <f t="shared" si="3"/>
        <v>1.0102603317401933E-2</v>
      </c>
      <c r="M55" s="49">
        <f t="shared" si="4"/>
        <v>0.13113371092747511</v>
      </c>
      <c r="N55" s="45" t="e">
        <f t="shared" si="16"/>
        <v>#N/A</v>
      </c>
      <c r="O55" s="3" t="e">
        <f t="shared" si="17"/>
        <v>#N/A</v>
      </c>
      <c r="P55" s="32" t="e">
        <f t="shared" si="11"/>
        <v>#N/A</v>
      </c>
      <c r="Q55" s="103" t="e">
        <f t="shared" si="9"/>
        <v>#N/A</v>
      </c>
      <c r="R55" s="109" t="e">
        <f t="shared" si="12"/>
        <v>#N/A</v>
      </c>
      <c r="S55" s="57" t="e">
        <f t="shared" si="18"/>
        <v>#N/A</v>
      </c>
      <c r="T55" s="39" t="e">
        <f t="shared" si="14"/>
        <v>#N/A</v>
      </c>
      <c r="U55" s="32" t="e">
        <f t="shared" si="15"/>
        <v>#N/A</v>
      </c>
    </row>
    <row r="56" spans="5:22">
      <c r="E56" s="45">
        <f t="shared" si="0"/>
        <v>0.19383589991519323</v>
      </c>
      <c r="F56" s="3">
        <v>255</v>
      </c>
      <c r="G56" s="32">
        <f t="shared" si="10"/>
        <v>118.65458496913745</v>
      </c>
      <c r="H56" s="45">
        <f t="shared" si="1"/>
        <v>0.17717156826808803</v>
      </c>
      <c r="I56" s="3">
        <f t="shared" si="2"/>
        <v>304.42815447837427</v>
      </c>
      <c r="J56" s="32">
        <f t="shared" si="5"/>
        <v>459.26932704466515</v>
      </c>
      <c r="K56" s="47">
        <f t="shared" si="6"/>
        <v>0.17717156826808803</v>
      </c>
      <c r="L56" s="48">
        <f t="shared" si="3"/>
        <v>1.0681689630820149E-2</v>
      </c>
      <c r="M56" s="49">
        <f t="shared" si="4"/>
        <v>0.16648987863726789</v>
      </c>
      <c r="N56" s="45" t="e">
        <f t="shared" si="16"/>
        <v>#N/A</v>
      </c>
      <c r="O56" s="3" t="e">
        <f t="shared" si="17"/>
        <v>#N/A</v>
      </c>
      <c r="P56" s="32" t="e">
        <f t="shared" si="11"/>
        <v>#N/A</v>
      </c>
      <c r="Q56" s="103" t="e">
        <f t="shared" si="9"/>
        <v>#N/A</v>
      </c>
      <c r="R56" s="109" t="e">
        <f t="shared" si="12"/>
        <v>#N/A</v>
      </c>
      <c r="S56" s="57" t="e">
        <f t="shared" si="18"/>
        <v>#N/A</v>
      </c>
      <c r="T56" s="39" t="e">
        <f t="shared" si="14"/>
        <v>#N/A</v>
      </c>
      <c r="U56" s="32" t="e">
        <f t="shared" si="15"/>
        <v>#N/A</v>
      </c>
    </row>
    <row r="57" spans="5:22">
      <c r="E57" s="45">
        <f t="shared" si="0"/>
        <v>0.2471031855569002</v>
      </c>
      <c r="F57" s="3">
        <v>260</v>
      </c>
      <c r="G57" s="32">
        <f t="shared" si="10"/>
        <v>93.866243413107654</v>
      </c>
      <c r="H57" s="45">
        <f t="shared" si="1"/>
        <v>0.22082341031296437</v>
      </c>
      <c r="I57" s="3">
        <f t="shared" si="2"/>
        <v>324.24682824479402</v>
      </c>
      <c r="J57" s="32">
        <f t="shared" si="5"/>
        <v>454.0168945458276</v>
      </c>
      <c r="K57" s="47">
        <f t="shared" si="6"/>
        <v>0.22082341031296437</v>
      </c>
      <c r="L57" s="48">
        <f t="shared" si="3"/>
        <v>1.137708169279979E-2</v>
      </c>
      <c r="M57" s="49">
        <f t="shared" si="4"/>
        <v>0.20944632862016457</v>
      </c>
      <c r="N57" s="45" t="e">
        <f t="shared" si="16"/>
        <v>#N/A</v>
      </c>
      <c r="O57" s="3" t="e">
        <f t="shared" si="17"/>
        <v>#N/A</v>
      </c>
      <c r="P57" s="32" t="e">
        <f t="shared" si="11"/>
        <v>#N/A</v>
      </c>
      <c r="Q57" s="103" t="e">
        <f t="shared" si="9"/>
        <v>#N/A</v>
      </c>
      <c r="R57" s="109" t="e">
        <f t="shared" si="12"/>
        <v>#N/A</v>
      </c>
      <c r="S57" s="57" t="e">
        <f t="shared" si="18"/>
        <v>#N/A</v>
      </c>
      <c r="T57" s="39" t="e">
        <f t="shared" si="14"/>
        <v>#N/A</v>
      </c>
      <c r="U57" s="32" t="e">
        <f t="shared" si="15"/>
        <v>#N/A</v>
      </c>
    </row>
    <row r="58" spans="5:22">
      <c r="E58" s="45">
        <f t="shared" si="0"/>
        <v>0.31414669375653476</v>
      </c>
      <c r="F58" s="3">
        <v>265</v>
      </c>
      <c r="G58" s="32">
        <f t="shared" si="10"/>
        <v>74.578436216547118</v>
      </c>
      <c r="H58" s="45">
        <f t="shared" si="1"/>
        <v>0.27318755291536073</v>
      </c>
      <c r="I58" s="3">
        <f t="shared" si="2"/>
        <v>348.24887384548168</v>
      </c>
      <c r="J58" s="32">
        <f t="shared" si="5"/>
        <v>458.36796723545041</v>
      </c>
      <c r="K58" s="47">
        <f t="shared" si="6"/>
        <v>0.27318755291536073</v>
      </c>
      <c r="L58" s="48">
        <f t="shared" si="3"/>
        <v>1.2219258731420411E-2</v>
      </c>
      <c r="M58" s="49">
        <f t="shared" si="4"/>
        <v>0.2609682941839403</v>
      </c>
      <c r="N58" s="45" t="e">
        <f t="shared" si="16"/>
        <v>#N/A</v>
      </c>
      <c r="O58" s="3" t="e">
        <f t="shared" si="17"/>
        <v>#N/A</v>
      </c>
      <c r="P58" s="32" t="e">
        <f t="shared" si="11"/>
        <v>#N/A</v>
      </c>
      <c r="Q58" s="103" t="e">
        <f t="shared" si="9"/>
        <v>#N/A</v>
      </c>
      <c r="R58" s="109" t="e">
        <f t="shared" si="12"/>
        <v>#N/A</v>
      </c>
      <c r="S58" s="57" t="e">
        <f t="shared" si="18"/>
        <v>#N/A</v>
      </c>
      <c r="T58" s="39" t="e">
        <f t="shared" si="14"/>
        <v>#N/A</v>
      </c>
      <c r="U58" s="32" t="e">
        <f t="shared" si="15"/>
        <v>#N/A</v>
      </c>
    </row>
    <row r="59" spans="5:22">
      <c r="E59" s="45">
        <f t="shared" si="0"/>
        <v>0.39817549286682935</v>
      </c>
      <c r="F59" s="3">
        <v>270</v>
      </c>
      <c r="G59" s="32">
        <f t="shared" si="10"/>
        <v>59.50340898525868</v>
      </c>
      <c r="H59" s="45">
        <f t="shared" si="1"/>
        <v>0.33516816731148996</v>
      </c>
      <c r="I59" s="3">
        <f t="shared" si="2"/>
        <v>377.5073830740439</v>
      </c>
      <c r="J59" s="32">
        <f t="shared" si="5"/>
        <v>472.05903835618398</v>
      </c>
      <c r="K59" s="47">
        <f t="shared" si="6"/>
        <v>0.33516816731148996</v>
      </c>
      <c r="L59" s="48">
        <f t="shared" si="3"/>
        <v>1.324587309031733E-2</v>
      </c>
      <c r="M59" s="49">
        <f t="shared" si="4"/>
        <v>0.32192229422117263</v>
      </c>
      <c r="N59" s="45" t="e">
        <f t="shared" si="16"/>
        <v>#N/A</v>
      </c>
      <c r="O59" s="3" t="e">
        <f t="shared" si="17"/>
        <v>#N/A</v>
      </c>
      <c r="P59" s="32" t="e">
        <f t="shared" si="11"/>
        <v>#N/A</v>
      </c>
      <c r="Q59" s="103" t="e">
        <f t="shared" si="9"/>
        <v>#N/A</v>
      </c>
      <c r="R59" s="109" t="e">
        <f t="shared" si="12"/>
        <v>#N/A</v>
      </c>
      <c r="S59" s="57" t="e">
        <f t="shared" si="18"/>
        <v>#N/A</v>
      </c>
      <c r="T59" s="39" t="e">
        <f t="shared" si="14"/>
        <v>#N/A</v>
      </c>
      <c r="U59" s="32" t="e">
        <f t="shared" si="15"/>
        <v>#N/A</v>
      </c>
    </row>
    <row r="60" spans="5:22">
      <c r="E60" s="45">
        <f t="shared" si="0"/>
        <v>0.50306446261918603</v>
      </c>
      <c r="F60" s="3">
        <v>275</v>
      </c>
      <c r="G60" s="32">
        <f t="shared" si="10"/>
        <v>47.669454774939844</v>
      </c>
      <c r="H60" s="45">
        <f t="shared" si="1"/>
        <v>0.40750599915197333</v>
      </c>
      <c r="I60" s="3">
        <f t="shared" si="2"/>
        <v>413.34272722027617</v>
      </c>
      <c r="J60" s="32">
        <f t="shared" si="5"/>
        <v>495.38869543747188</v>
      </c>
      <c r="K60" s="47">
        <f t="shared" si="6"/>
        <v>0.40750599915197333</v>
      </c>
      <c r="L60" s="48">
        <f t="shared" si="3"/>
        <v>1.4503253586676357E-2</v>
      </c>
      <c r="M60" s="49">
        <f t="shared" si="4"/>
        <v>0.39300274556529696</v>
      </c>
      <c r="N60" s="45" t="e">
        <f t="shared" si="16"/>
        <v>#N/A</v>
      </c>
      <c r="O60" s="3" t="e">
        <f t="shared" si="17"/>
        <v>#N/A</v>
      </c>
      <c r="P60" s="32" t="e">
        <f t="shared" si="11"/>
        <v>#N/A</v>
      </c>
      <c r="Q60" s="103" t="e">
        <f t="shared" si="9"/>
        <v>#N/A</v>
      </c>
      <c r="R60" s="109" t="e">
        <f t="shared" si="12"/>
        <v>#N/A</v>
      </c>
      <c r="S60" s="57" t="e">
        <f t="shared" si="18"/>
        <v>#N/A</v>
      </c>
      <c r="T60" s="39" t="e">
        <f t="shared" si="14"/>
        <v>#N/A</v>
      </c>
      <c r="U60" s="32" t="e">
        <f t="shared" si="15"/>
        <v>#N/A</v>
      </c>
    </row>
    <row r="61" spans="5:22">
      <c r="E61" s="45">
        <f t="shared" si="0"/>
        <v>0.63347615270312863</v>
      </c>
      <c r="F61" s="3">
        <v>280</v>
      </c>
      <c r="G61" s="32">
        <f t="shared" si="10"/>
        <v>38.340121171511775</v>
      </c>
      <c r="H61" s="45">
        <f t="shared" si="1"/>
        <v>0.49071035305626659</v>
      </c>
      <c r="I61" s="3">
        <f t="shared" si="2"/>
        <v>457.37332275687606</v>
      </c>
      <c r="J61" s="32">
        <f t="shared" si="5"/>
        <v>529.18619604025264</v>
      </c>
      <c r="K61" s="47">
        <f t="shared" si="6"/>
        <v>0.49071035305626659</v>
      </c>
      <c r="L61" s="48">
        <f t="shared" si="3"/>
        <v>1.6048186763399159E-2</v>
      </c>
      <c r="M61" s="49">
        <f t="shared" si="4"/>
        <v>0.47466216629286745</v>
      </c>
      <c r="N61" s="45" t="e">
        <f t="shared" si="16"/>
        <v>#N/A</v>
      </c>
      <c r="O61" s="3" t="e">
        <f t="shared" si="17"/>
        <v>#N/A</v>
      </c>
      <c r="P61" s="32" t="e">
        <f t="shared" si="11"/>
        <v>#N/A</v>
      </c>
      <c r="Q61" s="103" t="e">
        <f t="shared" si="9"/>
        <v>#N/A</v>
      </c>
      <c r="R61" s="109" t="e">
        <f t="shared" si="12"/>
        <v>#N/A</v>
      </c>
      <c r="S61" s="57" t="e">
        <f t="shared" si="18"/>
        <v>#N/A</v>
      </c>
      <c r="T61" s="39" t="e">
        <f t="shared" si="14"/>
        <v>#N/A</v>
      </c>
      <c r="U61" s="32" t="e">
        <f t="shared" si="15"/>
        <v>#N/A</v>
      </c>
    </row>
    <row r="62" spans="5:22">
      <c r="E62" s="45">
        <f t="shared" si="0"/>
        <v>0.79500207999299533</v>
      </c>
      <c r="F62" s="3">
        <v>285</v>
      </c>
      <c r="G62" s="32">
        <f t="shared" si="10"/>
        <v>30.954782825838475</v>
      </c>
      <c r="H62" s="45">
        <f t="shared" si="1"/>
        <v>0.58500618071004173</v>
      </c>
      <c r="I62" s="3">
        <f t="shared" si="2"/>
        <v>511.57559279800364</v>
      </c>
      <c r="J62" s="32">
        <f t="shared" si="5"/>
        <v>574.81090510326078</v>
      </c>
      <c r="K62" s="47">
        <f t="shared" si="6"/>
        <v>0.58500618071004173</v>
      </c>
      <c r="L62" s="48">
        <f t="shared" si="3"/>
        <v>1.7950020799929953E-2</v>
      </c>
      <c r="M62" s="49">
        <f t="shared" si="4"/>
        <v>0.56705615991011182</v>
      </c>
      <c r="N62" s="45" t="e">
        <f t="shared" si="16"/>
        <v>#N/A</v>
      </c>
      <c r="O62" s="3" t="e">
        <f t="shared" si="17"/>
        <v>#N/A</v>
      </c>
      <c r="P62" s="32" t="e">
        <f t="shared" si="11"/>
        <v>#N/A</v>
      </c>
      <c r="Q62" s="103" t="e">
        <f t="shared" si="9"/>
        <v>#N/A</v>
      </c>
      <c r="R62" s="109" t="e">
        <f t="shared" si="12"/>
        <v>#N/A</v>
      </c>
      <c r="S62" s="57" t="e">
        <f t="shared" si="18"/>
        <v>#N/A</v>
      </c>
      <c r="T62" s="39" t="e">
        <f t="shared" si="14"/>
        <v>#N/A</v>
      </c>
      <c r="U62" s="32" t="e">
        <f t="shared" si="15"/>
        <v>#N/A</v>
      </c>
    </row>
    <row r="63" spans="5:22">
      <c r="E63" s="45">
        <f t="shared" si="0"/>
        <v>0.99432612577632573</v>
      </c>
      <c r="F63" s="3">
        <v>290</v>
      </c>
      <c r="G63" s="32">
        <f t="shared" si="10"/>
        <v>25.084780816836869</v>
      </c>
      <c r="H63" s="45">
        <f t="shared" si="1"/>
        <v>0.69030621171503248</v>
      </c>
      <c r="I63" s="3">
        <f t="shared" si="2"/>
        <v>578.35457647513454</v>
      </c>
      <c r="J63" s="32">
        <f t="shared" si="5"/>
        <v>634.17819576867805</v>
      </c>
      <c r="K63" s="47">
        <f t="shared" si="6"/>
        <v>0.69030621171503248</v>
      </c>
      <c r="L63" s="48">
        <f t="shared" si="3"/>
        <v>2.0293143034215248E-2</v>
      </c>
      <c r="M63" s="49">
        <f t="shared" si="4"/>
        <v>0.67001306868081723</v>
      </c>
      <c r="N63" s="45" t="e">
        <f t="shared" si="16"/>
        <v>#N/A</v>
      </c>
      <c r="O63" s="3" t="e">
        <f t="shared" si="17"/>
        <v>#N/A</v>
      </c>
      <c r="P63" s="32" t="e">
        <f t="shared" si="11"/>
        <v>#N/A</v>
      </c>
      <c r="Q63" s="103" t="e">
        <f t="shared" si="9"/>
        <v>#N/A</v>
      </c>
      <c r="R63" s="109" t="e">
        <f t="shared" si="12"/>
        <v>#N/A</v>
      </c>
      <c r="S63" s="57" t="e">
        <f t="shared" si="18"/>
        <v>#N/A</v>
      </c>
      <c r="T63" s="39" t="e">
        <f t="shared" si="14"/>
        <v>#N/A</v>
      </c>
      <c r="U63" s="32" t="e">
        <f t="shared" si="15"/>
        <v>#N/A</v>
      </c>
    </row>
    <row r="64" spans="5:22">
      <c r="E64" s="45">
        <f t="shared" si="0"/>
        <v>1.2394130007933573</v>
      </c>
      <c r="F64" s="3">
        <v>295</v>
      </c>
      <c r="G64" s="32">
        <f t="shared" si="10"/>
        <v>20.400929260910203</v>
      </c>
      <c r="H64" s="45">
        <f t="shared" si="1"/>
        <v>0.8062137783077532</v>
      </c>
      <c r="I64" s="3">
        <f t="shared" si="2"/>
        <v>660.62683523404041</v>
      </c>
      <c r="J64" s="32">
        <f t="shared" si="5"/>
        <v>709.80921416456317</v>
      </c>
      <c r="K64" s="47">
        <f t="shared" si="6"/>
        <v>0.8062137783077532</v>
      </c>
      <c r="L64" s="48">
        <f t="shared" si="3"/>
        <v>2.3179888955580364E-2</v>
      </c>
      <c r="M64" s="49">
        <f t="shared" si="4"/>
        <v>0.78303388935217288</v>
      </c>
      <c r="N64" s="45" t="e">
        <f t="shared" si="16"/>
        <v>#N/A</v>
      </c>
      <c r="O64" s="3" t="e">
        <f t="shared" si="17"/>
        <v>#N/A</v>
      </c>
      <c r="P64" s="32" t="e">
        <f t="shared" si="11"/>
        <v>#N/A</v>
      </c>
      <c r="Q64" s="103" t="e">
        <f t="shared" si="9"/>
        <v>#N/A</v>
      </c>
      <c r="R64" s="109" t="e">
        <f t="shared" si="12"/>
        <v>#N/A</v>
      </c>
      <c r="S64" s="57" t="e">
        <f t="shared" si="18"/>
        <v>#N/A</v>
      </c>
      <c r="T64" s="39" t="e">
        <f t="shared" si="14"/>
        <v>#N/A</v>
      </c>
      <c r="U64" s="32" t="e">
        <f t="shared" si="15"/>
        <v>#N/A</v>
      </c>
    </row>
    <row r="65" spans="5:21" ht="19.5" thickBot="1">
      <c r="E65" s="46">
        <f t="shared" si="0"/>
        <v>1.5397250812169632</v>
      </c>
      <c r="F65" s="33">
        <v>300</v>
      </c>
      <c r="G65" s="34">
        <f t="shared" si="10"/>
        <v>16.649346882573749</v>
      </c>
      <c r="H65" s="46">
        <f t="shared" si="1"/>
        <v>0.93205583943118153</v>
      </c>
      <c r="I65" s="33">
        <f t="shared" si="2"/>
        <v>761.91752436508898</v>
      </c>
      <c r="J65" s="34">
        <f t="shared" si="5"/>
        <v>804.90329089334205</v>
      </c>
      <c r="K65" s="50">
        <f t="shared" si="6"/>
        <v>0.93205583943118153</v>
      </c>
      <c r="L65" s="51">
        <f t="shared" si="3"/>
        <v>2.6733948223336454E-2</v>
      </c>
      <c r="M65" s="52">
        <f t="shared" si="4"/>
        <v>0.90532189120784512</v>
      </c>
      <c r="N65" s="46" t="e">
        <f t="shared" si="16"/>
        <v>#N/A</v>
      </c>
      <c r="O65" s="33" t="e">
        <f t="shared" si="17"/>
        <v>#N/A</v>
      </c>
      <c r="P65" s="34" t="e">
        <f t="shared" si="11"/>
        <v>#N/A</v>
      </c>
      <c r="Q65" s="112" t="e">
        <f t="shared" si="9"/>
        <v>#N/A</v>
      </c>
      <c r="R65" s="111" t="e">
        <f t="shared" si="12"/>
        <v>#N/A</v>
      </c>
      <c r="S65" s="58" t="e">
        <f t="shared" si="18"/>
        <v>#N/A</v>
      </c>
      <c r="T65" s="40" t="e">
        <f t="shared" si="14"/>
        <v>#N/A</v>
      </c>
      <c r="U65" s="34" t="e">
        <f t="shared" si="15"/>
        <v>#N/A</v>
      </c>
    </row>
    <row r="67" spans="5:21">
      <c r="H67" s="6"/>
      <c r="M67" s="7"/>
    </row>
  </sheetData>
  <phoneticPr fontId="1"/>
  <conditionalFormatting sqref="Q5:R65">
    <cfRule type="expression" dxfId="14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O47" zoomScale="160" zoomScaleNormal="160" workbookViewId="0">
      <selection activeCell="V59" sqref="V59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1" s="11" customFormat="1" ht="24">
      <c r="A1" s="10" t="s">
        <v>59</v>
      </c>
    </row>
    <row r="2" spans="1:21" ht="20.25" customHeight="1" thickBot="1">
      <c r="B2" s="1" t="s">
        <v>17</v>
      </c>
      <c r="C2" s="1"/>
      <c r="D2" s="1"/>
      <c r="E2" s="26" t="s">
        <v>49</v>
      </c>
      <c r="F2" s="1"/>
      <c r="G2" s="1"/>
      <c r="H2" s="26" t="s">
        <v>50</v>
      </c>
      <c r="I2" s="1"/>
      <c r="J2" s="1"/>
      <c r="K2" s="1"/>
      <c r="L2" s="26"/>
      <c r="N2" s="26" t="s">
        <v>51</v>
      </c>
      <c r="Q2" s="26" t="s">
        <v>28</v>
      </c>
      <c r="S2" s="26" t="s">
        <v>52</v>
      </c>
    </row>
    <row r="3" spans="1:21" ht="21">
      <c r="B3" s="12" t="s">
        <v>2</v>
      </c>
      <c r="C3" s="43">
        <v>28500</v>
      </c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</row>
    <row r="4" spans="1:21" ht="21">
      <c r="B4" s="13" t="s">
        <v>16</v>
      </c>
      <c r="C4" s="14">
        <v>155</v>
      </c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</row>
    <row r="5" spans="1:21">
      <c r="A5" s="2"/>
      <c r="B5" s="13" t="s">
        <v>3</v>
      </c>
      <c r="C5" s="15">
        <v>3.8000000000000002E-4</v>
      </c>
      <c r="E5" s="45">
        <f t="shared" ref="E5:E65" si="0">F5/C$3+C$5*(F5/C$4)^C$6</f>
        <v>0</v>
      </c>
      <c r="F5" s="3">
        <v>0</v>
      </c>
      <c r="G5" s="32" t="e">
        <f>IFERROR((F5-F4)/(E5-E4),NA())</f>
        <v>#N/A</v>
      </c>
      <c r="H5" s="45">
        <f t="shared" ref="H5:H65" si="1">LN((1+E5))</f>
        <v>0</v>
      </c>
      <c r="I5" s="3">
        <f t="shared" ref="I5:I65" si="2">F5*(1+E5)</f>
        <v>0</v>
      </c>
      <c r="J5" s="32" t="e">
        <f>IFERROR((I5-I4)/(H5-H4),NA())</f>
        <v>#N/A</v>
      </c>
      <c r="K5" s="47">
        <f>H5</f>
        <v>0</v>
      </c>
      <c r="L5" s="48">
        <f t="shared" ref="L5:L65" si="3">I5/C$3</f>
        <v>0</v>
      </c>
      <c r="M5" s="49">
        <f t="shared" ref="M5:M65" si="4">H5-L5</f>
        <v>0</v>
      </c>
      <c r="N5" s="45">
        <f>INDEX(M1:M65,C$23,1)-INDEX(M1:M65,C$23,1)</f>
        <v>0</v>
      </c>
      <c r="O5" s="3">
        <f>INDEX(I$1:I$65,C$23,1)</f>
        <v>110.42504554144284</v>
      </c>
      <c r="P5" s="32" t="e">
        <f>IFERROR((O5-O4)/(N5-N4),NA())</f>
        <v>#N/A</v>
      </c>
      <c r="Q5" s="103">
        <f>ROUND(N5,7)</f>
        <v>0</v>
      </c>
      <c r="R5" s="109">
        <f>ROUND(INDEX(I$1:I$65,C$23,1)*6.89476,3)</f>
        <v>761.35400000000004</v>
      </c>
      <c r="S5" s="56">
        <v>0</v>
      </c>
      <c r="T5" s="38">
        <v>0</v>
      </c>
      <c r="U5" s="32" t="e">
        <f>IFERROR((T5-T4)/(S5-S4),NA())</f>
        <v>#N/A</v>
      </c>
    </row>
    <row r="6" spans="1:21" ht="19.5" thickBot="1">
      <c r="A6" s="2"/>
      <c r="B6" s="16" t="s">
        <v>4</v>
      </c>
      <c r="C6" s="17">
        <v>13</v>
      </c>
      <c r="E6" s="45">
        <f t="shared" si="0"/>
        <v>1.7543859649122806E-4</v>
      </c>
      <c r="F6" s="3">
        <v>5</v>
      </c>
      <c r="G6" s="32">
        <f>IFERROR((F6-F5)/(E6-E5),NA())</f>
        <v>28500.000000000004</v>
      </c>
      <c r="H6" s="45">
        <f t="shared" si="1"/>
        <v>1.7542320894027986E-4</v>
      </c>
      <c r="I6" s="3">
        <f t="shared" si="2"/>
        <v>5.0008771929824558</v>
      </c>
      <c r="J6" s="32">
        <f t="shared" ref="J6:J65" si="5">IFERROR((I6-I5)/(H6-H5),NA())</f>
        <v>28507.500365501393</v>
      </c>
      <c r="K6" s="47">
        <f t="shared" ref="K6:K65" si="6">H6</f>
        <v>1.7542320894027986E-4</v>
      </c>
      <c r="L6" s="48">
        <f t="shared" si="3"/>
        <v>1.7546937519236688E-4</v>
      </c>
      <c r="M6" s="49">
        <f t="shared" si="4"/>
        <v>-4.6166252087013636E-8</v>
      </c>
      <c r="N6" s="45">
        <f t="shared" ref="N6:N37" si="7">IFERROR(INDEX(M$1:M$65,ROW()+$C$23-5)-INDEX(M$1:M$65,$C$23,1),NA())</f>
        <v>1.3387251649697729E-6</v>
      </c>
      <c r="O6" s="3">
        <f t="shared" ref="O6:O37" si="8">IFERROR(INDEX(I$1:I$65,ROW()+$C$23-5),NA())</f>
        <v>115.46493715989102</v>
      </c>
      <c r="P6" s="108">
        <f>IFERROR((O6-O5)/(N6-N5),NA())</f>
        <v>3764694.7635902371</v>
      </c>
      <c r="Q6" s="103">
        <f t="shared" ref="Q6:Q65" si="9">ROUND(N6,7)</f>
        <v>1.3E-6</v>
      </c>
      <c r="R6" s="109">
        <f>IFERROR(ROUND(IFERROR(INDEX(I$1:I$65,ROW()+$C$23-5),"")*6.89476,3),NA())</f>
        <v>796.10299999999995</v>
      </c>
      <c r="S6" s="57">
        <f>T6/C3</f>
        <v>3.8745630014541347E-3</v>
      </c>
      <c r="T6" s="39">
        <f>O5</f>
        <v>110.42504554144284</v>
      </c>
      <c r="U6" s="32">
        <f>IFERROR((T6-T5)/(S6-S5),NA())</f>
        <v>28500</v>
      </c>
    </row>
    <row r="7" spans="1:21">
      <c r="E7" s="45">
        <f t="shared" si="0"/>
        <v>3.5087719298245622E-4</v>
      </c>
      <c r="F7" s="3">
        <v>10</v>
      </c>
      <c r="G7" s="32">
        <f t="shared" ref="G7:G65" si="10">IFERROR((F7-F6)/(E7-E6),NA())</f>
        <v>28499.999999999985</v>
      </c>
      <c r="H7" s="45">
        <f t="shared" si="1"/>
        <v>3.5081564997587248E-4</v>
      </c>
      <c r="I7" s="3">
        <f t="shared" si="2"/>
        <v>10.003508771929825</v>
      </c>
      <c r="J7" s="32">
        <f t="shared" si="5"/>
        <v>28522.503874224425</v>
      </c>
      <c r="K7" s="47">
        <f t="shared" si="6"/>
        <v>3.5081564997587248E-4</v>
      </c>
      <c r="L7" s="48">
        <f t="shared" si="3"/>
        <v>3.5100030778701139E-4</v>
      </c>
      <c r="M7" s="49">
        <f t="shared" si="4"/>
        <v>-1.8465781113891728E-7</v>
      </c>
      <c r="N7" s="45">
        <f t="shared" si="7"/>
        <v>4.916598866334769E-6</v>
      </c>
      <c r="O7" s="3">
        <f t="shared" si="8"/>
        <v>120.50690000820504</v>
      </c>
      <c r="P7" s="32">
        <f t="shared" ref="P7:P65" si="11">IFERROR((O7-O6)/(N7-N6),NA())</f>
        <v>1409206.4922220293</v>
      </c>
      <c r="Q7" s="103">
        <f t="shared" si="9"/>
        <v>4.8999999999999997E-6</v>
      </c>
      <c r="R7" s="109">
        <f t="shared" ref="R7:R65" si="12">IFERROR(ROUND(IFERROR(INDEX(I$1:I$65,ROW()+$C$23-5),"")*6.89476,3),NA())</f>
        <v>830.86599999999999</v>
      </c>
      <c r="S7" s="57">
        <f t="shared" ref="S7:S38" si="13">IFERROR(S6+VLOOKUP(T7,$I$5:$K$65,3)-VLOOKUP(T6,$I$5:$K$65,3),NA())</f>
        <v>4.0527400290207953E-3</v>
      </c>
      <c r="T7" s="39">
        <f t="shared" ref="T7:T65" si="14">O6</f>
        <v>115.46493715989102</v>
      </c>
      <c r="U7" s="42">
        <f t="shared" ref="U7:U65" si="15">IFERROR((T7-T6)/(S7-S6),NA())</f>
        <v>28285.866518693761</v>
      </c>
    </row>
    <row r="8" spans="1:21" ht="19.5" thickBot="1">
      <c r="B8" s="1" t="s">
        <v>7</v>
      </c>
      <c r="E8" s="45">
        <f t="shared" si="0"/>
        <v>5.2631578947370903E-4</v>
      </c>
      <c r="F8" s="3">
        <v>15</v>
      </c>
      <c r="G8" s="32">
        <f t="shared" si="10"/>
        <v>28499.999999995984</v>
      </c>
      <c r="H8" s="45">
        <f t="shared" si="1"/>
        <v>5.2617733389735721E-4</v>
      </c>
      <c r="I8" s="3">
        <f t="shared" si="2"/>
        <v>15.007894736842106</v>
      </c>
      <c r="J8" s="32">
        <f t="shared" si="5"/>
        <v>28537.510891791568</v>
      </c>
      <c r="K8" s="47">
        <f t="shared" si="6"/>
        <v>5.2617733389735721E-4</v>
      </c>
      <c r="L8" s="48">
        <f t="shared" si="3"/>
        <v>5.2659279778393352E-4</v>
      </c>
      <c r="M8" s="49">
        <f t="shared" si="4"/>
        <v>-4.154638865763163E-7</v>
      </c>
      <c r="N8" s="45">
        <f t="shared" si="7"/>
        <v>1.2118697350706024E-5</v>
      </c>
      <c r="O8" s="3">
        <f t="shared" si="8"/>
        <v>125.55114437031503</v>
      </c>
      <c r="P8" s="32">
        <f t="shared" si="11"/>
        <v>700385.36310717452</v>
      </c>
      <c r="Q8" s="103">
        <f t="shared" si="9"/>
        <v>1.2099999999999999E-5</v>
      </c>
      <c r="R8" s="109">
        <f t="shared" si="12"/>
        <v>865.64499999999998</v>
      </c>
      <c r="S8" s="57">
        <f t="shared" si="13"/>
        <v>4.2332288798559853E-3</v>
      </c>
      <c r="T8" s="39">
        <f t="shared" si="14"/>
        <v>120.50690000820504</v>
      </c>
      <c r="U8" s="32">
        <f t="shared" si="15"/>
        <v>27935.037676748179</v>
      </c>
    </row>
    <row r="9" spans="1:21">
      <c r="B9" s="12" t="s">
        <v>1</v>
      </c>
      <c r="C9" s="18" t="s">
        <v>0</v>
      </c>
      <c r="E9" s="45">
        <f t="shared" si="0"/>
        <v>7.0175438596595664E-4</v>
      </c>
      <c r="F9" s="3">
        <v>20</v>
      </c>
      <c r="G9" s="32">
        <f t="shared" si="10"/>
        <v>28499.999999834374</v>
      </c>
      <c r="H9" s="45">
        <f t="shared" si="1"/>
        <v>7.0150827149141279E-4</v>
      </c>
      <c r="I9" s="3">
        <f t="shared" si="2"/>
        <v>20.014035087719321</v>
      </c>
      <c r="J9" s="32">
        <f t="shared" si="5"/>
        <v>28552.521417914002</v>
      </c>
      <c r="K9" s="47">
        <f t="shared" si="6"/>
        <v>7.0150827149141279E-4</v>
      </c>
      <c r="L9" s="48">
        <f t="shared" si="3"/>
        <v>7.022468451831341E-4</v>
      </c>
      <c r="M9" s="49">
        <f t="shared" si="4"/>
        <v>-7.3857369172131756E-7</v>
      </c>
      <c r="N9" s="45">
        <f t="shared" si="7"/>
        <v>2.5041755482496826E-5</v>
      </c>
      <c r="O9" s="3">
        <f t="shared" si="8"/>
        <v>130.5980021641177</v>
      </c>
      <c r="P9" s="32">
        <f t="shared" si="11"/>
        <v>390531.23048230913</v>
      </c>
      <c r="Q9" s="103">
        <f t="shared" si="9"/>
        <v>2.5000000000000001E-5</v>
      </c>
      <c r="R9" s="109">
        <f t="shared" si="12"/>
        <v>900.44200000000001</v>
      </c>
      <c r="S9" s="57">
        <f t="shared" si="13"/>
        <v>4.4174220085898292E-3</v>
      </c>
      <c r="T9" s="39">
        <f t="shared" si="14"/>
        <v>125.55114437031503</v>
      </c>
      <c r="U9" s="32">
        <f t="shared" si="15"/>
        <v>27385.627231506794</v>
      </c>
    </row>
    <row r="10" spans="1:21">
      <c r="B10" s="19">
        <v>0</v>
      </c>
      <c r="C10" s="20">
        <f>B10/(C$3*0.7)</f>
        <v>0</v>
      </c>
      <c r="E10" s="45">
        <f t="shared" si="0"/>
        <v>8.7719298247513765E-4</v>
      </c>
      <c r="F10" s="3">
        <v>25</v>
      </c>
      <c r="G10" s="32">
        <f t="shared" si="10"/>
        <v>28499.999997083545</v>
      </c>
      <c r="H10" s="45">
        <f t="shared" si="1"/>
        <v>8.7680847355346518E-4</v>
      </c>
      <c r="I10" s="3">
        <f t="shared" si="2"/>
        <v>25.021929824561877</v>
      </c>
      <c r="J10" s="32">
        <f t="shared" si="5"/>
        <v>28567.535450243642</v>
      </c>
      <c r="K10" s="47">
        <f t="shared" si="6"/>
        <v>8.7680847355346518E-4</v>
      </c>
      <c r="L10" s="48">
        <f t="shared" si="3"/>
        <v>8.7796244998462729E-4</v>
      </c>
      <c r="M10" s="49">
        <f t="shared" si="4"/>
        <v>-1.1539764311621018E-6</v>
      </c>
      <c r="N10" s="45">
        <f t="shared" si="7"/>
        <v>4.6807845463484217E-5</v>
      </c>
      <c r="O10" s="3">
        <f t="shared" si="8"/>
        <v>135.64798789267428</v>
      </c>
      <c r="P10" s="32">
        <f t="shared" si="11"/>
        <v>232011.61683001975</v>
      </c>
      <c r="Q10" s="103">
        <f t="shared" si="9"/>
        <v>4.6799999999999999E-5</v>
      </c>
      <c r="R10" s="109">
        <f t="shared" si="12"/>
        <v>935.26</v>
      </c>
      <c r="S10" s="57">
        <f t="shared" si="13"/>
        <v>4.607427796328732E-3</v>
      </c>
      <c r="T10" s="39">
        <f t="shared" si="14"/>
        <v>130.5980021641177</v>
      </c>
      <c r="U10" s="32">
        <f t="shared" si="15"/>
        <v>26561.600327342829</v>
      </c>
    </row>
    <row r="11" spans="1:21" ht="19.5" thickBot="1">
      <c r="B11" s="21">
        <v>999</v>
      </c>
      <c r="C11" s="22">
        <f>B11/(C$3*0.7)</f>
        <v>5.0075187969924814E-2</v>
      </c>
      <c r="E11" s="45">
        <f t="shared" si="0"/>
        <v>1.0526315791506264E-3</v>
      </c>
      <c r="F11" s="3">
        <v>30</v>
      </c>
      <c r="G11" s="32">
        <f t="shared" si="10"/>
        <v>28499.999970066856</v>
      </c>
      <c r="H11" s="45">
        <f t="shared" si="1"/>
        <v>1.0520779510067918E-3</v>
      </c>
      <c r="I11" s="3">
        <f t="shared" si="2"/>
        <v>30.031578947374516</v>
      </c>
      <c r="J11" s="32">
        <f t="shared" si="5"/>
        <v>28582.552967025789</v>
      </c>
      <c r="K11" s="47">
        <f t="shared" si="6"/>
        <v>1.0520779510067918E-3</v>
      </c>
      <c r="L11" s="48">
        <f t="shared" si="3"/>
        <v>1.0537396121885795E-3</v>
      </c>
      <c r="M11" s="49">
        <f t="shared" si="4"/>
        <v>-1.661661181787729E-6</v>
      </c>
      <c r="N11" s="45">
        <f t="shared" si="7"/>
        <v>8.1995347302416498E-5</v>
      </c>
      <c r="O11" s="3">
        <f t="shared" si="8"/>
        <v>140.70188584567273</v>
      </c>
      <c r="P11" s="32">
        <f t="shared" si="11"/>
        <v>143627.64302314588</v>
      </c>
      <c r="Q11" s="103">
        <f t="shared" si="9"/>
        <v>8.2000000000000001E-5</v>
      </c>
      <c r="R11" s="109">
        <f t="shared" si="12"/>
        <v>970.10599999999999</v>
      </c>
      <c r="S11" s="57">
        <f t="shared" si="13"/>
        <v>4.8063863680134584E-3</v>
      </c>
      <c r="T11" s="39">
        <f t="shared" si="14"/>
        <v>135.64798789267428</v>
      </c>
      <c r="U11" s="32">
        <f t="shared" si="15"/>
        <v>25382.096814400553</v>
      </c>
    </row>
    <row r="12" spans="1:21">
      <c r="E12" s="45">
        <f t="shared" si="0"/>
        <v>1.2280701769464394E-3</v>
      </c>
      <c r="F12" s="3">
        <v>35</v>
      </c>
      <c r="G12" s="32">
        <f t="shared" si="10"/>
        <v>28499.99978807017</v>
      </c>
      <c r="H12" s="45">
        <f t="shared" si="1"/>
        <v>1.2273167155726036E-3</v>
      </c>
      <c r="I12" s="3">
        <f t="shared" si="2"/>
        <v>35.04298245619313</v>
      </c>
      <c r="J12" s="32">
        <f t="shared" si="5"/>
        <v>28597.573837246244</v>
      </c>
      <c r="K12" s="47">
        <f t="shared" si="6"/>
        <v>1.2273167155726036E-3</v>
      </c>
      <c r="L12" s="48">
        <f t="shared" si="3"/>
        <v>1.2295783317962502E-3</v>
      </c>
      <c r="M12" s="49">
        <f t="shared" si="4"/>
        <v>-2.2616162236466925E-6</v>
      </c>
      <c r="N12" s="45">
        <f t="shared" si="7"/>
        <v>1.3722380001869854E-4</v>
      </c>
      <c r="O12" s="3">
        <f t="shared" si="8"/>
        <v>145.7608731661731</v>
      </c>
      <c r="P12" s="32">
        <f t="shared" si="11"/>
        <v>91601.105439061314</v>
      </c>
      <c r="Q12" s="103">
        <f t="shared" si="9"/>
        <v>1.372E-4</v>
      </c>
      <c r="R12" s="109">
        <f t="shared" si="12"/>
        <v>1004.986</v>
      </c>
      <c r="S12" s="57">
        <f t="shared" si="13"/>
        <v>5.018903622589178E-3</v>
      </c>
      <c r="T12" s="39">
        <f t="shared" si="14"/>
        <v>140.70188584567273</v>
      </c>
      <c r="U12" s="32">
        <f t="shared" si="15"/>
        <v>23781.118211263911</v>
      </c>
    </row>
    <row r="13" spans="1:21" ht="19.5" thickBot="1">
      <c r="B13" s="1" t="s">
        <v>8</v>
      </c>
      <c r="E13" s="45">
        <f t="shared" si="0"/>
        <v>1.4035087804854429E-3</v>
      </c>
      <c r="F13" s="3">
        <v>40</v>
      </c>
      <c r="G13" s="32">
        <f t="shared" si="10"/>
        <v>28499.998855088932</v>
      </c>
      <c r="H13" s="45">
        <f t="shared" si="1"/>
        <v>1.4025247826290417E-3</v>
      </c>
      <c r="I13" s="3">
        <f t="shared" si="2"/>
        <v>40.056140351219412</v>
      </c>
      <c r="J13" s="32">
        <f t="shared" si="5"/>
        <v>28612.597463400132</v>
      </c>
      <c r="K13" s="47">
        <f t="shared" si="6"/>
        <v>1.4025247826290417E-3</v>
      </c>
      <c r="L13" s="48">
        <f t="shared" si="3"/>
        <v>1.4054786088147162E-3</v>
      </c>
      <c r="M13" s="49">
        <f t="shared" si="4"/>
        <v>-2.9538261856745449E-6</v>
      </c>
      <c r="N13" s="45">
        <f t="shared" si="7"/>
        <v>2.2193844911169366E-4</v>
      </c>
      <c r="O13" s="3">
        <f t="shared" si="8"/>
        <v>150.82669135133114</v>
      </c>
      <c r="P13" s="32">
        <f t="shared" si="11"/>
        <v>59798.609088223428</v>
      </c>
      <c r="Q13" s="103">
        <f t="shared" si="9"/>
        <v>2.219E-4</v>
      </c>
      <c r="R13" s="109">
        <f t="shared" si="12"/>
        <v>1039.914</v>
      </c>
      <c r="S13" s="57">
        <f t="shared" si="13"/>
        <v>5.2516404023405612E-3</v>
      </c>
      <c r="T13" s="39">
        <f t="shared" si="14"/>
        <v>145.7608731661731</v>
      </c>
      <c r="U13" s="32">
        <f t="shared" si="15"/>
        <v>21736.948177699014</v>
      </c>
    </row>
    <row r="14" spans="1:21">
      <c r="B14" s="12" t="s">
        <v>1</v>
      </c>
      <c r="C14" s="18" t="s">
        <v>0</v>
      </c>
      <c r="E14" s="45">
        <f t="shared" si="0"/>
        <v>1.578947407979041E-3</v>
      </c>
      <c r="F14" s="3">
        <v>45</v>
      </c>
      <c r="G14" s="32">
        <f t="shared" si="10"/>
        <v>28499.994963665882</v>
      </c>
      <c r="H14" s="45">
        <f t="shared" si="1"/>
        <v>1.5777021811132854E-3</v>
      </c>
      <c r="I14" s="3">
        <f t="shared" si="2"/>
        <v>45.071052633359059</v>
      </c>
      <c r="J14" s="32">
        <f t="shared" si="5"/>
        <v>28627.621631170139</v>
      </c>
      <c r="K14" s="47">
        <f t="shared" si="6"/>
        <v>1.5777021811132854E-3</v>
      </c>
      <c r="L14" s="48">
        <f t="shared" si="3"/>
        <v>1.5814404432757565E-3</v>
      </c>
      <c r="M14" s="49">
        <f t="shared" si="4"/>
        <v>-3.7382621624710774E-6</v>
      </c>
      <c r="N14" s="45">
        <f t="shared" si="7"/>
        <v>3.494512403596833E-4</v>
      </c>
      <c r="O14" s="3">
        <f t="shared" si="8"/>
        <v>155.90188245614036</v>
      </c>
      <c r="P14" s="32">
        <f t="shared" si="11"/>
        <v>39801.427410830336</v>
      </c>
      <c r="Q14" s="103">
        <f t="shared" si="9"/>
        <v>3.4949999999999998E-4</v>
      </c>
      <c r="R14" s="109">
        <f t="shared" si="12"/>
        <v>1074.9059999999999</v>
      </c>
      <c r="S14" s="57">
        <f t="shared" si="13"/>
        <v>5.5141030579303283E-3</v>
      </c>
      <c r="T14" s="39">
        <f t="shared" si="14"/>
        <v>150.82669135133114</v>
      </c>
      <c r="U14" s="32">
        <f t="shared" si="15"/>
        <v>19301.100850994902</v>
      </c>
    </row>
    <row r="15" spans="1:21">
      <c r="B15" s="19">
        <v>0</v>
      </c>
      <c r="C15" s="20">
        <f>B15/(C$3*0.85)</f>
        <v>0</v>
      </c>
      <c r="E15" s="45">
        <f t="shared" si="0"/>
        <v>1.7543861205380736E-3</v>
      </c>
      <c r="F15" s="3">
        <v>50</v>
      </c>
      <c r="G15" s="32">
        <f t="shared" si="10"/>
        <v>28499.981144797628</v>
      </c>
      <c r="H15" s="45">
        <f t="shared" si="1"/>
        <v>1.7528489827675717E-3</v>
      </c>
      <c r="I15" s="3">
        <f t="shared" si="2"/>
        <v>50.087719306026898</v>
      </c>
      <c r="J15" s="32">
        <f t="shared" si="5"/>
        <v>28642.63934759135</v>
      </c>
      <c r="K15" s="47">
        <f t="shared" si="6"/>
        <v>1.7528489827675717E-3</v>
      </c>
      <c r="L15" s="48">
        <f t="shared" si="3"/>
        <v>1.7574638352991893E-3</v>
      </c>
      <c r="M15" s="49">
        <f t="shared" si="4"/>
        <v>-4.6148525316175738E-6</v>
      </c>
      <c r="N15" s="45">
        <f t="shared" si="7"/>
        <v>5.3830775263976477E-4</v>
      </c>
      <c r="O15" s="3">
        <f t="shared" si="8"/>
        <v>160.99011086749005</v>
      </c>
      <c r="P15" s="32">
        <f t="shared" si="11"/>
        <v>26942.297884881253</v>
      </c>
      <c r="Q15" s="103">
        <f t="shared" si="9"/>
        <v>5.3830000000000002E-4</v>
      </c>
      <c r="R15" s="109">
        <f t="shared" si="12"/>
        <v>1109.9880000000001</v>
      </c>
      <c r="S15" s="57">
        <f t="shared" si="13"/>
        <v>5.8196927300488161E-3</v>
      </c>
      <c r="T15" s="39">
        <f t="shared" si="14"/>
        <v>155.90188245614036</v>
      </c>
      <c r="U15" s="32">
        <f t="shared" si="15"/>
        <v>16607.862005367093</v>
      </c>
    </row>
    <row r="16" spans="1:21" ht="19.5" thickBot="1">
      <c r="B16" s="21">
        <v>999</v>
      </c>
      <c r="C16" s="22">
        <f>B16/(C$3*0.85)</f>
        <v>4.123839009287926E-2</v>
      </c>
      <c r="E16" s="45">
        <f t="shared" si="0"/>
        <v>1.9298250986659535E-3</v>
      </c>
      <c r="F16" s="3">
        <v>55</v>
      </c>
      <c r="G16" s="32">
        <f t="shared" si="10"/>
        <v>28499.938003260777</v>
      </c>
      <c r="H16" s="45">
        <f t="shared" si="1"/>
        <v>1.9279653784489688E-3</v>
      </c>
      <c r="I16" s="3">
        <f t="shared" si="2"/>
        <v>55.106140380426623</v>
      </c>
      <c r="J16" s="32">
        <f t="shared" si="5"/>
        <v>28657.631142261125</v>
      </c>
      <c r="K16" s="47">
        <f t="shared" si="6"/>
        <v>1.9279653784489688E-3</v>
      </c>
      <c r="L16" s="48">
        <f t="shared" si="3"/>
        <v>1.9335487852781272E-3</v>
      </c>
      <c r="M16" s="49">
        <f t="shared" si="4"/>
        <v>-5.5834068291584459E-6</v>
      </c>
      <c r="N16" s="45">
        <f t="shared" si="7"/>
        <v>8.1406408889886286E-4</v>
      </c>
      <c r="O16" s="3">
        <f t="shared" si="8"/>
        <v>166.09659718684875</v>
      </c>
      <c r="P16" s="32">
        <f t="shared" si="11"/>
        <v>18518.110548729881</v>
      </c>
      <c r="Q16" s="103">
        <f t="shared" si="9"/>
        <v>8.141E-4</v>
      </c>
      <c r="R16" s="109">
        <f t="shared" si="12"/>
        <v>1145.1959999999999</v>
      </c>
      <c r="S16" s="57">
        <f t="shared" si="13"/>
        <v>6.1870835725516939E-3</v>
      </c>
      <c r="T16" s="39">
        <f t="shared" si="14"/>
        <v>160.99011086749005</v>
      </c>
      <c r="U16" s="32">
        <f t="shared" si="15"/>
        <v>13849.633204479867</v>
      </c>
    </row>
    <row r="17" spans="2:21">
      <c r="E17" s="45">
        <f t="shared" si="0"/>
        <v>2.1052648229849774E-3</v>
      </c>
      <c r="F17" s="3">
        <v>60</v>
      </c>
      <c r="G17" s="32">
        <f t="shared" si="10"/>
        <v>28499.816785552379</v>
      </c>
      <c r="H17" s="45">
        <f t="shared" si="1"/>
        <v>2.103051858370866E-3</v>
      </c>
      <c r="I17" s="3">
        <f t="shared" si="2"/>
        <v>60.126315889379093</v>
      </c>
      <c r="J17" s="32">
        <f t="shared" si="5"/>
        <v>28672.548052778689</v>
      </c>
      <c r="K17" s="47">
        <f t="shared" si="6"/>
        <v>2.103051858370866E-3</v>
      </c>
      <c r="L17" s="48">
        <f t="shared" si="3"/>
        <v>2.1096952943641788E-3</v>
      </c>
      <c r="M17" s="49">
        <f t="shared" si="4"/>
        <v>-6.6434359933128205E-6</v>
      </c>
      <c r="N17" s="45">
        <f t="shared" si="7"/>
        <v>1.2115738004793144E-3</v>
      </c>
      <c r="O17" s="3">
        <f t="shared" si="8"/>
        <v>171.22869770474944</v>
      </c>
      <c r="P17" s="32">
        <f t="shared" si="11"/>
        <v>12910.629271159332</v>
      </c>
      <c r="Q17" s="103">
        <f t="shared" si="9"/>
        <v>1.2116E-3</v>
      </c>
      <c r="R17" s="109">
        <f t="shared" si="12"/>
        <v>1180.5809999999999</v>
      </c>
      <c r="S17" s="57">
        <f t="shared" si="13"/>
        <v>6.642014867384782E-3</v>
      </c>
      <c r="T17" s="39">
        <f t="shared" si="14"/>
        <v>166.09659718684875</v>
      </c>
      <c r="U17" s="32">
        <f t="shared" si="15"/>
        <v>11224.741795862279</v>
      </c>
    </row>
    <row r="18" spans="2:21" ht="19.5" thickBot="1">
      <c r="B18" s="1" t="s">
        <v>9</v>
      </c>
      <c r="E18" s="45">
        <f t="shared" si="0"/>
        <v>2.280706467903822E-3</v>
      </c>
      <c r="F18" s="3">
        <v>65</v>
      </c>
      <c r="G18" s="32">
        <f t="shared" si="10"/>
        <v>28499.504791538457</v>
      </c>
      <c r="H18" s="45">
        <f t="shared" si="1"/>
        <v>2.2781096046131646E-3</v>
      </c>
      <c r="I18" s="3">
        <f t="shared" si="2"/>
        <v>65.148245920413743</v>
      </c>
      <c r="J18" s="32">
        <f t="shared" si="5"/>
        <v>28687.276849113339</v>
      </c>
      <c r="K18" s="47">
        <f t="shared" si="6"/>
        <v>2.2781096046131646E-3</v>
      </c>
      <c r="L18" s="48">
        <f t="shared" si="3"/>
        <v>2.2859033656285523E-3</v>
      </c>
      <c r="M18" s="49">
        <f t="shared" si="4"/>
        <v>-7.7937610153877221E-6</v>
      </c>
      <c r="N18" s="45">
        <f t="shared" si="7"/>
        <v>1.777901852547387E-3</v>
      </c>
      <c r="O18" s="3">
        <f t="shared" si="8"/>
        <v>176.39667139919351</v>
      </c>
      <c r="P18" s="32">
        <f t="shared" si="11"/>
        <v>9125.4065123069031</v>
      </c>
      <c r="Q18" s="103">
        <f t="shared" si="9"/>
        <v>1.7779E-3</v>
      </c>
      <c r="R18" s="109">
        <f t="shared" si="12"/>
        <v>1216.213</v>
      </c>
      <c r="S18" s="57">
        <f t="shared" si="13"/>
        <v>7.2195982813477149E-3</v>
      </c>
      <c r="T18" s="39">
        <f t="shared" si="14"/>
        <v>171.22869770474944</v>
      </c>
      <c r="U18" s="32">
        <f t="shared" si="15"/>
        <v>8885.4707282678992</v>
      </c>
    </row>
    <row r="19" spans="2:21">
      <c r="B19" s="12" t="s">
        <v>6</v>
      </c>
      <c r="C19" s="23">
        <v>192</v>
      </c>
      <c r="E19" s="45">
        <f t="shared" si="0"/>
        <v>2.4561527031262752E-3</v>
      </c>
      <c r="F19" s="3">
        <v>70</v>
      </c>
      <c r="G19" s="32">
        <f t="shared" si="10"/>
        <v>28498.759142140389</v>
      </c>
      <c r="H19" s="45">
        <f t="shared" si="1"/>
        <v>2.4531412900614491E-3</v>
      </c>
      <c r="I19" s="3">
        <f t="shared" si="2"/>
        <v>70.17193068921884</v>
      </c>
      <c r="J19" s="32">
        <f t="shared" si="5"/>
        <v>28701.573409058066</v>
      </c>
      <c r="K19" s="47">
        <f t="shared" si="6"/>
        <v>2.4531412900614491E-3</v>
      </c>
      <c r="L19" s="48">
        <f t="shared" si="3"/>
        <v>2.4621730066392575E-3</v>
      </c>
      <c r="M19" s="49">
        <f t="shared" si="4"/>
        <v>-9.0317165778084317E-6</v>
      </c>
      <c r="N19" s="45">
        <f t="shared" si="7"/>
        <v>2.5759991328401432E-3</v>
      </c>
      <c r="O19" s="3">
        <f t="shared" si="8"/>
        <v>181.6146866054988</v>
      </c>
      <c r="P19" s="32">
        <f t="shared" si="11"/>
        <v>6538.0691491533908</v>
      </c>
      <c r="Q19" s="103">
        <f t="shared" si="9"/>
        <v>2.5760000000000002E-3</v>
      </c>
      <c r="R19" s="109">
        <f t="shared" si="12"/>
        <v>1252.19</v>
      </c>
      <c r="S19" s="57">
        <f t="shared" si="13"/>
        <v>7.967258743747159E-3</v>
      </c>
      <c r="T19" s="39">
        <f t="shared" si="14"/>
        <v>176.39667139919351</v>
      </c>
      <c r="U19" s="32">
        <f t="shared" si="15"/>
        <v>6912.1933743274994</v>
      </c>
    </row>
    <row r="20" spans="2:21">
      <c r="B20" s="13" t="s">
        <v>5</v>
      </c>
      <c r="C20" s="14">
        <v>174</v>
      </c>
      <c r="E20" s="45">
        <f t="shared" si="0"/>
        <v>2.6316092351834604E-3</v>
      </c>
      <c r="F20" s="3">
        <v>75</v>
      </c>
      <c r="G20" s="32">
        <f t="shared" si="10"/>
        <v>28497.086665148421</v>
      </c>
      <c r="H20" s="45">
        <f t="shared" si="1"/>
        <v>2.6281526145885193E-3</v>
      </c>
      <c r="I20" s="3">
        <f t="shared" si="2"/>
        <v>75.197370692638756</v>
      </c>
      <c r="J20" s="32">
        <f t="shared" si="5"/>
        <v>28714.941830193373</v>
      </c>
      <c r="K20" s="47">
        <f t="shared" si="6"/>
        <v>2.6281526145885193E-3</v>
      </c>
      <c r="L20" s="48">
        <f t="shared" si="3"/>
        <v>2.6385042348294301E-3</v>
      </c>
      <c r="M20" s="49">
        <f t="shared" si="4"/>
        <v>-1.0351620240910738E-5</v>
      </c>
      <c r="N20" s="45">
        <f t="shared" si="7"/>
        <v>3.6892846918000245E-3</v>
      </c>
      <c r="O20" s="3">
        <f t="shared" si="8"/>
        <v>186.90213178481596</v>
      </c>
      <c r="P20" s="32">
        <f t="shared" si="11"/>
        <v>4749.4060591759644</v>
      </c>
      <c r="Q20" s="103">
        <f t="shared" si="9"/>
        <v>3.6893E-3</v>
      </c>
      <c r="R20" s="109">
        <f t="shared" si="12"/>
        <v>1288.645</v>
      </c>
      <c r="S20" s="57">
        <f t="shared" si="13"/>
        <v>8.9484442768927325E-3</v>
      </c>
      <c r="T20" s="39">
        <f t="shared" si="14"/>
        <v>181.6146866054988</v>
      </c>
      <c r="U20" s="32">
        <f t="shared" si="15"/>
        <v>5318.0718936783642</v>
      </c>
    </row>
    <row r="21" spans="2:21" ht="19.5" thickBot="1">
      <c r="B21" s="16" t="s">
        <v>4</v>
      </c>
      <c r="C21" s="24">
        <f>1+LN(17/4)/LN(C19/C20)</f>
        <v>15.698475342264615</v>
      </c>
      <c r="E21" s="45">
        <f t="shared" si="0"/>
        <v>2.8070876314858812E-3</v>
      </c>
      <c r="F21" s="3">
        <v>80</v>
      </c>
      <c r="G21" s="32">
        <f t="shared" si="10"/>
        <v>28493.535987090763</v>
      </c>
      <c r="H21" s="45">
        <f t="shared" si="1"/>
        <v>2.8031551185537665E-3</v>
      </c>
      <c r="I21" s="3">
        <f t="shared" si="2"/>
        <v>80.224567010518868</v>
      </c>
      <c r="J21" s="32">
        <f t="shared" si="5"/>
        <v>28726.425073771719</v>
      </c>
      <c r="K21" s="47">
        <f t="shared" si="6"/>
        <v>2.8031551185537665E-3</v>
      </c>
      <c r="L21" s="48">
        <f t="shared" si="3"/>
        <v>2.8148970880883814E-3</v>
      </c>
      <c r="M21" s="49">
        <f t="shared" si="4"/>
        <v>-1.1741969534614927E-5</v>
      </c>
      <c r="N21" s="45">
        <f t="shared" si="7"/>
        <v>5.2272897833827098E-3</v>
      </c>
      <c r="O21" s="3">
        <f t="shared" si="8"/>
        <v>192.28530949927386</v>
      </c>
      <c r="P21" s="32">
        <f t="shared" si="11"/>
        <v>3500.1039618915293</v>
      </c>
      <c r="Q21" s="103">
        <f t="shared" si="9"/>
        <v>5.2272999999999998E-3</v>
      </c>
      <c r="R21" s="109">
        <f t="shared" si="12"/>
        <v>1325.761</v>
      </c>
      <c r="S21" s="57">
        <f t="shared" si="13"/>
        <v>1.0247254228109359E-2</v>
      </c>
      <c r="T21" s="39">
        <f t="shared" si="14"/>
        <v>186.90213178481596</v>
      </c>
      <c r="U21" s="32">
        <f t="shared" si="15"/>
        <v>4070.9921989466475</v>
      </c>
    </row>
    <row r="22" spans="2:21" ht="19.5" thickBot="1">
      <c r="E22" s="45">
        <f t="shared" si="0"/>
        <v>2.9826102811317179E-3</v>
      </c>
      <c r="F22" s="3">
        <v>85</v>
      </c>
      <c r="G22" s="32">
        <f t="shared" si="10"/>
        <v>28486.352103781595</v>
      </c>
      <c r="H22" s="45">
        <f t="shared" si="1"/>
        <v>2.9781711237476445E-3</v>
      </c>
      <c r="I22" s="3">
        <f t="shared" si="2"/>
        <v>85.25352187389619</v>
      </c>
      <c r="J22" s="32">
        <f t="shared" si="5"/>
        <v>28734.256948708113</v>
      </c>
      <c r="K22" s="47">
        <f t="shared" si="6"/>
        <v>2.9781711237476445E-3</v>
      </c>
      <c r="L22" s="48">
        <f t="shared" si="3"/>
        <v>2.9913516446981119E-3</v>
      </c>
      <c r="M22" s="49">
        <f t="shared" si="4"/>
        <v>-1.3180520950467449E-5</v>
      </c>
      <c r="N22" s="45">
        <f t="shared" si="7"/>
        <v>7.3325114505472418E-3</v>
      </c>
      <c r="O22" s="3">
        <f t="shared" si="8"/>
        <v>197.79961016283022</v>
      </c>
      <c r="P22" s="32">
        <f t="shared" si="11"/>
        <v>2619.3444374831192</v>
      </c>
      <c r="Q22" s="103">
        <f t="shared" si="9"/>
        <v>7.3324999999999996E-3</v>
      </c>
      <c r="R22" s="109">
        <f t="shared" si="12"/>
        <v>1363.7809999999999</v>
      </c>
      <c r="S22" s="57">
        <f t="shared" si="13"/>
        <v>1.1974142748269512E-2</v>
      </c>
      <c r="T22" s="39">
        <f t="shared" si="14"/>
        <v>192.28530949927386</v>
      </c>
      <c r="U22" s="32">
        <f t="shared" si="15"/>
        <v>3117.2699636445886</v>
      </c>
    </row>
    <row r="23" spans="2:21" ht="19.5" thickBot="1">
      <c r="B23" s="25" t="s">
        <v>23</v>
      </c>
      <c r="C23" s="44">
        <v>27</v>
      </c>
      <c r="E23" s="45">
        <f t="shared" si="0"/>
        <v>3.1582187958836059E-3</v>
      </c>
      <c r="F23" s="3">
        <v>90</v>
      </c>
      <c r="G23" s="32">
        <f t="shared" si="10"/>
        <v>28472.423487348249</v>
      </c>
      <c r="H23" s="45">
        <f t="shared" si="1"/>
        <v>3.1532420984820377E-3</v>
      </c>
      <c r="I23" s="3">
        <f t="shared" si="2"/>
        <v>90.284239691629523</v>
      </c>
      <c r="J23" s="32">
        <f t="shared" si="5"/>
        <v>28735.304783477801</v>
      </c>
      <c r="K23" s="47">
        <f t="shared" si="6"/>
        <v>3.1532420984820377E-3</v>
      </c>
      <c r="L23" s="48">
        <f t="shared" si="3"/>
        <v>3.167868059355422E-3</v>
      </c>
      <c r="M23" s="49">
        <f t="shared" si="4"/>
        <v>-1.4625960873384213E-5</v>
      </c>
      <c r="N23" s="45">
        <f t="shared" si="7"/>
        <v>1.0188594071182663E-2</v>
      </c>
      <c r="O23" s="3">
        <f t="shared" si="8"/>
        <v>203.49228280428773</v>
      </c>
      <c r="P23" s="32">
        <f t="shared" si="11"/>
        <v>1993.1750574466928</v>
      </c>
      <c r="Q23" s="103">
        <f t="shared" si="9"/>
        <v>1.0188600000000001E-2</v>
      </c>
      <c r="R23" s="109">
        <f t="shared" si="12"/>
        <v>1403.03</v>
      </c>
      <c r="S23" s="57">
        <f t="shared" si="13"/>
        <v>1.4272848649243041E-2</v>
      </c>
      <c r="T23" s="39">
        <f t="shared" si="14"/>
        <v>197.79961016283022</v>
      </c>
      <c r="U23" s="32">
        <f t="shared" si="15"/>
        <v>2398.8717570268495</v>
      </c>
    </row>
    <row r="24" spans="2:21">
      <c r="E24" s="45">
        <f t="shared" si="0"/>
        <v>3.3339877862222926E-3</v>
      </c>
      <c r="F24" s="3">
        <v>95</v>
      </c>
      <c r="G24" s="32">
        <f t="shared" si="10"/>
        <v>28446.428407909571</v>
      </c>
      <c r="H24" s="45">
        <f t="shared" si="1"/>
        <v>3.3284423710889153E-3</v>
      </c>
      <c r="I24" s="3">
        <f t="shared" si="2"/>
        <v>95.316728839691123</v>
      </c>
      <c r="J24" s="32">
        <f t="shared" si="5"/>
        <v>28724.208434045831</v>
      </c>
      <c r="K24" s="47">
        <f t="shared" si="6"/>
        <v>3.3284423710889153E-3</v>
      </c>
      <c r="L24" s="48">
        <f t="shared" si="3"/>
        <v>3.3444466259540746E-3</v>
      </c>
      <c r="M24" s="49">
        <f t="shared" si="4"/>
        <v>-1.6004254865159377E-5</v>
      </c>
      <c r="N24" s="45">
        <f t="shared" si="7"/>
        <v>1.4029890660595385E-2</v>
      </c>
      <c r="O24" s="3">
        <f t="shared" si="8"/>
        <v>209.42594442916032</v>
      </c>
      <c r="P24" s="32">
        <f t="shared" si="11"/>
        <v>1544.7028071789082</v>
      </c>
      <c r="Q24" s="103">
        <f t="shared" si="9"/>
        <v>1.40299E-2</v>
      </c>
      <c r="R24" s="109">
        <f t="shared" si="12"/>
        <v>1443.942</v>
      </c>
      <c r="S24" s="57">
        <f t="shared" si="13"/>
        <v>1.7328674169578728E-2</v>
      </c>
      <c r="T24" s="39">
        <f t="shared" si="14"/>
        <v>203.49228280428773</v>
      </c>
      <c r="U24" s="32">
        <f t="shared" si="15"/>
        <v>1862.8919104099098</v>
      </c>
    </row>
    <row r="25" spans="2:21">
      <c r="B25" s="8"/>
      <c r="C25" s="5"/>
      <c r="E25" s="45">
        <f t="shared" si="0"/>
        <v>3.5100468163189206E-3</v>
      </c>
      <c r="F25" s="3">
        <v>100</v>
      </c>
      <c r="G25" s="32">
        <f t="shared" si="10"/>
        <v>28399.565743692936</v>
      </c>
      <c r="H25" s="45">
        <f t="shared" si="1"/>
        <v>3.5039009792443686E-3</v>
      </c>
      <c r="I25" s="3">
        <f t="shared" si="2"/>
        <v>100.35100468163189</v>
      </c>
      <c r="J25" s="32">
        <f t="shared" si="5"/>
        <v>28692.099492094938</v>
      </c>
      <c r="K25" s="47">
        <f t="shared" si="6"/>
        <v>3.5039009792443686E-3</v>
      </c>
      <c r="L25" s="48">
        <f t="shared" si="3"/>
        <v>3.5210878835660311E-3</v>
      </c>
      <c r="M25" s="49">
        <f t="shared" si="4"/>
        <v>-1.7186904321662456E-5</v>
      </c>
      <c r="N25" s="45">
        <f t="shared" si="7"/>
        <v>1.9152332139365652E-2</v>
      </c>
      <c r="O25" s="3">
        <f t="shared" si="8"/>
        <v>215.68299813180647</v>
      </c>
      <c r="P25" s="32">
        <f t="shared" si="11"/>
        <v>1221.4983282050621</v>
      </c>
      <c r="Q25" s="103">
        <f t="shared" si="9"/>
        <v>1.9152300000000001E-2</v>
      </c>
      <c r="R25" s="109">
        <f t="shared" si="12"/>
        <v>1487.0830000000001</v>
      </c>
      <c r="S25" s="57">
        <f t="shared" si="13"/>
        <v>2.1378169412495752E-2</v>
      </c>
      <c r="T25" s="39">
        <f t="shared" si="14"/>
        <v>209.42594442916032</v>
      </c>
      <c r="U25" s="32">
        <f t="shared" si="15"/>
        <v>1465.2842561677712</v>
      </c>
    </row>
    <row r="26" spans="2:21">
      <c r="B26" s="4"/>
      <c r="C26" s="5"/>
      <c r="E26" s="45">
        <f t="shared" si="0"/>
        <v>3.686614514940437E-3</v>
      </c>
      <c r="F26" s="3">
        <v>105</v>
      </c>
      <c r="G26" s="32">
        <f t="shared" si="10"/>
        <v>28317.750296546616</v>
      </c>
      <c r="H26" s="45">
        <f t="shared" si="1"/>
        <v>3.6798356073537374E-3</v>
      </c>
      <c r="I26" s="3">
        <f t="shared" si="2"/>
        <v>105.38709452406874</v>
      </c>
      <c r="J26" s="32">
        <f t="shared" si="5"/>
        <v>28624.778967936858</v>
      </c>
      <c r="K26" s="47">
        <f t="shared" si="6"/>
        <v>3.6798356073537374E-3</v>
      </c>
      <c r="L26" s="48">
        <f t="shared" si="3"/>
        <v>3.6977927903182016E-3</v>
      </c>
      <c r="M26" s="49">
        <f t="shared" si="4"/>
        <v>-1.7957182964464195E-5</v>
      </c>
      <c r="N26" s="45">
        <f t="shared" si="7"/>
        <v>2.5925327157585533E-2</v>
      </c>
      <c r="O26" s="3">
        <f t="shared" si="8"/>
        <v>222.37116347989195</v>
      </c>
      <c r="P26" s="32">
        <f t="shared" si="11"/>
        <v>987.4753089429114</v>
      </c>
      <c r="Q26" s="103">
        <f t="shared" si="9"/>
        <v>2.5925299999999998E-2</v>
      </c>
      <c r="R26" s="109">
        <f t="shared" si="12"/>
        <v>1533.1959999999999</v>
      </c>
      <c r="S26" s="57">
        <f t="shared" si="13"/>
        <v>2.6720156635218512E-2</v>
      </c>
      <c r="T26" s="39">
        <f t="shared" si="14"/>
        <v>215.68299813180647</v>
      </c>
      <c r="U26" s="32">
        <f t="shared" si="15"/>
        <v>1171.297017714877</v>
      </c>
    </row>
    <row r="27" spans="2:21">
      <c r="B27" s="4"/>
      <c r="C27" s="5"/>
      <c r="E27" s="45">
        <f t="shared" si="0"/>
        <v>3.8640503767531122E-3</v>
      </c>
      <c r="F27" s="3">
        <v>110</v>
      </c>
      <c r="G27" s="32">
        <f t="shared" si="10"/>
        <v>28179.196408889788</v>
      </c>
      <c r="H27" s="45">
        <f t="shared" si="1"/>
        <v>3.8566041097659425E-3</v>
      </c>
      <c r="I27" s="3">
        <f t="shared" si="2"/>
        <v>110.42504554144284</v>
      </c>
      <c r="J27" s="32">
        <f t="shared" si="5"/>
        <v>28500.275493798894</v>
      </c>
      <c r="K27" s="47">
        <f t="shared" si="6"/>
        <v>3.8566041097659425E-3</v>
      </c>
      <c r="L27" s="48">
        <f t="shared" si="3"/>
        <v>3.8745630014541347E-3</v>
      </c>
      <c r="M27" s="49">
        <f t="shared" si="4"/>
        <v>-1.7958891688192244E-5</v>
      </c>
      <c r="N27" s="45">
        <f t="shared" si="7"/>
        <v>3.4804099185494264E-2</v>
      </c>
      <c r="O27" s="3">
        <f t="shared" si="8"/>
        <v>229.63036152584419</v>
      </c>
      <c r="P27" s="32">
        <f t="shared" si="11"/>
        <v>817.59031802307095</v>
      </c>
      <c r="Q27" s="103">
        <f t="shared" si="9"/>
        <v>3.4804099999999998E-2</v>
      </c>
      <c r="R27" s="109">
        <f t="shared" si="12"/>
        <v>1583.2460000000001</v>
      </c>
      <c r="S27" s="57">
        <f t="shared" si="13"/>
        <v>3.3727824121792267E-2</v>
      </c>
      <c r="T27" s="39">
        <f t="shared" si="14"/>
        <v>222.37116347989195</v>
      </c>
      <c r="U27" s="32">
        <f t="shared" si="15"/>
        <v>954.40677813260618</v>
      </c>
    </row>
    <row r="28" spans="2:21">
      <c r="B28" s="4"/>
      <c r="C28" s="5"/>
      <c r="E28" s="45">
        <f t="shared" si="0"/>
        <v>4.0429318251392942E-3</v>
      </c>
      <c r="F28" s="3">
        <v>115</v>
      </c>
      <c r="G28" s="32">
        <f t="shared" si="10"/>
        <v>27951.47314105845</v>
      </c>
      <c r="H28" s="45">
        <f t="shared" si="1"/>
        <v>4.0347811373326031E-3</v>
      </c>
      <c r="I28" s="3">
        <f t="shared" si="2"/>
        <v>115.46493715989102</v>
      </c>
      <c r="J28" s="32">
        <f t="shared" si="5"/>
        <v>28285.866518693761</v>
      </c>
      <c r="K28" s="47">
        <f t="shared" si="6"/>
        <v>4.0347811373326031E-3</v>
      </c>
      <c r="L28" s="48">
        <f t="shared" si="3"/>
        <v>4.0514013038558255E-3</v>
      </c>
      <c r="M28" s="49">
        <f t="shared" si="4"/>
        <v>-1.6620166523222471E-5</v>
      </c>
      <c r="N28" s="45">
        <f t="shared" si="7"/>
        <v>4.6341416611425747E-2</v>
      </c>
      <c r="O28" s="3">
        <f t="shared" si="8"/>
        <v>237.64124182036483</v>
      </c>
      <c r="P28" s="32">
        <f t="shared" si="11"/>
        <v>694.3451409697052</v>
      </c>
      <c r="Q28" s="103">
        <f t="shared" si="9"/>
        <v>4.6341399999999998E-2</v>
      </c>
      <c r="R28" s="109">
        <f t="shared" si="12"/>
        <v>1638.479</v>
      </c>
      <c r="S28" s="57">
        <f t="shared" si="13"/>
        <v>4.2861304853067751E-2</v>
      </c>
      <c r="T28" s="39">
        <f t="shared" si="14"/>
        <v>229.63036152584419</v>
      </c>
      <c r="U28" s="32">
        <f t="shared" si="15"/>
        <v>794.78987907587168</v>
      </c>
    </row>
    <row r="29" spans="2:21">
      <c r="B29" s="4"/>
      <c r="C29" s="5"/>
      <c r="E29" s="45">
        <f t="shared" si="0"/>
        <v>4.2241667350420703E-3</v>
      </c>
      <c r="F29" s="3">
        <v>120</v>
      </c>
      <c r="G29" s="32">
        <f t="shared" si="10"/>
        <v>27588.503796990663</v>
      </c>
      <c r="H29" s="45">
        <f t="shared" si="1"/>
        <v>4.215269988167793E-3</v>
      </c>
      <c r="I29" s="3">
        <f t="shared" si="2"/>
        <v>120.50690000820504</v>
      </c>
      <c r="J29" s="32">
        <f t="shared" si="5"/>
        <v>27935.037676748179</v>
      </c>
      <c r="K29" s="47">
        <f t="shared" si="6"/>
        <v>4.215269988167793E-3</v>
      </c>
      <c r="L29" s="48">
        <f t="shared" si="3"/>
        <v>4.2283122809896505E-3</v>
      </c>
      <c r="M29" s="49">
        <f t="shared" si="4"/>
        <v>-1.3042292821857475E-5</v>
      </c>
      <c r="N29" s="45">
        <f t="shared" si="7"/>
        <v>6.1197077937112668E-2</v>
      </c>
      <c r="O29" s="3">
        <f t="shared" si="8"/>
        <v>246.63569081234689</v>
      </c>
      <c r="P29" s="32">
        <f t="shared" si="11"/>
        <v>605.45598036956915</v>
      </c>
      <c r="Q29" s="103">
        <f t="shared" si="9"/>
        <v>6.1197099999999997E-2</v>
      </c>
      <c r="R29" s="109">
        <f t="shared" si="12"/>
        <v>1700.4939999999999</v>
      </c>
      <c r="S29" s="57">
        <f t="shared" si="13"/>
        <v>5.467970579810523E-2</v>
      </c>
      <c r="T29" s="39">
        <f t="shared" si="14"/>
        <v>237.64124182036483</v>
      </c>
      <c r="U29" s="32">
        <f t="shared" si="15"/>
        <v>677.83114922026607</v>
      </c>
    </row>
    <row r="30" spans="2:21">
      <c r="C30" s="6"/>
      <c r="E30" s="45">
        <f t="shared" si="0"/>
        <v>4.4091549625203301E-3</v>
      </c>
      <c r="F30" s="3">
        <v>125</v>
      </c>
      <c r="G30" s="32">
        <f t="shared" si="10"/>
        <v>27028.747008171693</v>
      </c>
      <c r="H30" s="45">
        <f t="shared" si="1"/>
        <v>4.3994631169016378E-3</v>
      </c>
      <c r="I30" s="3">
        <f t="shared" si="2"/>
        <v>125.55114437031503</v>
      </c>
      <c r="J30" s="32">
        <f t="shared" si="5"/>
        <v>27385.627231506664</v>
      </c>
      <c r="K30" s="47">
        <f t="shared" si="6"/>
        <v>4.3994631169016378E-3</v>
      </c>
      <c r="L30" s="48">
        <f t="shared" si="3"/>
        <v>4.4053033112391241E-3</v>
      </c>
      <c r="M30" s="49">
        <f t="shared" si="4"/>
        <v>-5.8401943374862195E-6</v>
      </c>
      <c r="N30" s="45">
        <f t="shared" si="7"/>
        <v>8.0142811211516091E-2</v>
      </c>
      <c r="O30" s="3">
        <f t="shared" si="8"/>
        <v>256.90972089971677</v>
      </c>
      <c r="P30" s="32">
        <f t="shared" si="11"/>
        <v>542.28727590346568</v>
      </c>
      <c r="Q30" s="103">
        <f t="shared" si="9"/>
        <v>8.01428E-2</v>
      </c>
      <c r="R30" s="109">
        <f t="shared" si="12"/>
        <v>1771.3309999999999</v>
      </c>
      <c r="S30" s="57">
        <f t="shared" si="13"/>
        <v>6.9850961825265206E-2</v>
      </c>
      <c r="T30" s="39">
        <f t="shared" si="14"/>
        <v>246.63569081234689</v>
      </c>
      <c r="U30" s="32">
        <f t="shared" si="15"/>
        <v>592.86119592734917</v>
      </c>
    </row>
    <row r="31" spans="2:21">
      <c r="E31" s="45">
        <f t="shared" si="0"/>
        <v>4.6000166470591321E-3</v>
      </c>
      <c r="F31" s="3">
        <v>130</v>
      </c>
      <c r="G31" s="32">
        <f>IFERROR((F31-F30)/(E31-E30),NA())</f>
        <v>26196.981400861023</v>
      </c>
      <c r="H31" s="45">
        <f t="shared" si="1"/>
        <v>4.5894689046405398E-3</v>
      </c>
      <c r="I31" s="3">
        <f t="shared" si="2"/>
        <v>130.5980021641177</v>
      </c>
      <c r="J31" s="32">
        <f>IFERROR((I31-I30)/(H31-H30),NA())</f>
        <v>26561.600327342952</v>
      </c>
      <c r="K31" s="47">
        <f t="shared" si="6"/>
        <v>4.5894689046405398E-3</v>
      </c>
      <c r="L31" s="48">
        <f t="shared" si="3"/>
        <v>4.5823860408462352E-3</v>
      </c>
      <c r="M31" s="49">
        <f t="shared" si="4"/>
        <v>7.0828637943045822E-6</v>
      </c>
      <c r="N31" s="45">
        <f t="shared" si="7"/>
        <v>0.10405954241667305</v>
      </c>
      <c r="O31" s="3">
        <f t="shared" si="8"/>
        <v>268.83920811572392</v>
      </c>
      <c r="P31" s="32">
        <f>IFERROR((O31-O30)/(N31-N30),NA())</f>
        <v>498.79254458631431</v>
      </c>
      <c r="Q31" s="103">
        <f t="shared" si="9"/>
        <v>0.1040595</v>
      </c>
      <c r="R31" s="109">
        <f t="shared" si="12"/>
        <v>1853.5820000000001</v>
      </c>
      <c r="S31" s="57">
        <f t="shared" si="13"/>
        <v>8.9157187383436004E-2</v>
      </c>
      <c r="T31" s="39">
        <f>O30</f>
        <v>256.90972089971677</v>
      </c>
      <c r="U31" s="32">
        <f>IFERROR((T31-T30)/(S31-S30),NA())</f>
        <v>532.16150699232332</v>
      </c>
    </row>
    <row r="32" spans="2:21">
      <c r="E32" s="45">
        <f t="shared" si="0"/>
        <v>4.7999103161057988E-3</v>
      </c>
      <c r="F32" s="3">
        <v>135</v>
      </c>
      <c r="G32" s="32">
        <f t="shared" si="10"/>
        <v>25013.298439345341</v>
      </c>
      <c r="H32" s="45">
        <f t="shared" si="1"/>
        <v>4.788427476325267E-3</v>
      </c>
      <c r="I32" s="3">
        <f t="shared" si="2"/>
        <v>135.64798789267428</v>
      </c>
      <c r="J32" s="32">
        <f t="shared" si="5"/>
        <v>25382.09681440044</v>
      </c>
      <c r="K32" s="47">
        <f t="shared" si="6"/>
        <v>4.788427476325267E-3</v>
      </c>
      <c r="L32" s="48">
        <f t="shared" si="3"/>
        <v>4.7595785225499751E-3</v>
      </c>
      <c r="M32" s="49">
        <f t="shared" si="4"/>
        <v>2.8848953775291973E-5</v>
      </c>
      <c r="N32" s="45">
        <f t="shared" si="7"/>
        <v>0.13392349882216695</v>
      </c>
      <c r="O32" s="3">
        <f t="shared" si="8"/>
        <v>282.89902505716952</v>
      </c>
      <c r="P32" s="32">
        <f t="shared" si="11"/>
        <v>470.79552188400265</v>
      </c>
      <c r="Q32" s="103">
        <f t="shared" si="9"/>
        <v>0.1339235</v>
      </c>
      <c r="R32" s="109">
        <f t="shared" si="12"/>
        <v>1950.521</v>
      </c>
      <c r="S32" s="57">
        <f t="shared" si="13"/>
        <v>0.11349249708740021</v>
      </c>
      <c r="T32" s="39">
        <f t="shared" si="14"/>
        <v>268.83920811572392</v>
      </c>
      <c r="U32" s="32">
        <f t="shared" si="15"/>
        <v>490.21308383282422</v>
      </c>
    </row>
    <row r="33" spans="5:21">
      <c r="E33" s="45">
        <f t="shared" si="0"/>
        <v>5.0134703262338844E-3</v>
      </c>
      <c r="F33" s="3">
        <v>140</v>
      </c>
      <c r="G33" s="32">
        <f t="shared" si="10"/>
        <v>23412.622976563725</v>
      </c>
      <c r="H33" s="45">
        <f t="shared" si="1"/>
        <v>5.0009447309009867E-3</v>
      </c>
      <c r="I33" s="3">
        <f t="shared" si="2"/>
        <v>140.70188584567273</v>
      </c>
      <c r="J33" s="32">
        <f t="shared" si="5"/>
        <v>23781.118211263911</v>
      </c>
      <c r="K33" s="47">
        <f t="shared" si="6"/>
        <v>5.0009447309009867E-3</v>
      </c>
      <c r="L33" s="48">
        <f t="shared" si="3"/>
        <v>4.9369082752867624E-3</v>
      </c>
      <c r="M33" s="49">
        <f t="shared" si="4"/>
        <v>6.4036455614224254E-5</v>
      </c>
      <c r="N33" s="45">
        <f t="shared" si="7"/>
        <v>0.17077768063675508</v>
      </c>
      <c r="O33" s="3">
        <f t="shared" si="8"/>
        <v>299.68620534689995</v>
      </c>
      <c r="P33" s="32">
        <f t="shared" si="11"/>
        <v>455.5027262356831</v>
      </c>
      <c r="Q33" s="103">
        <f t="shared" si="9"/>
        <v>0.1707777</v>
      </c>
      <c r="R33" s="109">
        <f t="shared" si="12"/>
        <v>2066.2640000000001</v>
      </c>
      <c r="S33" s="57">
        <f t="shared" si="13"/>
        <v>0.1438497804031203</v>
      </c>
      <c r="T33" s="39">
        <f t="shared" si="14"/>
        <v>282.89902505716952</v>
      </c>
      <c r="U33" s="32">
        <f t="shared" si="15"/>
        <v>463.14476810133164</v>
      </c>
    </row>
    <row r="34" spans="5:21">
      <c r="E34" s="45">
        <f t="shared" si="0"/>
        <v>5.2474011460212954E-3</v>
      </c>
      <c r="F34" s="3">
        <v>145</v>
      </c>
      <c r="G34" s="32">
        <f t="shared" si="10"/>
        <v>21373.840371028684</v>
      </c>
      <c r="H34" s="45">
        <f t="shared" si="1"/>
        <v>5.2336815106523698E-3</v>
      </c>
      <c r="I34" s="3">
        <f t="shared" si="2"/>
        <v>145.7608731661731</v>
      </c>
      <c r="J34" s="32">
        <f t="shared" si="5"/>
        <v>21736.948177699014</v>
      </c>
      <c r="K34" s="47">
        <f t="shared" si="6"/>
        <v>5.2336815106523698E-3</v>
      </c>
      <c r="L34" s="48">
        <f t="shared" si="3"/>
        <v>5.1144166023218635E-3</v>
      </c>
      <c r="M34" s="49">
        <f t="shared" si="4"/>
        <v>1.192649083305063E-4</v>
      </c>
      <c r="N34" s="45">
        <f t="shared" si="7"/>
        <v>0.21568627349519878</v>
      </c>
      <c r="O34" s="3">
        <f t="shared" si="8"/>
        <v>319.94787794113722</v>
      </c>
      <c r="P34" s="32">
        <f t="shared" si="11"/>
        <v>451.17585086898737</v>
      </c>
      <c r="Q34" s="103">
        <f t="shared" si="9"/>
        <v>0.2156863</v>
      </c>
      <c r="R34" s="109">
        <f t="shared" si="12"/>
        <v>2205.9639999999999</v>
      </c>
      <c r="S34" s="57">
        <f t="shared" si="13"/>
        <v>0.18129298608752353</v>
      </c>
      <c r="T34" s="39">
        <f t="shared" si="14"/>
        <v>299.68620534689995</v>
      </c>
      <c r="U34" s="32">
        <f t="shared" si="15"/>
        <v>448.33715444196162</v>
      </c>
    </row>
    <row r="35" spans="5:21">
      <c r="E35" s="45">
        <f t="shared" si="0"/>
        <v>5.5112756755408016E-3</v>
      </c>
      <c r="F35" s="3">
        <v>150</v>
      </c>
      <c r="G35" s="32">
        <f t="shared" si="10"/>
        <v>18948.399487834569</v>
      </c>
      <c r="H35" s="45">
        <f t="shared" si="1"/>
        <v>5.4961441662421378E-3</v>
      </c>
      <c r="I35" s="3">
        <f t="shared" si="2"/>
        <v>150.82669135133114</v>
      </c>
      <c r="J35" s="32">
        <f t="shared" si="5"/>
        <v>19301.100850994841</v>
      </c>
      <c r="K35" s="47">
        <f t="shared" si="6"/>
        <v>5.4961441662421378E-3</v>
      </c>
      <c r="L35" s="48">
        <f t="shared" si="3"/>
        <v>5.2921646088186364E-3</v>
      </c>
      <c r="M35" s="49">
        <f t="shared" si="4"/>
        <v>2.0397955742350142E-4</v>
      </c>
      <c r="N35" s="45">
        <f t="shared" si="7"/>
        <v>0.26967192462516071</v>
      </c>
      <c r="O35" s="3">
        <f t="shared" si="8"/>
        <v>344.6148253252403</v>
      </c>
      <c r="P35" s="32">
        <f t="shared" si="11"/>
        <v>456.91673375803697</v>
      </c>
      <c r="Q35" s="103">
        <f t="shared" si="9"/>
        <v>0.26967190000000002</v>
      </c>
      <c r="R35" s="109">
        <f t="shared" si="12"/>
        <v>2376.0369999999998</v>
      </c>
      <c r="S35" s="57">
        <f t="shared" si="13"/>
        <v>0.22691251482646679</v>
      </c>
      <c r="T35" s="39">
        <f t="shared" si="14"/>
        <v>319.94787794113722</v>
      </c>
      <c r="U35" s="32">
        <f t="shared" si="15"/>
        <v>444.14471508866825</v>
      </c>
    </row>
    <row r="36" spans="5:21">
      <c r="E36" s="45">
        <f t="shared" si="0"/>
        <v>5.81859649122807E-3</v>
      </c>
      <c r="F36" s="3">
        <v>155</v>
      </c>
      <c r="G36" s="32">
        <f t="shared" si="10"/>
        <v>16269.643137639045</v>
      </c>
      <c r="H36" s="45">
        <f t="shared" si="1"/>
        <v>5.8017338383606265E-3</v>
      </c>
      <c r="I36" s="3">
        <f t="shared" si="2"/>
        <v>155.90188245614036</v>
      </c>
      <c r="J36" s="32">
        <f t="shared" si="5"/>
        <v>16607.862005367046</v>
      </c>
      <c r="K36" s="47">
        <f t="shared" si="6"/>
        <v>5.8017338383606265E-3</v>
      </c>
      <c r="L36" s="48">
        <f t="shared" si="3"/>
        <v>5.4702414896891354E-3</v>
      </c>
      <c r="M36" s="49">
        <f t="shared" si="4"/>
        <v>3.3149234867149106E-4</v>
      </c>
      <c r="N36" s="45">
        <f t="shared" si="7"/>
        <v>0.33363946599414451</v>
      </c>
      <c r="O36" s="3">
        <f t="shared" si="8"/>
        <v>374.84165059296436</v>
      </c>
      <c r="P36" s="32">
        <f t="shared" si="11"/>
        <v>472.53379793615539</v>
      </c>
      <c r="Q36" s="103">
        <f t="shared" si="9"/>
        <v>0.33363949999999998</v>
      </c>
      <c r="R36" s="109">
        <f t="shared" si="12"/>
        <v>2584.4430000000002</v>
      </c>
      <c r="S36" s="57">
        <f t="shared" si="13"/>
        <v>0.28176367288218662</v>
      </c>
      <c r="T36" s="39">
        <f t="shared" si="14"/>
        <v>344.6148253252403</v>
      </c>
      <c r="U36" s="32">
        <f t="shared" si="15"/>
        <v>449.7069571265111</v>
      </c>
    </row>
    <row r="37" spans="5:21">
      <c r="E37" s="45">
        <f t="shared" si="0"/>
        <v>6.1881929218128157E-3</v>
      </c>
      <c r="F37" s="3">
        <v>160</v>
      </c>
      <c r="G37" s="32">
        <f t="shared" si="10"/>
        <v>13528.269177517228</v>
      </c>
      <c r="H37" s="45">
        <f t="shared" si="1"/>
        <v>6.1691246808635043E-3</v>
      </c>
      <c r="I37" s="3">
        <f t="shared" si="2"/>
        <v>160.99011086749005</v>
      </c>
      <c r="J37" s="32">
        <f t="shared" si="5"/>
        <v>13849.633204479867</v>
      </c>
      <c r="K37" s="47">
        <f t="shared" si="6"/>
        <v>6.1691246808635043E-3</v>
      </c>
      <c r="L37" s="48">
        <f t="shared" si="3"/>
        <v>5.6487758199119317E-3</v>
      </c>
      <c r="M37" s="49">
        <f t="shared" si="4"/>
        <v>5.2034886095157253E-4</v>
      </c>
      <c r="N37" s="45">
        <f t="shared" si="7"/>
        <v>0.40829401478157407</v>
      </c>
      <c r="O37" s="3">
        <f t="shared" si="8"/>
        <v>412.05468620702902</v>
      </c>
      <c r="P37" s="32">
        <f t="shared" si="11"/>
        <v>498.4697679979904</v>
      </c>
      <c r="Q37" s="103">
        <f t="shared" si="9"/>
        <v>0.40829399999999999</v>
      </c>
      <c r="R37" s="109">
        <f t="shared" si="12"/>
        <v>2841.018</v>
      </c>
      <c r="S37" s="57">
        <f t="shared" si="13"/>
        <v>0.34679180461144149</v>
      </c>
      <c r="T37" s="39">
        <f t="shared" si="14"/>
        <v>374.84165059296436</v>
      </c>
      <c r="U37" s="32">
        <f t="shared" si="15"/>
        <v>464.82690589318594</v>
      </c>
    </row>
    <row r="38" spans="5:21">
      <c r="E38" s="45">
        <f t="shared" si="0"/>
        <v>6.6460435566591319E-3</v>
      </c>
      <c r="F38" s="3">
        <v>165</v>
      </c>
      <c r="G38" s="32">
        <f t="shared" si="10"/>
        <v>10920.592043469193</v>
      </c>
      <c r="H38" s="45">
        <f t="shared" si="1"/>
        <v>6.6240559756965915E-3</v>
      </c>
      <c r="I38" s="3">
        <f t="shared" si="2"/>
        <v>166.09659718684875</v>
      </c>
      <c r="J38" s="32">
        <f t="shared" si="5"/>
        <v>11224.741795862301</v>
      </c>
      <c r="K38" s="47">
        <f t="shared" si="6"/>
        <v>6.6240559756965915E-3</v>
      </c>
      <c r="L38" s="48">
        <f t="shared" si="3"/>
        <v>5.8279507784859208E-3</v>
      </c>
      <c r="M38" s="49">
        <f t="shared" si="4"/>
        <v>7.9610519721067061E-4</v>
      </c>
      <c r="N38" s="45">
        <f t="shared" ref="N38:N65" si="16">IFERROR(INDEX(M$1:M$65,ROW()+$C$23-5)-INDEX(M$1:M$65,$C$23,1),NA())</f>
        <v>0.49406508354557904</v>
      </c>
      <c r="O38" s="3">
        <f t="shared" ref="O38:O65" si="17">IFERROR(INDEX(I$1:I$65,ROW()+$C$23-5),NA())</f>
        <v>458.00894366290737</v>
      </c>
      <c r="P38" s="32">
        <f t="shared" si="11"/>
        <v>535.77806733782586</v>
      </c>
      <c r="Q38" s="103">
        <f t="shared" si="9"/>
        <v>0.49406509999999998</v>
      </c>
      <c r="R38" s="109">
        <f t="shared" si="12"/>
        <v>3157.8620000000001</v>
      </c>
      <c r="S38" s="57">
        <f t="shared" si="13"/>
        <v>0.42275207394673303</v>
      </c>
      <c r="T38" s="39">
        <f t="shared" si="14"/>
        <v>412.05468620702902</v>
      </c>
      <c r="U38" s="32">
        <f t="shared" si="15"/>
        <v>489.90131208994137</v>
      </c>
    </row>
    <row r="39" spans="5:21">
      <c r="E39" s="45">
        <f t="shared" si="0"/>
        <v>7.2276335573494849E-3</v>
      </c>
      <c r="F39" s="3">
        <v>170</v>
      </c>
      <c r="G39" s="32">
        <f t="shared" si="10"/>
        <v>8597.1216734554419</v>
      </c>
      <c r="H39" s="45">
        <f t="shared" si="1"/>
        <v>7.2016393896595235E-3</v>
      </c>
      <c r="I39" s="3">
        <f t="shared" si="2"/>
        <v>171.22869770474944</v>
      </c>
      <c r="J39" s="32">
        <f t="shared" si="5"/>
        <v>8885.4707282679137</v>
      </c>
      <c r="K39" s="47">
        <f t="shared" si="6"/>
        <v>7.2016393896595235E-3</v>
      </c>
      <c r="L39" s="48">
        <f t="shared" si="3"/>
        <v>6.0080244808684014E-3</v>
      </c>
      <c r="M39" s="49">
        <f t="shared" si="4"/>
        <v>1.1936149087911222E-3</v>
      </c>
      <c r="N39" s="45">
        <f t="shared" si="16"/>
        <v>0.59104970133248902</v>
      </c>
      <c r="O39" s="3">
        <f t="shared" si="17"/>
        <v>514.85559023907558</v>
      </c>
      <c r="P39" s="32">
        <f t="shared" si="11"/>
        <v>586.14085278006644</v>
      </c>
      <c r="Q39" s="103">
        <f t="shared" si="9"/>
        <v>0.59104970000000001</v>
      </c>
      <c r="R39" s="109">
        <f t="shared" si="12"/>
        <v>3549.806</v>
      </c>
      <c r="S39" s="57">
        <f t="shared" ref="S39:S65" si="18">IFERROR(S38+VLOOKUP(T39,$I$5:$K$65,3)-VLOOKUP(T38,$I$5:$K$65,3),NA())</f>
        <v>0.51013557279690924</v>
      </c>
      <c r="T39" s="39">
        <f t="shared" si="14"/>
        <v>458.00894366290737</v>
      </c>
      <c r="U39" s="32">
        <f t="shared" si="15"/>
        <v>525.89170793755284</v>
      </c>
    </row>
    <row r="40" spans="5:21">
      <c r="E40" s="45">
        <f t="shared" si="0"/>
        <v>7.9809794239628987E-3</v>
      </c>
      <c r="F40" s="3">
        <v>175</v>
      </c>
      <c r="G40" s="32">
        <f t="shared" si="10"/>
        <v>6637.0577202168352</v>
      </c>
      <c r="H40" s="45">
        <f t="shared" si="1"/>
        <v>7.9492998520589667E-3</v>
      </c>
      <c r="I40" s="3">
        <f t="shared" si="2"/>
        <v>176.39667139919351</v>
      </c>
      <c r="J40" s="32">
        <f t="shared" si="5"/>
        <v>6912.1933743275076</v>
      </c>
      <c r="K40" s="47">
        <f t="shared" si="6"/>
        <v>7.9492998520589667E-3</v>
      </c>
      <c r="L40" s="48">
        <f t="shared" si="3"/>
        <v>6.189356891199772E-3</v>
      </c>
      <c r="M40" s="49">
        <f t="shared" si="4"/>
        <v>1.7599429608591947E-3</v>
      </c>
      <c r="N40" s="45">
        <f t="shared" si="16"/>
        <v>0.69898534763443143</v>
      </c>
      <c r="O40" s="3">
        <f t="shared" si="17"/>
        <v>585.22164858596329</v>
      </c>
      <c r="P40" s="32">
        <f t="shared" si="11"/>
        <v>651.92603887360428</v>
      </c>
      <c r="Q40" s="103">
        <f t="shared" si="9"/>
        <v>0.69898530000000003</v>
      </c>
      <c r="R40" s="109">
        <f t="shared" si="12"/>
        <v>4034.9630000000002</v>
      </c>
      <c r="S40" s="57">
        <f t="shared" si="18"/>
        <v>0.60911480976193044</v>
      </c>
      <c r="T40" s="39">
        <f t="shared" si="14"/>
        <v>514.85559023907558</v>
      </c>
      <c r="U40" s="32">
        <f t="shared" si="15"/>
        <v>574.32900393299201</v>
      </c>
    </row>
    <row r="41" spans="5:21">
      <c r="E41" s="45">
        <f t="shared" si="0"/>
        <v>8.9704811416599708E-3</v>
      </c>
      <c r="F41" s="3">
        <v>180</v>
      </c>
      <c r="G41" s="32">
        <f t="shared" si="10"/>
        <v>5053.0483278359588</v>
      </c>
      <c r="H41" s="45">
        <f t="shared" si="1"/>
        <v>8.9304853852045403E-3</v>
      </c>
      <c r="I41" s="3">
        <f t="shared" si="2"/>
        <v>181.6146866054988</v>
      </c>
      <c r="J41" s="32">
        <f t="shared" si="5"/>
        <v>5318.0718936783642</v>
      </c>
      <c r="K41" s="47">
        <f t="shared" si="6"/>
        <v>8.9304853852045403E-3</v>
      </c>
      <c r="L41" s="48">
        <f t="shared" si="3"/>
        <v>6.3724451440525893E-3</v>
      </c>
      <c r="M41" s="49">
        <f t="shared" si="4"/>
        <v>2.558040241151951E-3</v>
      </c>
      <c r="N41" s="45">
        <f t="shared" si="16"/>
        <v>0.8172578222156146</v>
      </c>
      <c r="O41" s="3">
        <f t="shared" si="17"/>
        <v>672.30384931671244</v>
      </c>
      <c r="P41" s="32">
        <f t="shared" si="11"/>
        <v>736.28459232900582</v>
      </c>
      <c r="Q41" s="103">
        <f t="shared" si="9"/>
        <v>0.81725780000000003</v>
      </c>
      <c r="R41" s="109">
        <f t="shared" si="12"/>
        <v>4635.3739999999998</v>
      </c>
      <c r="S41" s="57">
        <f t="shared" si="18"/>
        <v>0.71951944056727235</v>
      </c>
      <c r="T41" s="39">
        <f t="shared" si="14"/>
        <v>585.22164858596329</v>
      </c>
      <c r="U41" s="32">
        <f t="shared" si="15"/>
        <v>637.34698294451493</v>
      </c>
    </row>
    <row r="42" spans="5:21">
      <c r="E42" s="45">
        <f t="shared" si="0"/>
        <v>1.0281793431437628E-2</v>
      </c>
      <c r="F42" s="3">
        <v>185</v>
      </c>
      <c r="G42" s="32">
        <f t="shared" si="10"/>
        <v>3812.9742540945667</v>
      </c>
      <c r="H42" s="45">
        <f t="shared" si="1"/>
        <v>1.0229295336421165E-2</v>
      </c>
      <c r="I42" s="3">
        <f t="shared" si="2"/>
        <v>186.90213178481596</v>
      </c>
      <c r="J42" s="32">
        <f t="shared" si="5"/>
        <v>4070.9921989466529</v>
      </c>
      <c r="K42" s="47">
        <f t="shared" si="6"/>
        <v>1.0229295336421165E-2</v>
      </c>
      <c r="L42" s="48">
        <f t="shared" si="3"/>
        <v>6.5579695363093323E-3</v>
      </c>
      <c r="M42" s="49">
        <f t="shared" si="4"/>
        <v>3.6713258001118323E-3</v>
      </c>
      <c r="N42" s="45">
        <f t="shared" si="16"/>
        <v>0.94494170062958605</v>
      </c>
      <c r="O42" s="3">
        <f t="shared" si="17"/>
        <v>779.97882842314118</v>
      </c>
      <c r="P42" s="32">
        <f t="shared" si="11"/>
        <v>843.29345602527303</v>
      </c>
      <c r="Q42" s="103">
        <f t="shared" si="9"/>
        <v>0.9449417</v>
      </c>
      <c r="R42" s="109">
        <f t="shared" si="12"/>
        <v>5377.7669999999998</v>
      </c>
      <c r="S42" s="57">
        <f t="shared" si="18"/>
        <v>0.8408474309635694</v>
      </c>
      <c r="T42" s="39">
        <f t="shared" si="14"/>
        <v>672.30384931671244</v>
      </c>
      <c r="U42" s="32">
        <f t="shared" si="15"/>
        <v>717.74205149454872</v>
      </c>
    </row>
    <row r="43" spans="5:21">
      <c r="E43" s="45">
        <f t="shared" si="0"/>
        <v>1.2027944733020351E-2</v>
      </c>
      <c r="F43" s="3">
        <v>190</v>
      </c>
      <c r="G43" s="32">
        <f t="shared" si="10"/>
        <v>2863.4402960774164</v>
      </c>
      <c r="H43" s="45">
        <f t="shared" si="1"/>
        <v>1.195618385658132E-2</v>
      </c>
      <c r="I43" s="3">
        <f t="shared" si="2"/>
        <v>192.28530949927386</v>
      </c>
      <c r="J43" s="32">
        <f t="shared" si="5"/>
        <v>3117.2699636445859</v>
      </c>
      <c r="K43" s="47">
        <f t="shared" si="6"/>
        <v>1.195618385658132E-2</v>
      </c>
      <c r="L43" s="48">
        <f t="shared" si="3"/>
        <v>6.7468529648868026E-3</v>
      </c>
      <c r="M43" s="49">
        <f t="shared" si="4"/>
        <v>5.2093308916945176E-3</v>
      </c>
      <c r="N43" s="45">
        <f t="shared" si="16"/>
        <v>1.0808643426196887</v>
      </c>
      <c r="O43" s="3">
        <f t="shared" si="17"/>
        <v>912.9321528406532</v>
      </c>
      <c r="P43" s="32">
        <f t="shared" si="11"/>
        <v>978.15435655814565</v>
      </c>
      <c r="Q43" s="103">
        <f t="shared" si="9"/>
        <v>1.0808643</v>
      </c>
      <c r="R43" s="109">
        <f t="shared" si="12"/>
        <v>6294.4480000000003</v>
      </c>
      <c r="S43" s="57">
        <f t="shared" si="18"/>
        <v>0.97230937881987178</v>
      </c>
      <c r="T43" s="39">
        <f t="shared" si="14"/>
        <v>779.97882842314118</v>
      </c>
      <c r="U43" s="32">
        <f t="shared" si="15"/>
        <v>819.05814467411847</v>
      </c>
    </row>
    <row r="44" spans="5:21">
      <c r="E44" s="45">
        <f t="shared" si="0"/>
        <v>1.4356975194001146E-2</v>
      </c>
      <c r="F44" s="3">
        <v>195</v>
      </c>
      <c r="G44" s="32">
        <f t="shared" si="10"/>
        <v>2146.8160609176466</v>
      </c>
      <c r="H44" s="45">
        <f t="shared" si="1"/>
        <v>1.4254889757554847E-2</v>
      </c>
      <c r="I44" s="3">
        <f t="shared" si="2"/>
        <v>197.79961016283022</v>
      </c>
      <c r="J44" s="32">
        <f t="shared" si="5"/>
        <v>2398.8717570268514</v>
      </c>
      <c r="K44" s="47">
        <f t="shared" si="6"/>
        <v>1.4254889757554847E-2</v>
      </c>
      <c r="L44" s="48">
        <f t="shared" si="3"/>
        <v>6.9403371986957972E-3</v>
      </c>
      <c r="M44" s="49">
        <f t="shared" si="4"/>
        <v>7.3145525588590495E-3</v>
      </c>
      <c r="N44" s="45" t="e">
        <f t="shared" si="16"/>
        <v>#N/A</v>
      </c>
      <c r="O44" s="3" t="e">
        <f t="shared" si="17"/>
        <v>#N/A</v>
      </c>
      <c r="P44" s="32" t="e">
        <f t="shared" si="11"/>
        <v>#N/A</v>
      </c>
      <c r="Q44" s="103" t="e">
        <f t="shared" si="9"/>
        <v>#N/A</v>
      </c>
      <c r="R44" s="109" t="e">
        <f t="shared" si="12"/>
        <v>#N/A</v>
      </c>
      <c r="S44" s="57">
        <f t="shared" si="18"/>
        <v>1.1128970497369046</v>
      </c>
      <c r="T44" s="39">
        <f t="shared" si="14"/>
        <v>912.9321528406532</v>
      </c>
      <c r="U44" s="32">
        <f t="shared" si="15"/>
        <v>945.69689895477256</v>
      </c>
    </row>
    <row r="45" spans="5:21">
      <c r="E45" s="45">
        <f t="shared" si="0"/>
        <v>1.7461414021438623E-2</v>
      </c>
      <c r="F45" s="3">
        <v>200</v>
      </c>
      <c r="G45" s="32">
        <f t="shared" si="10"/>
        <v>1610.5970444027694</v>
      </c>
      <c r="H45" s="45">
        <f t="shared" si="1"/>
        <v>1.7310715277890531E-2</v>
      </c>
      <c r="I45" s="3">
        <f t="shared" si="2"/>
        <v>203.49228280428773</v>
      </c>
      <c r="J45" s="32">
        <f t="shared" si="5"/>
        <v>1862.8919104099118</v>
      </c>
      <c r="K45" s="47">
        <f t="shared" si="6"/>
        <v>1.7310715277890531E-2</v>
      </c>
      <c r="L45" s="48">
        <f t="shared" si="3"/>
        <v>7.1400800983960604E-3</v>
      </c>
      <c r="M45" s="49">
        <f t="shared" si="4"/>
        <v>1.017063517949447E-2</v>
      </c>
      <c r="N45" s="45" t="e">
        <f t="shared" si="16"/>
        <v>#N/A</v>
      </c>
      <c r="O45" s="3" t="e">
        <f t="shared" si="17"/>
        <v>#N/A</v>
      </c>
      <c r="P45" s="32" t="e">
        <f t="shared" si="11"/>
        <v>#N/A</v>
      </c>
      <c r="Q45" s="103" t="e">
        <f t="shared" si="9"/>
        <v>#N/A</v>
      </c>
      <c r="R45" s="109" t="e">
        <f t="shared" si="12"/>
        <v>#N/A</v>
      </c>
      <c r="S45" s="57" t="e">
        <f t="shared" si="18"/>
        <v>#N/A</v>
      </c>
      <c r="T45" s="39" t="e">
        <f t="shared" si="14"/>
        <v>#N/A</v>
      </c>
      <c r="U45" s="32" t="e">
        <f t="shared" si="15"/>
        <v>#N/A</v>
      </c>
    </row>
    <row r="46" spans="5:21">
      <c r="E46" s="45">
        <f t="shared" si="0"/>
        <v>2.1589972825172173E-2</v>
      </c>
      <c r="F46" s="3">
        <v>205</v>
      </c>
      <c r="G46" s="32">
        <f t="shared" si="10"/>
        <v>1211.0763677335506</v>
      </c>
      <c r="H46" s="45">
        <f t="shared" si="1"/>
        <v>2.1360210520807554E-2</v>
      </c>
      <c r="I46" s="3">
        <f t="shared" si="2"/>
        <v>209.42594442916032</v>
      </c>
      <c r="J46" s="32">
        <f t="shared" si="5"/>
        <v>1465.2842561677712</v>
      </c>
      <c r="K46" s="47">
        <f t="shared" si="6"/>
        <v>2.1360210520807554E-2</v>
      </c>
      <c r="L46" s="48">
        <f t="shared" si="3"/>
        <v>7.348278751900362E-3</v>
      </c>
      <c r="M46" s="49">
        <f t="shared" si="4"/>
        <v>1.4011931768907193E-2</v>
      </c>
      <c r="N46" s="45" t="e">
        <f t="shared" si="16"/>
        <v>#N/A</v>
      </c>
      <c r="O46" s="3" t="e">
        <f t="shared" si="17"/>
        <v>#N/A</v>
      </c>
      <c r="P46" s="32" t="e">
        <f t="shared" si="11"/>
        <v>#N/A</v>
      </c>
      <c r="Q46" s="103" t="e">
        <f t="shared" si="9"/>
        <v>#N/A</v>
      </c>
      <c r="R46" s="109" t="e">
        <f t="shared" si="12"/>
        <v>#N/A</v>
      </c>
      <c r="S46" s="57" t="e">
        <f t="shared" si="18"/>
        <v>#N/A</v>
      </c>
      <c r="T46" s="39" t="e">
        <f t="shared" si="14"/>
        <v>#N/A</v>
      </c>
      <c r="U46" s="32" t="e">
        <f t="shared" si="15"/>
        <v>#N/A</v>
      </c>
    </row>
    <row r="47" spans="5:21">
      <c r="E47" s="45">
        <f t="shared" si="0"/>
        <v>2.7061895865745166E-2</v>
      </c>
      <c r="F47" s="3">
        <v>210</v>
      </c>
      <c r="G47" s="32">
        <f t="shared" si="10"/>
        <v>913.7555413199716</v>
      </c>
      <c r="H47" s="45">
        <f t="shared" si="1"/>
        <v>2.6702197743530318E-2</v>
      </c>
      <c r="I47" s="3">
        <f t="shared" si="2"/>
        <v>215.68299813180647</v>
      </c>
      <c r="J47" s="32">
        <f t="shared" si="5"/>
        <v>1171.2970177148761</v>
      </c>
      <c r="K47" s="47">
        <f t="shared" si="6"/>
        <v>2.6702197743530318E-2</v>
      </c>
      <c r="L47" s="48">
        <f t="shared" si="3"/>
        <v>7.5678244958528587E-3</v>
      </c>
      <c r="M47" s="49">
        <f t="shared" si="4"/>
        <v>1.9134373247677458E-2</v>
      </c>
      <c r="N47" s="45" t="e">
        <f t="shared" si="16"/>
        <v>#N/A</v>
      </c>
      <c r="O47" s="3" t="e">
        <f t="shared" si="17"/>
        <v>#N/A</v>
      </c>
      <c r="P47" s="32" t="e">
        <f t="shared" si="11"/>
        <v>#N/A</v>
      </c>
      <c r="Q47" s="103" t="e">
        <f t="shared" si="9"/>
        <v>#N/A</v>
      </c>
      <c r="R47" s="109" t="e">
        <f t="shared" si="12"/>
        <v>#N/A</v>
      </c>
      <c r="S47" s="57" t="e">
        <f t="shared" si="18"/>
        <v>#N/A</v>
      </c>
      <c r="T47" s="39" t="e">
        <f t="shared" si="14"/>
        <v>#N/A</v>
      </c>
      <c r="U47" s="32" t="e">
        <f t="shared" si="15"/>
        <v>#N/A</v>
      </c>
    </row>
    <row r="48" spans="5:21">
      <c r="E48" s="45">
        <f t="shared" si="0"/>
        <v>3.4284481301823121E-2</v>
      </c>
      <c r="F48" s="3">
        <v>215</v>
      </c>
      <c r="G48" s="32">
        <f t="shared" si="10"/>
        <v>692.27287710910423</v>
      </c>
      <c r="H48" s="45">
        <f t="shared" si="1"/>
        <v>3.3709865230104073E-2</v>
      </c>
      <c r="I48" s="3">
        <f t="shared" si="2"/>
        <v>222.37116347989195</v>
      </c>
      <c r="J48" s="32">
        <f t="shared" si="5"/>
        <v>954.40677813260618</v>
      </c>
      <c r="K48" s="47">
        <f t="shared" si="6"/>
        <v>3.3709865230104073E-2</v>
      </c>
      <c r="L48" s="48">
        <f t="shared" si="3"/>
        <v>7.8024969642067352E-3</v>
      </c>
      <c r="M48" s="49">
        <f t="shared" si="4"/>
        <v>2.5907368265897339E-2</v>
      </c>
      <c r="N48" s="45" t="e">
        <f t="shared" si="16"/>
        <v>#N/A</v>
      </c>
      <c r="O48" s="3" t="e">
        <f t="shared" si="17"/>
        <v>#N/A</v>
      </c>
      <c r="P48" s="32" t="e">
        <f t="shared" si="11"/>
        <v>#N/A</v>
      </c>
      <c r="Q48" s="103" t="e">
        <f t="shared" si="9"/>
        <v>#N/A</v>
      </c>
      <c r="R48" s="109" t="e">
        <f t="shared" si="12"/>
        <v>#N/A</v>
      </c>
      <c r="S48" s="57" t="e">
        <f t="shared" si="18"/>
        <v>#N/A</v>
      </c>
      <c r="T48" s="39" t="e">
        <f t="shared" si="14"/>
        <v>#N/A</v>
      </c>
      <c r="U48" s="32" t="e">
        <f t="shared" si="15"/>
        <v>#N/A</v>
      </c>
    </row>
    <row r="49" spans="5:22">
      <c r="E49" s="45">
        <f t="shared" si="0"/>
        <v>4.3774370572018995E-2</v>
      </c>
      <c r="F49" s="3">
        <v>220</v>
      </c>
      <c r="G49" s="32">
        <f t="shared" si="10"/>
        <v>526.87653750640641</v>
      </c>
      <c r="H49" s="45">
        <f t="shared" si="1"/>
        <v>4.284334596137955E-2</v>
      </c>
      <c r="I49" s="3">
        <f t="shared" si="2"/>
        <v>229.63036152584419</v>
      </c>
      <c r="J49" s="32">
        <f t="shared" si="5"/>
        <v>794.78987907587225</v>
      </c>
      <c r="K49" s="47">
        <f t="shared" si="6"/>
        <v>4.284334596137955E-2</v>
      </c>
      <c r="L49" s="48">
        <f t="shared" si="3"/>
        <v>8.0572056675734804E-3</v>
      </c>
      <c r="M49" s="49">
        <f t="shared" si="4"/>
        <v>3.478614029380607E-2</v>
      </c>
      <c r="N49" s="45" t="e">
        <f t="shared" si="16"/>
        <v>#N/A</v>
      </c>
      <c r="O49" s="3" t="e">
        <f t="shared" si="17"/>
        <v>#N/A</v>
      </c>
      <c r="P49" s="32" t="e">
        <f t="shared" si="11"/>
        <v>#N/A</v>
      </c>
      <c r="Q49" s="103" t="e">
        <f t="shared" si="9"/>
        <v>#N/A</v>
      </c>
      <c r="R49" s="109" t="e">
        <f t="shared" si="12"/>
        <v>#N/A</v>
      </c>
      <c r="S49" s="57" t="e">
        <f t="shared" si="18"/>
        <v>#N/A</v>
      </c>
      <c r="T49" s="39" t="e">
        <f t="shared" si="14"/>
        <v>#N/A</v>
      </c>
      <c r="U49" s="32" t="e">
        <f t="shared" si="15"/>
        <v>#N/A</v>
      </c>
    </row>
    <row r="50" spans="5:22">
      <c r="E50" s="45">
        <f t="shared" si="0"/>
        <v>5.6183296979399097E-2</v>
      </c>
      <c r="F50" s="3">
        <v>225</v>
      </c>
      <c r="G50" s="32">
        <f t="shared" si="10"/>
        <v>402.93574446749017</v>
      </c>
      <c r="H50" s="45">
        <f t="shared" si="1"/>
        <v>5.4661746906417022E-2</v>
      </c>
      <c r="I50" s="3">
        <f t="shared" si="2"/>
        <v>237.64124182036483</v>
      </c>
      <c r="J50" s="32">
        <f t="shared" si="5"/>
        <v>677.83114922026641</v>
      </c>
      <c r="K50" s="47">
        <f t="shared" si="6"/>
        <v>5.4661746906417022E-2</v>
      </c>
      <c r="L50" s="48">
        <f t="shared" si="3"/>
        <v>8.3382891866794675E-3</v>
      </c>
      <c r="M50" s="49">
        <f t="shared" si="4"/>
        <v>4.6323457719737553E-2</v>
      </c>
      <c r="N50" s="45" t="e">
        <f t="shared" si="16"/>
        <v>#N/A</v>
      </c>
      <c r="O50" s="3" t="e">
        <f t="shared" si="17"/>
        <v>#N/A</v>
      </c>
      <c r="P50" s="32" t="e">
        <f t="shared" si="11"/>
        <v>#N/A</v>
      </c>
      <c r="Q50" s="103" t="e">
        <f t="shared" si="9"/>
        <v>#N/A</v>
      </c>
      <c r="R50" s="109" t="e">
        <f t="shared" si="12"/>
        <v>#N/A</v>
      </c>
      <c r="S50" s="57" t="e">
        <f t="shared" si="18"/>
        <v>#N/A</v>
      </c>
      <c r="T50" s="39" t="e">
        <f t="shared" si="14"/>
        <v>#N/A</v>
      </c>
      <c r="U50" s="32" t="e">
        <f t="shared" si="15"/>
        <v>#N/A</v>
      </c>
      <c r="V50" s="6"/>
    </row>
    <row r="51" spans="5:22">
      <c r="E51" s="45">
        <f t="shared" si="0"/>
        <v>7.2329090488464753E-2</v>
      </c>
      <c r="F51" s="3">
        <v>230</v>
      </c>
      <c r="G51" s="32">
        <f t="shared" si="10"/>
        <v>309.67818318700557</v>
      </c>
      <c r="H51" s="45">
        <f t="shared" si="1"/>
        <v>6.9833002933576999E-2</v>
      </c>
      <c r="I51" s="3">
        <f t="shared" si="2"/>
        <v>246.63569081234689</v>
      </c>
      <c r="J51" s="32">
        <f t="shared" si="5"/>
        <v>592.86119592734917</v>
      </c>
      <c r="K51" s="47">
        <f t="shared" si="6"/>
        <v>6.9833002933576999E-2</v>
      </c>
      <c r="L51" s="48">
        <f t="shared" si="3"/>
        <v>8.6538838881525231E-3</v>
      </c>
      <c r="M51" s="49">
        <f t="shared" si="4"/>
        <v>6.1179119045424474E-2</v>
      </c>
      <c r="N51" s="45" t="e">
        <f t="shared" si="16"/>
        <v>#N/A</v>
      </c>
      <c r="O51" s="3" t="e">
        <f t="shared" si="17"/>
        <v>#N/A</v>
      </c>
      <c r="P51" s="32" t="e">
        <f t="shared" si="11"/>
        <v>#N/A</v>
      </c>
      <c r="Q51" s="103" t="e">
        <f t="shared" si="9"/>
        <v>#N/A</v>
      </c>
      <c r="R51" s="109" t="e">
        <f t="shared" si="12"/>
        <v>#N/A</v>
      </c>
      <c r="S51" s="57" t="e">
        <f t="shared" si="18"/>
        <v>#N/A</v>
      </c>
      <c r="T51" s="39" t="e">
        <f t="shared" si="14"/>
        <v>#N/A</v>
      </c>
      <c r="U51" s="32" t="e">
        <f t="shared" si="15"/>
        <v>#N/A</v>
      </c>
      <c r="V51" s="6"/>
    </row>
    <row r="52" spans="5:22">
      <c r="E52" s="45">
        <f t="shared" si="0"/>
        <v>9.3232854892411746E-2</v>
      </c>
      <c r="F52" s="3">
        <v>235</v>
      </c>
      <c r="G52" s="32">
        <f t="shared" si="10"/>
        <v>239.19136780243818</v>
      </c>
      <c r="H52" s="45">
        <f t="shared" si="1"/>
        <v>8.9139228491747782E-2</v>
      </c>
      <c r="I52" s="3">
        <f t="shared" si="2"/>
        <v>256.90972089971677</v>
      </c>
      <c r="J52" s="32">
        <f t="shared" si="5"/>
        <v>532.16150699232367</v>
      </c>
      <c r="K52" s="47">
        <f t="shared" si="6"/>
        <v>8.9139228491747782E-2</v>
      </c>
      <c r="L52" s="48">
        <f t="shared" si="3"/>
        <v>9.0143761719198873E-3</v>
      </c>
      <c r="M52" s="49">
        <f t="shared" si="4"/>
        <v>8.0124852319827897E-2</v>
      </c>
      <c r="N52" s="45" t="e">
        <f t="shared" si="16"/>
        <v>#N/A</v>
      </c>
      <c r="O52" s="3" t="e">
        <f t="shared" si="17"/>
        <v>#N/A</v>
      </c>
      <c r="P52" s="32" t="e">
        <f t="shared" si="11"/>
        <v>#N/A</v>
      </c>
      <c r="Q52" s="103" t="e">
        <f t="shared" si="9"/>
        <v>#N/A</v>
      </c>
      <c r="R52" s="109" t="e">
        <f t="shared" si="12"/>
        <v>#N/A</v>
      </c>
      <c r="S52" s="57" t="e">
        <f t="shared" si="18"/>
        <v>#N/A</v>
      </c>
      <c r="T52" s="39" t="e">
        <f t="shared" si="14"/>
        <v>#N/A</v>
      </c>
      <c r="U52" s="32" t="e">
        <f t="shared" si="15"/>
        <v>#N/A</v>
      </c>
    </row>
    <row r="53" spans="5:22">
      <c r="E53" s="45">
        <f t="shared" si="0"/>
        <v>0.12016336714884951</v>
      </c>
      <c r="F53" s="3">
        <v>240</v>
      </c>
      <c r="G53" s="32">
        <f t="shared" si="10"/>
        <v>185.66301124869042</v>
      </c>
      <c r="H53" s="45">
        <f t="shared" si="1"/>
        <v>0.113474538195712</v>
      </c>
      <c r="I53" s="3">
        <f t="shared" si="2"/>
        <v>268.83920811572392</v>
      </c>
      <c r="J53" s="32">
        <f t="shared" si="5"/>
        <v>490.21308383282394</v>
      </c>
      <c r="K53" s="47">
        <f t="shared" si="6"/>
        <v>0.113474538195712</v>
      </c>
      <c r="L53" s="48">
        <f t="shared" si="3"/>
        <v>9.4329546707271547E-3</v>
      </c>
      <c r="M53" s="49">
        <f t="shared" si="4"/>
        <v>0.10404158352498485</v>
      </c>
      <c r="N53" s="45" t="e">
        <f t="shared" si="16"/>
        <v>#N/A</v>
      </c>
      <c r="O53" s="3" t="e">
        <f t="shared" si="17"/>
        <v>#N/A</v>
      </c>
      <c r="P53" s="32" t="e">
        <f t="shared" si="11"/>
        <v>#N/A</v>
      </c>
      <c r="Q53" s="103" t="e">
        <f t="shared" si="9"/>
        <v>#N/A</v>
      </c>
      <c r="R53" s="109" t="e">
        <f t="shared" si="12"/>
        <v>#N/A</v>
      </c>
      <c r="S53" s="57" t="e">
        <f t="shared" si="18"/>
        <v>#N/A</v>
      </c>
      <c r="T53" s="39" t="e">
        <f t="shared" si="14"/>
        <v>#N/A</v>
      </c>
      <c r="U53" s="32" t="e">
        <f t="shared" si="15"/>
        <v>#N/A</v>
      </c>
    </row>
    <row r="54" spans="5:22">
      <c r="E54" s="45">
        <f t="shared" si="0"/>
        <v>0.15468989819252874</v>
      </c>
      <c r="F54" s="3">
        <v>245</v>
      </c>
      <c r="G54" s="32">
        <f t="shared" si="10"/>
        <v>144.81617031478029</v>
      </c>
      <c r="H54" s="45">
        <f t="shared" si="1"/>
        <v>0.14383182151143209</v>
      </c>
      <c r="I54" s="3">
        <f t="shared" si="2"/>
        <v>282.89902505716952</v>
      </c>
      <c r="J54" s="32">
        <f t="shared" si="5"/>
        <v>463.14476810133164</v>
      </c>
      <c r="K54" s="47">
        <f t="shared" si="6"/>
        <v>0.14383182151143209</v>
      </c>
      <c r="L54" s="48">
        <f t="shared" si="3"/>
        <v>9.926281580953317E-3</v>
      </c>
      <c r="M54" s="49">
        <f t="shared" si="4"/>
        <v>0.13390553993047877</v>
      </c>
      <c r="N54" s="45" t="e">
        <f t="shared" si="16"/>
        <v>#N/A</v>
      </c>
      <c r="O54" s="3" t="e">
        <f t="shared" si="17"/>
        <v>#N/A</v>
      </c>
      <c r="P54" s="32" t="e">
        <f t="shared" si="11"/>
        <v>#N/A</v>
      </c>
      <c r="Q54" s="103" t="e">
        <f t="shared" si="9"/>
        <v>#N/A</v>
      </c>
      <c r="R54" s="109" t="e">
        <f t="shared" si="12"/>
        <v>#N/A</v>
      </c>
      <c r="S54" s="57" t="e">
        <f t="shared" si="18"/>
        <v>#N/A</v>
      </c>
      <c r="T54" s="39" t="e">
        <f t="shared" si="14"/>
        <v>#N/A</v>
      </c>
      <c r="U54" s="32" t="e">
        <f t="shared" si="15"/>
        <v>#N/A</v>
      </c>
    </row>
    <row r="55" spans="5:22">
      <c r="E55" s="45">
        <f t="shared" si="0"/>
        <v>0.19874482138759972</v>
      </c>
      <c r="F55" s="3">
        <v>250</v>
      </c>
      <c r="G55" s="32">
        <f t="shared" si="10"/>
        <v>113.4946933821784</v>
      </c>
      <c r="H55" s="45">
        <f t="shared" si="1"/>
        <v>0.18127502719583533</v>
      </c>
      <c r="I55" s="3">
        <f t="shared" si="2"/>
        <v>299.68620534689995</v>
      </c>
      <c r="J55" s="32">
        <f t="shared" si="5"/>
        <v>448.33715444196162</v>
      </c>
      <c r="K55" s="47">
        <f t="shared" si="6"/>
        <v>0.18127502719583533</v>
      </c>
      <c r="L55" s="48">
        <f t="shared" si="3"/>
        <v>1.051530545076842E-2</v>
      </c>
      <c r="M55" s="49">
        <f t="shared" si="4"/>
        <v>0.1707597217450669</v>
      </c>
      <c r="N55" s="45" t="e">
        <f t="shared" si="16"/>
        <v>#N/A</v>
      </c>
      <c r="O55" s="3" t="e">
        <f t="shared" si="17"/>
        <v>#N/A</v>
      </c>
      <c r="P55" s="32" t="e">
        <f t="shared" si="11"/>
        <v>#N/A</v>
      </c>
      <c r="Q55" s="103" t="e">
        <f t="shared" si="9"/>
        <v>#N/A</v>
      </c>
      <c r="R55" s="109" t="e">
        <f t="shared" si="12"/>
        <v>#N/A</v>
      </c>
      <c r="S55" s="57" t="e">
        <f t="shared" si="18"/>
        <v>#N/A</v>
      </c>
      <c r="T55" s="39" t="e">
        <f t="shared" si="14"/>
        <v>#N/A</v>
      </c>
      <c r="U55" s="32" t="e">
        <f t="shared" si="15"/>
        <v>#N/A</v>
      </c>
    </row>
    <row r="56" spans="5:22">
      <c r="E56" s="45">
        <f t="shared" si="0"/>
        <v>0.25469756055347942</v>
      </c>
      <c r="F56" s="3">
        <v>255</v>
      </c>
      <c r="G56" s="32">
        <f t="shared" si="10"/>
        <v>89.361130027554196</v>
      </c>
      <c r="H56" s="45">
        <f t="shared" si="1"/>
        <v>0.22689455593477859</v>
      </c>
      <c r="I56" s="3">
        <f t="shared" si="2"/>
        <v>319.94787794113722</v>
      </c>
      <c r="J56" s="32">
        <f t="shared" si="5"/>
        <v>444.14471508866825</v>
      </c>
      <c r="K56" s="47">
        <f t="shared" si="6"/>
        <v>0.22689455593477859</v>
      </c>
      <c r="L56" s="48">
        <f t="shared" si="3"/>
        <v>1.1226241331267973E-2</v>
      </c>
      <c r="M56" s="49">
        <f t="shared" si="4"/>
        <v>0.2156683146035106</v>
      </c>
      <c r="N56" s="45" t="e">
        <f t="shared" si="16"/>
        <v>#N/A</v>
      </c>
      <c r="O56" s="3" t="e">
        <f t="shared" si="17"/>
        <v>#N/A</v>
      </c>
      <c r="P56" s="32" t="e">
        <f t="shared" si="11"/>
        <v>#N/A</v>
      </c>
      <c r="Q56" s="103" t="e">
        <f t="shared" si="9"/>
        <v>#N/A</v>
      </c>
      <c r="R56" s="109" t="e">
        <f t="shared" si="12"/>
        <v>#N/A</v>
      </c>
      <c r="S56" s="57" t="e">
        <f t="shared" si="18"/>
        <v>#N/A</v>
      </c>
      <c r="T56" s="39" t="e">
        <f t="shared" si="14"/>
        <v>#N/A</v>
      </c>
      <c r="U56" s="32" t="e">
        <f t="shared" si="15"/>
        <v>#N/A</v>
      </c>
    </row>
    <row r="57" spans="5:22">
      <c r="E57" s="45">
        <f t="shared" si="0"/>
        <v>0.32544163586630875</v>
      </c>
      <c r="F57" s="3">
        <v>260</v>
      </c>
      <c r="G57" s="32">
        <f t="shared" si="10"/>
        <v>70.677296690783905</v>
      </c>
      <c r="H57" s="45">
        <f t="shared" si="1"/>
        <v>0.28174571399049847</v>
      </c>
      <c r="I57" s="3">
        <f t="shared" si="2"/>
        <v>344.6148253252403</v>
      </c>
      <c r="J57" s="32">
        <f t="shared" si="5"/>
        <v>449.70695712651064</v>
      </c>
      <c r="K57" s="47">
        <f t="shared" si="6"/>
        <v>0.28174571399049847</v>
      </c>
      <c r="L57" s="48">
        <f t="shared" si="3"/>
        <v>1.2091748257025976E-2</v>
      </c>
      <c r="M57" s="49">
        <f t="shared" si="4"/>
        <v>0.2696539657334725</v>
      </c>
      <c r="N57" s="45" t="e">
        <f t="shared" si="16"/>
        <v>#N/A</v>
      </c>
      <c r="O57" s="3" t="e">
        <f t="shared" si="17"/>
        <v>#N/A</v>
      </c>
      <c r="P57" s="32" t="e">
        <f t="shared" si="11"/>
        <v>#N/A</v>
      </c>
      <c r="Q57" s="103" t="e">
        <f t="shared" si="9"/>
        <v>#N/A</v>
      </c>
      <c r="R57" s="109" t="e">
        <f t="shared" si="12"/>
        <v>#N/A</v>
      </c>
      <c r="S57" s="57" t="e">
        <f t="shared" si="18"/>
        <v>#N/A</v>
      </c>
      <c r="T57" s="39" t="e">
        <f t="shared" si="14"/>
        <v>#N/A</v>
      </c>
      <c r="U57" s="32" t="e">
        <f t="shared" si="15"/>
        <v>#N/A</v>
      </c>
    </row>
    <row r="58" spans="5:22">
      <c r="E58" s="45">
        <f t="shared" si="0"/>
        <v>0.41449679469043144</v>
      </c>
      <c r="F58" s="3">
        <v>265</v>
      </c>
      <c r="G58" s="32">
        <f t="shared" si="10"/>
        <v>56.144978752714685</v>
      </c>
      <c r="H58" s="45">
        <f t="shared" si="1"/>
        <v>0.34677384571975328</v>
      </c>
      <c r="I58" s="3">
        <f t="shared" si="2"/>
        <v>374.84165059296436</v>
      </c>
      <c r="J58" s="32">
        <f t="shared" si="5"/>
        <v>464.82690589318634</v>
      </c>
      <c r="K58" s="47">
        <f t="shared" si="6"/>
        <v>0.34677384571975328</v>
      </c>
      <c r="L58" s="48">
        <f t="shared" si="3"/>
        <v>1.3152338617296994E-2</v>
      </c>
      <c r="M58" s="49">
        <f t="shared" si="4"/>
        <v>0.33362150710245631</v>
      </c>
      <c r="N58" s="45" t="e">
        <f t="shared" si="16"/>
        <v>#N/A</v>
      </c>
      <c r="O58" s="3" t="e">
        <f t="shared" si="17"/>
        <v>#N/A</v>
      </c>
      <c r="P58" s="32" t="e">
        <f t="shared" si="11"/>
        <v>#N/A</v>
      </c>
      <c r="Q58" s="103" t="e">
        <f t="shared" si="9"/>
        <v>#N/A</v>
      </c>
      <c r="R58" s="109" t="e">
        <f t="shared" si="12"/>
        <v>#N/A</v>
      </c>
      <c r="S58" s="57" t="e">
        <f t="shared" si="18"/>
        <v>#N/A</v>
      </c>
      <c r="T58" s="39" t="e">
        <f t="shared" si="14"/>
        <v>#N/A</v>
      </c>
      <c r="U58" s="32" t="e">
        <f t="shared" si="15"/>
        <v>#N/A</v>
      </c>
    </row>
    <row r="59" spans="5:22">
      <c r="E59" s="45">
        <f t="shared" si="0"/>
        <v>0.52612846743344088</v>
      </c>
      <c r="F59" s="3">
        <v>270</v>
      </c>
      <c r="G59" s="32">
        <f t="shared" si="10"/>
        <v>44.790155671237201</v>
      </c>
      <c r="H59" s="45">
        <f t="shared" si="1"/>
        <v>0.42273411505504477</v>
      </c>
      <c r="I59" s="3">
        <f t="shared" si="2"/>
        <v>412.05468620702902</v>
      </c>
      <c r="J59" s="32">
        <f t="shared" si="5"/>
        <v>489.90131208994171</v>
      </c>
      <c r="K59" s="47">
        <f t="shared" si="6"/>
        <v>0.42273411505504477</v>
      </c>
      <c r="L59" s="48">
        <f t="shared" si="3"/>
        <v>1.4458059165158913E-2</v>
      </c>
      <c r="M59" s="49">
        <f t="shared" si="4"/>
        <v>0.40827605588988586</v>
      </c>
      <c r="N59" s="45" t="e">
        <f t="shared" si="16"/>
        <v>#N/A</v>
      </c>
      <c r="O59" s="3" t="e">
        <f t="shared" si="17"/>
        <v>#N/A</v>
      </c>
      <c r="P59" s="32" t="e">
        <f t="shared" si="11"/>
        <v>#N/A</v>
      </c>
      <c r="Q59" s="103" t="e">
        <f t="shared" si="9"/>
        <v>#N/A</v>
      </c>
      <c r="R59" s="109" t="e">
        <f t="shared" si="12"/>
        <v>#N/A</v>
      </c>
      <c r="S59" s="57" t="e">
        <f t="shared" si="18"/>
        <v>#N/A</v>
      </c>
      <c r="T59" s="39" t="e">
        <f t="shared" si="14"/>
        <v>#N/A</v>
      </c>
      <c r="U59" s="32" t="e">
        <f t="shared" si="15"/>
        <v>#N/A</v>
      </c>
    </row>
    <row r="60" spans="5:22">
      <c r="E60" s="45">
        <f t="shared" si="0"/>
        <v>0.66548706786511758</v>
      </c>
      <c r="F60" s="3">
        <v>275</v>
      </c>
      <c r="G60" s="32">
        <f t="shared" si="10"/>
        <v>35.878661126848421</v>
      </c>
      <c r="H60" s="45">
        <f t="shared" si="1"/>
        <v>0.51011761390522092</v>
      </c>
      <c r="I60" s="3">
        <f t="shared" si="2"/>
        <v>458.00894366290737</v>
      </c>
      <c r="J60" s="32">
        <f t="shared" si="5"/>
        <v>525.89170793755318</v>
      </c>
      <c r="K60" s="47">
        <f t="shared" si="6"/>
        <v>0.51011761390522092</v>
      </c>
      <c r="L60" s="48">
        <f t="shared" si="3"/>
        <v>1.6070489251330082E-2</v>
      </c>
      <c r="M60" s="49">
        <f t="shared" si="4"/>
        <v>0.49404712465389083</v>
      </c>
      <c r="N60" s="45" t="e">
        <f t="shared" si="16"/>
        <v>#N/A</v>
      </c>
      <c r="O60" s="3" t="e">
        <f t="shared" si="17"/>
        <v>#N/A</v>
      </c>
      <c r="P60" s="32" t="e">
        <f t="shared" si="11"/>
        <v>#N/A</v>
      </c>
      <c r="Q60" s="103" t="e">
        <f t="shared" si="9"/>
        <v>#N/A</v>
      </c>
      <c r="R60" s="109" t="e">
        <f t="shared" si="12"/>
        <v>#N/A</v>
      </c>
      <c r="S60" s="57" t="e">
        <f t="shared" si="18"/>
        <v>#N/A</v>
      </c>
      <c r="T60" s="39" t="e">
        <f t="shared" si="14"/>
        <v>#N/A</v>
      </c>
      <c r="U60" s="32" t="e">
        <f t="shared" si="15"/>
        <v>#N/A</v>
      </c>
    </row>
    <row r="61" spans="5:22">
      <c r="E61" s="45">
        <f t="shared" si="0"/>
        <v>0.8387699651395556</v>
      </c>
      <c r="F61" s="3">
        <v>280</v>
      </c>
      <c r="G61" s="32">
        <f t="shared" si="10"/>
        <v>28.854549864094288</v>
      </c>
      <c r="H61" s="45">
        <f t="shared" si="1"/>
        <v>0.60909685087024201</v>
      </c>
      <c r="I61" s="3">
        <f t="shared" si="2"/>
        <v>514.85559023907558</v>
      </c>
      <c r="J61" s="32">
        <f t="shared" si="5"/>
        <v>574.32900393299269</v>
      </c>
      <c r="K61" s="47">
        <f t="shared" si="6"/>
        <v>0.60909685087024201</v>
      </c>
      <c r="L61" s="48">
        <f t="shared" si="3"/>
        <v>1.806510842944125E-2</v>
      </c>
      <c r="M61" s="49">
        <f t="shared" si="4"/>
        <v>0.59103174244080081</v>
      </c>
      <c r="N61" s="45" t="e">
        <f t="shared" si="16"/>
        <v>#N/A</v>
      </c>
      <c r="O61" s="3" t="e">
        <f t="shared" si="17"/>
        <v>#N/A</v>
      </c>
      <c r="P61" s="32" t="e">
        <f t="shared" si="11"/>
        <v>#N/A</v>
      </c>
      <c r="Q61" s="103" t="e">
        <f t="shared" si="9"/>
        <v>#N/A</v>
      </c>
      <c r="R61" s="109" t="e">
        <f t="shared" si="12"/>
        <v>#N/A</v>
      </c>
      <c r="S61" s="57" t="e">
        <f t="shared" si="18"/>
        <v>#N/A</v>
      </c>
      <c r="T61" s="39" t="e">
        <f t="shared" si="14"/>
        <v>#N/A</v>
      </c>
      <c r="U61" s="32" t="e">
        <f t="shared" si="15"/>
        <v>#N/A</v>
      </c>
    </row>
    <row r="62" spans="5:22">
      <c r="E62" s="45">
        <f t="shared" si="0"/>
        <v>1.0534092932840819</v>
      </c>
      <c r="F62" s="3">
        <v>285</v>
      </c>
      <c r="G62" s="32">
        <f t="shared" si="10"/>
        <v>23.294892148717846</v>
      </c>
      <c r="H62" s="45">
        <f t="shared" si="1"/>
        <v>0.71950148167558403</v>
      </c>
      <c r="I62" s="3">
        <f t="shared" si="2"/>
        <v>585.22164858596329</v>
      </c>
      <c r="J62" s="32">
        <f t="shared" si="5"/>
        <v>637.34698294451425</v>
      </c>
      <c r="K62" s="47">
        <f t="shared" si="6"/>
        <v>0.71950148167558403</v>
      </c>
      <c r="L62" s="48">
        <f t="shared" si="3"/>
        <v>2.0534092932840819E-2</v>
      </c>
      <c r="M62" s="49">
        <f t="shared" si="4"/>
        <v>0.69896738874274322</v>
      </c>
      <c r="N62" s="45" t="e">
        <f t="shared" si="16"/>
        <v>#N/A</v>
      </c>
      <c r="O62" s="3" t="e">
        <f t="shared" si="17"/>
        <v>#N/A</v>
      </c>
      <c r="P62" s="32" t="e">
        <f t="shared" si="11"/>
        <v>#N/A</v>
      </c>
      <c r="Q62" s="103" t="e">
        <f t="shared" si="9"/>
        <v>#N/A</v>
      </c>
      <c r="R62" s="109" t="e">
        <f t="shared" si="12"/>
        <v>#N/A</v>
      </c>
      <c r="S62" s="57" t="e">
        <f t="shared" si="18"/>
        <v>#N/A</v>
      </c>
      <c r="T62" s="39" t="e">
        <f t="shared" si="14"/>
        <v>#N/A</v>
      </c>
      <c r="U62" s="32" t="e">
        <f t="shared" si="15"/>
        <v>#N/A</v>
      </c>
    </row>
    <row r="63" spans="5:22">
      <c r="E63" s="45">
        <f t="shared" si="0"/>
        <v>1.3182891355748707</v>
      </c>
      <c r="F63" s="3">
        <v>290</v>
      </c>
      <c r="G63" s="32">
        <f t="shared" si="10"/>
        <v>18.876483603878512</v>
      </c>
      <c r="H63" s="45">
        <f t="shared" si="1"/>
        <v>0.84082947207188119</v>
      </c>
      <c r="I63" s="3">
        <f t="shared" si="2"/>
        <v>672.30384931671244</v>
      </c>
      <c r="J63" s="32">
        <f t="shared" si="5"/>
        <v>717.74205149454804</v>
      </c>
      <c r="K63" s="47">
        <f t="shared" si="6"/>
        <v>0.84082947207188119</v>
      </c>
      <c r="L63" s="48">
        <f t="shared" si="3"/>
        <v>2.3589608747954821E-2</v>
      </c>
      <c r="M63" s="49">
        <f t="shared" si="4"/>
        <v>0.8172398633239264</v>
      </c>
      <c r="N63" s="45" t="e">
        <f t="shared" si="16"/>
        <v>#N/A</v>
      </c>
      <c r="O63" s="3" t="e">
        <f t="shared" si="17"/>
        <v>#N/A</v>
      </c>
      <c r="P63" s="32" t="e">
        <f t="shared" si="11"/>
        <v>#N/A</v>
      </c>
      <c r="Q63" s="103" t="e">
        <f t="shared" si="9"/>
        <v>#N/A</v>
      </c>
      <c r="R63" s="109" t="e">
        <f t="shared" si="12"/>
        <v>#N/A</v>
      </c>
      <c r="S63" s="57" t="e">
        <f t="shared" si="18"/>
        <v>#N/A</v>
      </c>
      <c r="T63" s="39" t="e">
        <f t="shared" si="14"/>
        <v>#N/A</v>
      </c>
      <c r="U63" s="32" t="e">
        <f t="shared" si="15"/>
        <v>#N/A</v>
      </c>
    </row>
    <row r="64" spans="5:22">
      <c r="E64" s="45">
        <f t="shared" si="0"/>
        <v>1.6439960285530211</v>
      </c>
      <c r="F64" s="3">
        <v>295</v>
      </c>
      <c r="G64" s="32">
        <f t="shared" si="10"/>
        <v>15.351225619702861</v>
      </c>
      <c r="H64" s="45">
        <f t="shared" si="1"/>
        <v>0.97229141992818346</v>
      </c>
      <c r="I64" s="3">
        <f t="shared" si="2"/>
        <v>779.97882842314118</v>
      </c>
      <c r="J64" s="32">
        <f t="shared" si="5"/>
        <v>819.05814467411915</v>
      </c>
      <c r="K64" s="47">
        <f t="shared" si="6"/>
        <v>0.97229141992818346</v>
      </c>
      <c r="L64" s="48">
        <f t="shared" si="3"/>
        <v>2.7367678190285655E-2</v>
      </c>
      <c r="M64" s="49">
        <f t="shared" si="4"/>
        <v>0.94492374173789784</v>
      </c>
      <c r="N64" s="45" t="e">
        <f t="shared" si="16"/>
        <v>#N/A</v>
      </c>
      <c r="O64" s="3" t="e">
        <f t="shared" si="17"/>
        <v>#N/A</v>
      </c>
      <c r="P64" s="32" t="e">
        <f t="shared" si="11"/>
        <v>#N/A</v>
      </c>
      <c r="Q64" s="103" t="e">
        <f t="shared" si="9"/>
        <v>#N/A</v>
      </c>
      <c r="R64" s="109" t="e">
        <f t="shared" si="12"/>
        <v>#N/A</v>
      </c>
      <c r="S64" s="57" t="e">
        <f t="shared" si="18"/>
        <v>#N/A</v>
      </c>
      <c r="T64" s="39" t="e">
        <f t="shared" si="14"/>
        <v>#N/A</v>
      </c>
      <c r="U64" s="32" t="e">
        <f t="shared" si="15"/>
        <v>#N/A</v>
      </c>
    </row>
    <row r="65" spans="5:21" ht="19.5" thickBot="1">
      <c r="E65" s="46">
        <f t="shared" si="0"/>
        <v>2.0431071761355106</v>
      </c>
      <c r="F65" s="33">
        <v>300</v>
      </c>
      <c r="G65" s="34">
        <f t="shared" si="10"/>
        <v>12.527838498839685</v>
      </c>
      <c r="H65" s="46">
        <f t="shared" si="1"/>
        <v>1.1128790908452164</v>
      </c>
      <c r="I65" s="33">
        <f t="shared" si="2"/>
        <v>912.9321528406532</v>
      </c>
      <c r="J65" s="34">
        <f t="shared" si="5"/>
        <v>945.69689895477188</v>
      </c>
      <c r="K65" s="50">
        <f t="shared" si="6"/>
        <v>1.1128790908452164</v>
      </c>
      <c r="L65" s="51">
        <f t="shared" si="3"/>
        <v>3.2032707117215904E-2</v>
      </c>
      <c r="M65" s="52">
        <f t="shared" si="4"/>
        <v>1.0808463837280005</v>
      </c>
      <c r="N65" s="46" t="e">
        <f t="shared" si="16"/>
        <v>#N/A</v>
      </c>
      <c r="O65" s="33" t="e">
        <f t="shared" si="17"/>
        <v>#N/A</v>
      </c>
      <c r="P65" s="34" t="e">
        <f t="shared" si="11"/>
        <v>#N/A</v>
      </c>
      <c r="Q65" s="112" t="e">
        <f t="shared" si="9"/>
        <v>#N/A</v>
      </c>
      <c r="R65" s="111" t="e">
        <f t="shared" si="12"/>
        <v>#N/A</v>
      </c>
      <c r="S65" s="58" t="e">
        <f t="shared" si="18"/>
        <v>#N/A</v>
      </c>
      <c r="T65" s="40" t="e">
        <f t="shared" si="14"/>
        <v>#N/A</v>
      </c>
      <c r="U65" s="34" t="e">
        <f t="shared" si="15"/>
        <v>#N/A</v>
      </c>
    </row>
    <row r="67" spans="5:21">
      <c r="H67" s="6"/>
      <c r="M67" s="7"/>
    </row>
  </sheetData>
  <phoneticPr fontId="1"/>
  <conditionalFormatting sqref="Q5:R65">
    <cfRule type="expression" dxfId="13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O54" zoomScale="175" zoomScaleNormal="175" workbookViewId="0">
      <selection activeCell="V59" sqref="V59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1" s="11" customFormat="1" ht="24">
      <c r="A1" s="10" t="s">
        <v>64</v>
      </c>
    </row>
    <row r="2" spans="1:21" ht="20.25" customHeight="1" thickBot="1">
      <c r="B2" s="1" t="s">
        <v>17</v>
      </c>
      <c r="C2" s="1"/>
      <c r="D2" s="1"/>
      <c r="E2" s="26" t="s">
        <v>65</v>
      </c>
      <c r="F2" s="1"/>
      <c r="G2" s="1"/>
      <c r="H2" s="26" t="s">
        <v>66</v>
      </c>
      <c r="I2" s="1"/>
      <c r="J2" s="1"/>
      <c r="K2" s="1"/>
      <c r="L2" s="26"/>
      <c r="N2" s="26" t="s">
        <v>67</v>
      </c>
      <c r="Q2" s="26" t="s">
        <v>28</v>
      </c>
      <c r="S2" s="26" t="s">
        <v>68</v>
      </c>
    </row>
    <row r="3" spans="1:21" ht="21">
      <c r="B3" s="12" t="s">
        <v>2</v>
      </c>
      <c r="C3" s="43">
        <v>28500</v>
      </c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</row>
    <row r="4" spans="1:21" ht="21">
      <c r="B4" s="13" t="s">
        <v>16</v>
      </c>
      <c r="C4" s="14">
        <v>152</v>
      </c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</row>
    <row r="5" spans="1:21">
      <c r="A5" s="2"/>
      <c r="B5" s="13" t="s">
        <v>3</v>
      </c>
      <c r="C5" s="15">
        <v>2.7E-4</v>
      </c>
      <c r="E5" s="45">
        <f t="shared" ref="E5:E65" si="0">F5/C$3+C$5*(F5/C$4)^C$6</f>
        <v>0</v>
      </c>
      <c r="F5" s="3">
        <v>0</v>
      </c>
      <c r="G5" s="32" t="e">
        <f>IFERROR((F5-F4)/(E5-E4),NA())</f>
        <v>#N/A</v>
      </c>
      <c r="H5" s="45">
        <f t="shared" ref="H5:H65" si="1">LN((1+E5))</f>
        <v>0</v>
      </c>
      <c r="I5" s="3">
        <f t="shared" ref="I5:I65" si="2">F5*(1+E5)</f>
        <v>0</v>
      </c>
      <c r="J5" s="32" t="e">
        <f>IFERROR((I5-I4)/(H5-H4),NA())</f>
        <v>#N/A</v>
      </c>
      <c r="K5" s="47">
        <f>H5</f>
        <v>0</v>
      </c>
      <c r="L5" s="48">
        <f t="shared" ref="L5:L65" si="3">I5/C$3</f>
        <v>0</v>
      </c>
      <c r="M5" s="49">
        <f t="shared" ref="M5:M65" si="4">H5-L5</f>
        <v>0</v>
      </c>
      <c r="N5" s="45">
        <f>INDEX(M1:M65,C$23,1)-INDEX(M1:M65,C$23,1)</f>
        <v>0</v>
      </c>
      <c r="O5" s="3">
        <f>INDEX(I$1:I$65,C$23,1)</f>
        <v>125.54855454965063</v>
      </c>
      <c r="P5" s="32" t="e">
        <f>IFERROR((O5-O4)/(N5-N4),NA())</f>
        <v>#N/A</v>
      </c>
      <c r="Q5" s="103">
        <f>ROUND(N5,7)</f>
        <v>0</v>
      </c>
      <c r="R5" s="109">
        <f>ROUND(INDEX(I$1:I$65,C$23,1)*6.89476,3)</f>
        <v>865.62699999999995</v>
      </c>
      <c r="S5" s="56">
        <v>0</v>
      </c>
      <c r="T5" s="38">
        <v>0</v>
      </c>
      <c r="U5" s="32" t="e">
        <f>IFERROR((T5-T4)/(S5-S4),NA())</f>
        <v>#N/A</v>
      </c>
    </row>
    <row r="6" spans="1:21" ht="19.5" thickBot="1">
      <c r="A6" s="2"/>
      <c r="B6" s="16" t="s">
        <v>4</v>
      </c>
      <c r="C6" s="17">
        <v>24</v>
      </c>
      <c r="E6" s="45">
        <f t="shared" si="0"/>
        <v>1.7543859649122806E-4</v>
      </c>
      <c r="F6" s="3">
        <v>5</v>
      </c>
      <c r="G6" s="32">
        <f>IFERROR((F6-F5)/(E6-E5),NA())</f>
        <v>28500.000000000004</v>
      </c>
      <c r="H6" s="45">
        <f t="shared" si="1"/>
        <v>1.7542320894027986E-4</v>
      </c>
      <c r="I6" s="3">
        <f t="shared" si="2"/>
        <v>5.0008771929824558</v>
      </c>
      <c r="J6" s="32">
        <f t="shared" ref="J6:J65" si="5">IFERROR((I6-I5)/(H6-H5),NA())</f>
        <v>28507.500365501393</v>
      </c>
      <c r="K6" s="47">
        <f t="shared" ref="K6:K65" si="6">H6</f>
        <v>1.7542320894027986E-4</v>
      </c>
      <c r="L6" s="48">
        <f t="shared" si="3"/>
        <v>1.7546937519236688E-4</v>
      </c>
      <c r="M6" s="49">
        <f t="shared" si="4"/>
        <v>-4.6166252087013636E-8</v>
      </c>
      <c r="N6" s="45">
        <f t="shared" ref="N6:N37" si="7">IFERROR(INDEX(M$1:M$65,ROW()+$C$23-5)-INDEX(M$1:M$65,$C$23,1),NA())</f>
        <v>1.4765602474502496E-6</v>
      </c>
      <c r="O6" s="3">
        <f t="shared" ref="O6:O37" si="8">IFERROR(INDEX(I$1:I$65,ROW()+$C$23-5),NA())</f>
        <v>130.59380602792837</v>
      </c>
      <c r="P6" s="108">
        <f>IFERROR((O6-O5)/(N6-N5),NA())</f>
        <v>3416895.1026481744</v>
      </c>
      <c r="Q6" s="103">
        <f t="shared" ref="Q6:Q65" si="9">ROUND(N6,7)</f>
        <v>1.5E-6</v>
      </c>
      <c r="R6" s="109">
        <f>IFERROR(ROUND(IFERROR(INDEX(I$1:I$65,ROW()+$C$23-5),"")*6.89476,3),NA())</f>
        <v>900.41300000000001</v>
      </c>
      <c r="S6" s="57">
        <f>T6/C3</f>
        <v>4.4052124403386184E-3</v>
      </c>
      <c r="T6" s="39">
        <f>O5</f>
        <v>125.54855454965063</v>
      </c>
      <c r="U6" s="32">
        <f>IFERROR((T6-T5)/(S6-S5),NA())</f>
        <v>28500.000000000004</v>
      </c>
    </row>
    <row r="7" spans="1:21">
      <c r="E7" s="45">
        <f t="shared" si="0"/>
        <v>3.5087719298245611E-4</v>
      </c>
      <c r="F7" s="3">
        <v>10</v>
      </c>
      <c r="G7" s="32">
        <f t="shared" ref="G7:G65" si="10">IFERROR((F7-F6)/(E7-E6),NA())</f>
        <v>28500.000000000004</v>
      </c>
      <c r="H7" s="45">
        <f t="shared" si="1"/>
        <v>3.5081564997587248E-4</v>
      </c>
      <c r="I7" s="3">
        <f t="shared" si="2"/>
        <v>10.003508771929825</v>
      </c>
      <c r="J7" s="32">
        <f t="shared" si="5"/>
        <v>28522.503874224425</v>
      </c>
      <c r="K7" s="47">
        <f t="shared" si="6"/>
        <v>3.5081564997587248E-4</v>
      </c>
      <c r="L7" s="48">
        <f t="shared" si="3"/>
        <v>3.5100030778701139E-4</v>
      </c>
      <c r="M7" s="49">
        <f t="shared" si="4"/>
        <v>-1.8465781113891728E-7</v>
      </c>
      <c r="N7" s="45">
        <f t="shared" si="7"/>
        <v>8.2798320722903343E-6</v>
      </c>
      <c r="O7" s="3">
        <f t="shared" si="8"/>
        <v>135.6415894221108</v>
      </c>
      <c r="P7" s="32">
        <f t="shared" ref="P7:P65" si="11">IFERROR((O7-O6)/(N7-N6),NA())</f>
        <v>741964.09082935366</v>
      </c>
      <c r="Q7" s="103">
        <f t="shared" si="9"/>
        <v>8.3000000000000002E-6</v>
      </c>
      <c r="R7" s="109">
        <f t="shared" ref="R7:R65" si="12">IFERROR(ROUND(IFERROR(INDEX(I$1:I$65,ROW()+$C$23-5),"")*6.89476,3),NA())</f>
        <v>935.21600000000001</v>
      </c>
      <c r="S7" s="57">
        <f t="shared" ref="S7:S38" si="13">IFERROR(S6+VLOOKUP(T7,$I$5:$K$65,3)-VLOOKUP(T6,$I$5:$K$65,3),NA())</f>
        <v>4.5837153682449366E-3</v>
      </c>
      <c r="T7" s="39">
        <f t="shared" ref="T7:T65" si="14">O6</f>
        <v>130.59380602792837</v>
      </c>
      <c r="U7" s="42">
        <f t="shared" ref="U7:U65" si="15">IFERROR((T7-T6)/(S7-S6),NA())</f>
        <v>28264.250550139874</v>
      </c>
    </row>
    <row r="8" spans="1:21" ht="19.5" thickBot="1">
      <c r="B8" s="1" t="s">
        <v>7</v>
      </c>
      <c r="E8" s="45">
        <f t="shared" si="0"/>
        <v>5.263157894736842E-4</v>
      </c>
      <c r="F8" s="3">
        <v>15</v>
      </c>
      <c r="G8" s="32">
        <f t="shared" si="10"/>
        <v>28499.999999999996</v>
      </c>
      <c r="H8" s="45">
        <f t="shared" si="1"/>
        <v>5.2617733389735721E-4</v>
      </c>
      <c r="I8" s="3">
        <f t="shared" si="2"/>
        <v>15.007894736842106</v>
      </c>
      <c r="J8" s="32">
        <f t="shared" si="5"/>
        <v>28537.510891791568</v>
      </c>
      <c r="K8" s="47">
        <f t="shared" si="6"/>
        <v>5.2617733389735721E-4</v>
      </c>
      <c r="L8" s="48">
        <f t="shared" si="3"/>
        <v>5.2659279778393352E-4</v>
      </c>
      <c r="M8" s="49">
        <f t="shared" si="4"/>
        <v>-4.154638865763163E-7</v>
      </c>
      <c r="N8" s="45">
        <f t="shared" si="7"/>
        <v>2.7366166003866925E-5</v>
      </c>
      <c r="O8" s="3">
        <f t="shared" si="8"/>
        <v>140.69297122360734</v>
      </c>
      <c r="P8" s="32">
        <f t="shared" si="11"/>
        <v>264659.6155974982</v>
      </c>
      <c r="Q8" s="103">
        <f t="shared" si="9"/>
        <v>2.7399999999999999E-5</v>
      </c>
      <c r="R8" s="109">
        <f t="shared" si="12"/>
        <v>970.04399999999998</v>
      </c>
      <c r="S8" s="57">
        <f t="shared" si="13"/>
        <v>4.7676338468831958E-3</v>
      </c>
      <c r="T8" s="39">
        <f t="shared" si="14"/>
        <v>135.6415894221108</v>
      </c>
      <c r="U8" s="32">
        <f t="shared" si="15"/>
        <v>27445.765273595403</v>
      </c>
    </row>
    <row r="9" spans="1:21">
      <c r="B9" s="12" t="s">
        <v>1</v>
      </c>
      <c r="C9" s="18" t="s">
        <v>0</v>
      </c>
      <c r="E9" s="45">
        <f t="shared" si="0"/>
        <v>7.0175438596491223E-4</v>
      </c>
      <c r="F9" s="3">
        <v>20</v>
      </c>
      <c r="G9" s="32">
        <f t="shared" si="10"/>
        <v>28500.000000000007</v>
      </c>
      <c r="H9" s="45">
        <f t="shared" si="1"/>
        <v>7.0150827149030332E-4</v>
      </c>
      <c r="I9" s="3">
        <f t="shared" si="2"/>
        <v>20.014035087719297</v>
      </c>
      <c r="J9" s="32">
        <f t="shared" si="5"/>
        <v>28552.521418094537</v>
      </c>
      <c r="K9" s="47">
        <f t="shared" si="6"/>
        <v>7.0150827149030332E-4</v>
      </c>
      <c r="L9" s="48">
        <f t="shared" si="3"/>
        <v>7.0224684518313324E-4</v>
      </c>
      <c r="M9" s="49">
        <f t="shared" si="4"/>
        <v>-7.3857369282991428E-7</v>
      </c>
      <c r="N9" s="45">
        <f t="shared" si="7"/>
        <v>7.3792172970775331E-5</v>
      </c>
      <c r="O9" s="3">
        <f t="shared" si="8"/>
        <v>145.75034680790387</v>
      </c>
      <c r="P9" s="32">
        <f t="shared" si="11"/>
        <v>108934.10643524276</v>
      </c>
      <c r="Q9" s="103">
        <f t="shared" si="9"/>
        <v>7.3800000000000005E-5</v>
      </c>
      <c r="R9" s="109">
        <f t="shared" si="12"/>
        <v>1004.914</v>
      </c>
      <c r="S9" s="57">
        <f t="shared" si="13"/>
        <v>4.9639616475339494E-3</v>
      </c>
      <c r="T9" s="39">
        <f t="shared" si="14"/>
        <v>140.69297122360734</v>
      </c>
      <c r="U9" s="32">
        <f t="shared" si="15"/>
        <v>25729.325061214433</v>
      </c>
    </row>
    <row r="10" spans="1:21">
      <c r="B10" s="19">
        <v>0</v>
      </c>
      <c r="C10" s="20">
        <f>B10/(C$3*0.7)</f>
        <v>0</v>
      </c>
      <c r="E10" s="45">
        <f t="shared" si="0"/>
        <v>8.7719298245614037E-4</v>
      </c>
      <c r="F10" s="3">
        <v>25</v>
      </c>
      <c r="G10" s="32">
        <f t="shared" si="10"/>
        <v>28499.999999999989</v>
      </c>
      <c r="H10" s="45">
        <f t="shared" si="1"/>
        <v>8.7680847353438615E-4</v>
      </c>
      <c r="I10" s="3">
        <f t="shared" si="2"/>
        <v>25.021929824561401</v>
      </c>
      <c r="J10" s="32">
        <f t="shared" si="5"/>
        <v>28567.53545316945</v>
      </c>
      <c r="K10" s="47">
        <f t="shared" si="6"/>
        <v>8.7680847353438615E-4</v>
      </c>
      <c r="L10" s="48">
        <f t="shared" si="3"/>
        <v>8.7796244998461059E-4</v>
      </c>
      <c r="M10" s="49">
        <f t="shared" si="4"/>
        <v>-1.153976450224436E-6</v>
      </c>
      <c r="N10" s="45">
        <f t="shared" si="7"/>
        <v>1.7926772714161633E-4</v>
      </c>
      <c r="O10" s="3">
        <f t="shared" si="8"/>
        <v>150.81894497311984</v>
      </c>
      <c r="P10" s="32">
        <f t="shared" si="11"/>
        <v>48054.71945666441</v>
      </c>
      <c r="Q10" s="103">
        <f t="shared" si="9"/>
        <v>1.7929999999999999E-4</v>
      </c>
      <c r="R10" s="109">
        <f t="shared" si="12"/>
        <v>1039.8599999999999</v>
      </c>
      <c r="S10" s="57">
        <f t="shared" si="13"/>
        <v>5.187839429388455E-3</v>
      </c>
      <c r="T10" s="39">
        <f t="shared" si="14"/>
        <v>145.75034680790387</v>
      </c>
      <c r="U10" s="32">
        <f t="shared" si="15"/>
        <v>22589.894997187472</v>
      </c>
    </row>
    <row r="11" spans="1:21" ht="19.5" thickBot="1">
      <c r="B11" s="21">
        <v>999</v>
      </c>
      <c r="C11" s="22">
        <f>B11/(C$3*0.7)</f>
        <v>5.0075187969924814E-2</v>
      </c>
      <c r="E11" s="45">
        <f t="shared" si="0"/>
        <v>1.0526315789473684E-3</v>
      </c>
      <c r="F11" s="3">
        <v>30</v>
      </c>
      <c r="G11" s="32">
        <f t="shared" si="10"/>
        <v>28500.000000000007</v>
      </c>
      <c r="H11" s="45">
        <f t="shared" si="1"/>
        <v>1.0520779508038345E-3</v>
      </c>
      <c r="I11" s="3">
        <f t="shared" si="2"/>
        <v>30.031578947368423</v>
      </c>
      <c r="J11" s="32">
        <f t="shared" si="5"/>
        <v>28582.552996980186</v>
      </c>
      <c r="K11" s="47">
        <f t="shared" si="6"/>
        <v>1.0520779508038345E-3</v>
      </c>
      <c r="L11" s="48">
        <f t="shared" si="3"/>
        <v>1.0537396121883657E-3</v>
      </c>
      <c r="M11" s="49">
        <f t="shared" si="4"/>
        <v>-1.66166138453115E-6</v>
      </c>
      <c r="N11" s="45">
        <f t="shared" si="7"/>
        <v>4.0888607591472916E-4</v>
      </c>
      <c r="O11" s="3">
        <f t="shared" si="8"/>
        <v>155.90987998995425</v>
      </c>
      <c r="P11" s="32">
        <f t="shared" si="11"/>
        <v>22171.290073446129</v>
      </c>
      <c r="Q11" s="103">
        <f t="shared" si="9"/>
        <v>4.0890000000000002E-4</v>
      </c>
      <c r="R11" s="109">
        <f t="shared" si="12"/>
        <v>1074.961</v>
      </c>
      <c r="S11" s="57">
        <f t="shared" si="13"/>
        <v>5.4711605332159966E-3</v>
      </c>
      <c r="T11" s="39">
        <f t="shared" si="14"/>
        <v>150.81894497311984</v>
      </c>
      <c r="U11" s="32">
        <f t="shared" si="15"/>
        <v>17889.942177767472</v>
      </c>
    </row>
    <row r="12" spans="1:21">
      <c r="E12" s="45">
        <f t="shared" si="0"/>
        <v>1.2280701754385968E-3</v>
      </c>
      <c r="F12" s="3">
        <v>35</v>
      </c>
      <c r="G12" s="32">
        <f t="shared" si="10"/>
        <v>28499.999999999953</v>
      </c>
      <c r="H12" s="45">
        <f t="shared" si="1"/>
        <v>1.2273167140665483E-3</v>
      </c>
      <c r="I12" s="3">
        <f t="shared" si="2"/>
        <v>35.042982456140351</v>
      </c>
      <c r="J12" s="32">
        <f t="shared" si="5"/>
        <v>28597.574049635077</v>
      </c>
      <c r="K12" s="47">
        <f t="shared" si="6"/>
        <v>1.2273167140665483E-3</v>
      </c>
      <c r="L12" s="48">
        <f t="shared" si="3"/>
        <v>1.2295783317943982E-3</v>
      </c>
      <c r="M12" s="49">
        <f t="shared" si="4"/>
        <v>-2.2616177278499214E-6</v>
      </c>
      <c r="N12" s="45">
        <f t="shared" si="7"/>
        <v>8.9307605286593865E-4</v>
      </c>
      <c r="O12" s="3">
        <f t="shared" si="8"/>
        <v>161.04619638067035</v>
      </c>
      <c r="P12" s="32">
        <f t="shared" si="11"/>
        <v>10608.06013180582</v>
      </c>
      <c r="Q12" s="103">
        <f t="shared" si="9"/>
        <v>8.9309999999999997E-4</v>
      </c>
      <c r="R12" s="109">
        <f t="shared" si="12"/>
        <v>1110.375</v>
      </c>
      <c r="S12" s="57">
        <f t="shared" si="13"/>
        <v>5.8794081808254042E-3</v>
      </c>
      <c r="T12" s="39">
        <f t="shared" si="14"/>
        <v>155.90987998995425</v>
      </c>
      <c r="U12" s="32">
        <f t="shared" si="15"/>
        <v>12470.212741324058</v>
      </c>
    </row>
    <row r="13" spans="1:21" ht="19.5" thickBot="1">
      <c r="B13" s="1" t="s">
        <v>8</v>
      </c>
      <c r="E13" s="45">
        <f t="shared" si="0"/>
        <v>1.4035087719298277E-3</v>
      </c>
      <c r="F13" s="3">
        <v>40</v>
      </c>
      <c r="G13" s="32">
        <f t="shared" si="10"/>
        <v>28499.999999999531</v>
      </c>
      <c r="H13" s="45">
        <f t="shared" si="1"/>
        <v>1.4025247740854319E-3</v>
      </c>
      <c r="I13" s="3">
        <f t="shared" si="2"/>
        <v>40.056140350877186</v>
      </c>
      <c r="J13" s="32">
        <f t="shared" si="5"/>
        <v>28612.598611025813</v>
      </c>
      <c r="K13" s="47">
        <f t="shared" si="6"/>
        <v>1.4025247740854319E-3</v>
      </c>
      <c r="L13" s="48">
        <f t="shared" si="3"/>
        <v>1.4054786088027083E-3</v>
      </c>
      <c r="M13" s="49">
        <f t="shared" si="4"/>
        <v>-2.9538347172764021E-6</v>
      </c>
      <c r="N13" s="45">
        <f t="shared" si="7"/>
        <v>1.8872012201475545E-3</v>
      </c>
      <c r="O13" s="3">
        <f t="shared" si="8"/>
        <v>166.27457590699981</v>
      </c>
      <c r="P13" s="32">
        <f t="shared" si="11"/>
        <v>5259.2768983267943</v>
      </c>
      <c r="Q13" s="103">
        <f t="shared" si="9"/>
        <v>1.8871999999999999E-3</v>
      </c>
      <c r="R13" s="109">
        <f t="shared" si="12"/>
        <v>1146.423</v>
      </c>
      <c r="S13" s="57">
        <f t="shared" si="13"/>
        <v>6.5438197855210399E-3</v>
      </c>
      <c r="T13" s="39">
        <f t="shared" si="14"/>
        <v>161.04619638067035</v>
      </c>
      <c r="U13" s="32">
        <f t="shared" si="15"/>
        <v>7730.6241408426777</v>
      </c>
    </row>
    <row r="14" spans="1:21">
      <c r="B14" s="12" t="s">
        <v>1</v>
      </c>
      <c r="C14" s="18" t="s">
        <v>0</v>
      </c>
      <c r="E14" s="45">
        <f t="shared" si="0"/>
        <v>1.5789473684211081E-3</v>
      </c>
      <c r="F14" s="3">
        <v>45</v>
      </c>
      <c r="G14" s="32">
        <f t="shared" si="10"/>
        <v>28499.999999991498</v>
      </c>
      <c r="H14" s="45">
        <f t="shared" si="1"/>
        <v>1.5777021416177343E-3</v>
      </c>
      <c r="I14" s="3">
        <f t="shared" si="2"/>
        <v>45.071052631578951</v>
      </c>
      <c r="J14" s="32">
        <f t="shared" si="5"/>
        <v>28627.626681152306</v>
      </c>
      <c r="K14" s="47">
        <f t="shared" si="6"/>
        <v>1.5777021416177343E-3</v>
      </c>
      <c r="L14" s="48">
        <f t="shared" si="3"/>
        <v>1.5814404432132965E-3</v>
      </c>
      <c r="M14" s="49">
        <f t="shared" si="4"/>
        <v>-3.7383015955622014E-6</v>
      </c>
      <c r="N14" s="45">
        <f t="shared" si="7"/>
        <v>3.8800120116697558E-3</v>
      </c>
      <c r="O14" s="3">
        <f t="shared" si="8"/>
        <v>171.68753987639658</v>
      </c>
      <c r="P14" s="32">
        <f t="shared" si="11"/>
        <v>2716.245813413173</v>
      </c>
      <c r="Q14" s="103">
        <f t="shared" si="9"/>
        <v>3.8800000000000002E-3</v>
      </c>
      <c r="R14" s="109">
        <f t="shared" si="12"/>
        <v>1183.7439999999999</v>
      </c>
      <c r="S14" s="57">
        <f t="shared" si="13"/>
        <v>7.7213968660071975E-3</v>
      </c>
      <c r="T14" s="39">
        <f t="shared" si="14"/>
        <v>166.27457590699981</v>
      </c>
      <c r="U14" s="32">
        <f t="shared" si="15"/>
        <v>4439.9467457119226</v>
      </c>
    </row>
    <row r="15" spans="1:21">
      <c r="B15" s="19">
        <v>0</v>
      </c>
      <c r="C15" s="20">
        <f>B15/(C$3*0.85)</f>
        <v>0</v>
      </c>
      <c r="E15" s="45">
        <f t="shared" si="0"/>
        <v>1.7543859649129764E-3</v>
      </c>
      <c r="F15" s="3">
        <v>50</v>
      </c>
      <c r="G15" s="32">
        <f t="shared" si="10"/>
        <v>28499.999999896001</v>
      </c>
      <c r="H15" s="45">
        <f t="shared" si="1"/>
        <v>1.7528488274150516E-3</v>
      </c>
      <c r="I15" s="3">
        <f t="shared" si="2"/>
        <v>50.087719298245645</v>
      </c>
      <c r="J15" s="32">
        <f t="shared" si="5"/>
        <v>28642.658260014494</v>
      </c>
      <c r="K15" s="47">
        <f t="shared" si="6"/>
        <v>1.7528488274150516E-3</v>
      </c>
      <c r="L15" s="48">
        <f t="shared" si="3"/>
        <v>1.7574638350261629E-3</v>
      </c>
      <c r="M15" s="49">
        <f t="shared" si="4"/>
        <v>-4.6150076111113082E-6</v>
      </c>
      <c r="N15" s="45">
        <f t="shared" si="7"/>
        <v>7.7854805821090832E-3</v>
      </c>
      <c r="O15" s="3">
        <f t="shared" si="8"/>
        <v>177.4647344716017</v>
      </c>
      <c r="P15" s="32">
        <f t="shared" si="11"/>
        <v>1479.2577359175211</v>
      </c>
      <c r="Q15" s="103">
        <f t="shared" si="9"/>
        <v>7.7854999999999999E-3</v>
      </c>
      <c r="R15" s="109">
        <f t="shared" si="12"/>
        <v>1223.577</v>
      </c>
      <c r="S15" s="57">
        <f t="shared" si="13"/>
        <v>9.9041362178591101E-3</v>
      </c>
      <c r="T15" s="39">
        <f t="shared" si="14"/>
        <v>171.68753987639658</v>
      </c>
      <c r="U15" s="32">
        <f t="shared" si="15"/>
        <v>2479.8948004507374</v>
      </c>
    </row>
    <row r="16" spans="1:21" ht="19.5" thickBot="1">
      <c r="B16" s="21">
        <v>999</v>
      </c>
      <c r="C16" s="22">
        <f>B16/(C$3*0.85)</f>
        <v>4.123839009287926E-2</v>
      </c>
      <c r="E16" s="45">
        <f t="shared" si="0"/>
        <v>1.929824561410361E-3</v>
      </c>
      <c r="F16" s="3">
        <v>55</v>
      </c>
      <c r="G16" s="32">
        <f t="shared" si="10"/>
        <v>28499.999998999861</v>
      </c>
      <c r="H16" s="45">
        <f t="shared" si="1"/>
        <v>1.9279648422282074E-3</v>
      </c>
      <c r="I16" s="3">
        <f t="shared" si="2"/>
        <v>55.106140350877567</v>
      </c>
      <c r="J16" s="32">
        <f t="shared" si="5"/>
        <v>28657.693346816082</v>
      </c>
      <c r="K16" s="47">
        <f t="shared" si="6"/>
        <v>1.9279648422282074E-3</v>
      </c>
      <c r="L16" s="48">
        <f t="shared" si="3"/>
        <v>1.9335487842413181E-3</v>
      </c>
      <c r="M16" s="49">
        <f t="shared" si="4"/>
        <v>-5.5839420131107223E-6</v>
      </c>
      <c r="N16" s="45">
        <f t="shared" si="7"/>
        <v>1.5269894262087748E-2</v>
      </c>
      <c r="O16" s="3">
        <f t="shared" si="8"/>
        <v>183.94829156683613</v>
      </c>
      <c r="P16" s="32">
        <f t="shared" si="11"/>
        <v>866.27455034699699</v>
      </c>
      <c r="Q16" s="103">
        <f t="shared" si="9"/>
        <v>1.5269899999999999E-2</v>
      </c>
      <c r="R16" s="109">
        <f t="shared" si="12"/>
        <v>1268.279</v>
      </c>
      <c r="S16" s="57">
        <f t="shared" si="13"/>
        <v>1.4012313370586336E-2</v>
      </c>
      <c r="T16" s="39">
        <f t="shared" si="14"/>
        <v>177.4647344716017</v>
      </c>
      <c r="U16" s="32">
        <f t="shared" si="15"/>
        <v>1406.2671546113606</v>
      </c>
    </row>
    <row r="17" spans="2:21">
      <c r="E17" s="45">
        <f t="shared" si="0"/>
        <v>2.1052631579500398E-3</v>
      </c>
      <c r="F17" s="3">
        <v>60</v>
      </c>
      <c r="G17" s="32">
        <f t="shared" si="10"/>
        <v>28499.999992129186</v>
      </c>
      <c r="H17" s="45">
        <f t="shared" si="1"/>
        <v>2.1030501968340629E-3</v>
      </c>
      <c r="I17" s="3">
        <f t="shared" si="2"/>
        <v>60.126315789477005</v>
      </c>
      <c r="J17" s="32">
        <f t="shared" si="5"/>
        <v>28672.731936378332</v>
      </c>
      <c r="K17" s="47">
        <f t="shared" si="6"/>
        <v>2.1030501968340629E-3</v>
      </c>
      <c r="L17" s="48">
        <f t="shared" si="3"/>
        <v>2.1096952908588422E-3</v>
      </c>
      <c r="M17" s="49">
        <f t="shared" si="4"/>
        <v>-6.6450940247792835E-6</v>
      </c>
      <c r="N17" s="45">
        <f t="shared" si="7"/>
        <v>2.9279996120616769E-2</v>
      </c>
      <c r="O17" s="3">
        <f t="shared" si="8"/>
        <v>191.77800842286544</v>
      </c>
      <c r="P17" s="32">
        <f t="shared" si="11"/>
        <v>558.8622363414695</v>
      </c>
      <c r="Q17" s="103">
        <f t="shared" si="9"/>
        <v>2.928E-2</v>
      </c>
      <c r="R17" s="109">
        <f t="shared" si="12"/>
        <v>1322.2629999999999</v>
      </c>
      <c r="S17" s="57">
        <f t="shared" si="13"/>
        <v>2.1724220281976736E-2</v>
      </c>
      <c r="T17" s="39">
        <f t="shared" si="14"/>
        <v>183.94829156683613</v>
      </c>
      <c r="U17" s="32">
        <f t="shared" si="15"/>
        <v>840.72035227218453</v>
      </c>
    </row>
    <row r="18" spans="2:21" ht="19.5" thickBot="1">
      <c r="B18" s="1" t="s">
        <v>9</v>
      </c>
      <c r="E18" s="45">
        <f t="shared" si="0"/>
        <v>2.2807017547635702E-3</v>
      </c>
      <c r="F18" s="3">
        <v>65</v>
      </c>
      <c r="G18" s="32">
        <f t="shared" si="10"/>
        <v>28499.99994764198</v>
      </c>
      <c r="H18" s="45">
        <f t="shared" si="1"/>
        <v>2.2781049021976607E-3</v>
      </c>
      <c r="I18" s="3">
        <f t="shared" si="2"/>
        <v>65.148245614059618</v>
      </c>
      <c r="J18" s="32">
        <f t="shared" si="5"/>
        <v>28687.773997001688</v>
      </c>
      <c r="K18" s="47">
        <f t="shared" si="6"/>
        <v>2.2781049021976607E-3</v>
      </c>
      <c r="L18" s="48">
        <f t="shared" si="3"/>
        <v>2.285903354879285E-3</v>
      </c>
      <c r="M18" s="49">
        <f t="shared" si="4"/>
        <v>-7.7984526816242232E-6</v>
      </c>
      <c r="N18" s="45">
        <f t="shared" si="7"/>
        <v>5.4820412042334676E-2</v>
      </c>
      <c r="O18" s="3">
        <f t="shared" si="8"/>
        <v>202.12986421520307</v>
      </c>
      <c r="P18" s="32">
        <f t="shared" si="11"/>
        <v>405.31273351484799</v>
      </c>
      <c r="Q18" s="103">
        <f t="shared" si="9"/>
        <v>5.4820399999999998E-2</v>
      </c>
      <c r="R18" s="109">
        <f t="shared" si="12"/>
        <v>1393.6369999999999</v>
      </c>
      <c r="S18" s="57">
        <f t="shared" si="13"/>
        <v>3.6009049047734859E-2</v>
      </c>
      <c r="T18" s="39">
        <f t="shared" si="14"/>
        <v>191.77800842286544</v>
      </c>
      <c r="U18" s="32">
        <f t="shared" si="15"/>
        <v>548.11415554366079</v>
      </c>
    </row>
    <row r="19" spans="2:21">
      <c r="B19" s="12" t="s">
        <v>6</v>
      </c>
      <c r="C19" s="23">
        <v>192</v>
      </c>
      <c r="E19" s="45">
        <f t="shared" si="0"/>
        <v>2.456140353113187E-3</v>
      </c>
      <c r="F19" s="3">
        <v>70</v>
      </c>
      <c r="G19" s="32">
        <f t="shared" si="10"/>
        <v>28499.999698104755</v>
      </c>
      <c r="H19" s="45">
        <f t="shared" si="1"/>
        <v>2.4531289703073364E-3</v>
      </c>
      <c r="I19" s="3">
        <f t="shared" si="2"/>
        <v>70.171929824717921</v>
      </c>
      <c r="J19" s="32">
        <f t="shared" si="5"/>
        <v>28702.819360308222</v>
      </c>
      <c r="K19" s="47">
        <f t="shared" si="6"/>
        <v>2.4531289703073364E-3</v>
      </c>
      <c r="L19" s="48">
        <f t="shared" si="3"/>
        <v>2.4621729763058919E-3</v>
      </c>
      <c r="M19" s="49">
        <f t="shared" si="4"/>
        <v>-9.0440059985555377E-6</v>
      </c>
      <c r="N19" s="45">
        <f t="shared" si="7"/>
        <v>9.9906121549530241E-2</v>
      </c>
      <c r="O19" s="3">
        <f t="shared" si="8"/>
        <v>217.1303603473882</v>
      </c>
      <c r="P19" s="32">
        <f t="shared" si="11"/>
        <v>332.71065923429893</v>
      </c>
      <c r="Q19" s="103">
        <f t="shared" si="9"/>
        <v>9.9906099999999998E-2</v>
      </c>
      <c r="R19" s="109">
        <f t="shared" si="12"/>
        <v>1497.0619999999999</v>
      </c>
      <c r="S19" s="57">
        <f t="shared" si="13"/>
        <v>6.1912687979710224E-2</v>
      </c>
      <c r="T19" s="39">
        <f t="shared" si="14"/>
        <v>202.12986421520307</v>
      </c>
      <c r="U19" s="32">
        <f t="shared" si="15"/>
        <v>399.62940417453603</v>
      </c>
    </row>
    <row r="20" spans="2:21">
      <c r="B20" s="13" t="s">
        <v>5</v>
      </c>
      <c r="C20" s="14">
        <v>174</v>
      </c>
      <c r="E20" s="45">
        <f t="shared" si="0"/>
        <v>2.631578959079259E-3</v>
      </c>
      <c r="F20" s="3">
        <v>75</v>
      </c>
      <c r="G20" s="32">
        <f t="shared" si="10"/>
        <v>28499.998460811687</v>
      </c>
      <c r="H20" s="45">
        <f t="shared" si="1"/>
        <v>2.6281224179495258E-3</v>
      </c>
      <c r="I20" s="3">
        <f t="shared" si="2"/>
        <v>75.197368421930932</v>
      </c>
      <c r="J20" s="32">
        <f t="shared" si="5"/>
        <v>28717.867239741274</v>
      </c>
      <c r="K20" s="47">
        <f t="shared" si="6"/>
        <v>2.6281224179495258E-3</v>
      </c>
      <c r="L20" s="48">
        <f t="shared" si="3"/>
        <v>2.6385041551554712E-3</v>
      </c>
      <c r="M20" s="49">
        <f t="shared" si="4"/>
        <v>-1.038173720594544E-5</v>
      </c>
      <c r="N20" s="45">
        <f t="shared" si="7"/>
        <v>0.17626155060227258</v>
      </c>
      <c r="O20" s="3">
        <f t="shared" si="8"/>
        <v>240.56575061930138</v>
      </c>
      <c r="P20" s="32">
        <f t="shared" si="11"/>
        <v>306.92500274898902</v>
      </c>
      <c r="Q20" s="103">
        <f t="shared" si="9"/>
        <v>0.17626159999999999</v>
      </c>
      <c r="R20" s="109">
        <f t="shared" si="12"/>
        <v>1658.643</v>
      </c>
      <c r="S20" s="57">
        <f t="shared" si="13"/>
        <v>0.10752473068452632</v>
      </c>
      <c r="T20" s="39">
        <f t="shared" si="14"/>
        <v>217.1303603473882</v>
      </c>
      <c r="U20" s="32">
        <f t="shared" si="15"/>
        <v>328.87139541771182</v>
      </c>
    </row>
    <row r="21" spans="2:21" ht="19.5" thickBot="1">
      <c r="B21" s="16" t="s">
        <v>4</v>
      </c>
      <c r="C21" s="24">
        <f>1+LN(17/4)/LN(C19/C20)</f>
        <v>15.698475342264615</v>
      </c>
      <c r="E21" s="45">
        <f t="shared" si="0"/>
        <v>2.8070175989756046E-3</v>
      </c>
      <c r="F21" s="3">
        <v>80</v>
      </c>
      <c r="G21" s="32">
        <f t="shared" si="10"/>
        <v>28499.992948840412</v>
      </c>
      <c r="H21" s="45">
        <f t="shared" si="1"/>
        <v>2.8030852820781923E-3</v>
      </c>
      <c r="I21" s="3">
        <f t="shared" si="2"/>
        <v>80.224561407918046</v>
      </c>
      <c r="J21" s="32">
        <f t="shared" si="5"/>
        <v>28732.914330266969</v>
      </c>
      <c r="K21" s="47">
        <f t="shared" si="6"/>
        <v>2.8030852820781923E-3</v>
      </c>
      <c r="L21" s="48">
        <f t="shared" si="3"/>
        <v>2.8148968915058963E-3</v>
      </c>
      <c r="M21" s="49">
        <f t="shared" si="4"/>
        <v>-1.1811609427704074E-5</v>
      </c>
      <c r="N21" s="45">
        <f t="shared" si="7"/>
        <v>0.29871964631045911</v>
      </c>
      <c r="O21" s="3">
        <f t="shared" si="8"/>
        <v>279.079168553508</v>
      </c>
      <c r="P21" s="32">
        <f t="shared" si="11"/>
        <v>314.50283226666187</v>
      </c>
      <c r="Q21" s="103">
        <f t="shared" si="9"/>
        <v>0.29871959999999997</v>
      </c>
      <c r="R21" s="109">
        <f t="shared" si="12"/>
        <v>1924.184</v>
      </c>
      <c r="S21" s="57">
        <f t="shared" si="13"/>
        <v>0.18470245413277442</v>
      </c>
      <c r="T21" s="39">
        <f t="shared" si="14"/>
        <v>240.56575061930138</v>
      </c>
      <c r="U21" s="32">
        <f t="shared" si="15"/>
        <v>303.65485304354559</v>
      </c>
    </row>
    <row r="22" spans="2:21" ht="19.5" thickBot="1">
      <c r="E22" s="45">
        <f t="shared" si="0"/>
        <v>2.9824563764921344E-3</v>
      </c>
      <c r="F22" s="3">
        <v>85</v>
      </c>
      <c r="G22" s="32">
        <f t="shared" si="10"/>
        <v>28499.970592470065</v>
      </c>
      <c r="H22" s="45">
        <f t="shared" si="1"/>
        <v>2.9780176767688956E-3</v>
      </c>
      <c r="I22" s="3">
        <f t="shared" si="2"/>
        <v>85.253508792001838</v>
      </c>
      <c r="J22" s="32">
        <f t="shared" si="5"/>
        <v>28747.947988566881</v>
      </c>
      <c r="K22" s="47">
        <f t="shared" si="6"/>
        <v>2.9780176767688956E-3</v>
      </c>
      <c r="L22" s="48">
        <f t="shared" si="3"/>
        <v>2.991351185684275E-3</v>
      </c>
      <c r="M22" s="49">
        <f t="shared" si="4"/>
        <v>-1.3333508915379377E-5</v>
      </c>
      <c r="N22" s="45">
        <f t="shared" si="7"/>
        <v>0.48196298311779762</v>
      </c>
      <c r="O22" s="3">
        <f t="shared" si="8"/>
        <v>344.16461959759562</v>
      </c>
      <c r="P22" s="32">
        <f t="shared" si="11"/>
        <v>355.18590841051025</v>
      </c>
      <c r="Q22" s="103">
        <f t="shared" si="9"/>
        <v>0.48196299999999997</v>
      </c>
      <c r="R22" s="109">
        <f t="shared" si="12"/>
        <v>2372.9319999999998</v>
      </c>
      <c r="S22" s="57">
        <f t="shared" si="13"/>
        <v>0.30851189783865235</v>
      </c>
      <c r="T22" s="39">
        <f t="shared" si="14"/>
        <v>279.079168553508</v>
      </c>
      <c r="U22" s="32">
        <f t="shared" si="15"/>
        <v>311.07011534353711</v>
      </c>
    </row>
    <row r="23" spans="2:21" ht="19.5" thickBot="1">
      <c r="B23" s="25" t="s">
        <v>23</v>
      </c>
      <c r="C23" s="44">
        <v>30</v>
      </c>
      <c r="E23" s="45">
        <f t="shared" si="0"/>
        <v>3.1578956678168079E-3</v>
      </c>
      <c r="F23" s="3">
        <v>90</v>
      </c>
      <c r="G23" s="32">
        <f t="shared" si="10"/>
        <v>28499.887124753841</v>
      </c>
      <c r="H23" s="45">
        <f t="shared" si="1"/>
        <v>3.1529199876597015E-3</v>
      </c>
      <c r="I23" s="3">
        <f t="shared" si="2"/>
        <v>90.284210610103514</v>
      </c>
      <c r="J23" s="32">
        <f t="shared" si="5"/>
        <v>28762.923671388289</v>
      </c>
      <c r="K23" s="47">
        <f t="shared" si="6"/>
        <v>3.1529199876597015E-3</v>
      </c>
      <c r="L23" s="48">
        <f t="shared" si="3"/>
        <v>3.1678670389510004E-3</v>
      </c>
      <c r="M23" s="49">
        <f t="shared" si="4"/>
        <v>-1.4947051291298863E-5</v>
      </c>
      <c r="N23" s="45">
        <f t="shared" si="7"/>
        <v>0.73468620068211232</v>
      </c>
      <c r="O23" s="3">
        <f t="shared" si="8"/>
        <v>455.44658060510181</v>
      </c>
      <c r="P23" s="32">
        <f t="shared" si="11"/>
        <v>440.33137152975041</v>
      </c>
      <c r="Q23" s="103">
        <f t="shared" si="9"/>
        <v>0.73468619999999996</v>
      </c>
      <c r="R23" s="109">
        <f t="shared" si="12"/>
        <v>3140.1950000000002</v>
      </c>
      <c r="S23" s="57">
        <f t="shared" si="13"/>
        <v>0.49403893468262561</v>
      </c>
      <c r="T23" s="39">
        <f t="shared" si="14"/>
        <v>344.16461959759562</v>
      </c>
      <c r="U23" s="32">
        <f t="shared" si="15"/>
        <v>350.8138336668631</v>
      </c>
    </row>
    <row r="24" spans="2:21">
      <c r="E24" s="45">
        <f t="shared" si="0"/>
        <v>3.333336741212444E-3</v>
      </c>
      <c r="F24" s="3">
        <v>95</v>
      </c>
      <c r="G24" s="32">
        <f t="shared" si="10"/>
        <v>28499.597632559689</v>
      </c>
      <c r="H24" s="45">
        <f t="shared" si="1"/>
        <v>3.3277934892319725E-3</v>
      </c>
      <c r="I24" s="3">
        <f t="shared" si="2"/>
        <v>95.316666990415186</v>
      </c>
      <c r="J24" s="32">
        <f t="shared" si="5"/>
        <v>28777.695505981956</v>
      </c>
      <c r="K24" s="47">
        <f t="shared" si="6"/>
        <v>3.3277934892319725E-3</v>
      </c>
      <c r="L24" s="48">
        <f t="shared" si="3"/>
        <v>3.3444444558040414E-3</v>
      </c>
      <c r="M24" s="49">
        <f t="shared" si="4"/>
        <v>-1.6650966572068909E-5</v>
      </c>
      <c r="N24" s="45">
        <f t="shared" si="7"/>
        <v>1.0545462220735713</v>
      </c>
      <c r="O24" s="3">
        <f t="shared" si="8"/>
        <v>646.00962011416414</v>
      </c>
      <c r="P24" s="32">
        <f t="shared" si="11"/>
        <v>595.77010806187241</v>
      </c>
      <c r="Q24" s="103">
        <f t="shared" si="9"/>
        <v>1.0545462000000001</v>
      </c>
      <c r="R24" s="109">
        <f t="shared" si="12"/>
        <v>4454.0810000000001</v>
      </c>
      <c r="S24" s="57">
        <f t="shared" si="13"/>
        <v>0.75066678245773011</v>
      </c>
      <c r="T24" s="39">
        <f t="shared" si="14"/>
        <v>455.44658060510181</v>
      </c>
      <c r="U24" s="32">
        <f t="shared" si="15"/>
        <v>433.63166535623992</v>
      </c>
    </row>
    <row r="25" spans="2:21">
      <c r="B25" s="8"/>
      <c r="C25" s="5"/>
      <c r="E25" s="45">
        <f t="shared" si="0"/>
        <v>3.5087836010821312E-3</v>
      </c>
      <c r="F25" s="3">
        <v>100</v>
      </c>
      <c r="G25" s="32">
        <f t="shared" si="10"/>
        <v>28498.657677394385</v>
      </c>
      <c r="H25" s="45">
        <f t="shared" si="1"/>
        <v>3.5026421816509302E-3</v>
      </c>
      <c r="I25" s="3">
        <f t="shared" si="2"/>
        <v>100.35087836010821</v>
      </c>
      <c r="J25" s="32">
        <f t="shared" si="5"/>
        <v>28791.815941239485</v>
      </c>
      <c r="K25" s="47">
        <f t="shared" si="6"/>
        <v>3.5026421816509302E-3</v>
      </c>
      <c r="L25" s="48">
        <f t="shared" si="3"/>
        <v>3.5210834512318669E-3</v>
      </c>
      <c r="M25" s="49">
        <f t="shared" si="4"/>
        <v>-1.8441269580936684E-5</v>
      </c>
      <c r="N25" s="45">
        <f t="shared" si="7"/>
        <v>1.4281432635943239</v>
      </c>
      <c r="O25" s="3">
        <f t="shared" si="8"/>
        <v>970.96079188093142</v>
      </c>
      <c r="P25" s="32">
        <f t="shared" si="11"/>
        <v>869.7905380728688</v>
      </c>
      <c r="Q25" s="103">
        <f t="shared" si="9"/>
        <v>1.4281432999999999</v>
      </c>
      <c r="R25" s="109">
        <f t="shared" si="12"/>
        <v>6694.5420000000004</v>
      </c>
      <c r="S25" s="57">
        <f t="shared" si="13"/>
        <v>1.0772132262881033</v>
      </c>
      <c r="T25" s="39">
        <f t="shared" si="14"/>
        <v>646.00962011416414</v>
      </c>
      <c r="U25" s="32">
        <f t="shared" si="15"/>
        <v>583.57101450491245</v>
      </c>
    </row>
    <row r="26" spans="2:21">
      <c r="B26" s="4"/>
      <c r="C26" s="5"/>
      <c r="E26" s="45">
        <f t="shared" si="0"/>
        <v>3.6842481672879203E-3</v>
      </c>
      <c r="F26" s="3">
        <v>105</v>
      </c>
      <c r="G26" s="32">
        <f t="shared" si="10"/>
        <v>28495.781844272085</v>
      </c>
      <c r="H26" s="45">
        <f t="shared" si="1"/>
        <v>3.6774779486903721E-3</v>
      </c>
      <c r="I26" s="3">
        <f t="shared" si="2"/>
        <v>105.38684605756522</v>
      </c>
      <c r="J26" s="32">
        <f t="shared" si="5"/>
        <v>28803.990068696457</v>
      </c>
      <c r="K26" s="47">
        <f t="shared" si="6"/>
        <v>3.6774779486903721E-3</v>
      </c>
      <c r="L26" s="48">
        <f t="shared" si="3"/>
        <v>3.697784072195271E-3</v>
      </c>
      <c r="M26" s="49">
        <f t="shared" si="4"/>
        <v>-2.0306123504898899E-5</v>
      </c>
      <c r="N26" s="45">
        <f t="shared" si="7"/>
        <v>1.8357244219384052</v>
      </c>
      <c r="O26" s="3">
        <f t="shared" si="8"/>
        <v>1521.0361242092408</v>
      </c>
      <c r="P26" s="32">
        <f t="shared" si="11"/>
        <v>1349.609325816612</v>
      </c>
      <c r="Q26" s="103">
        <f t="shared" si="9"/>
        <v>1.8357243999999999</v>
      </c>
      <c r="R26" s="109">
        <f t="shared" si="12"/>
        <v>10487.179</v>
      </c>
      <c r="S26" s="57">
        <f t="shared" si="13"/>
        <v>1.4622120633094444</v>
      </c>
      <c r="T26" s="39">
        <f t="shared" si="14"/>
        <v>970.96079188093142</v>
      </c>
      <c r="U26" s="32">
        <f t="shared" si="15"/>
        <v>844.03156716225283</v>
      </c>
    </row>
    <row r="27" spans="2:21">
      <c r="B27" s="4"/>
      <c r="C27" s="5"/>
      <c r="E27" s="45">
        <f t="shared" si="0"/>
        <v>3.859764081574069E-3</v>
      </c>
      <c r="F27" s="3">
        <v>110</v>
      </c>
      <c r="G27" s="32">
        <f t="shared" si="10"/>
        <v>28487.445257233787</v>
      </c>
      <c r="H27" s="45">
        <f t="shared" si="1"/>
        <v>3.8523343041799831E-3</v>
      </c>
      <c r="I27" s="3">
        <f t="shared" si="2"/>
        <v>110.42457404897314</v>
      </c>
      <c r="J27" s="32">
        <f t="shared" si="5"/>
        <v>28810.665630665248</v>
      </c>
      <c r="K27" s="47">
        <f t="shared" si="6"/>
        <v>3.8523343041799831E-3</v>
      </c>
      <c r="L27" s="48">
        <f t="shared" si="3"/>
        <v>3.8745464578587067E-3</v>
      </c>
      <c r="M27" s="49">
        <f t="shared" si="4"/>
        <v>-2.2212153678723579E-5</v>
      </c>
      <c r="N27" s="45">
        <f t="shared" si="7"/>
        <v>2.2560770781001338</v>
      </c>
      <c r="O27" s="3">
        <f t="shared" si="8"/>
        <v>2443.9980773156244</v>
      </c>
      <c r="P27" s="32">
        <f t="shared" si="11"/>
        <v>2195.6848364752063</v>
      </c>
      <c r="Q27" s="103">
        <f t="shared" si="9"/>
        <v>2.2560771000000002</v>
      </c>
      <c r="R27" s="109">
        <f t="shared" si="12"/>
        <v>16850.78</v>
      </c>
      <c r="S27" s="57">
        <f t="shared" si="13"/>
        <v>1.8890941105071508</v>
      </c>
      <c r="T27" s="39">
        <f t="shared" si="14"/>
        <v>1521.0361242092408</v>
      </c>
      <c r="U27" s="32">
        <f t="shared" si="15"/>
        <v>1288.5885830507816</v>
      </c>
    </row>
    <row r="28" spans="2:21">
      <c r="B28" s="4"/>
      <c r="C28" s="5"/>
      <c r="E28" s="45">
        <f t="shared" si="0"/>
        <v>4.0354218111025471E-3</v>
      </c>
      <c r="F28" s="3">
        <v>115</v>
      </c>
      <c r="G28" s="32">
        <f t="shared" si="10"/>
        <v>28464.446246809697</v>
      </c>
      <c r="H28" s="45">
        <f t="shared" si="1"/>
        <v>4.027301335537711E-3</v>
      </c>
      <c r="I28" s="3">
        <f t="shared" si="2"/>
        <v>115.46407350827678</v>
      </c>
      <c r="J28" s="32">
        <f t="shared" si="5"/>
        <v>28802.565947410749</v>
      </c>
      <c r="K28" s="47">
        <f t="shared" si="6"/>
        <v>4.027301335537711E-3</v>
      </c>
      <c r="L28" s="48">
        <f t="shared" si="3"/>
        <v>4.0513710002904133E-3</v>
      </c>
      <c r="M28" s="49">
        <f t="shared" si="4"/>
        <v>-2.4069664752702363E-5</v>
      </c>
      <c r="N28" s="45">
        <f t="shared" si="7"/>
        <v>2.6683323154548675</v>
      </c>
      <c r="O28" s="3">
        <f t="shared" si="8"/>
        <v>3977.9507601708592</v>
      </c>
      <c r="P28" s="32">
        <f t="shared" si="11"/>
        <v>3720.8810073534928</v>
      </c>
      <c r="Q28" s="103">
        <f t="shared" si="9"/>
        <v>2.6683322999999999</v>
      </c>
      <c r="R28" s="109">
        <f t="shared" si="12"/>
        <v>27427.016</v>
      </c>
      <c r="S28" s="57">
        <f t="shared" si="13"/>
        <v>2.3418313966024362</v>
      </c>
      <c r="T28" s="39">
        <f t="shared" si="14"/>
        <v>2443.9980773156244</v>
      </c>
      <c r="U28" s="32">
        <f t="shared" si="15"/>
        <v>2038.6258906719079</v>
      </c>
    </row>
    <row r="29" spans="2:21">
      <c r="B29" s="4"/>
      <c r="C29" s="5"/>
      <c r="E29" s="45">
        <f t="shared" si="0"/>
        <v>4.2114541439691559E-3</v>
      </c>
      <c r="F29" s="3">
        <v>120</v>
      </c>
      <c r="G29" s="32">
        <f t="shared" si="10"/>
        <v>28403.872848681869</v>
      </c>
      <c r="H29" s="45">
        <f t="shared" si="1"/>
        <v>4.2026107911878616E-3</v>
      </c>
      <c r="I29" s="3">
        <f t="shared" si="2"/>
        <v>120.50537449727629</v>
      </c>
      <c r="J29" s="32">
        <f t="shared" si="5"/>
        <v>28756.5834387164</v>
      </c>
      <c r="K29" s="47">
        <f t="shared" si="6"/>
        <v>4.2026107911878616E-3</v>
      </c>
      <c r="L29" s="48">
        <f t="shared" si="3"/>
        <v>4.2282587542903961E-3</v>
      </c>
      <c r="M29" s="49">
        <f t="shared" si="4"/>
        <v>-2.5647963102534525E-5</v>
      </c>
      <c r="N29" s="45">
        <f t="shared" si="7"/>
        <v>3.0505780908245086</v>
      </c>
      <c r="O29" s="3">
        <f t="shared" si="8"/>
        <v>6502.7175429412282</v>
      </c>
      <c r="P29" s="32">
        <f t="shared" si="11"/>
        <v>6605.0874737042077</v>
      </c>
      <c r="Q29" s="103">
        <f t="shared" si="9"/>
        <v>3.0505781000000001</v>
      </c>
      <c r="R29" s="109">
        <f t="shared" si="12"/>
        <v>44834.677000000003</v>
      </c>
      <c r="S29" s="57">
        <f t="shared" si="13"/>
        <v>2.8079095351099848</v>
      </c>
      <c r="T29" s="39">
        <f t="shared" si="14"/>
        <v>3977.9507601708592</v>
      </c>
      <c r="U29" s="32">
        <f t="shared" si="15"/>
        <v>3291.1920901657804</v>
      </c>
    </row>
    <row r="30" spans="2:21">
      <c r="C30" s="6"/>
      <c r="E30" s="45">
        <f t="shared" si="0"/>
        <v>4.3884363972050379E-3</v>
      </c>
      <c r="F30" s="3">
        <v>125</v>
      </c>
      <c r="G30" s="32">
        <f t="shared" si="10"/>
        <v>28251.420176778971</v>
      </c>
      <c r="H30" s="45">
        <f t="shared" si="1"/>
        <v>4.378835289185189E-3</v>
      </c>
      <c r="I30" s="3">
        <f t="shared" si="2"/>
        <v>125.54855454965063</v>
      </c>
      <c r="J30" s="32">
        <f t="shared" si="5"/>
        <v>28617.928322603722</v>
      </c>
      <c r="K30" s="47">
        <f t="shared" si="6"/>
        <v>4.378835289185189E-3</v>
      </c>
      <c r="L30" s="48">
        <f t="shared" si="3"/>
        <v>4.4052124403386184E-3</v>
      </c>
      <c r="M30" s="49">
        <f t="shared" si="4"/>
        <v>-2.6377151153429354E-5</v>
      </c>
      <c r="N30" s="45">
        <f t="shared" si="7"/>
        <v>3.3763308138631407</v>
      </c>
      <c r="O30" s="3">
        <f t="shared" si="8"/>
        <v>10618.352086538867</v>
      </c>
      <c r="P30" s="32">
        <f t="shared" si="11"/>
        <v>12634.229133088635</v>
      </c>
      <c r="Q30" s="103">
        <f t="shared" si="9"/>
        <v>3.3763307999999999</v>
      </c>
      <c r="R30" s="109">
        <f t="shared" si="12"/>
        <v>73210.989000000001</v>
      </c>
      <c r="S30" s="57">
        <f t="shared" si="13"/>
        <v>3.2787436186470074</v>
      </c>
      <c r="T30" s="39">
        <f t="shared" si="14"/>
        <v>6502.7175429412282</v>
      </c>
      <c r="U30" s="32">
        <f t="shared" si="15"/>
        <v>5362.3279856965619</v>
      </c>
    </row>
    <row r="31" spans="2:21">
      <c r="E31" s="45">
        <f t="shared" si="0"/>
        <v>4.5677386763719472E-3</v>
      </c>
      <c r="F31" s="3">
        <v>130</v>
      </c>
      <c r="G31" s="32">
        <f>IFERROR((F31-F30)/(E31-E30),NA())</f>
        <v>27885.869734793436</v>
      </c>
      <c r="H31" s="45">
        <f t="shared" si="1"/>
        <v>4.5573382170915073E-3</v>
      </c>
      <c r="I31" s="3">
        <f t="shared" si="2"/>
        <v>130.59380602792837</v>
      </c>
      <c r="J31" s="32">
        <f>IFERROR((I31-I30)/(H31-H30),NA())</f>
        <v>28264.250550139874</v>
      </c>
      <c r="K31" s="47">
        <f t="shared" si="6"/>
        <v>4.5573382170915073E-3</v>
      </c>
      <c r="L31" s="48">
        <f t="shared" si="3"/>
        <v>4.5822388079974864E-3</v>
      </c>
      <c r="M31" s="49">
        <f t="shared" si="4"/>
        <v>-2.4900590905979104E-5</v>
      </c>
      <c r="N31" s="45">
        <f t="shared" si="7"/>
        <v>3.6093886029122122</v>
      </c>
      <c r="O31" s="3">
        <f t="shared" si="8"/>
        <v>17264.064344680621</v>
      </c>
      <c r="P31" s="32">
        <f>IFERROR((O31-O30)/(N31-N30),NA())</f>
        <v>28515.297794842056</v>
      </c>
      <c r="Q31" s="103">
        <f t="shared" si="9"/>
        <v>3.6093885999999999</v>
      </c>
      <c r="R31" s="109">
        <f t="shared" si="12"/>
        <v>119031.58</v>
      </c>
      <c r="S31" s="57">
        <f t="shared" si="13"/>
        <v>3.7489045712855567</v>
      </c>
      <c r="T31" s="39">
        <f>O30</f>
        <v>10618.352086538867</v>
      </c>
      <c r="U31" s="32">
        <f>IFERROR((T31-T30)/(S31-S30),NA())</f>
        <v>8753.6715256778461</v>
      </c>
    </row>
    <row r="32" spans="2:21">
      <c r="E32" s="45">
        <f t="shared" si="0"/>
        <v>4.7525142378577381E-3</v>
      </c>
      <c r="F32" s="3">
        <v>135</v>
      </c>
      <c r="G32" s="32">
        <f t="shared" si="10"/>
        <v>27059.855533895894</v>
      </c>
      <c r="H32" s="45">
        <f t="shared" si="1"/>
        <v>4.7412566957297664E-3</v>
      </c>
      <c r="I32" s="3">
        <f t="shared" si="2"/>
        <v>135.6415894221108</v>
      </c>
      <c r="J32" s="32">
        <f t="shared" si="5"/>
        <v>27445.765273595403</v>
      </c>
      <c r="K32" s="47">
        <f t="shared" si="6"/>
        <v>4.7412566957297664E-3</v>
      </c>
      <c r="L32" s="48">
        <f t="shared" si="3"/>
        <v>4.7593540148109055E-3</v>
      </c>
      <c r="M32" s="49">
        <f t="shared" si="4"/>
        <v>-1.809731908113902E-5</v>
      </c>
      <c r="N32" s="45">
        <f t="shared" si="7"/>
        <v>3.6967769664028576</v>
      </c>
      <c r="O32" s="3">
        <f t="shared" si="8"/>
        <v>27896.855487467357</v>
      </c>
      <c r="P32" s="32">
        <f t="shared" si="11"/>
        <v>121672.84885618598</v>
      </c>
      <c r="Q32" s="103">
        <f t="shared" si="9"/>
        <v>3.696777</v>
      </c>
      <c r="R32" s="109">
        <f t="shared" si="12"/>
        <v>192342.12299999999</v>
      </c>
      <c r="S32" s="57">
        <f t="shared" si="13"/>
        <v>4.2151452465852159</v>
      </c>
      <c r="T32" s="39">
        <f t="shared" si="14"/>
        <v>17264.064344680621</v>
      </c>
      <c r="U32" s="32">
        <f t="shared" si="15"/>
        <v>14253.82342257132</v>
      </c>
    </row>
    <row r="33" spans="5:21">
      <c r="E33" s="45">
        <f t="shared" si="0"/>
        <v>4.9497944543381005E-3</v>
      </c>
      <c r="F33" s="3">
        <v>140</v>
      </c>
      <c r="G33" s="32">
        <f t="shared" si="10"/>
        <v>25344.659942106795</v>
      </c>
      <c r="H33" s="45">
        <f t="shared" si="1"/>
        <v>4.9375844963805201E-3</v>
      </c>
      <c r="I33" s="3">
        <f t="shared" si="2"/>
        <v>140.69297122360734</v>
      </c>
      <c r="J33" s="32">
        <f t="shared" si="5"/>
        <v>25729.325061214433</v>
      </c>
      <c r="K33" s="47">
        <f t="shared" si="6"/>
        <v>4.9375844963805201E-3</v>
      </c>
      <c r="L33" s="48">
        <f t="shared" si="3"/>
        <v>4.9365954815300825E-3</v>
      </c>
      <c r="M33" s="49">
        <f t="shared" si="4"/>
        <v>9.8901485043757092E-7</v>
      </c>
      <c r="N33" s="45">
        <f t="shared" si="7"/>
        <v>3.5588699836491839</v>
      </c>
      <c r="O33" s="3">
        <f t="shared" si="8"/>
        <v>44757.678770102779</v>
      </c>
      <c r="P33" s="32">
        <f t="shared" si="11"/>
        <v>-122262.28829001245</v>
      </c>
      <c r="Q33" s="103">
        <f t="shared" si="9"/>
        <v>3.5588700000000002</v>
      </c>
      <c r="R33" s="109">
        <f t="shared" si="12"/>
        <v>308593.45299999998</v>
      </c>
      <c r="S33" s="57">
        <f t="shared" si="13"/>
        <v>4.6756140010508336</v>
      </c>
      <c r="T33" s="39">
        <f t="shared" si="14"/>
        <v>27896.855487467357</v>
      </c>
      <c r="U33" s="32">
        <f t="shared" si="15"/>
        <v>23091.232661652113</v>
      </c>
    </row>
    <row r="34" spans="5:21">
      <c r="E34" s="45">
        <f t="shared" si="0"/>
        <v>5.1748055717509385E-3</v>
      </c>
      <c r="F34" s="3">
        <v>145</v>
      </c>
      <c r="G34" s="32">
        <f t="shared" si="10"/>
        <v>22221.124260390552</v>
      </c>
      <c r="H34" s="45">
        <f t="shared" si="1"/>
        <v>5.1614622782350256E-3</v>
      </c>
      <c r="I34" s="3">
        <f t="shared" si="2"/>
        <v>145.75034680790387</v>
      </c>
      <c r="J34" s="32">
        <f t="shared" si="5"/>
        <v>22589.894997187472</v>
      </c>
      <c r="K34" s="47">
        <f t="shared" si="6"/>
        <v>5.1614622782350256E-3</v>
      </c>
      <c r="L34" s="48">
        <f t="shared" si="3"/>
        <v>5.1140472564176797E-3</v>
      </c>
      <c r="M34" s="49">
        <f t="shared" si="4"/>
        <v>4.7415021817345977E-5</v>
      </c>
      <c r="N34" s="45">
        <f t="shared" si="7"/>
        <v>3.0752399385281484</v>
      </c>
      <c r="O34" s="3">
        <f t="shared" si="8"/>
        <v>71264.941399110568</v>
      </c>
      <c r="P34" s="32">
        <f t="shared" si="11"/>
        <v>-54808.965854000977</v>
      </c>
      <c r="Q34" s="103">
        <f t="shared" si="9"/>
        <v>3.0752399000000001</v>
      </c>
      <c r="R34" s="109">
        <f t="shared" si="12"/>
        <v>491354.66700000002</v>
      </c>
      <c r="S34" s="57">
        <f t="shared" si="13"/>
        <v>5.1293148527755958</v>
      </c>
      <c r="T34" s="39">
        <f t="shared" si="14"/>
        <v>44757.678770102779</v>
      </c>
      <c r="U34" s="32">
        <f t="shared" si="15"/>
        <v>37162.864514224108</v>
      </c>
    </row>
    <row r="35" spans="5:21">
      <c r="E35" s="45">
        <f t="shared" si="0"/>
        <v>5.4596331541322757E-3</v>
      </c>
      <c r="F35" s="3">
        <v>150</v>
      </c>
      <c r="G35" s="32">
        <f t="shared" si="10"/>
        <v>17554.479654662879</v>
      </c>
      <c r="H35" s="45">
        <f t="shared" si="1"/>
        <v>5.4447833820625673E-3</v>
      </c>
      <c r="I35" s="3">
        <f t="shared" si="2"/>
        <v>150.81894497311984</v>
      </c>
      <c r="J35" s="32">
        <f t="shared" si="5"/>
        <v>17889.942177767472</v>
      </c>
      <c r="K35" s="47">
        <f t="shared" si="6"/>
        <v>5.4447833820625673E-3</v>
      </c>
      <c r="L35" s="48">
        <f t="shared" si="3"/>
        <v>5.2918928060743803E-3</v>
      </c>
      <c r="M35" s="49">
        <f t="shared" si="4"/>
        <v>1.5289057598818698E-4</v>
      </c>
      <c r="N35" s="45">
        <f t="shared" si="7"/>
        <v>2.0641863267395828</v>
      </c>
      <c r="O35" s="3">
        <f t="shared" si="8"/>
        <v>112591.93916388645</v>
      </c>
      <c r="P35" s="32">
        <f t="shared" si="11"/>
        <v>-40875.179399901397</v>
      </c>
      <c r="Q35" s="103">
        <f t="shared" si="9"/>
        <v>2.0641862999999998</v>
      </c>
      <c r="R35" s="109">
        <f t="shared" si="12"/>
        <v>776294.39800000004</v>
      </c>
      <c r="S35" s="57">
        <f t="shared" si="13"/>
        <v>5.5757641981460626</v>
      </c>
      <c r="T35" s="39">
        <f t="shared" si="14"/>
        <v>71264.941399110568</v>
      </c>
      <c r="U35" s="32">
        <f t="shared" si="15"/>
        <v>59373.505424253402</v>
      </c>
    </row>
    <row r="36" spans="5:21">
      <c r="E36" s="45">
        <f t="shared" si="0"/>
        <v>5.8701934835759762E-3</v>
      </c>
      <c r="F36" s="3">
        <v>155</v>
      </c>
      <c r="G36" s="32">
        <f t="shared" si="10"/>
        <v>12178.478146621912</v>
      </c>
      <c r="H36" s="45">
        <f t="shared" si="1"/>
        <v>5.8530310296719748E-3</v>
      </c>
      <c r="I36" s="3">
        <f t="shared" si="2"/>
        <v>155.90987998995425</v>
      </c>
      <c r="J36" s="32">
        <f t="shared" si="5"/>
        <v>12470.212741324058</v>
      </c>
      <c r="K36" s="47">
        <f t="shared" si="6"/>
        <v>5.8530310296719748E-3</v>
      </c>
      <c r="L36" s="48">
        <f t="shared" si="3"/>
        <v>5.470522104910675E-3</v>
      </c>
      <c r="M36" s="49">
        <f t="shared" si="4"/>
        <v>3.8250892476129981E-4</v>
      </c>
      <c r="N36" s="45">
        <f t="shared" si="7"/>
        <v>0.25309146854499115</v>
      </c>
      <c r="O36" s="3">
        <f t="shared" si="8"/>
        <v>176508.12329610472</v>
      </c>
      <c r="P36" s="32">
        <f t="shared" si="11"/>
        <v>-35291.461318560519</v>
      </c>
      <c r="Q36" s="103">
        <f t="shared" si="9"/>
        <v>0.25309150000000002</v>
      </c>
      <c r="R36" s="109">
        <f t="shared" si="12"/>
        <v>1216981.148</v>
      </c>
      <c r="S36" s="57">
        <f t="shared" si="13"/>
        <v>6.014780683367178</v>
      </c>
      <c r="T36" s="39">
        <f t="shared" si="14"/>
        <v>112591.93916388645</v>
      </c>
      <c r="U36" s="32">
        <f t="shared" si="15"/>
        <v>94135.412122305817</v>
      </c>
    </row>
    <row r="37" spans="5:21">
      <c r="E37" s="45">
        <f t="shared" si="0"/>
        <v>6.5387273791896071E-3</v>
      </c>
      <c r="F37" s="3">
        <v>160</v>
      </c>
      <c r="G37" s="32">
        <f t="shared" si="10"/>
        <v>7479.0523454470822</v>
      </c>
      <c r="H37" s="45">
        <f t="shared" si="1"/>
        <v>6.5174426343676097E-3</v>
      </c>
      <c r="I37" s="3">
        <f t="shared" si="2"/>
        <v>161.04619638067035</v>
      </c>
      <c r="J37" s="32">
        <f t="shared" si="5"/>
        <v>7730.6241408426877</v>
      </c>
      <c r="K37" s="47">
        <f t="shared" si="6"/>
        <v>6.5174426343676097E-3</v>
      </c>
      <c r="L37" s="48">
        <f t="shared" si="3"/>
        <v>5.6507437326551004E-3</v>
      </c>
      <c r="M37" s="49">
        <f t="shared" si="4"/>
        <v>8.666989017125093E-4</v>
      </c>
      <c r="N37" s="45">
        <f t="shared" si="7"/>
        <v>-2.7643627554295205</v>
      </c>
      <c r="O37" s="3">
        <f t="shared" si="8"/>
        <v>274596.27950952097</v>
      </c>
      <c r="P37" s="32">
        <f t="shared" si="11"/>
        <v>-32506.924358314573</v>
      </c>
      <c r="Q37" s="103">
        <f t="shared" si="9"/>
        <v>-2.7643627999999998</v>
      </c>
      <c r="R37" s="109">
        <f t="shared" si="12"/>
        <v>1893275.4439999999</v>
      </c>
      <c r="S37" s="57">
        <f t="shared" si="13"/>
        <v>6.4463589526188416</v>
      </c>
      <c r="T37" s="39">
        <f t="shared" si="14"/>
        <v>176508.12329610472</v>
      </c>
      <c r="U37" s="32">
        <f t="shared" si="15"/>
        <v>148098.70812783489</v>
      </c>
    </row>
    <row r="38" spans="5:21">
      <c r="E38" s="45">
        <f t="shared" si="0"/>
        <v>7.7247024666655048E-3</v>
      </c>
      <c r="F38" s="3">
        <v>165</v>
      </c>
      <c r="G38" s="32">
        <f t="shared" si="10"/>
        <v>4215.9401599585572</v>
      </c>
      <c r="H38" s="45">
        <f t="shared" si="1"/>
        <v>7.6950197148537682E-3</v>
      </c>
      <c r="I38" s="3">
        <f t="shared" si="2"/>
        <v>166.27457590699981</v>
      </c>
      <c r="J38" s="32">
        <f t="shared" si="5"/>
        <v>4439.946745711919</v>
      </c>
      <c r="K38" s="47">
        <f t="shared" si="6"/>
        <v>7.6950197148537682E-3</v>
      </c>
      <c r="L38" s="48">
        <f t="shared" si="3"/>
        <v>5.834195645859643E-3</v>
      </c>
      <c r="M38" s="49">
        <f t="shared" si="4"/>
        <v>1.8608240689941252E-3</v>
      </c>
      <c r="N38" s="45">
        <f t="shared" ref="N38:N65" si="16">IFERROR(INDEX(M$1:M$65,ROW()+$C$23-5)-INDEX(M$1:M$65,$C$23,1),NA())</f>
        <v>-7.5896198352389943</v>
      </c>
      <c r="O38" s="3">
        <f t="shared" ref="O38:O65" si="17">IFERROR(INDEX(I$1:I$65,ROW()+$C$23-5),NA())</f>
        <v>424001.86503502441</v>
      </c>
      <c r="P38" s="32">
        <f t="shared" si="11"/>
        <v>-30963.238446023432</v>
      </c>
      <c r="Q38" s="103">
        <f t="shared" si="9"/>
        <v>-7.5896198000000004</v>
      </c>
      <c r="R38" s="109">
        <f t="shared" si="12"/>
        <v>2923391.0989999999</v>
      </c>
      <c r="S38" s="57">
        <f t="shared" si="13"/>
        <v>6.8705944203431457</v>
      </c>
      <c r="T38" s="39">
        <f t="shared" si="14"/>
        <v>274596.27950952097</v>
      </c>
      <c r="U38" s="32">
        <f t="shared" si="15"/>
        <v>231211.58808240035</v>
      </c>
    </row>
    <row r="39" spans="5:21">
      <c r="E39" s="45">
        <f t="shared" si="0"/>
        <v>9.9267051552739509E-3</v>
      </c>
      <c r="F39" s="3">
        <v>170</v>
      </c>
      <c r="G39" s="32">
        <f t="shared" si="10"/>
        <v>2270.6602611642343</v>
      </c>
      <c r="H39" s="45">
        <f t="shared" si="1"/>
        <v>9.8777590667056808E-3</v>
      </c>
      <c r="I39" s="3">
        <f t="shared" si="2"/>
        <v>171.68753987639658</v>
      </c>
      <c r="J39" s="32">
        <f t="shared" si="5"/>
        <v>2479.8948004507374</v>
      </c>
      <c r="K39" s="47">
        <f t="shared" si="6"/>
        <v>9.8777590667056808E-3</v>
      </c>
      <c r="L39" s="48">
        <f t="shared" si="3"/>
        <v>6.0241242061893543E-3</v>
      </c>
      <c r="M39" s="49">
        <f t="shared" si="4"/>
        <v>3.8536348605163265E-3</v>
      </c>
      <c r="N39" s="45">
        <f t="shared" si="16"/>
        <v>-15.106924523186597</v>
      </c>
      <c r="O39" s="3">
        <f t="shared" si="17"/>
        <v>649931.01595157245</v>
      </c>
      <c r="P39" s="32">
        <f t="shared" si="11"/>
        <v>-30054.542192333553</v>
      </c>
      <c r="Q39" s="103">
        <f t="shared" si="9"/>
        <v>-15.1069245</v>
      </c>
      <c r="R39" s="109">
        <f t="shared" si="12"/>
        <v>4481118.3720000004</v>
      </c>
      <c r="S39" s="57">
        <f t="shared" ref="S39:S65" si="18">IFERROR(S38+VLOOKUP(T39,$I$5:$K$65,3)-VLOOKUP(T38,$I$5:$K$65,3),NA())</f>
        <v>7.2876385870425642</v>
      </c>
      <c r="T39" s="39">
        <f t="shared" si="14"/>
        <v>424001.86503502441</v>
      </c>
      <c r="U39" s="32">
        <f t="shared" si="15"/>
        <v>358248.83179144532</v>
      </c>
    </row>
    <row r="40" spans="5:21">
      <c r="E40" s="45">
        <f t="shared" si="0"/>
        <v>1.4084196980581165E-2</v>
      </c>
      <c r="F40" s="3">
        <v>175</v>
      </c>
      <c r="G40" s="32">
        <f t="shared" si="10"/>
        <v>1202.6481855152006</v>
      </c>
      <c r="H40" s="45">
        <f t="shared" si="1"/>
        <v>1.3985936219432907E-2</v>
      </c>
      <c r="I40" s="3">
        <f t="shared" si="2"/>
        <v>177.4647344716017</v>
      </c>
      <c r="J40" s="32">
        <f t="shared" si="5"/>
        <v>1406.2671546113606</v>
      </c>
      <c r="K40" s="47">
        <f t="shared" si="6"/>
        <v>1.3985936219432907E-2</v>
      </c>
      <c r="L40" s="48">
        <f t="shared" si="3"/>
        <v>6.226832788477253E-3</v>
      </c>
      <c r="M40" s="49">
        <f t="shared" si="4"/>
        <v>7.7591034309556538E-3</v>
      </c>
      <c r="N40" s="45">
        <f t="shared" si="16"/>
        <v>-26.607723465312322</v>
      </c>
      <c r="O40" s="3">
        <f t="shared" si="17"/>
        <v>989195.51755470166</v>
      </c>
      <c r="P40" s="32">
        <f t="shared" si="11"/>
        <v>-29499.211603504653</v>
      </c>
      <c r="Q40" s="103">
        <f t="shared" si="9"/>
        <v>-26.607723499999999</v>
      </c>
      <c r="R40" s="109">
        <f t="shared" si="12"/>
        <v>6820265.6869999999</v>
      </c>
      <c r="S40" s="57">
        <f t="shared" si="18"/>
        <v>7.6976725277457669</v>
      </c>
      <c r="T40" s="39">
        <f t="shared" si="14"/>
        <v>649931.01595157245</v>
      </c>
      <c r="U40" s="32">
        <f t="shared" si="15"/>
        <v>551001.0964679718</v>
      </c>
    </row>
    <row r="41" spans="5:21">
      <c r="E41" s="45">
        <f t="shared" si="0"/>
        <v>2.1934953149089553E-2</v>
      </c>
      <c r="F41" s="3">
        <v>180</v>
      </c>
      <c r="G41" s="32">
        <f t="shared" si="10"/>
        <v>636.88132616529595</v>
      </c>
      <c r="H41" s="45">
        <f t="shared" si="1"/>
        <v>2.1697843130823305E-2</v>
      </c>
      <c r="I41" s="3">
        <f t="shared" si="2"/>
        <v>183.94829156683613</v>
      </c>
      <c r="J41" s="32">
        <f t="shared" si="5"/>
        <v>840.72035227218464</v>
      </c>
      <c r="K41" s="47">
        <f t="shared" si="6"/>
        <v>2.1697843130823305E-2</v>
      </c>
      <c r="L41" s="48">
        <f t="shared" si="3"/>
        <v>6.454326019888987E-3</v>
      </c>
      <c r="M41" s="49">
        <f t="shared" si="4"/>
        <v>1.5243517110934319E-2</v>
      </c>
      <c r="N41" s="45" t="e">
        <f t="shared" si="16"/>
        <v>#N/A</v>
      </c>
      <c r="O41" s="3" t="e">
        <f t="shared" si="17"/>
        <v>#N/A</v>
      </c>
      <c r="P41" s="32" t="e">
        <f t="shared" si="11"/>
        <v>#N/A</v>
      </c>
      <c r="Q41" s="103" t="e">
        <f t="shared" si="9"/>
        <v>#N/A</v>
      </c>
      <c r="R41" s="109" t="e">
        <f t="shared" si="12"/>
        <v>#N/A</v>
      </c>
      <c r="S41" s="57">
        <f t="shared" si="18"/>
        <v>8.1008911857298358</v>
      </c>
      <c r="T41" s="39">
        <f t="shared" si="14"/>
        <v>989195.51755470166</v>
      </c>
      <c r="U41" s="32">
        <f t="shared" si="15"/>
        <v>841390.88032115204</v>
      </c>
    </row>
    <row r="42" spans="5:21">
      <c r="E42" s="45">
        <f t="shared" si="0"/>
        <v>3.6637883366840186E-2</v>
      </c>
      <c r="F42" s="3">
        <v>185</v>
      </c>
      <c r="G42" s="32">
        <f t="shared" si="10"/>
        <v>340.06826706989148</v>
      </c>
      <c r="H42" s="45">
        <f t="shared" si="1"/>
        <v>3.5982671896581428E-2</v>
      </c>
      <c r="I42" s="3">
        <f t="shared" si="2"/>
        <v>191.77800842286544</v>
      </c>
      <c r="J42" s="32">
        <f t="shared" si="5"/>
        <v>548.11415554366079</v>
      </c>
      <c r="K42" s="47">
        <f t="shared" si="6"/>
        <v>3.5982671896581428E-2</v>
      </c>
      <c r="L42" s="48">
        <f t="shared" si="3"/>
        <v>6.7290529271180856E-3</v>
      </c>
      <c r="M42" s="49">
        <f t="shared" si="4"/>
        <v>2.9253618969463342E-2</v>
      </c>
      <c r="N42" s="45" t="e">
        <f t="shared" si="16"/>
        <v>#N/A</v>
      </c>
      <c r="O42" s="3" t="e">
        <f t="shared" si="17"/>
        <v>#N/A</v>
      </c>
      <c r="P42" s="32" t="e">
        <f t="shared" si="11"/>
        <v>#N/A</v>
      </c>
      <c r="Q42" s="103" t="e">
        <f t="shared" si="9"/>
        <v>#N/A</v>
      </c>
      <c r="R42" s="109" t="e">
        <f t="shared" si="12"/>
        <v>#N/A</v>
      </c>
      <c r="S42" s="57" t="e">
        <f t="shared" si="18"/>
        <v>#N/A</v>
      </c>
      <c r="T42" s="39" t="e">
        <f t="shared" si="14"/>
        <v>#N/A</v>
      </c>
      <c r="U42" s="32" t="e">
        <f t="shared" si="15"/>
        <v>#N/A</v>
      </c>
    </row>
    <row r="43" spans="5:21">
      <c r="E43" s="45">
        <f t="shared" si="0"/>
        <v>6.3841390606331941E-2</v>
      </c>
      <c r="F43" s="3">
        <v>190</v>
      </c>
      <c r="G43" s="32">
        <f t="shared" si="10"/>
        <v>183.79982977861849</v>
      </c>
      <c r="H43" s="45">
        <f t="shared" si="1"/>
        <v>6.1886310828556793E-2</v>
      </c>
      <c r="I43" s="3">
        <f t="shared" si="2"/>
        <v>202.12986421520307</v>
      </c>
      <c r="J43" s="32">
        <f t="shared" si="5"/>
        <v>399.62940417453603</v>
      </c>
      <c r="K43" s="47">
        <f t="shared" si="6"/>
        <v>6.1886310828556793E-2</v>
      </c>
      <c r="L43" s="48">
        <f t="shared" si="3"/>
        <v>7.0922759373755464E-3</v>
      </c>
      <c r="M43" s="49">
        <f t="shared" si="4"/>
        <v>5.4794034891181245E-2</v>
      </c>
      <c r="N43" s="45" t="e">
        <f t="shared" si="16"/>
        <v>#N/A</v>
      </c>
      <c r="O43" s="3" t="e">
        <f t="shared" si="17"/>
        <v>#N/A</v>
      </c>
      <c r="P43" s="32" t="e">
        <f t="shared" si="11"/>
        <v>#N/A</v>
      </c>
      <c r="Q43" s="103" t="e">
        <f t="shared" si="9"/>
        <v>#N/A</v>
      </c>
      <c r="R43" s="109" t="e">
        <f t="shared" si="12"/>
        <v>#N/A</v>
      </c>
      <c r="S43" s="57" t="e">
        <f t="shared" si="18"/>
        <v>#N/A</v>
      </c>
      <c r="T43" s="39" t="e">
        <f t="shared" si="14"/>
        <v>#N/A</v>
      </c>
      <c r="U43" s="32" t="e">
        <f t="shared" si="15"/>
        <v>#N/A</v>
      </c>
    </row>
    <row r="44" spans="5:21">
      <c r="E44" s="45">
        <f t="shared" si="0"/>
        <v>0.11348902742250359</v>
      </c>
      <c r="F44" s="3">
        <v>195</v>
      </c>
      <c r="G44" s="32">
        <f t="shared" si="10"/>
        <v>100.7097280080682</v>
      </c>
      <c r="H44" s="45">
        <f t="shared" si="1"/>
        <v>0.10749835353337289</v>
      </c>
      <c r="I44" s="3">
        <f t="shared" si="2"/>
        <v>217.1303603473882</v>
      </c>
      <c r="J44" s="32">
        <f t="shared" si="5"/>
        <v>328.87139541771182</v>
      </c>
      <c r="K44" s="47">
        <f t="shared" si="6"/>
        <v>0.10749835353337289</v>
      </c>
      <c r="L44" s="48">
        <f t="shared" si="3"/>
        <v>7.618609134996077E-3</v>
      </c>
      <c r="M44" s="49">
        <f t="shared" si="4"/>
        <v>9.987974439837681E-2</v>
      </c>
      <c r="N44" s="45" t="e">
        <f t="shared" si="16"/>
        <v>#N/A</v>
      </c>
      <c r="O44" s="3" t="e">
        <f t="shared" si="17"/>
        <v>#N/A</v>
      </c>
      <c r="P44" s="32" t="e">
        <f t="shared" si="11"/>
        <v>#N/A</v>
      </c>
      <c r="Q44" s="103" t="e">
        <f t="shared" si="9"/>
        <v>#N/A</v>
      </c>
      <c r="R44" s="109" t="e">
        <f t="shared" si="12"/>
        <v>#N/A</v>
      </c>
      <c r="S44" s="57" t="e">
        <f t="shared" si="18"/>
        <v>#N/A</v>
      </c>
      <c r="T44" s="39" t="e">
        <f t="shared" si="14"/>
        <v>#N/A</v>
      </c>
      <c r="U44" s="32" t="e">
        <f t="shared" si="15"/>
        <v>#N/A</v>
      </c>
    </row>
    <row r="45" spans="5:21">
      <c r="E45" s="45">
        <f t="shared" si="0"/>
        <v>0.20282875309650697</v>
      </c>
      <c r="F45" s="3">
        <v>200</v>
      </c>
      <c r="G45" s="32">
        <f t="shared" si="10"/>
        <v>55.966144537367107</v>
      </c>
      <c r="H45" s="45">
        <f t="shared" si="1"/>
        <v>0.18467607698162097</v>
      </c>
      <c r="I45" s="3">
        <f t="shared" si="2"/>
        <v>240.56575061930138</v>
      </c>
      <c r="J45" s="32">
        <f t="shared" si="5"/>
        <v>303.65485304354564</v>
      </c>
      <c r="K45" s="47">
        <f t="shared" si="6"/>
        <v>0.18467607698162097</v>
      </c>
      <c r="L45" s="48">
        <f t="shared" si="3"/>
        <v>8.4409035305018035E-3</v>
      </c>
      <c r="M45" s="49">
        <f t="shared" si="4"/>
        <v>0.17623517345111916</v>
      </c>
      <c r="N45" s="45" t="e">
        <f t="shared" si="16"/>
        <v>#N/A</v>
      </c>
      <c r="O45" s="3" t="e">
        <f t="shared" si="17"/>
        <v>#N/A</v>
      </c>
      <c r="P45" s="32" t="e">
        <f t="shared" si="11"/>
        <v>#N/A</v>
      </c>
      <c r="Q45" s="103" t="e">
        <f t="shared" si="9"/>
        <v>#N/A</v>
      </c>
      <c r="R45" s="109" t="e">
        <f t="shared" si="12"/>
        <v>#N/A</v>
      </c>
      <c r="S45" s="57" t="e">
        <f t="shared" si="18"/>
        <v>#N/A</v>
      </c>
      <c r="T45" s="39" t="e">
        <f t="shared" si="14"/>
        <v>#N/A</v>
      </c>
      <c r="U45" s="32" t="e">
        <f t="shared" si="15"/>
        <v>#N/A</v>
      </c>
    </row>
    <row r="46" spans="5:21">
      <c r="E46" s="45">
        <f t="shared" si="0"/>
        <v>0.36136179782199035</v>
      </c>
      <c r="F46" s="3">
        <v>205</v>
      </c>
      <c r="G46" s="32">
        <f t="shared" si="10"/>
        <v>31.539165911170286</v>
      </c>
      <c r="H46" s="45">
        <f t="shared" si="1"/>
        <v>0.3084855206874989</v>
      </c>
      <c r="I46" s="3">
        <f t="shared" si="2"/>
        <v>279.079168553508</v>
      </c>
      <c r="J46" s="32">
        <f t="shared" si="5"/>
        <v>311.07011534353711</v>
      </c>
      <c r="K46" s="47">
        <f t="shared" si="6"/>
        <v>0.3084855206874989</v>
      </c>
      <c r="L46" s="48">
        <f t="shared" si="3"/>
        <v>9.7922515281932635E-3</v>
      </c>
      <c r="M46" s="49">
        <f t="shared" si="4"/>
        <v>0.29869326915930566</v>
      </c>
      <c r="N46" s="45" t="e">
        <f t="shared" si="16"/>
        <v>#N/A</v>
      </c>
      <c r="O46" s="3" t="e">
        <f t="shared" si="17"/>
        <v>#N/A</v>
      </c>
      <c r="P46" s="32" t="e">
        <f t="shared" si="11"/>
        <v>#N/A</v>
      </c>
      <c r="Q46" s="103" t="e">
        <f t="shared" si="9"/>
        <v>#N/A</v>
      </c>
      <c r="R46" s="109" t="e">
        <f t="shared" si="12"/>
        <v>#N/A</v>
      </c>
      <c r="S46" s="57" t="e">
        <f t="shared" si="18"/>
        <v>#N/A</v>
      </c>
      <c r="T46" s="39" t="e">
        <f t="shared" si="14"/>
        <v>#N/A</v>
      </c>
      <c r="U46" s="32" t="e">
        <f t="shared" si="15"/>
        <v>#N/A</v>
      </c>
    </row>
    <row r="47" spans="5:21">
      <c r="E47" s="45">
        <f t="shared" si="0"/>
        <v>0.63887914094093146</v>
      </c>
      <c r="F47" s="3">
        <v>210</v>
      </c>
      <c r="G47" s="32">
        <f t="shared" si="10"/>
        <v>18.016892003239779</v>
      </c>
      <c r="H47" s="45">
        <f t="shared" si="1"/>
        <v>0.49401255753147211</v>
      </c>
      <c r="I47" s="3">
        <f t="shared" si="2"/>
        <v>344.16461959759562</v>
      </c>
      <c r="J47" s="32">
        <f t="shared" si="5"/>
        <v>350.81383366686322</v>
      </c>
      <c r="K47" s="47">
        <f t="shared" si="6"/>
        <v>0.49401255753147211</v>
      </c>
      <c r="L47" s="48">
        <f t="shared" si="3"/>
        <v>1.2075951564827917E-2</v>
      </c>
      <c r="M47" s="49">
        <f t="shared" si="4"/>
        <v>0.48193660596664417</v>
      </c>
      <c r="N47" s="45" t="e">
        <f t="shared" si="16"/>
        <v>#N/A</v>
      </c>
      <c r="O47" s="3" t="e">
        <f t="shared" si="17"/>
        <v>#N/A</v>
      </c>
      <c r="P47" s="32" t="e">
        <f t="shared" si="11"/>
        <v>#N/A</v>
      </c>
      <c r="Q47" s="103" t="e">
        <f t="shared" si="9"/>
        <v>#N/A</v>
      </c>
      <c r="R47" s="109" t="e">
        <f t="shared" si="12"/>
        <v>#N/A</v>
      </c>
      <c r="S47" s="57" t="e">
        <f t="shared" si="18"/>
        <v>#N/A</v>
      </c>
      <c r="T47" s="39" t="e">
        <f t="shared" si="14"/>
        <v>#N/A</v>
      </c>
      <c r="U47" s="32" t="e">
        <f t="shared" si="15"/>
        <v>#N/A</v>
      </c>
    </row>
    <row r="48" spans="5:21">
      <c r="E48" s="45">
        <f t="shared" si="0"/>
        <v>1.118356188860939</v>
      </c>
      <c r="F48" s="3">
        <v>215</v>
      </c>
      <c r="G48" s="32">
        <f t="shared" si="10"/>
        <v>10.428027830925837</v>
      </c>
      <c r="H48" s="45">
        <f t="shared" si="1"/>
        <v>0.7506404053065765</v>
      </c>
      <c r="I48" s="3">
        <f t="shared" si="2"/>
        <v>455.44658060510181</v>
      </c>
      <c r="J48" s="32">
        <f t="shared" si="5"/>
        <v>433.63166535624015</v>
      </c>
      <c r="K48" s="47">
        <f t="shared" si="6"/>
        <v>0.7506404053065765</v>
      </c>
      <c r="L48" s="48">
        <f t="shared" si="3"/>
        <v>1.5980581775617609E-2</v>
      </c>
      <c r="M48" s="49">
        <f t="shared" si="4"/>
        <v>0.73465982353095893</v>
      </c>
      <c r="N48" s="45" t="e">
        <f t="shared" si="16"/>
        <v>#N/A</v>
      </c>
      <c r="O48" s="3" t="e">
        <f t="shared" si="17"/>
        <v>#N/A</v>
      </c>
      <c r="P48" s="32" t="e">
        <f t="shared" si="11"/>
        <v>#N/A</v>
      </c>
      <c r="Q48" s="103" t="e">
        <f t="shared" si="9"/>
        <v>#N/A</v>
      </c>
      <c r="R48" s="109" t="e">
        <f t="shared" si="12"/>
        <v>#N/A</v>
      </c>
      <c r="S48" s="57" t="e">
        <f t="shared" si="18"/>
        <v>#N/A</v>
      </c>
      <c r="T48" s="39" t="e">
        <f t="shared" si="14"/>
        <v>#N/A</v>
      </c>
      <c r="U48" s="32" t="e">
        <f t="shared" si="15"/>
        <v>#N/A</v>
      </c>
    </row>
    <row r="49" spans="5:22">
      <c r="E49" s="45">
        <f t="shared" si="0"/>
        <v>1.9364073641552915</v>
      </c>
      <c r="F49" s="3">
        <v>220</v>
      </c>
      <c r="G49" s="32">
        <f t="shared" si="10"/>
        <v>6.1120870564129346</v>
      </c>
      <c r="H49" s="45">
        <f t="shared" si="1"/>
        <v>1.0771868491369498</v>
      </c>
      <c r="I49" s="3">
        <f t="shared" si="2"/>
        <v>646.00962011416414</v>
      </c>
      <c r="J49" s="32">
        <f t="shared" si="5"/>
        <v>583.57101450491223</v>
      </c>
      <c r="K49" s="47">
        <f t="shared" si="6"/>
        <v>1.0771868491369498</v>
      </c>
      <c r="L49" s="48">
        <f t="shared" si="3"/>
        <v>2.2667004214532074E-2</v>
      </c>
      <c r="M49" s="49">
        <f t="shared" si="4"/>
        <v>1.0545198449224178</v>
      </c>
      <c r="N49" s="45" t="e">
        <f t="shared" si="16"/>
        <v>#N/A</v>
      </c>
      <c r="O49" s="3" t="e">
        <f t="shared" si="17"/>
        <v>#N/A</v>
      </c>
      <c r="P49" s="32" t="e">
        <f t="shared" si="11"/>
        <v>#N/A</v>
      </c>
      <c r="Q49" s="103" t="e">
        <f t="shared" si="9"/>
        <v>#N/A</v>
      </c>
      <c r="R49" s="109" t="e">
        <f t="shared" si="12"/>
        <v>#N/A</v>
      </c>
      <c r="S49" s="57" t="e">
        <f t="shared" si="18"/>
        <v>#N/A</v>
      </c>
      <c r="T49" s="39" t="e">
        <f t="shared" si="14"/>
        <v>#N/A</v>
      </c>
      <c r="U49" s="32" t="e">
        <f t="shared" si="15"/>
        <v>#N/A</v>
      </c>
    </row>
    <row r="50" spans="5:22">
      <c r="E50" s="45">
        <f t="shared" si="0"/>
        <v>3.3153812972485843</v>
      </c>
      <c r="F50" s="3">
        <v>225</v>
      </c>
      <c r="G50" s="32">
        <f t="shared" si="10"/>
        <v>3.6258843477802931</v>
      </c>
      <c r="H50" s="45">
        <f t="shared" si="1"/>
        <v>1.4621856861582907</v>
      </c>
      <c r="I50" s="3">
        <f t="shared" si="2"/>
        <v>970.96079188093142</v>
      </c>
      <c r="J50" s="32">
        <f t="shared" si="5"/>
        <v>844.0315671622534</v>
      </c>
      <c r="K50" s="47">
        <f t="shared" si="6"/>
        <v>1.4621856861582907</v>
      </c>
      <c r="L50" s="48">
        <f t="shared" si="3"/>
        <v>3.4068799715120404E-2</v>
      </c>
      <c r="M50" s="49">
        <f t="shared" si="4"/>
        <v>1.4281168864431704</v>
      </c>
      <c r="N50" s="45" t="e">
        <f t="shared" si="16"/>
        <v>#N/A</v>
      </c>
      <c r="O50" s="3" t="e">
        <f t="shared" si="17"/>
        <v>#N/A</v>
      </c>
      <c r="P50" s="32" t="e">
        <f t="shared" si="11"/>
        <v>#N/A</v>
      </c>
      <c r="Q50" s="103" t="e">
        <f t="shared" si="9"/>
        <v>#N/A</v>
      </c>
      <c r="R50" s="109" t="e">
        <f t="shared" si="12"/>
        <v>#N/A</v>
      </c>
      <c r="S50" s="57" t="e">
        <f t="shared" si="18"/>
        <v>#N/A</v>
      </c>
      <c r="T50" s="39" t="e">
        <f t="shared" si="14"/>
        <v>#N/A</v>
      </c>
      <c r="U50" s="32" t="e">
        <f t="shared" si="15"/>
        <v>#N/A</v>
      </c>
      <c r="V50" s="6"/>
    </row>
    <row r="51" spans="5:22">
      <c r="E51" s="45">
        <f t="shared" si="0"/>
        <v>5.6132005400401779</v>
      </c>
      <c r="F51" s="3">
        <v>230</v>
      </c>
      <c r="G51" s="32">
        <f t="shared" si="10"/>
        <v>2.1759762068688913</v>
      </c>
      <c r="H51" s="45">
        <f t="shared" si="1"/>
        <v>1.8890677333559971</v>
      </c>
      <c r="I51" s="3">
        <f t="shared" si="2"/>
        <v>1521.0361242092408</v>
      </c>
      <c r="J51" s="32">
        <f t="shared" si="5"/>
        <v>1288.5885830507816</v>
      </c>
      <c r="K51" s="47">
        <f t="shared" si="6"/>
        <v>1.8890677333559971</v>
      </c>
      <c r="L51" s="48">
        <f t="shared" si="3"/>
        <v>5.3369688568745292E-2</v>
      </c>
      <c r="M51" s="49">
        <f t="shared" si="4"/>
        <v>1.8356980447872517</v>
      </c>
      <c r="N51" s="45" t="e">
        <f t="shared" si="16"/>
        <v>#N/A</v>
      </c>
      <c r="O51" s="3" t="e">
        <f t="shared" si="17"/>
        <v>#N/A</v>
      </c>
      <c r="P51" s="32" t="e">
        <f t="shared" si="11"/>
        <v>#N/A</v>
      </c>
      <c r="Q51" s="103" t="e">
        <f t="shared" si="9"/>
        <v>#N/A</v>
      </c>
      <c r="R51" s="109" t="e">
        <f t="shared" si="12"/>
        <v>#N/A</v>
      </c>
      <c r="S51" s="57" t="e">
        <f t="shared" si="18"/>
        <v>#N/A</v>
      </c>
      <c r="T51" s="39" t="e">
        <f t="shared" si="14"/>
        <v>#N/A</v>
      </c>
      <c r="U51" s="32" t="e">
        <f t="shared" si="15"/>
        <v>#N/A</v>
      </c>
      <c r="V51" s="6"/>
    </row>
    <row r="52" spans="5:22">
      <c r="E52" s="45">
        <f t="shared" si="0"/>
        <v>9.3999918183643594</v>
      </c>
      <c r="F52" s="3">
        <v>235</v>
      </c>
      <c r="G52" s="32">
        <f t="shared" si="10"/>
        <v>1.3203790841656093</v>
      </c>
      <c r="H52" s="45">
        <f t="shared" si="1"/>
        <v>2.3418050194512827</v>
      </c>
      <c r="I52" s="3">
        <f t="shared" si="2"/>
        <v>2443.9980773156244</v>
      </c>
      <c r="J52" s="32">
        <f t="shared" si="5"/>
        <v>2038.625890671907</v>
      </c>
      <c r="K52" s="47">
        <f t="shared" si="6"/>
        <v>2.3418050194512827</v>
      </c>
      <c r="L52" s="48">
        <f t="shared" si="3"/>
        <v>8.5754318502302612E-2</v>
      </c>
      <c r="M52" s="49">
        <f t="shared" si="4"/>
        <v>2.2560507009489803</v>
      </c>
      <c r="N52" s="45" t="e">
        <f t="shared" si="16"/>
        <v>#N/A</v>
      </c>
      <c r="O52" s="3" t="e">
        <f t="shared" si="17"/>
        <v>#N/A</v>
      </c>
      <c r="P52" s="32" t="e">
        <f t="shared" si="11"/>
        <v>#N/A</v>
      </c>
      <c r="Q52" s="103" t="e">
        <f t="shared" si="9"/>
        <v>#N/A</v>
      </c>
      <c r="R52" s="109" t="e">
        <f t="shared" si="12"/>
        <v>#N/A</v>
      </c>
      <c r="S52" s="57" t="e">
        <f t="shared" si="18"/>
        <v>#N/A</v>
      </c>
      <c r="T52" s="39" t="e">
        <f t="shared" si="14"/>
        <v>#N/A</v>
      </c>
      <c r="U52" s="32" t="e">
        <f t="shared" si="15"/>
        <v>#N/A</v>
      </c>
    </row>
    <row r="53" spans="5:22">
      <c r="E53" s="45">
        <f t="shared" si="0"/>
        <v>15.574794834045246</v>
      </c>
      <c r="F53" s="3">
        <v>240</v>
      </c>
      <c r="G53" s="32">
        <f t="shared" si="10"/>
        <v>0.80974243021235182</v>
      </c>
      <c r="H53" s="45">
        <f t="shared" si="1"/>
        <v>2.8078831579588317</v>
      </c>
      <c r="I53" s="3">
        <f t="shared" si="2"/>
        <v>3977.9507601708592</v>
      </c>
      <c r="J53" s="32">
        <f t="shared" si="5"/>
        <v>3291.1920901657772</v>
      </c>
      <c r="K53" s="47">
        <f t="shared" si="6"/>
        <v>2.8078831579588317</v>
      </c>
      <c r="L53" s="48">
        <f t="shared" si="3"/>
        <v>0.13957721965511788</v>
      </c>
      <c r="M53" s="49">
        <f t="shared" si="4"/>
        <v>2.668305938303714</v>
      </c>
      <c r="N53" s="45" t="e">
        <f t="shared" si="16"/>
        <v>#N/A</v>
      </c>
      <c r="O53" s="3" t="e">
        <f t="shared" si="17"/>
        <v>#N/A</v>
      </c>
      <c r="P53" s="32" t="e">
        <f t="shared" si="11"/>
        <v>#N/A</v>
      </c>
      <c r="Q53" s="103" t="e">
        <f t="shared" si="9"/>
        <v>#N/A</v>
      </c>
      <c r="R53" s="109" t="e">
        <f t="shared" si="12"/>
        <v>#N/A</v>
      </c>
      <c r="S53" s="57" t="e">
        <f t="shared" si="18"/>
        <v>#N/A</v>
      </c>
      <c r="T53" s="39" t="e">
        <f t="shared" si="14"/>
        <v>#N/A</v>
      </c>
      <c r="U53" s="32" t="e">
        <f t="shared" si="15"/>
        <v>#N/A</v>
      </c>
    </row>
    <row r="54" spans="5:22">
      <c r="E54" s="45">
        <f t="shared" si="0"/>
        <v>25.541704256902971</v>
      </c>
      <c r="F54" s="3">
        <v>245</v>
      </c>
      <c r="G54" s="32">
        <f t="shared" si="10"/>
        <v>0.50166002196560477</v>
      </c>
      <c r="H54" s="45">
        <f t="shared" si="1"/>
        <v>3.2787172414958543</v>
      </c>
      <c r="I54" s="3">
        <f t="shared" si="2"/>
        <v>6502.7175429412282</v>
      </c>
      <c r="J54" s="32">
        <f t="shared" si="5"/>
        <v>5362.3279856965619</v>
      </c>
      <c r="K54" s="47">
        <f t="shared" si="6"/>
        <v>3.2787172414958543</v>
      </c>
      <c r="L54" s="48">
        <f t="shared" si="3"/>
        <v>0.22816552782249924</v>
      </c>
      <c r="M54" s="49">
        <f t="shared" si="4"/>
        <v>3.0505517136733551</v>
      </c>
      <c r="N54" s="45" t="e">
        <f t="shared" si="16"/>
        <v>#N/A</v>
      </c>
      <c r="O54" s="3" t="e">
        <f t="shared" si="17"/>
        <v>#N/A</v>
      </c>
      <c r="P54" s="32" t="e">
        <f t="shared" si="11"/>
        <v>#N/A</v>
      </c>
      <c r="Q54" s="103" t="e">
        <f t="shared" si="9"/>
        <v>#N/A</v>
      </c>
      <c r="R54" s="109" t="e">
        <f t="shared" si="12"/>
        <v>#N/A</v>
      </c>
      <c r="S54" s="57" t="e">
        <f t="shared" si="18"/>
        <v>#N/A</v>
      </c>
      <c r="T54" s="39" t="e">
        <f t="shared" si="14"/>
        <v>#N/A</v>
      </c>
      <c r="U54" s="32" t="e">
        <f t="shared" si="15"/>
        <v>#N/A</v>
      </c>
    </row>
    <row r="55" spans="5:22">
      <c r="E55" s="45">
        <f t="shared" si="0"/>
        <v>41.473408346155466</v>
      </c>
      <c r="F55" s="3">
        <v>250</v>
      </c>
      <c r="G55" s="32">
        <f t="shared" si="10"/>
        <v>0.31383962267871851</v>
      </c>
      <c r="H55" s="45">
        <f t="shared" si="1"/>
        <v>3.7488781941344036</v>
      </c>
      <c r="I55" s="3">
        <f t="shared" si="2"/>
        <v>10618.352086538867</v>
      </c>
      <c r="J55" s="32">
        <f t="shared" si="5"/>
        <v>8753.6715256778461</v>
      </c>
      <c r="K55" s="47">
        <f t="shared" si="6"/>
        <v>3.7488781941344036</v>
      </c>
      <c r="L55" s="48">
        <f t="shared" si="3"/>
        <v>0.37257375742241639</v>
      </c>
      <c r="M55" s="49">
        <f t="shared" si="4"/>
        <v>3.3763044367119872</v>
      </c>
      <c r="N55" s="45" t="e">
        <f t="shared" si="16"/>
        <v>#N/A</v>
      </c>
      <c r="O55" s="3" t="e">
        <f t="shared" si="17"/>
        <v>#N/A</v>
      </c>
      <c r="P55" s="32" t="e">
        <f t="shared" si="11"/>
        <v>#N/A</v>
      </c>
      <c r="Q55" s="103" t="e">
        <f t="shared" si="9"/>
        <v>#N/A</v>
      </c>
      <c r="R55" s="109" t="e">
        <f t="shared" si="12"/>
        <v>#N/A</v>
      </c>
      <c r="S55" s="57" t="e">
        <f t="shared" si="18"/>
        <v>#N/A</v>
      </c>
      <c r="T55" s="39" t="e">
        <f t="shared" si="14"/>
        <v>#N/A</v>
      </c>
      <c r="U55" s="32" t="e">
        <f t="shared" si="15"/>
        <v>#N/A</v>
      </c>
    </row>
    <row r="56" spans="5:22">
      <c r="E56" s="45">
        <f t="shared" si="0"/>
        <v>66.702213116394589</v>
      </c>
      <c r="F56" s="3">
        <v>255</v>
      </c>
      <c r="G56" s="32">
        <f t="shared" si="10"/>
        <v>0.19818616242566489</v>
      </c>
      <c r="H56" s="45">
        <f t="shared" si="1"/>
        <v>4.2151188694340629</v>
      </c>
      <c r="I56" s="3">
        <f t="shared" si="2"/>
        <v>17264.064344680621</v>
      </c>
      <c r="J56" s="32">
        <f t="shared" si="5"/>
        <v>14253.82342257132</v>
      </c>
      <c r="K56" s="47">
        <f t="shared" si="6"/>
        <v>4.2151188694340629</v>
      </c>
      <c r="L56" s="48">
        <f t="shared" si="3"/>
        <v>0.60575664367300419</v>
      </c>
      <c r="M56" s="49">
        <f t="shared" si="4"/>
        <v>3.6093622257610587</v>
      </c>
      <c r="N56" s="45" t="e">
        <f t="shared" si="16"/>
        <v>#N/A</v>
      </c>
      <c r="O56" s="3" t="e">
        <f t="shared" si="17"/>
        <v>#N/A</v>
      </c>
      <c r="P56" s="32" t="e">
        <f t="shared" si="11"/>
        <v>#N/A</v>
      </c>
      <c r="Q56" s="103" t="e">
        <f t="shared" si="9"/>
        <v>#N/A</v>
      </c>
      <c r="R56" s="109" t="e">
        <f t="shared" si="12"/>
        <v>#N/A</v>
      </c>
      <c r="S56" s="57" t="e">
        <f t="shared" si="18"/>
        <v>#N/A</v>
      </c>
      <c r="T56" s="39" t="e">
        <f t="shared" si="14"/>
        <v>#N/A</v>
      </c>
      <c r="U56" s="32" t="e">
        <f t="shared" si="15"/>
        <v>#N/A</v>
      </c>
    </row>
    <row r="57" spans="5:22">
      <c r="E57" s="45">
        <f t="shared" si="0"/>
        <v>106.2955980287206</v>
      </c>
      <c r="F57" s="3">
        <v>260</v>
      </c>
      <c r="G57" s="32">
        <f t="shared" si="10"/>
        <v>0.12628372166390414</v>
      </c>
      <c r="H57" s="45">
        <f t="shared" si="1"/>
        <v>4.6755876238996814</v>
      </c>
      <c r="I57" s="3">
        <f t="shared" si="2"/>
        <v>27896.855487467357</v>
      </c>
      <c r="J57" s="32">
        <f t="shared" si="5"/>
        <v>23091.232661652066</v>
      </c>
      <c r="K57" s="47">
        <f t="shared" si="6"/>
        <v>4.6755876238996814</v>
      </c>
      <c r="L57" s="48">
        <f t="shared" si="3"/>
        <v>0.97883703464797744</v>
      </c>
      <c r="M57" s="49">
        <f t="shared" si="4"/>
        <v>3.6967505892517041</v>
      </c>
      <c r="N57" s="45" t="e">
        <f t="shared" si="16"/>
        <v>#N/A</v>
      </c>
      <c r="O57" s="3" t="e">
        <f t="shared" si="17"/>
        <v>#N/A</v>
      </c>
      <c r="P57" s="32" t="e">
        <f t="shared" si="11"/>
        <v>#N/A</v>
      </c>
      <c r="Q57" s="103" t="e">
        <f t="shared" si="9"/>
        <v>#N/A</v>
      </c>
      <c r="R57" s="109" t="e">
        <f t="shared" si="12"/>
        <v>#N/A</v>
      </c>
      <c r="S57" s="57" t="e">
        <f t="shared" si="18"/>
        <v>#N/A</v>
      </c>
      <c r="T57" s="39" t="e">
        <f t="shared" si="14"/>
        <v>#N/A</v>
      </c>
      <c r="U57" s="32" t="e">
        <f t="shared" si="15"/>
        <v>#N/A</v>
      </c>
    </row>
    <row r="58" spans="5:22">
      <c r="E58" s="45">
        <f t="shared" si="0"/>
        <v>167.89690101925578</v>
      </c>
      <c r="F58" s="3">
        <v>265</v>
      </c>
      <c r="G58" s="32">
        <f t="shared" si="10"/>
        <v>8.1167114286011657E-2</v>
      </c>
      <c r="H58" s="45">
        <f t="shared" si="1"/>
        <v>5.1292884756244437</v>
      </c>
      <c r="I58" s="3">
        <f t="shared" si="2"/>
        <v>44757.678770102779</v>
      </c>
      <c r="J58" s="32">
        <f t="shared" si="5"/>
        <v>37162.864514224108</v>
      </c>
      <c r="K58" s="47">
        <f t="shared" si="6"/>
        <v>5.1292884756244437</v>
      </c>
      <c r="L58" s="48">
        <f t="shared" si="3"/>
        <v>1.5704448691264132</v>
      </c>
      <c r="M58" s="49">
        <f t="shared" si="4"/>
        <v>3.5588436064980304</v>
      </c>
      <c r="N58" s="45" t="e">
        <f t="shared" si="16"/>
        <v>#N/A</v>
      </c>
      <c r="O58" s="3" t="e">
        <f t="shared" si="17"/>
        <v>#N/A</v>
      </c>
      <c r="P58" s="32" t="e">
        <f t="shared" si="11"/>
        <v>#N/A</v>
      </c>
      <c r="Q58" s="103" t="e">
        <f t="shared" si="9"/>
        <v>#N/A</v>
      </c>
      <c r="R58" s="109" t="e">
        <f t="shared" si="12"/>
        <v>#N/A</v>
      </c>
      <c r="S58" s="57" t="e">
        <f t="shared" si="18"/>
        <v>#N/A</v>
      </c>
      <c r="T58" s="39" t="e">
        <f t="shared" si="14"/>
        <v>#N/A</v>
      </c>
      <c r="U58" s="32" t="e">
        <f t="shared" si="15"/>
        <v>#N/A</v>
      </c>
    </row>
    <row r="59" spans="5:22">
      <c r="E59" s="45">
        <f t="shared" si="0"/>
        <v>262.94422740411324</v>
      </c>
      <c r="F59" s="3">
        <v>270</v>
      </c>
      <c r="G59" s="32">
        <f t="shared" si="10"/>
        <v>5.2605372398950287E-2</v>
      </c>
      <c r="H59" s="45">
        <f t="shared" si="1"/>
        <v>5.5757378209949096</v>
      </c>
      <c r="I59" s="3">
        <f t="shared" si="2"/>
        <v>71264.941399110568</v>
      </c>
      <c r="J59" s="32">
        <f t="shared" si="5"/>
        <v>59373.505424253519</v>
      </c>
      <c r="K59" s="47">
        <f t="shared" si="6"/>
        <v>5.5757378209949096</v>
      </c>
      <c r="L59" s="48">
        <f t="shared" si="3"/>
        <v>2.5005242596179147</v>
      </c>
      <c r="M59" s="49">
        <f t="shared" si="4"/>
        <v>3.0752135613769949</v>
      </c>
      <c r="N59" s="45" t="e">
        <f t="shared" si="16"/>
        <v>#N/A</v>
      </c>
      <c r="O59" s="3" t="e">
        <f t="shared" si="17"/>
        <v>#N/A</v>
      </c>
      <c r="P59" s="32" t="e">
        <f t="shared" si="11"/>
        <v>#N/A</v>
      </c>
      <c r="Q59" s="103" t="e">
        <f t="shared" si="9"/>
        <v>#N/A</v>
      </c>
      <c r="R59" s="109" t="e">
        <f t="shared" si="12"/>
        <v>#N/A</v>
      </c>
      <c r="S59" s="57" t="e">
        <f t="shared" si="18"/>
        <v>#N/A</v>
      </c>
      <c r="T59" s="39" t="e">
        <f t="shared" si="14"/>
        <v>#N/A</v>
      </c>
      <c r="U59" s="32" t="e">
        <f t="shared" si="15"/>
        <v>#N/A</v>
      </c>
    </row>
    <row r="60" spans="5:22">
      <c r="E60" s="45">
        <f t="shared" si="0"/>
        <v>408.42523332322344</v>
      </c>
      <c r="F60" s="3">
        <v>275</v>
      </c>
      <c r="G60" s="32">
        <f t="shared" si="10"/>
        <v>3.4368747785398744E-2</v>
      </c>
      <c r="H60" s="45">
        <f t="shared" si="1"/>
        <v>6.014754306216024</v>
      </c>
      <c r="I60" s="3">
        <f t="shared" si="2"/>
        <v>112591.93916388645</v>
      </c>
      <c r="J60" s="32">
        <f t="shared" si="5"/>
        <v>94135.412122306021</v>
      </c>
      <c r="K60" s="47">
        <f t="shared" si="6"/>
        <v>6.014754306216024</v>
      </c>
      <c r="L60" s="48">
        <f t="shared" si="3"/>
        <v>3.9505943566275947</v>
      </c>
      <c r="M60" s="49">
        <f t="shared" si="4"/>
        <v>2.0641599495884293</v>
      </c>
      <c r="N60" s="45" t="e">
        <f t="shared" si="16"/>
        <v>#N/A</v>
      </c>
      <c r="O60" s="3" t="e">
        <f t="shared" si="17"/>
        <v>#N/A</v>
      </c>
      <c r="P60" s="32" t="e">
        <f t="shared" si="11"/>
        <v>#N/A</v>
      </c>
      <c r="Q60" s="103" t="e">
        <f t="shared" si="9"/>
        <v>#N/A</v>
      </c>
      <c r="R60" s="109" t="e">
        <f t="shared" si="12"/>
        <v>#N/A</v>
      </c>
      <c r="S60" s="57" t="e">
        <f t="shared" si="18"/>
        <v>#N/A</v>
      </c>
      <c r="T60" s="39" t="e">
        <f t="shared" si="14"/>
        <v>#N/A</v>
      </c>
      <c r="U60" s="32" t="e">
        <f t="shared" si="15"/>
        <v>#N/A</v>
      </c>
    </row>
    <row r="61" spans="5:22">
      <c r="E61" s="45">
        <f t="shared" si="0"/>
        <v>629.38615462894541</v>
      </c>
      <c r="F61" s="3">
        <v>280</v>
      </c>
      <c r="G61" s="32">
        <f t="shared" si="10"/>
        <v>2.2628435700093728E-2</v>
      </c>
      <c r="H61" s="45">
        <f t="shared" si="1"/>
        <v>6.4463325754676877</v>
      </c>
      <c r="I61" s="3">
        <f t="shared" si="2"/>
        <v>176508.12329610472</v>
      </c>
      <c r="J61" s="32">
        <f t="shared" si="5"/>
        <v>148098.70812783489</v>
      </c>
      <c r="K61" s="47">
        <f t="shared" si="6"/>
        <v>6.4463325754676877</v>
      </c>
      <c r="L61" s="48">
        <f t="shared" si="3"/>
        <v>6.19326748407385</v>
      </c>
      <c r="M61" s="49">
        <f t="shared" si="4"/>
        <v>0.2530650913938377</v>
      </c>
      <c r="N61" s="45" t="e">
        <f t="shared" si="16"/>
        <v>#N/A</v>
      </c>
      <c r="O61" s="3" t="e">
        <f t="shared" si="17"/>
        <v>#N/A</v>
      </c>
      <c r="P61" s="32" t="e">
        <f t="shared" si="11"/>
        <v>#N/A</v>
      </c>
      <c r="Q61" s="103" t="e">
        <f t="shared" si="9"/>
        <v>#N/A</v>
      </c>
      <c r="R61" s="109" t="e">
        <f t="shared" si="12"/>
        <v>#N/A</v>
      </c>
      <c r="S61" s="57" t="e">
        <f t="shared" si="18"/>
        <v>#N/A</v>
      </c>
      <c r="T61" s="39" t="e">
        <f t="shared" si="14"/>
        <v>#N/A</v>
      </c>
      <c r="U61" s="32" t="e">
        <f t="shared" si="15"/>
        <v>#N/A</v>
      </c>
    </row>
    <row r="62" spans="5:22">
      <c r="E62" s="45">
        <f t="shared" si="0"/>
        <v>962.49571757726653</v>
      </c>
      <c r="F62" s="3">
        <v>285</v>
      </c>
      <c r="G62" s="32">
        <f t="shared" si="10"/>
        <v>1.5010076431746584E-2</v>
      </c>
      <c r="H62" s="45">
        <f t="shared" si="1"/>
        <v>6.8705680431919918</v>
      </c>
      <c r="I62" s="3">
        <f t="shared" si="2"/>
        <v>274596.27950952097</v>
      </c>
      <c r="J62" s="32">
        <f t="shared" si="5"/>
        <v>231211.58808240035</v>
      </c>
      <c r="K62" s="47">
        <f t="shared" si="6"/>
        <v>6.8705680431919918</v>
      </c>
      <c r="L62" s="48">
        <f t="shared" si="3"/>
        <v>9.6349571757726657</v>
      </c>
      <c r="M62" s="49">
        <f t="shared" si="4"/>
        <v>-2.764389132580674</v>
      </c>
      <c r="N62" s="45" t="e">
        <f t="shared" si="16"/>
        <v>#N/A</v>
      </c>
      <c r="O62" s="3" t="e">
        <f t="shared" si="17"/>
        <v>#N/A</v>
      </c>
      <c r="P62" s="32" t="e">
        <f t="shared" si="11"/>
        <v>#N/A</v>
      </c>
      <c r="Q62" s="103" t="e">
        <f t="shared" si="9"/>
        <v>#N/A</v>
      </c>
      <c r="R62" s="109" t="e">
        <f t="shared" si="12"/>
        <v>#N/A</v>
      </c>
      <c r="S62" s="57" t="e">
        <f t="shared" si="18"/>
        <v>#N/A</v>
      </c>
      <c r="T62" s="39" t="e">
        <f t="shared" si="14"/>
        <v>#N/A</v>
      </c>
      <c r="U62" s="32" t="e">
        <f t="shared" si="15"/>
        <v>#N/A</v>
      </c>
    </row>
    <row r="63" spans="5:22">
      <c r="E63" s="45">
        <f t="shared" si="0"/>
        <v>1461.0753966724981</v>
      </c>
      <c r="F63" s="3">
        <v>290</v>
      </c>
      <c r="G63" s="32">
        <f t="shared" si="10"/>
        <v>1.0028487340425624E-2</v>
      </c>
      <c r="H63" s="45">
        <f t="shared" si="1"/>
        <v>7.2876122098914111</v>
      </c>
      <c r="I63" s="3">
        <f t="shared" si="2"/>
        <v>424001.86503502441</v>
      </c>
      <c r="J63" s="32">
        <f t="shared" si="5"/>
        <v>358248.83179144457</v>
      </c>
      <c r="K63" s="47">
        <f t="shared" si="6"/>
        <v>7.2876122098914111</v>
      </c>
      <c r="L63" s="48">
        <f t="shared" si="3"/>
        <v>14.877258422281558</v>
      </c>
      <c r="M63" s="49">
        <f t="shared" si="4"/>
        <v>-7.5896462123901474</v>
      </c>
      <c r="N63" s="45" t="e">
        <f t="shared" si="16"/>
        <v>#N/A</v>
      </c>
      <c r="O63" s="3" t="e">
        <f t="shared" si="17"/>
        <v>#N/A</v>
      </c>
      <c r="P63" s="32" t="e">
        <f t="shared" si="11"/>
        <v>#N/A</v>
      </c>
      <c r="Q63" s="103" t="e">
        <f t="shared" si="9"/>
        <v>#N/A</v>
      </c>
      <c r="R63" s="109" t="e">
        <f t="shared" si="12"/>
        <v>#N/A</v>
      </c>
      <c r="S63" s="57" t="e">
        <f t="shared" si="18"/>
        <v>#N/A</v>
      </c>
      <c r="T63" s="39" t="e">
        <f t="shared" si="14"/>
        <v>#N/A</v>
      </c>
      <c r="U63" s="32" t="e">
        <f t="shared" si="15"/>
        <v>#N/A</v>
      </c>
    </row>
    <row r="64" spans="5:22">
      <c r="E64" s="45">
        <f t="shared" si="0"/>
        <v>2202.1559862765166</v>
      </c>
      <c r="F64" s="3">
        <v>295</v>
      </c>
      <c r="G64" s="32">
        <f t="shared" si="10"/>
        <v>6.7469045474145388E-3</v>
      </c>
      <c r="H64" s="45">
        <f t="shared" si="1"/>
        <v>7.6976461505946139</v>
      </c>
      <c r="I64" s="3">
        <f t="shared" si="2"/>
        <v>649931.01595157245</v>
      </c>
      <c r="J64" s="32">
        <f t="shared" si="5"/>
        <v>551001.0964679718</v>
      </c>
      <c r="K64" s="47">
        <f t="shared" si="6"/>
        <v>7.6976461505946139</v>
      </c>
      <c r="L64" s="48">
        <f t="shared" si="3"/>
        <v>22.804597050932365</v>
      </c>
      <c r="M64" s="49">
        <f t="shared" si="4"/>
        <v>-15.10695090033775</v>
      </c>
      <c r="N64" s="45" t="e">
        <f t="shared" si="16"/>
        <v>#N/A</v>
      </c>
      <c r="O64" s="3" t="e">
        <f t="shared" si="17"/>
        <v>#N/A</v>
      </c>
      <c r="P64" s="32" t="e">
        <f t="shared" si="11"/>
        <v>#N/A</v>
      </c>
      <c r="Q64" s="103" t="e">
        <f t="shared" si="9"/>
        <v>#N/A</v>
      </c>
      <c r="R64" s="109" t="e">
        <f t="shared" si="12"/>
        <v>#N/A</v>
      </c>
      <c r="S64" s="57" t="e">
        <f t="shared" si="18"/>
        <v>#N/A</v>
      </c>
      <c r="T64" s="39" t="e">
        <f t="shared" si="14"/>
        <v>#N/A</v>
      </c>
      <c r="U64" s="32" t="e">
        <f t="shared" si="15"/>
        <v>#N/A</v>
      </c>
    </row>
    <row r="65" spans="5:21" ht="19.5" thickBot="1">
      <c r="E65" s="46">
        <f t="shared" si="0"/>
        <v>3296.3183918490054</v>
      </c>
      <c r="F65" s="33">
        <v>300</v>
      </c>
      <c r="G65" s="34">
        <f t="shared" si="10"/>
        <v>4.5697055341468208E-3</v>
      </c>
      <c r="H65" s="46">
        <f t="shared" si="1"/>
        <v>8.1008648085786827</v>
      </c>
      <c r="I65" s="33">
        <f t="shared" si="2"/>
        <v>989195.51755470166</v>
      </c>
      <c r="J65" s="34">
        <f t="shared" si="5"/>
        <v>841390.88032115204</v>
      </c>
      <c r="K65" s="50">
        <f t="shared" si="6"/>
        <v>8.1008648085786827</v>
      </c>
      <c r="L65" s="51">
        <f t="shared" si="3"/>
        <v>34.708614651042161</v>
      </c>
      <c r="M65" s="52">
        <f t="shared" si="4"/>
        <v>-26.607749842463477</v>
      </c>
      <c r="N65" s="46" t="e">
        <f t="shared" si="16"/>
        <v>#N/A</v>
      </c>
      <c r="O65" s="33" t="e">
        <f t="shared" si="17"/>
        <v>#N/A</v>
      </c>
      <c r="P65" s="34" t="e">
        <f t="shared" si="11"/>
        <v>#N/A</v>
      </c>
      <c r="Q65" s="112" t="e">
        <f t="shared" si="9"/>
        <v>#N/A</v>
      </c>
      <c r="R65" s="111" t="e">
        <f t="shared" si="12"/>
        <v>#N/A</v>
      </c>
      <c r="S65" s="58" t="e">
        <f t="shared" si="18"/>
        <v>#N/A</v>
      </c>
      <c r="T65" s="40" t="e">
        <f t="shared" si="14"/>
        <v>#N/A</v>
      </c>
      <c r="U65" s="34" t="e">
        <f t="shared" si="15"/>
        <v>#N/A</v>
      </c>
    </row>
    <row r="67" spans="5:21">
      <c r="H67" s="6"/>
      <c r="M67" s="7"/>
    </row>
  </sheetData>
  <phoneticPr fontId="1"/>
  <conditionalFormatting sqref="Q5:R65">
    <cfRule type="expression" dxfId="12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M44" zoomScale="130" zoomScaleNormal="130" workbookViewId="0">
      <selection activeCell="V59" sqref="V59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1" s="11" customFormat="1" ht="24">
      <c r="A1" s="10" t="s">
        <v>75</v>
      </c>
    </row>
    <row r="2" spans="1:21" ht="20.25" customHeight="1" thickBot="1">
      <c r="B2" s="1" t="s">
        <v>17</v>
      </c>
      <c r="C2" s="1"/>
      <c r="D2" s="1"/>
      <c r="E2" s="26" t="s">
        <v>76</v>
      </c>
      <c r="F2" s="1"/>
      <c r="G2" s="1"/>
      <c r="H2" s="26" t="s">
        <v>77</v>
      </c>
      <c r="I2" s="1"/>
      <c r="J2" s="1"/>
      <c r="K2" s="1"/>
      <c r="L2" s="26"/>
      <c r="N2" s="26" t="s">
        <v>78</v>
      </c>
      <c r="Q2" s="26" t="s">
        <v>28</v>
      </c>
      <c r="S2" s="26" t="s">
        <v>79</v>
      </c>
    </row>
    <row r="3" spans="1:21" ht="21">
      <c r="B3" s="12" t="s">
        <v>2</v>
      </c>
      <c r="C3" s="43">
        <v>28500</v>
      </c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</row>
    <row r="4" spans="1:21" ht="21">
      <c r="B4" s="13" t="s">
        <v>16</v>
      </c>
      <c r="C4" s="14">
        <v>125</v>
      </c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</row>
    <row r="5" spans="1:21">
      <c r="A5" s="2"/>
      <c r="B5" s="13" t="s">
        <v>3</v>
      </c>
      <c r="C5" s="15">
        <v>6.9999999999999994E-5</v>
      </c>
      <c r="E5" s="45">
        <f t="shared" ref="E5:E65" si="0">F5/C$3+C$5*(F5/C$4)^C$6</f>
        <v>0</v>
      </c>
      <c r="F5" s="3">
        <v>0</v>
      </c>
      <c r="G5" s="32" t="e">
        <f>IFERROR((F5-F4)/(E5-E4),NA())</f>
        <v>#N/A</v>
      </c>
      <c r="H5" s="45">
        <f t="shared" ref="H5:H65" si="1">LN((1+E5))</f>
        <v>0</v>
      </c>
      <c r="I5" s="3">
        <f t="shared" ref="I5:I65" si="2">F5*(1+E5)</f>
        <v>0</v>
      </c>
      <c r="J5" s="32" t="e">
        <f>IFERROR((I5-I4)/(H5-H4),NA())</f>
        <v>#N/A</v>
      </c>
      <c r="K5" s="47">
        <f>H5</f>
        <v>0</v>
      </c>
      <c r="L5" s="48">
        <f t="shared" ref="L5:L65" si="3">I5/C$3</f>
        <v>0</v>
      </c>
      <c r="M5" s="49">
        <f t="shared" ref="M5:M65" si="4">H5-L5</f>
        <v>0</v>
      </c>
      <c r="N5" s="45">
        <f>INDEX(M1:M65,C$23,1)-INDEX(M1:M65,C$23,1)</f>
        <v>0</v>
      </c>
      <c r="O5" s="3">
        <f>INDEX(I$1:I$65,C$23,1)</f>
        <v>105.38700075217855</v>
      </c>
      <c r="P5" s="32" t="e">
        <f>IFERROR((O5-O4)/(N5-N4),NA())</f>
        <v>#N/A</v>
      </c>
      <c r="Q5" s="103">
        <f>ROUND(N5,7)</f>
        <v>0</v>
      </c>
      <c r="R5" s="109">
        <f>ROUND(INDEX(I$1:I$65,C$23,1)*6.89476,3)</f>
        <v>726.61800000000005</v>
      </c>
      <c r="S5" s="56">
        <v>0</v>
      </c>
      <c r="T5" s="38">
        <v>0</v>
      </c>
      <c r="U5" s="32" t="e">
        <f>IFERROR((T5-T4)/(S5-S4),NA())</f>
        <v>#N/A</v>
      </c>
    </row>
    <row r="6" spans="1:21" ht="19.5" thickBot="1">
      <c r="A6" s="2"/>
      <c r="B6" s="16" t="s">
        <v>4</v>
      </c>
      <c r="C6" s="17">
        <v>22</v>
      </c>
      <c r="E6" s="45">
        <f t="shared" si="0"/>
        <v>1.7543859649122806E-4</v>
      </c>
      <c r="F6" s="3">
        <v>5</v>
      </c>
      <c r="G6" s="32">
        <f>IFERROR((F6-F5)/(E6-E5),NA())</f>
        <v>28500.000000000004</v>
      </c>
      <c r="H6" s="45">
        <f t="shared" si="1"/>
        <v>1.7542320894027986E-4</v>
      </c>
      <c r="I6" s="3">
        <f t="shared" si="2"/>
        <v>5.0008771929824558</v>
      </c>
      <c r="J6" s="32">
        <f t="shared" ref="J6:J65" si="5">IFERROR((I6-I5)/(H6-H5),NA())</f>
        <v>28507.500365501393</v>
      </c>
      <c r="K6" s="47">
        <f t="shared" ref="K6:K65" si="6">H6</f>
        <v>1.7542320894027986E-4</v>
      </c>
      <c r="L6" s="48">
        <f t="shared" si="3"/>
        <v>1.7546937519236688E-4</v>
      </c>
      <c r="M6" s="49">
        <f t="shared" si="4"/>
        <v>-4.6166252087013636E-8</v>
      </c>
      <c r="N6" s="45">
        <f t="shared" ref="N6:N37" si="7">IFERROR(INDEX(M$1:M$65,ROW()+$C$23-5)-INDEX(M$1:M$65,$C$23,1),NA())</f>
        <v>6.8957326554560869E-7</v>
      </c>
      <c r="O6" s="3">
        <f t="shared" ref="O6:O37" si="8">IFERROR(INDEX(I$1:I$65,ROW()+$C$23-5),NA())</f>
        <v>110.42502390113971</v>
      </c>
      <c r="P6" s="108">
        <f>IFERROR((O6-O5)/(N6-N5),NA())</f>
        <v>7306001.2629331574</v>
      </c>
      <c r="Q6" s="103">
        <f t="shared" ref="Q6:Q65" si="9">ROUND(N6,7)</f>
        <v>6.9999999999999997E-7</v>
      </c>
      <c r="R6" s="109">
        <f>IFERROR(ROUND(IFERROR(INDEX(I$1:I$65,ROW()+$C$23-5),"")*6.89476,3),NA())</f>
        <v>761.35400000000004</v>
      </c>
      <c r="S6" s="57">
        <f>T6/C3</f>
        <v>3.6977895000764403E-3</v>
      </c>
      <c r="T6" s="39">
        <f>O5</f>
        <v>105.38700075217855</v>
      </c>
      <c r="U6" s="32">
        <f>IFERROR((T6-T5)/(S6-S5),NA())</f>
        <v>28500</v>
      </c>
    </row>
    <row r="7" spans="1:21">
      <c r="E7" s="45">
        <f t="shared" si="0"/>
        <v>3.5087719298245611E-4</v>
      </c>
      <c r="F7" s="3">
        <v>10</v>
      </c>
      <c r="G7" s="32">
        <f t="shared" ref="G7:G65" si="10">IFERROR((F7-F6)/(E7-E6),NA())</f>
        <v>28500.000000000004</v>
      </c>
      <c r="H7" s="45">
        <f t="shared" si="1"/>
        <v>3.5081564997587248E-4</v>
      </c>
      <c r="I7" s="3">
        <f t="shared" si="2"/>
        <v>10.003508771929825</v>
      </c>
      <c r="J7" s="32">
        <f t="shared" si="5"/>
        <v>28522.503874224425</v>
      </c>
      <c r="K7" s="47">
        <f t="shared" si="6"/>
        <v>3.5081564997587248E-4</v>
      </c>
      <c r="L7" s="48">
        <f t="shared" si="3"/>
        <v>3.5100030778701139E-4</v>
      </c>
      <c r="M7" s="49">
        <f t="shared" si="4"/>
        <v>-1.8465781113891728E-7</v>
      </c>
      <c r="N7" s="45">
        <f t="shared" si="7"/>
        <v>5.5322122153225045E-6</v>
      </c>
      <c r="O7" s="3">
        <f t="shared" si="8"/>
        <v>115.46532075349143</v>
      </c>
      <c r="P7" s="32">
        <f t="shared" ref="P7:P65" si="11">IFERROR((O7-O6)/(N7-N6),NA())</f>
        <v>1040816.1551221833</v>
      </c>
      <c r="Q7" s="103">
        <f t="shared" si="9"/>
        <v>5.4999999999999999E-6</v>
      </c>
      <c r="R7" s="109">
        <f t="shared" ref="R7:R65" si="12">IFERROR(ROUND(IFERROR(INDEX(I$1:I$65,ROW()+$C$23-5),"")*6.89476,3),NA())</f>
        <v>796.10599999999999</v>
      </c>
      <c r="S7" s="57">
        <f t="shared" ref="S7:S38" si="13">IFERROR(S6+VLOOKUP(T7,$I$5:$K$65,3)-VLOOKUP(T6,$I$5:$K$65,3),NA())</f>
        <v>3.8752518154107985E-3</v>
      </c>
      <c r="T7" s="39">
        <f t="shared" ref="T7:T65" si="14">O6</f>
        <v>110.42502390113971</v>
      </c>
      <c r="U7" s="42">
        <f t="shared" ref="U7:U65" si="15">IFERROR((T7-T6)/(S7-S6),NA())</f>
        <v>28389.2562737558</v>
      </c>
    </row>
    <row r="8" spans="1:21" ht="19.5" thickBot="1">
      <c r="B8" s="1" t="s">
        <v>7</v>
      </c>
      <c r="E8" s="45">
        <f t="shared" si="0"/>
        <v>5.263157894736842E-4</v>
      </c>
      <c r="F8" s="3">
        <v>15</v>
      </c>
      <c r="G8" s="32">
        <f t="shared" si="10"/>
        <v>28499.999999999996</v>
      </c>
      <c r="H8" s="45">
        <f t="shared" si="1"/>
        <v>5.2617733389735721E-4</v>
      </c>
      <c r="I8" s="3">
        <f t="shared" si="2"/>
        <v>15.007894736842106</v>
      </c>
      <c r="J8" s="32">
        <f t="shared" si="5"/>
        <v>28537.510891791568</v>
      </c>
      <c r="K8" s="47">
        <f t="shared" si="6"/>
        <v>5.2617733389735721E-4</v>
      </c>
      <c r="L8" s="48">
        <f t="shared" si="3"/>
        <v>5.2659279778393352E-4</v>
      </c>
      <c r="M8" s="49">
        <f t="shared" si="4"/>
        <v>-4.154638865763163E-7</v>
      </c>
      <c r="N8" s="45">
        <f t="shared" si="7"/>
        <v>2.0550124008121735E-5</v>
      </c>
      <c r="O8" s="3">
        <f t="shared" si="8"/>
        <v>120.50868489321645</v>
      </c>
      <c r="P8" s="32">
        <f t="shared" si="11"/>
        <v>335823.26286822476</v>
      </c>
      <c r="Q8" s="103">
        <f t="shared" si="9"/>
        <v>2.0599999999999999E-5</v>
      </c>
      <c r="R8" s="109">
        <f t="shared" si="12"/>
        <v>830.87800000000004</v>
      </c>
      <c r="S8" s="57">
        <f t="shared" si="13"/>
        <v>4.0569469754957246E-3</v>
      </c>
      <c r="T8" s="39">
        <f t="shared" si="14"/>
        <v>115.46532075349143</v>
      </c>
      <c r="U8" s="32">
        <f t="shared" si="15"/>
        <v>27740.402386039506</v>
      </c>
    </row>
    <row r="9" spans="1:21">
      <c r="B9" s="12" t="s">
        <v>1</v>
      </c>
      <c r="C9" s="18" t="s">
        <v>0</v>
      </c>
      <c r="E9" s="45">
        <f t="shared" si="0"/>
        <v>7.0175438596491223E-4</v>
      </c>
      <c r="F9" s="3">
        <v>20</v>
      </c>
      <c r="G9" s="32">
        <f t="shared" si="10"/>
        <v>28500.000000000007</v>
      </c>
      <c r="H9" s="45">
        <f t="shared" si="1"/>
        <v>7.0150827149030332E-4</v>
      </c>
      <c r="I9" s="3">
        <f t="shared" si="2"/>
        <v>20.014035087719297</v>
      </c>
      <c r="J9" s="32">
        <f t="shared" si="5"/>
        <v>28552.521418094537</v>
      </c>
      <c r="K9" s="47">
        <f t="shared" si="6"/>
        <v>7.0150827149030332E-4</v>
      </c>
      <c r="L9" s="48">
        <f t="shared" si="3"/>
        <v>7.0224684518313324E-4</v>
      </c>
      <c r="M9" s="49">
        <f t="shared" si="4"/>
        <v>-7.3857369282991428E-7</v>
      </c>
      <c r="N9" s="45">
        <f t="shared" si="7"/>
        <v>5.9401554813934103E-5</v>
      </c>
      <c r="O9" s="3">
        <f t="shared" si="8"/>
        <v>125.55699561403507</v>
      </c>
      <c r="P9" s="32">
        <f t="shared" si="11"/>
        <v>129938.86238195808</v>
      </c>
      <c r="Q9" s="103">
        <f t="shared" si="9"/>
        <v>5.94E-5</v>
      </c>
      <c r="R9" s="109">
        <f t="shared" si="12"/>
        <v>865.68499999999995</v>
      </c>
      <c r="S9" s="57">
        <f t="shared" si="13"/>
        <v>4.2489250325420339E-3</v>
      </c>
      <c r="T9" s="39">
        <f t="shared" si="14"/>
        <v>120.50868489321645</v>
      </c>
      <c r="U9" s="32">
        <f t="shared" si="15"/>
        <v>26270.523919868923</v>
      </c>
    </row>
    <row r="10" spans="1:21">
      <c r="B10" s="19">
        <v>0</v>
      </c>
      <c r="C10" s="20">
        <f>B10/(C$3*0.7)</f>
        <v>0</v>
      </c>
      <c r="E10" s="45">
        <f t="shared" si="0"/>
        <v>8.7719298245614037E-4</v>
      </c>
      <c r="F10" s="3">
        <v>25</v>
      </c>
      <c r="G10" s="32">
        <f t="shared" si="10"/>
        <v>28499.999999999989</v>
      </c>
      <c r="H10" s="45">
        <f t="shared" si="1"/>
        <v>8.7680847353438615E-4</v>
      </c>
      <c r="I10" s="3">
        <f t="shared" si="2"/>
        <v>25.021929824561401</v>
      </c>
      <c r="J10" s="32">
        <f t="shared" si="5"/>
        <v>28567.53545316945</v>
      </c>
      <c r="K10" s="47">
        <f t="shared" si="6"/>
        <v>8.7680847353438615E-4</v>
      </c>
      <c r="L10" s="48">
        <f t="shared" si="3"/>
        <v>8.7796244998461059E-4</v>
      </c>
      <c r="M10" s="49">
        <f t="shared" si="4"/>
        <v>-1.153976450224436E-6</v>
      </c>
      <c r="N10" s="45">
        <f t="shared" si="7"/>
        <v>1.5203629841177135E-4</v>
      </c>
      <c r="O10" s="3">
        <f t="shared" si="8"/>
        <v>130.61454871714304</v>
      </c>
      <c r="P10" s="32">
        <f t="shared" si="11"/>
        <v>54596.719402222676</v>
      </c>
      <c r="Q10" s="103">
        <f t="shared" si="9"/>
        <v>1.5200000000000001E-4</v>
      </c>
      <c r="R10" s="109">
        <f t="shared" si="12"/>
        <v>900.55600000000004</v>
      </c>
      <c r="S10" s="57">
        <f t="shared" si="13"/>
        <v>4.4649101728502548E-3</v>
      </c>
      <c r="T10" s="39">
        <f t="shared" si="14"/>
        <v>125.55699561403507</v>
      </c>
      <c r="U10" s="32">
        <f t="shared" si="15"/>
        <v>23373.416863838152</v>
      </c>
    </row>
    <row r="11" spans="1:21" ht="19.5" thickBot="1">
      <c r="B11" s="21">
        <v>999</v>
      </c>
      <c r="C11" s="22">
        <f>B11/(C$3*0.7)</f>
        <v>5.0075187969924814E-2</v>
      </c>
      <c r="E11" s="45">
        <f t="shared" si="0"/>
        <v>1.0526315789473699E-3</v>
      </c>
      <c r="F11" s="3">
        <v>30</v>
      </c>
      <c r="G11" s="32">
        <f t="shared" si="10"/>
        <v>28499.99999999976</v>
      </c>
      <c r="H11" s="45">
        <f t="shared" si="1"/>
        <v>1.0520779508038345E-3</v>
      </c>
      <c r="I11" s="3">
        <f t="shared" si="2"/>
        <v>30.031578947368423</v>
      </c>
      <c r="J11" s="32">
        <f t="shared" si="5"/>
        <v>28582.552996980186</v>
      </c>
      <c r="K11" s="47">
        <f t="shared" si="6"/>
        <v>1.0520779508038345E-3</v>
      </c>
      <c r="L11" s="48">
        <f t="shared" si="3"/>
        <v>1.0537396121883657E-3</v>
      </c>
      <c r="M11" s="49">
        <f t="shared" si="4"/>
        <v>-1.66166138453115E-6</v>
      </c>
      <c r="N11" s="45">
        <f t="shared" si="7"/>
        <v>3.621118011712934E-4</v>
      </c>
      <c r="O11" s="3">
        <f t="shared" si="8"/>
        <v>135.69084899110945</v>
      </c>
      <c r="P11" s="32">
        <f t="shared" si="11"/>
        <v>24164.170535283025</v>
      </c>
      <c r="Q11" s="103">
        <f t="shared" si="9"/>
        <v>3.6210000000000002E-4</v>
      </c>
      <c r="R11" s="109">
        <f t="shared" si="12"/>
        <v>935.55600000000004</v>
      </c>
      <c r="S11" s="57">
        <f t="shared" si="13"/>
        <v>4.7350029200659153E-3</v>
      </c>
      <c r="T11" s="39">
        <f t="shared" si="14"/>
        <v>130.61454871714304</v>
      </c>
      <c r="U11" s="32">
        <f t="shared" si="15"/>
        <v>18725.245884035787</v>
      </c>
    </row>
    <row r="12" spans="1:21">
      <c r="E12" s="45">
        <f t="shared" si="0"/>
        <v>1.2280701754386447E-3</v>
      </c>
      <c r="F12" s="3">
        <v>35</v>
      </c>
      <c r="G12" s="32">
        <f t="shared" si="10"/>
        <v>28499.999999992415</v>
      </c>
      <c r="H12" s="45">
        <f t="shared" si="1"/>
        <v>1.2273167140665483E-3</v>
      </c>
      <c r="I12" s="3">
        <f t="shared" si="2"/>
        <v>35.042982456140351</v>
      </c>
      <c r="J12" s="32">
        <f t="shared" si="5"/>
        <v>28597.574049635077</v>
      </c>
      <c r="K12" s="47">
        <f t="shared" si="6"/>
        <v>1.2273167140665483E-3</v>
      </c>
      <c r="L12" s="48">
        <f t="shared" si="3"/>
        <v>1.2295783317943982E-3</v>
      </c>
      <c r="M12" s="49">
        <f t="shared" si="4"/>
        <v>-2.2616177278499214E-6</v>
      </c>
      <c r="N12" s="45">
        <f t="shared" si="7"/>
        <v>8.2105269427168014E-4</v>
      </c>
      <c r="O12" s="3">
        <f t="shared" si="8"/>
        <v>140.80630233679642</v>
      </c>
      <c r="P12" s="32">
        <f t="shared" si="11"/>
        <v>11146.21386455541</v>
      </c>
      <c r="Q12" s="103">
        <f t="shared" si="9"/>
        <v>8.2109999999999995E-4</v>
      </c>
      <c r="R12" s="109">
        <f t="shared" si="12"/>
        <v>970.82600000000002</v>
      </c>
      <c r="S12" s="57">
        <f t="shared" si="13"/>
        <v>5.1231942219119786E-3</v>
      </c>
      <c r="T12" s="39">
        <f t="shared" si="14"/>
        <v>135.69084899110945</v>
      </c>
      <c r="U12" s="32">
        <f t="shared" si="15"/>
        <v>13076.800664584211</v>
      </c>
    </row>
    <row r="13" spans="1:21" ht="19.5" thickBot="1">
      <c r="B13" s="1" t="s">
        <v>8</v>
      </c>
      <c r="E13" s="45">
        <f t="shared" si="0"/>
        <v>1.403508771930733E-3</v>
      </c>
      <c r="F13" s="3">
        <v>40</v>
      </c>
      <c r="G13" s="32">
        <f t="shared" si="10"/>
        <v>28499.999999860247</v>
      </c>
      <c r="H13" s="45">
        <f t="shared" si="1"/>
        <v>1.402524774086319E-3</v>
      </c>
      <c r="I13" s="3">
        <f t="shared" si="2"/>
        <v>40.056140350877229</v>
      </c>
      <c r="J13" s="32">
        <f t="shared" si="5"/>
        <v>28612.598610881189</v>
      </c>
      <c r="K13" s="47">
        <f t="shared" si="6"/>
        <v>1.402524774086319E-3</v>
      </c>
      <c r="L13" s="48">
        <f t="shared" si="3"/>
        <v>1.4054786088027098E-3</v>
      </c>
      <c r="M13" s="49">
        <f t="shared" si="4"/>
        <v>-2.9538347163908258E-6</v>
      </c>
      <c r="N13" s="45">
        <f t="shared" si="7"/>
        <v>1.7928420275915204E-3</v>
      </c>
      <c r="O13" s="3">
        <f t="shared" si="8"/>
        <v>146.00351123713514</v>
      </c>
      <c r="P13" s="32">
        <f t="shared" si="11"/>
        <v>5348.0818549262576</v>
      </c>
      <c r="Q13" s="103">
        <f t="shared" si="9"/>
        <v>1.7928E-3</v>
      </c>
      <c r="R13" s="109">
        <f t="shared" si="12"/>
        <v>1006.659</v>
      </c>
      <c r="S13" s="57">
        <f t="shared" si="13"/>
        <v>5.7616247060891012E-3</v>
      </c>
      <c r="T13" s="39">
        <f t="shared" si="14"/>
        <v>140.80630233679642</v>
      </c>
      <c r="U13" s="32">
        <f t="shared" si="15"/>
        <v>8012.545566774299</v>
      </c>
    </row>
    <row r="14" spans="1:21">
      <c r="B14" s="12" t="s">
        <v>1</v>
      </c>
      <c r="C14" s="18" t="s">
        <v>0</v>
      </c>
      <c r="E14" s="45">
        <f t="shared" si="0"/>
        <v>1.5789473684331796E-3</v>
      </c>
      <c r="F14" s="3">
        <v>45</v>
      </c>
      <c r="G14" s="32">
        <f t="shared" si="10"/>
        <v>28499.999998177551</v>
      </c>
      <c r="H14" s="45">
        <f t="shared" si="1"/>
        <v>1.5777021416297058E-3</v>
      </c>
      <c r="I14" s="3">
        <f t="shared" si="2"/>
        <v>45.071052631579491</v>
      </c>
      <c r="J14" s="32">
        <f t="shared" si="5"/>
        <v>28627.626679343713</v>
      </c>
      <c r="K14" s="47">
        <f t="shared" si="6"/>
        <v>1.5777021416297058E-3</v>
      </c>
      <c r="L14" s="48">
        <f t="shared" si="3"/>
        <v>1.5814404432133154E-3</v>
      </c>
      <c r="M14" s="49">
        <f t="shared" si="4"/>
        <v>-3.738301583609523E-6</v>
      </c>
      <c r="N14" s="45">
        <f t="shared" si="7"/>
        <v>3.7938291422560926E-3</v>
      </c>
      <c r="O14" s="3">
        <f t="shared" si="8"/>
        <v>151.36913819506859</v>
      </c>
      <c r="P14" s="32">
        <f t="shared" si="11"/>
        <v>2681.4900099108781</v>
      </c>
      <c r="Q14" s="103">
        <f t="shared" si="9"/>
        <v>3.7938E-3</v>
      </c>
      <c r="R14" s="109">
        <f t="shared" si="12"/>
        <v>1043.654</v>
      </c>
      <c r="S14" s="57">
        <f t="shared" si="13"/>
        <v>6.9157722464383694E-3</v>
      </c>
      <c r="T14" s="39">
        <f t="shared" si="14"/>
        <v>146.00351123713514</v>
      </c>
      <c r="U14" s="32">
        <f t="shared" si="15"/>
        <v>4503.071503982881</v>
      </c>
    </row>
    <row r="15" spans="1:21">
      <c r="B15" s="19">
        <v>0</v>
      </c>
      <c r="C15" s="20">
        <f>B15/(C$3*0.85)</f>
        <v>0</v>
      </c>
      <c r="E15" s="45">
        <f t="shared" si="0"/>
        <v>1.7543859650354259E-3</v>
      </c>
      <c r="F15" s="3">
        <v>50</v>
      </c>
      <c r="G15" s="32">
        <f t="shared" si="10"/>
        <v>28499.999981965084</v>
      </c>
      <c r="H15" s="45">
        <f t="shared" si="1"/>
        <v>1.7528488275374058E-3</v>
      </c>
      <c r="I15" s="3">
        <f t="shared" si="2"/>
        <v>50.087719298251777</v>
      </c>
      <c r="J15" s="32">
        <f t="shared" si="5"/>
        <v>28642.658241994974</v>
      </c>
      <c r="K15" s="47">
        <f t="shared" si="6"/>
        <v>1.7528488275374058E-3</v>
      </c>
      <c r="L15" s="48">
        <f t="shared" si="3"/>
        <v>1.7574638350263782E-3</v>
      </c>
      <c r="M15" s="49">
        <f t="shared" si="4"/>
        <v>-4.615007488972464E-6</v>
      </c>
      <c r="N15" s="45">
        <f t="shared" si="7"/>
        <v>7.8073367310954418E-3</v>
      </c>
      <c r="O15" s="3">
        <f t="shared" si="8"/>
        <v>157.07525511246482</v>
      </c>
      <c r="P15" s="32">
        <f t="shared" si="11"/>
        <v>1421.7281993594934</v>
      </c>
      <c r="Q15" s="103">
        <f t="shared" si="9"/>
        <v>7.8072999999999997E-3</v>
      </c>
      <c r="R15" s="109">
        <f t="shared" si="12"/>
        <v>1082.9960000000001</v>
      </c>
      <c r="S15" s="57">
        <f t="shared" si="13"/>
        <v>9.1050269736620108E-3</v>
      </c>
      <c r="T15" s="39">
        <f t="shared" si="14"/>
        <v>151.36913819506859</v>
      </c>
      <c r="U15" s="32">
        <f t="shared" si="15"/>
        <v>2450.8920278719684</v>
      </c>
    </row>
    <row r="16" spans="1:21" ht="19.5" thickBot="1">
      <c r="B16" s="21">
        <v>999</v>
      </c>
      <c r="C16" s="22">
        <f>B16/(C$3*0.85)</f>
        <v>4.123839009287926E-2</v>
      </c>
      <c r="E16" s="45">
        <f t="shared" si="0"/>
        <v>1.9298245624059455E-3</v>
      </c>
      <c r="F16" s="3">
        <v>55</v>
      </c>
      <c r="G16" s="32">
        <f t="shared" si="10"/>
        <v>28499.999857159095</v>
      </c>
      <c r="H16" s="45">
        <f t="shared" si="1"/>
        <v>1.9279648432219377E-3</v>
      </c>
      <c r="I16" s="3">
        <f t="shared" si="2"/>
        <v>55.106140350932328</v>
      </c>
      <c r="J16" s="32">
        <f t="shared" si="5"/>
        <v>28657.693204493295</v>
      </c>
      <c r="K16" s="47">
        <f t="shared" si="6"/>
        <v>1.9279648432219377E-3</v>
      </c>
      <c r="L16" s="48">
        <f t="shared" si="3"/>
        <v>1.9335487842432396E-3</v>
      </c>
      <c r="M16" s="49">
        <f t="shared" si="4"/>
        <v>-5.5839410213018737E-6</v>
      </c>
      <c r="N16" s="45">
        <f t="shared" si="7"/>
        <v>1.565280157322143E-2</v>
      </c>
      <c r="O16" s="3">
        <f t="shared" si="8"/>
        <v>163.45587347936416</v>
      </c>
      <c r="P16" s="32">
        <f t="shared" si="11"/>
        <v>813.28748459094527</v>
      </c>
      <c r="Q16" s="103">
        <f t="shared" si="9"/>
        <v>1.5652800000000001E-2</v>
      </c>
      <c r="R16" s="109">
        <f t="shared" si="12"/>
        <v>1126.989</v>
      </c>
      <c r="S16" s="57">
        <f t="shared" si="13"/>
        <v>1.3318749191181929E-2</v>
      </c>
      <c r="T16" s="39">
        <f t="shared" si="14"/>
        <v>157.07525511246482</v>
      </c>
      <c r="U16" s="32">
        <f t="shared" si="15"/>
        <v>1354.1749130189921</v>
      </c>
    </row>
    <row r="17" spans="2:21">
      <c r="E17" s="45">
        <f t="shared" si="0"/>
        <v>2.1052631646931142E-3</v>
      </c>
      <c r="F17" s="3">
        <v>60</v>
      </c>
      <c r="G17" s="32">
        <f t="shared" si="10"/>
        <v>28499.999058449477</v>
      </c>
      <c r="H17" s="45">
        <f t="shared" si="1"/>
        <v>2.1030502035629477E-3</v>
      </c>
      <c r="I17" s="3">
        <f t="shared" si="2"/>
        <v>60.126315789881588</v>
      </c>
      <c r="J17" s="32">
        <f t="shared" si="5"/>
        <v>28672.730999162755</v>
      </c>
      <c r="K17" s="47">
        <f t="shared" si="6"/>
        <v>2.1030502035629477E-3</v>
      </c>
      <c r="L17" s="48">
        <f t="shared" si="3"/>
        <v>2.1096952908730383E-3</v>
      </c>
      <c r="M17" s="49">
        <f t="shared" si="4"/>
        <v>-6.6450873100905826E-6</v>
      </c>
      <c r="N17" s="45">
        <f t="shared" si="7"/>
        <v>3.058381451312208E-2</v>
      </c>
      <c r="O17" s="3">
        <f t="shared" si="8"/>
        <v>171.14575449753534</v>
      </c>
      <c r="P17" s="32">
        <f t="shared" si="11"/>
        <v>515.0274163664576</v>
      </c>
      <c r="Q17" s="103">
        <f t="shared" si="9"/>
        <v>3.0583800000000001E-2</v>
      </c>
      <c r="R17" s="109">
        <f t="shared" si="12"/>
        <v>1180.009</v>
      </c>
      <c r="S17" s="57">
        <f t="shared" si="13"/>
        <v>2.1388095379514912E-2</v>
      </c>
      <c r="T17" s="39">
        <f t="shared" si="14"/>
        <v>163.45587347936416</v>
      </c>
      <c r="U17" s="32">
        <f t="shared" si="15"/>
        <v>790.7230918069572</v>
      </c>
    </row>
    <row r="18" spans="2:21" ht="19.5" thickBot="1">
      <c r="B18" s="1" t="s">
        <v>9</v>
      </c>
      <c r="E18" s="45">
        <f t="shared" si="0"/>
        <v>2.2807017939382515E-3</v>
      </c>
      <c r="F18" s="3">
        <v>65</v>
      </c>
      <c r="G18" s="32">
        <f t="shared" si="10"/>
        <v>28499.994679128438</v>
      </c>
      <c r="H18" s="45">
        <f t="shared" si="1"/>
        <v>2.2781049412834032E-3</v>
      </c>
      <c r="I18" s="3">
        <f t="shared" si="2"/>
        <v>65.14824561660599</v>
      </c>
      <c r="J18" s="32">
        <f t="shared" si="5"/>
        <v>28687.76870663113</v>
      </c>
      <c r="K18" s="47">
        <f t="shared" si="6"/>
        <v>2.2781049412834032E-3</v>
      </c>
      <c r="L18" s="48">
        <f t="shared" si="3"/>
        <v>2.285903354968631E-3</v>
      </c>
      <c r="M18" s="49">
        <f t="shared" si="4"/>
        <v>-7.7984136852278334E-6</v>
      </c>
      <c r="N18" s="45">
        <f t="shared" si="7"/>
        <v>5.8162612060325733E-2</v>
      </c>
      <c r="O18" s="3">
        <f t="shared" si="8"/>
        <v>181.32746081979221</v>
      </c>
      <c r="P18" s="32">
        <f t="shared" si="11"/>
        <v>369.18601345217985</v>
      </c>
      <c r="Q18" s="103">
        <f t="shared" si="9"/>
        <v>5.8162600000000002E-2</v>
      </c>
      <c r="R18" s="109">
        <f t="shared" si="12"/>
        <v>1250.2090000000001</v>
      </c>
      <c r="S18" s="57">
        <f t="shared" si="13"/>
        <v>3.6588928706018056E-2</v>
      </c>
      <c r="T18" s="39">
        <f t="shared" si="14"/>
        <v>171.14575449753534</v>
      </c>
      <c r="U18" s="32">
        <f t="shared" si="15"/>
        <v>505.88549015688648</v>
      </c>
    </row>
    <row r="19" spans="2:21">
      <c r="B19" s="12" t="s">
        <v>6</v>
      </c>
      <c r="C19" s="23">
        <v>192</v>
      </c>
      <c r="E19" s="45">
        <f t="shared" si="0"/>
        <v>2.4561405528229041E-3</v>
      </c>
      <c r="F19" s="3">
        <v>70</v>
      </c>
      <c r="G19" s="32">
        <f t="shared" si="10"/>
        <v>28499.973619212607</v>
      </c>
      <c r="H19" s="45">
        <f t="shared" si="1"/>
        <v>2.4531291695278267E-3</v>
      </c>
      <c r="I19" s="3">
        <f t="shared" si="2"/>
        <v>70.171929838697608</v>
      </c>
      <c r="J19" s="32">
        <f t="shared" si="5"/>
        <v>28702.793164589642</v>
      </c>
      <c r="K19" s="47">
        <f t="shared" si="6"/>
        <v>2.4531291695278267E-3</v>
      </c>
      <c r="L19" s="48">
        <f t="shared" si="3"/>
        <v>2.4621729767964071E-3</v>
      </c>
      <c r="M19" s="49">
        <f t="shared" si="4"/>
        <v>-9.0438072685803533E-6</v>
      </c>
      <c r="N19" s="45">
        <f t="shared" si="7"/>
        <v>0.10729747080913847</v>
      </c>
      <c r="O19" s="3">
        <f t="shared" si="8"/>
        <v>196.16330953111961</v>
      </c>
      <c r="P19" s="32">
        <f t="shared" si="11"/>
        <v>301.94141367478511</v>
      </c>
      <c r="Q19" s="103">
        <f t="shared" si="9"/>
        <v>0.1072975</v>
      </c>
      <c r="R19" s="109">
        <f t="shared" si="12"/>
        <v>1352.499</v>
      </c>
      <c r="S19" s="57">
        <f t="shared" si="13"/>
        <v>6.4524979106634239E-2</v>
      </c>
      <c r="T19" s="39">
        <f t="shared" si="14"/>
        <v>181.32746081979221</v>
      </c>
      <c r="U19" s="32">
        <f t="shared" si="15"/>
        <v>364.46477495015887</v>
      </c>
    </row>
    <row r="20" spans="2:21">
      <c r="B20" s="13" t="s">
        <v>5</v>
      </c>
      <c r="C20" s="14">
        <v>174</v>
      </c>
      <c r="E20" s="45">
        <f t="shared" si="0"/>
        <v>2.631579868720348E-3</v>
      </c>
      <c r="F20" s="3">
        <v>75</v>
      </c>
      <c r="G20" s="32">
        <f t="shared" si="10"/>
        <v>28499.88313293946</v>
      </c>
      <c r="H20" s="45">
        <f t="shared" si="1"/>
        <v>2.6281233252032667E-3</v>
      </c>
      <c r="I20" s="3">
        <f t="shared" si="2"/>
        <v>75.197368490154034</v>
      </c>
      <c r="J20" s="32">
        <f t="shared" si="5"/>
        <v>28717.751356091354</v>
      </c>
      <c r="K20" s="47">
        <f t="shared" si="6"/>
        <v>2.6281233252032667E-3</v>
      </c>
      <c r="L20" s="48">
        <f t="shared" si="3"/>
        <v>2.6385041575492643E-3</v>
      </c>
      <c r="M20" s="49">
        <f t="shared" si="4"/>
        <v>-1.0380832345997619E-5</v>
      </c>
      <c r="N20" s="45">
        <f t="shared" si="7"/>
        <v>0.1908846635897373</v>
      </c>
      <c r="O20" s="3">
        <f t="shared" si="8"/>
        <v>219.53809297935592</v>
      </c>
      <c r="P20" s="32">
        <f t="shared" si="11"/>
        <v>279.64551351294773</v>
      </c>
      <c r="Q20" s="103">
        <f t="shared" si="9"/>
        <v>0.19088469999999999</v>
      </c>
      <c r="R20" s="109">
        <f t="shared" si="12"/>
        <v>1513.662</v>
      </c>
      <c r="S20" s="57">
        <f t="shared" si="13"/>
        <v>0.11418039395058126</v>
      </c>
      <c r="T20" s="39">
        <f t="shared" si="14"/>
        <v>196.16330953111961</v>
      </c>
      <c r="U20" s="32">
        <f t="shared" si="15"/>
        <v>298.77605006326689</v>
      </c>
    </row>
    <row r="21" spans="2:21" ht="19.5" thickBot="1">
      <c r="B21" s="16" t="s">
        <v>4</v>
      </c>
      <c r="C21" s="24">
        <f>1+LN(17/4)/LN(C19/C20)</f>
        <v>15.698475342264615</v>
      </c>
      <c r="E21" s="45">
        <f t="shared" si="0"/>
        <v>2.8070213550221586E-3</v>
      </c>
      <c r="F21" s="3">
        <v>80</v>
      </c>
      <c r="G21" s="32">
        <f t="shared" si="10"/>
        <v>28499.53055800348</v>
      </c>
      <c r="H21" s="45">
        <f t="shared" si="1"/>
        <v>2.8030890276109937E-3</v>
      </c>
      <c r="I21" s="3">
        <f t="shared" si="2"/>
        <v>80.224561708401779</v>
      </c>
      <c r="J21" s="32">
        <f t="shared" si="5"/>
        <v>28732.449554786166</v>
      </c>
      <c r="K21" s="47">
        <f t="shared" si="6"/>
        <v>2.8030890276109937E-3</v>
      </c>
      <c r="L21" s="48">
        <f t="shared" si="3"/>
        <v>2.8148969020491852E-3</v>
      </c>
      <c r="M21" s="49">
        <f t="shared" si="4"/>
        <v>-1.1807874438191524E-5</v>
      </c>
      <c r="N21" s="45">
        <f t="shared" si="7"/>
        <v>0.32478367967556521</v>
      </c>
      <c r="O21" s="3">
        <f t="shared" si="8"/>
        <v>258.31619256702299</v>
      </c>
      <c r="P21" s="32">
        <f t="shared" si="11"/>
        <v>289.6070540414629</v>
      </c>
      <c r="Q21" s="103">
        <f t="shared" si="9"/>
        <v>0.32478370000000001</v>
      </c>
      <c r="R21" s="109">
        <f t="shared" si="12"/>
        <v>1781.028</v>
      </c>
      <c r="S21" s="57">
        <f t="shared" si="13"/>
        <v>0.19858775457146907</v>
      </c>
      <c r="T21" s="39">
        <f t="shared" si="14"/>
        <v>219.53809297935592</v>
      </c>
      <c r="U21" s="32">
        <f t="shared" si="15"/>
        <v>276.92825929273152</v>
      </c>
    </row>
    <row r="22" spans="2:21" ht="19.5" thickBot="1">
      <c r="E22" s="45">
        <f t="shared" si="0"/>
        <v>2.9824706045409287E-3</v>
      </c>
      <c r="F22" s="3">
        <v>85</v>
      </c>
      <c r="G22" s="32">
        <f t="shared" si="10"/>
        <v>28498.269520754409</v>
      </c>
      <c r="H22" s="45">
        <f t="shared" si="1"/>
        <v>2.9780318625091825E-3</v>
      </c>
      <c r="I22" s="3">
        <f t="shared" si="2"/>
        <v>85.253510001385976</v>
      </c>
      <c r="J22" s="32">
        <f t="shared" si="5"/>
        <v>28746.237569037261</v>
      </c>
      <c r="K22" s="47">
        <f t="shared" si="6"/>
        <v>2.9780318625091825E-3</v>
      </c>
      <c r="L22" s="48">
        <f t="shared" si="3"/>
        <v>2.9913512281188061E-3</v>
      </c>
      <c r="M22" s="49">
        <f t="shared" si="4"/>
        <v>-1.3319365609623657E-5</v>
      </c>
      <c r="N22" s="45">
        <f t="shared" si="7"/>
        <v>0.5237052758197619</v>
      </c>
      <c r="O22" s="3">
        <f t="shared" si="8"/>
        <v>324.43794718381827</v>
      </c>
      <c r="P22" s="32">
        <f t="shared" si="11"/>
        <v>332.40108614885702</v>
      </c>
      <c r="Q22" s="103">
        <f t="shared" si="9"/>
        <v>0.52370530000000004</v>
      </c>
      <c r="R22" s="109">
        <f t="shared" si="12"/>
        <v>2236.922</v>
      </c>
      <c r="S22" s="57">
        <f t="shared" si="13"/>
        <v>0.3338474057305485</v>
      </c>
      <c r="T22" s="39">
        <f t="shared" si="14"/>
        <v>258.31619256702299</v>
      </c>
      <c r="U22" s="32">
        <f t="shared" si="15"/>
        <v>286.69377198126875</v>
      </c>
    </row>
    <row r="23" spans="2:21" ht="19.5" thickBot="1">
      <c r="B23" s="25" t="s">
        <v>23</v>
      </c>
      <c r="C23" s="44">
        <v>26</v>
      </c>
      <c r="E23" s="45">
        <f t="shared" si="0"/>
        <v>3.1579456011291557E-3</v>
      </c>
      <c r="F23" s="3">
        <v>90</v>
      </c>
      <c r="G23" s="32">
        <f t="shared" si="10"/>
        <v>28494.088030861152</v>
      </c>
      <c r="H23" s="45">
        <f t="shared" si="1"/>
        <v>3.1529697637830284E-3</v>
      </c>
      <c r="I23" s="3">
        <f t="shared" si="2"/>
        <v>90.284215104101634</v>
      </c>
      <c r="J23" s="32">
        <f t="shared" si="5"/>
        <v>28757.090750966796</v>
      </c>
      <c r="K23" s="47">
        <f t="shared" si="6"/>
        <v>3.1529697637830284E-3</v>
      </c>
      <c r="L23" s="48">
        <f t="shared" si="3"/>
        <v>3.1678671966351452E-3</v>
      </c>
      <c r="M23" s="49">
        <f t="shared" si="4"/>
        <v>-1.4897432852116824E-5</v>
      </c>
      <c r="N23" s="45">
        <f t="shared" si="7"/>
        <v>0.79469395653194008</v>
      </c>
      <c r="O23" s="3">
        <f t="shared" si="8"/>
        <v>438.36678210511343</v>
      </c>
      <c r="P23" s="32">
        <f t="shared" si="11"/>
        <v>420.41916519126113</v>
      </c>
      <c r="Q23" s="103">
        <f t="shared" si="9"/>
        <v>0.79469400000000001</v>
      </c>
      <c r="R23" s="109">
        <f t="shared" si="12"/>
        <v>3022.4340000000002</v>
      </c>
      <c r="S23" s="57">
        <f t="shared" si="13"/>
        <v>0.53508906344024676</v>
      </c>
      <c r="T23" s="39">
        <f t="shared" si="14"/>
        <v>324.43794718381827</v>
      </c>
      <c r="U23" s="32">
        <f t="shared" si="15"/>
        <v>328.56892240561547</v>
      </c>
    </row>
    <row r="24" spans="2:21">
      <c r="E24" s="45">
        <f t="shared" si="0"/>
        <v>3.3335004412674285E-3</v>
      </c>
      <c r="F24" s="3">
        <v>95</v>
      </c>
      <c r="G24" s="32">
        <f t="shared" si="10"/>
        <v>28481.128723433849</v>
      </c>
      <c r="H24" s="45">
        <f t="shared" si="1"/>
        <v>3.3279566454189505E-3</v>
      </c>
      <c r="I24" s="3">
        <f t="shared" si="2"/>
        <v>95.3166825419204</v>
      </c>
      <c r="J24" s="32">
        <f t="shared" si="5"/>
        <v>28759.112630450352</v>
      </c>
      <c r="K24" s="47">
        <f t="shared" si="6"/>
        <v>3.3279566454189505E-3</v>
      </c>
      <c r="L24" s="48">
        <f t="shared" si="3"/>
        <v>3.3444450014708913E-3</v>
      </c>
      <c r="M24" s="49">
        <f t="shared" si="4"/>
        <v>-1.6488356051940802E-5</v>
      </c>
      <c r="N24" s="45">
        <f t="shared" si="7"/>
        <v>1.1325568242728341</v>
      </c>
      <c r="O24" s="3">
        <f t="shared" si="8"/>
        <v>634.68252252181389</v>
      </c>
      <c r="P24" s="32">
        <f t="shared" si="11"/>
        <v>581.05154238865452</v>
      </c>
      <c r="Q24" s="103">
        <f t="shared" si="9"/>
        <v>1.1325567999999999</v>
      </c>
      <c r="R24" s="109">
        <f t="shared" si="12"/>
        <v>4375.9840000000004</v>
      </c>
      <c r="S24" s="57">
        <f t="shared" si="13"/>
        <v>0.81007524713211954</v>
      </c>
      <c r="T24" s="39">
        <f t="shared" si="14"/>
        <v>438.36678210511343</v>
      </c>
      <c r="U24" s="32">
        <f t="shared" si="15"/>
        <v>414.30748771347209</v>
      </c>
    </row>
    <row r="25" spans="2:21">
      <c r="B25" s="8"/>
      <c r="C25" s="5"/>
      <c r="E25" s="45">
        <f t="shared" si="0"/>
        <v>3.5092884386586252E-3</v>
      </c>
      <c r="F25" s="3">
        <v>100</v>
      </c>
      <c r="G25" s="32">
        <f t="shared" si="10"/>
        <v>28443.352641836256</v>
      </c>
      <c r="H25" s="45">
        <f t="shared" si="1"/>
        <v>3.5031452539288177E-3</v>
      </c>
      <c r="I25" s="3">
        <f t="shared" si="2"/>
        <v>100.35092884386587</v>
      </c>
      <c r="J25" s="32">
        <f t="shared" si="5"/>
        <v>28736.150967612295</v>
      </c>
      <c r="K25" s="47">
        <f t="shared" si="6"/>
        <v>3.5031452539288177E-3</v>
      </c>
      <c r="L25" s="48">
        <f t="shared" si="3"/>
        <v>3.521085222591785E-3</v>
      </c>
      <c r="M25" s="49">
        <f t="shared" si="4"/>
        <v>-1.7939968662967348E-5</v>
      </c>
      <c r="N25" s="45">
        <f t="shared" si="7"/>
        <v>1.5213082676833185</v>
      </c>
      <c r="O25" s="3">
        <f t="shared" si="8"/>
        <v>971.04333757810809</v>
      </c>
      <c r="P25" s="32">
        <f t="shared" si="11"/>
        <v>865.23361072419038</v>
      </c>
      <c r="Q25" s="103">
        <f t="shared" si="9"/>
        <v>1.5213083000000001</v>
      </c>
      <c r="R25" s="109">
        <f t="shared" si="12"/>
        <v>6695.1109999999999</v>
      </c>
      <c r="S25" s="57">
        <f t="shared" si="13"/>
        <v>1.154826386466582</v>
      </c>
      <c r="T25" s="39">
        <f t="shared" si="14"/>
        <v>634.68252252181389</v>
      </c>
      <c r="U25" s="32">
        <f t="shared" si="15"/>
        <v>569.44189015788436</v>
      </c>
    </row>
    <row r="26" spans="2:21">
      <c r="B26" s="4"/>
      <c r="C26" s="5"/>
      <c r="E26" s="45">
        <f t="shared" si="0"/>
        <v>3.6857214493195688E-3</v>
      </c>
      <c r="F26" s="3">
        <v>105</v>
      </c>
      <c r="G26" s="32">
        <f t="shared" si="10"/>
        <v>28339.367906659165</v>
      </c>
      <c r="H26" s="45">
        <f t="shared" si="1"/>
        <v>3.6789458216325852E-3</v>
      </c>
      <c r="I26" s="3">
        <f t="shared" si="2"/>
        <v>105.38700075217855</v>
      </c>
      <c r="J26" s="32">
        <f t="shared" si="5"/>
        <v>28646.50537874658</v>
      </c>
      <c r="K26" s="47">
        <f t="shared" si="6"/>
        <v>3.6789458216325852E-3</v>
      </c>
      <c r="L26" s="48">
        <f t="shared" si="3"/>
        <v>3.6977895000764403E-3</v>
      </c>
      <c r="M26" s="49">
        <f t="shared" si="4"/>
        <v>-1.8843678443855073E-5</v>
      </c>
      <c r="N26" s="45">
        <f t="shared" si="7"/>
        <v>1.9398710871377598</v>
      </c>
      <c r="O26" s="3">
        <f t="shared" si="8"/>
        <v>1542.3741520944557</v>
      </c>
      <c r="P26" s="32">
        <f t="shared" si="11"/>
        <v>1364.9822391320508</v>
      </c>
      <c r="Q26" s="103">
        <f t="shared" si="9"/>
        <v>1.9398711</v>
      </c>
      <c r="R26" s="109">
        <f t="shared" si="12"/>
        <v>10634.3</v>
      </c>
      <c r="S26" s="57">
        <f t="shared" si="13"/>
        <v>1.5553799637386907</v>
      </c>
      <c r="T26" s="39">
        <f t="shared" si="14"/>
        <v>971.04333757810809</v>
      </c>
      <c r="U26" s="32">
        <f t="shared" si="15"/>
        <v>839.7398853531987</v>
      </c>
    </row>
    <row r="27" spans="2:21">
      <c r="B27" s="4"/>
      <c r="C27" s="5"/>
      <c r="E27" s="45">
        <f t="shared" si="0"/>
        <v>3.8638536467245567E-3</v>
      </c>
      <c r="F27" s="3">
        <v>110</v>
      </c>
      <c r="G27" s="32">
        <f t="shared" si="10"/>
        <v>28069.041267325629</v>
      </c>
      <c r="H27" s="45">
        <f t="shared" si="1"/>
        <v>3.8564081369669434E-3</v>
      </c>
      <c r="I27" s="3">
        <f t="shared" si="2"/>
        <v>110.42502390113971</v>
      </c>
      <c r="J27" s="32">
        <f t="shared" si="5"/>
        <v>28389.2562737558</v>
      </c>
      <c r="K27" s="47">
        <f t="shared" si="6"/>
        <v>3.8564081369669434E-3</v>
      </c>
      <c r="L27" s="48">
        <f t="shared" si="3"/>
        <v>3.8745622421452529E-3</v>
      </c>
      <c r="M27" s="49">
        <f t="shared" si="4"/>
        <v>-1.8154105178309465E-5</v>
      </c>
      <c r="N27" s="45">
        <f t="shared" si="7"/>
        <v>2.3668289544399981</v>
      </c>
      <c r="O27" s="3">
        <f t="shared" si="8"/>
        <v>2503.0752108706456</v>
      </c>
      <c r="P27" s="32">
        <f t="shared" si="11"/>
        <v>2250.1074048510773</v>
      </c>
      <c r="Q27" s="103">
        <f t="shared" si="9"/>
        <v>2.3668290000000001</v>
      </c>
      <c r="R27" s="109">
        <f t="shared" si="12"/>
        <v>17258.102999999999</v>
      </c>
      <c r="S27" s="57">
        <f t="shared" si="13"/>
        <v>1.99398947843932</v>
      </c>
      <c r="T27" s="39">
        <f t="shared" si="14"/>
        <v>1542.3741520944557</v>
      </c>
      <c r="U27" s="32">
        <f t="shared" si="15"/>
        <v>1302.5955784527532</v>
      </c>
    </row>
    <row r="28" spans="2:21">
      <c r="B28" s="4"/>
      <c r="C28" s="5"/>
      <c r="E28" s="45">
        <f t="shared" si="0"/>
        <v>4.0462674216644829E-3</v>
      </c>
      <c r="F28" s="3">
        <v>115</v>
      </c>
      <c r="G28" s="32">
        <f t="shared" si="10"/>
        <v>27410.210668830437</v>
      </c>
      <c r="H28" s="45">
        <f t="shared" si="1"/>
        <v>4.0381032970518687E-3</v>
      </c>
      <c r="I28" s="3">
        <f t="shared" si="2"/>
        <v>115.46532075349143</v>
      </c>
      <c r="J28" s="32">
        <f t="shared" si="5"/>
        <v>27740.402386039641</v>
      </c>
      <c r="K28" s="47">
        <f t="shared" si="6"/>
        <v>4.0381032970518687E-3</v>
      </c>
      <c r="L28" s="48">
        <f t="shared" si="3"/>
        <v>4.0514147632804013E-3</v>
      </c>
      <c r="M28" s="49">
        <f t="shared" si="4"/>
        <v>-1.3311466228532569E-5</v>
      </c>
      <c r="N28" s="45">
        <f t="shared" si="7"/>
        <v>2.7815681812780491</v>
      </c>
      <c r="O28" s="3">
        <f t="shared" si="8"/>
        <v>4101.4095724085064</v>
      </c>
      <c r="P28" s="32">
        <f t="shared" si="11"/>
        <v>3853.8297274735114</v>
      </c>
      <c r="Q28" s="103">
        <f t="shared" si="9"/>
        <v>2.7815682000000002</v>
      </c>
      <c r="R28" s="109">
        <f t="shared" si="12"/>
        <v>28278.235000000001</v>
      </c>
      <c r="S28" s="57">
        <f t="shared" si="13"/>
        <v>2.4546561548214241</v>
      </c>
      <c r="T28" s="39">
        <f t="shared" si="14"/>
        <v>2503.0752108706456</v>
      </c>
      <c r="U28" s="32">
        <f t="shared" si="15"/>
        <v>2085.4581154451203</v>
      </c>
    </row>
    <row r="29" spans="2:21">
      <c r="B29" s="4"/>
      <c r="C29" s="5"/>
      <c r="E29" s="45">
        <f t="shared" si="0"/>
        <v>4.2390407768039019E-3</v>
      </c>
      <c r="F29" s="3">
        <v>120</v>
      </c>
      <c r="G29" s="32">
        <f t="shared" si="10"/>
        <v>25937.194465406603</v>
      </c>
      <c r="H29" s="45">
        <f t="shared" si="1"/>
        <v>4.2300813540981771E-3</v>
      </c>
      <c r="I29" s="3">
        <f t="shared" si="2"/>
        <v>120.50868489321645</v>
      </c>
      <c r="J29" s="32">
        <f t="shared" si="5"/>
        <v>26270.52391986904</v>
      </c>
      <c r="K29" s="47">
        <f t="shared" si="6"/>
        <v>4.2300813540981771E-3</v>
      </c>
      <c r="L29" s="48">
        <f t="shared" si="3"/>
        <v>4.2283749085339105E-3</v>
      </c>
      <c r="M29" s="49">
        <f t="shared" si="4"/>
        <v>1.7064455642666621E-6</v>
      </c>
      <c r="N29" s="45">
        <f t="shared" si="7"/>
        <v>3.1623583039481855</v>
      </c>
      <c r="O29" s="3">
        <f t="shared" si="8"/>
        <v>6732.2012570163988</v>
      </c>
      <c r="P29" s="32">
        <f t="shared" si="11"/>
        <v>6908.7708109667647</v>
      </c>
      <c r="Q29" s="103">
        <f t="shared" si="9"/>
        <v>3.1623583000000002</v>
      </c>
      <c r="R29" s="109">
        <f t="shared" si="12"/>
        <v>46416.911999999997</v>
      </c>
      <c r="S29" s="57">
        <f t="shared" si="13"/>
        <v>2.9254772890818557</v>
      </c>
      <c r="T29" s="39">
        <f t="shared" si="14"/>
        <v>4101.4095724085064</v>
      </c>
      <c r="U29" s="32">
        <f t="shared" si="15"/>
        <v>3394.7804064669549</v>
      </c>
    </row>
    <row r="30" spans="2:21">
      <c r="C30" s="6"/>
      <c r="E30" s="45">
        <f t="shared" si="0"/>
        <v>4.4559649122807013E-3</v>
      </c>
      <c r="F30" s="3">
        <v>125</v>
      </c>
      <c r="G30" s="32">
        <f t="shared" si="10"/>
        <v>23049.532911632898</v>
      </c>
      <c r="H30" s="45">
        <f t="shared" si="1"/>
        <v>4.4460664944063972E-3</v>
      </c>
      <c r="I30" s="3">
        <f t="shared" si="2"/>
        <v>125.55699561403507</v>
      </c>
      <c r="J30" s="32">
        <f t="shared" si="5"/>
        <v>23373.416863838243</v>
      </c>
      <c r="K30" s="47">
        <f t="shared" si="6"/>
        <v>4.4460664944063972E-3</v>
      </c>
      <c r="L30" s="48">
        <f t="shared" si="3"/>
        <v>4.4055086180363181E-3</v>
      </c>
      <c r="M30" s="49">
        <f t="shared" si="4"/>
        <v>4.055787637007903E-5</v>
      </c>
      <c r="N30" s="45">
        <f t="shared" si="7"/>
        <v>3.4825619374796335</v>
      </c>
      <c r="O30" s="3">
        <f t="shared" si="8"/>
        <v>11016.802321660223</v>
      </c>
      <c r="P30" s="32">
        <f t="shared" si="11"/>
        <v>13380.863350581008</v>
      </c>
      <c r="Q30" s="103">
        <f t="shared" si="9"/>
        <v>3.4825618999999999</v>
      </c>
      <c r="R30" s="109">
        <f t="shared" si="12"/>
        <v>75958.207999999999</v>
      </c>
      <c r="S30" s="57">
        <f t="shared" si="13"/>
        <v>3.3985758919136733</v>
      </c>
      <c r="T30" s="39">
        <f t="shared" si="14"/>
        <v>6732.2012570163988</v>
      </c>
      <c r="U30" s="32">
        <f t="shared" si="15"/>
        <v>5560.7682391383341</v>
      </c>
    </row>
    <row r="31" spans="2:21">
      <c r="E31" s="45">
        <f t="shared" si="0"/>
        <v>4.727297824177276E-3</v>
      </c>
      <c r="F31" s="3">
        <v>130</v>
      </c>
      <c r="G31" s="32">
        <f>IFERROR((F31-F30)/(E31-E30),NA())</f>
        <v>18427.547049308465</v>
      </c>
      <c r="H31" s="45">
        <f t="shared" si="1"/>
        <v>4.7161592416220576E-3</v>
      </c>
      <c r="I31" s="3">
        <f t="shared" si="2"/>
        <v>130.61454871714304</v>
      </c>
      <c r="J31" s="32">
        <f>IFERROR((I31-I30)/(H31-H30),NA())</f>
        <v>18725.245884035787</v>
      </c>
      <c r="K31" s="47">
        <f t="shared" si="6"/>
        <v>4.7161592416220576E-3</v>
      </c>
      <c r="L31" s="48">
        <f t="shared" si="3"/>
        <v>4.5829666216541413E-3</v>
      </c>
      <c r="M31" s="49">
        <f t="shared" si="4"/>
        <v>1.3319261996791627E-4</v>
      </c>
      <c r="N31" s="45">
        <f t="shared" si="7"/>
        <v>3.7054024901114229</v>
      </c>
      <c r="O31" s="3">
        <f t="shared" si="8"/>
        <v>17923.302826031697</v>
      </c>
      <c r="P31" s="32">
        <f>IFERROR((O31-O30)/(N31-N30),NA())</f>
        <v>30993.014614280874</v>
      </c>
      <c r="Q31" s="103">
        <f t="shared" si="9"/>
        <v>3.7054024999999999</v>
      </c>
      <c r="R31" s="109">
        <f t="shared" si="12"/>
        <v>123576.871</v>
      </c>
      <c r="S31" s="57">
        <f t="shared" si="13"/>
        <v>3.8691164049063076</v>
      </c>
      <c r="T31" s="39">
        <f>O30</f>
        <v>11016.802321660223</v>
      </c>
      <c r="U31" s="32">
        <f>IFERROR((T31-T30)/(S31-S30),NA())</f>
        <v>9105.7006704774303</v>
      </c>
    </row>
    <row r="32" spans="2:21">
      <c r="E32" s="45">
        <f t="shared" si="0"/>
        <v>5.1173999341441664E-3</v>
      </c>
      <c r="F32" s="3">
        <v>135</v>
      </c>
      <c r="G32" s="32">
        <f t="shared" si="10"/>
        <v>12817.157026975246</v>
      </c>
      <c r="H32" s="45">
        <f t="shared" si="1"/>
        <v>5.1043505434681209E-3</v>
      </c>
      <c r="I32" s="3">
        <f t="shared" si="2"/>
        <v>135.69084899110945</v>
      </c>
      <c r="J32" s="32">
        <f t="shared" si="5"/>
        <v>13076.800664584211</v>
      </c>
      <c r="K32" s="47">
        <f t="shared" si="6"/>
        <v>5.1043505434681209E-3</v>
      </c>
      <c r="L32" s="48">
        <f t="shared" si="3"/>
        <v>4.7610824207406826E-3</v>
      </c>
      <c r="M32" s="49">
        <f t="shared" si="4"/>
        <v>3.4326812272743833E-4</v>
      </c>
      <c r="N32" s="45">
        <f t="shared" si="7"/>
        <v>3.7769183085142455</v>
      </c>
      <c r="O32" s="3">
        <f t="shared" si="8"/>
        <v>28945.617346390187</v>
      </c>
      <c r="P32" s="32">
        <f t="shared" si="11"/>
        <v>154124.14716802648</v>
      </c>
      <c r="Q32" s="103">
        <f t="shared" si="9"/>
        <v>3.7769183000000002</v>
      </c>
      <c r="R32" s="109">
        <f t="shared" si="12"/>
        <v>199573.08499999999</v>
      </c>
      <c r="S32" s="57">
        <f t="shared" si="13"/>
        <v>4.3342903085686757</v>
      </c>
      <c r="T32" s="39">
        <f t="shared" si="14"/>
        <v>17923.302826031697</v>
      </c>
      <c r="U32" s="32">
        <f t="shared" si="15"/>
        <v>14847.136629969553</v>
      </c>
    </row>
    <row r="33" spans="5:21">
      <c r="E33" s="45">
        <f t="shared" si="0"/>
        <v>5.7593024056886728E-3</v>
      </c>
      <c r="F33" s="3">
        <v>140</v>
      </c>
      <c r="G33" s="32">
        <f t="shared" si="10"/>
        <v>7789.3453003371478</v>
      </c>
      <c r="H33" s="45">
        <f t="shared" si="1"/>
        <v>5.7427810276452435E-3</v>
      </c>
      <c r="I33" s="3">
        <f t="shared" si="2"/>
        <v>140.80630233679642</v>
      </c>
      <c r="J33" s="32">
        <f t="shared" si="5"/>
        <v>8012.545566774299</v>
      </c>
      <c r="K33" s="47">
        <f t="shared" si="6"/>
        <v>5.7427810276452435E-3</v>
      </c>
      <c r="L33" s="48">
        <f t="shared" si="3"/>
        <v>4.9405720118174184E-3</v>
      </c>
      <c r="M33" s="49">
        <f t="shared" si="4"/>
        <v>8.0220901582782507E-4</v>
      </c>
      <c r="N33" s="45">
        <f t="shared" si="7"/>
        <v>3.6161781406416669</v>
      </c>
      <c r="O33" s="3">
        <f t="shared" si="8"/>
        <v>46367.997721446809</v>
      </c>
      <c r="P33" s="32">
        <f t="shared" si="11"/>
        <v>-108388.4669628293</v>
      </c>
      <c r="Q33" s="103">
        <f t="shared" si="9"/>
        <v>3.6161781</v>
      </c>
      <c r="R33" s="109">
        <f t="shared" si="12"/>
        <v>319696.21600000001</v>
      </c>
      <c r="S33" s="57">
        <f t="shared" si="13"/>
        <v>4.7925540048788138</v>
      </c>
      <c r="T33" s="39">
        <f t="shared" si="14"/>
        <v>28945.617346390187</v>
      </c>
      <c r="U33" s="32">
        <f t="shared" si="15"/>
        <v>24052.34062638674</v>
      </c>
    </row>
    <row r="34" spans="5:21">
      <c r="E34" s="45">
        <f t="shared" si="0"/>
        <v>6.9207671526560566E-3</v>
      </c>
      <c r="F34" s="3">
        <v>145</v>
      </c>
      <c r="G34" s="32">
        <f t="shared" si="10"/>
        <v>4304.908963492122</v>
      </c>
      <c r="H34" s="45">
        <f t="shared" si="1"/>
        <v>6.8969285679945126E-3</v>
      </c>
      <c r="I34" s="3">
        <f t="shared" si="2"/>
        <v>146.00351123713514</v>
      </c>
      <c r="J34" s="32">
        <f t="shared" si="5"/>
        <v>4503.0715039828774</v>
      </c>
      <c r="K34" s="47">
        <f t="shared" si="6"/>
        <v>6.8969285679945126E-3</v>
      </c>
      <c r="L34" s="48">
        <f t="shared" si="3"/>
        <v>5.1229302188468473E-3</v>
      </c>
      <c r="M34" s="49">
        <f t="shared" si="4"/>
        <v>1.7739983491476654E-3</v>
      </c>
      <c r="N34" s="45">
        <f t="shared" si="7"/>
        <v>3.1013727665896815</v>
      </c>
      <c r="O34" s="3">
        <f t="shared" si="8"/>
        <v>73652.51298245613</v>
      </c>
      <c r="P34" s="32">
        <f t="shared" si="11"/>
        <v>-52999.670625532584</v>
      </c>
      <c r="Q34" s="103">
        <f t="shared" si="9"/>
        <v>3.1013728</v>
      </c>
      <c r="R34" s="109">
        <f t="shared" si="12"/>
        <v>507816.4</v>
      </c>
      <c r="S34" s="57">
        <f t="shared" si="13"/>
        <v>5.2431254291134852</v>
      </c>
      <c r="T34" s="39">
        <f t="shared" si="14"/>
        <v>46367.997721446809</v>
      </c>
      <c r="U34" s="32">
        <f t="shared" si="15"/>
        <v>38667.299872933152</v>
      </c>
    </row>
    <row r="35" spans="5:21">
      <c r="E35" s="45">
        <f t="shared" si="0"/>
        <v>9.1275879671238944E-3</v>
      </c>
      <c r="F35" s="3">
        <v>150</v>
      </c>
      <c r="G35" s="32">
        <f t="shared" si="10"/>
        <v>2265.7027553937232</v>
      </c>
      <c r="H35" s="45">
        <f t="shared" si="1"/>
        <v>9.0861832952181532E-3</v>
      </c>
      <c r="I35" s="3">
        <f t="shared" si="2"/>
        <v>151.36913819506859</v>
      </c>
      <c r="J35" s="32">
        <f t="shared" si="5"/>
        <v>2450.8920278719693</v>
      </c>
      <c r="K35" s="47">
        <f t="shared" si="6"/>
        <v>9.0861832952181532E-3</v>
      </c>
      <c r="L35" s="48">
        <f t="shared" si="3"/>
        <v>5.3111978314059156E-3</v>
      </c>
      <c r="M35" s="49">
        <f t="shared" si="4"/>
        <v>3.7749854638122375E-3</v>
      </c>
      <c r="N35" s="45">
        <f t="shared" si="7"/>
        <v>2.0498673093838122</v>
      </c>
      <c r="O35" s="3">
        <f t="shared" si="8"/>
        <v>116002.19217836046</v>
      </c>
      <c r="P35" s="32">
        <f t="shared" si="11"/>
        <v>-40275.282363668121</v>
      </c>
      <c r="Q35" s="103">
        <f t="shared" si="9"/>
        <v>2.0498672999999998</v>
      </c>
      <c r="R35" s="109">
        <f t="shared" si="12"/>
        <v>799807.27500000002</v>
      </c>
      <c r="S35" s="57">
        <f t="shared" si="13"/>
        <v>5.6856714677284925</v>
      </c>
      <c r="T35" s="39">
        <f t="shared" si="14"/>
        <v>73652.51298245613</v>
      </c>
      <c r="U35" s="32">
        <f t="shared" si="15"/>
        <v>61653.506935456884</v>
      </c>
    </row>
    <row r="36" spans="5:21">
      <c r="E36" s="45">
        <f t="shared" si="0"/>
        <v>1.3388742661063373E-2</v>
      </c>
      <c r="F36" s="3">
        <v>155</v>
      </c>
      <c r="G36" s="32">
        <f t="shared" si="10"/>
        <v>1173.3908668256895</v>
      </c>
      <c r="H36" s="45">
        <f t="shared" si="1"/>
        <v>1.3299905512738072E-2</v>
      </c>
      <c r="I36" s="3">
        <f t="shared" si="2"/>
        <v>157.07525511246482</v>
      </c>
      <c r="J36" s="32">
        <f t="shared" si="5"/>
        <v>1354.1749130189921</v>
      </c>
      <c r="K36" s="47">
        <f t="shared" si="6"/>
        <v>1.3299905512738072E-2</v>
      </c>
      <c r="L36" s="48">
        <f t="shared" si="3"/>
        <v>5.5114124600864848E-3</v>
      </c>
      <c r="M36" s="49">
        <f t="shared" si="4"/>
        <v>7.7884930526515867E-3</v>
      </c>
      <c r="N36" s="45">
        <f t="shared" si="7"/>
        <v>0.18958917546658371</v>
      </c>
      <c r="O36" s="3">
        <f t="shared" si="8"/>
        <v>181173.28150712015</v>
      </c>
      <c r="P36" s="32">
        <f t="shared" si="11"/>
        <v>-35032.981434624235</v>
      </c>
      <c r="Q36" s="103">
        <f t="shared" si="9"/>
        <v>0.18958920000000001</v>
      </c>
      <c r="R36" s="109">
        <f t="shared" si="12"/>
        <v>1249146.294</v>
      </c>
      <c r="S36" s="57">
        <f t="shared" si="13"/>
        <v>6.1201196665192663</v>
      </c>
      <c r="T36" s="39">
        <f t="shared" si="14"/>
        <v>116002.19217836046</v>
      </c>
      <c r="U36" s="32">
        <f t="shared" si="15"/>
        <v>97479.237602500783</v>
      </c>
    </row>
    <row r="37" spans="5:21">
      <c r="E37" s="45">
        <f t="shared" si="0"/>
        <v>2.1599209246026048E-2</v>
      </c>
      <c r="F37" s="3">
        <v>160</v>
      </c>
      <c r="G37" s="32">
        <f t="shared" si="10"/>
        <v>608.97878923926339</v>
      </c>
      <c r="H37" s="45">
        <f t="shared" si="1"/>
        <v>2.1369251701071054E-2</v>
      </c>
      <c r="I37" s="3">
        <f t="shared" si="2"/>
        <v>163.45587347936416</v>
      </c>
      <c r="J37" s="32">
        <f t="shared" si="5"/>
        <v>790.7230918069572</v>
      </c>
      <c r="K37" s="47">
        <f t="shared" si="6"/>
        <v>2.1369251701071054E-2</v>
      </c>
      <c r="L37" s="48">
        <f t="shared" si="3"/>
        <v>5.7352938062934788E-3</v>
      </c>
      <c r="M37" s="49">
        <f t="shared" si="4"/>
        <v>1.5633957894777575E-2</v>
      </c>
      <c r="N37" s="45">
        <f t="shared" si="7"/>
        <v>-2.8818473094657118</v>
      </c>
      <c r="O37" s="3">
        <f t="shared" si="8"/>
        <v>280638.31151444186</v>
      </c>
      <c r="P37" s="32">
        <f t="shared" si="11"/>
        <v>-32383.879821468698</v>
      </c>
      <c r="Q37" s="103">
        <f t="shared" si="9"/>
        <v>-2.8818473</v>
      </c>
      <c r="R37" s="109">
        <f t="shared" si="12"/>
        <v>1934933.8049999999</v>
      </c>
      <c r="S37" s="57">
        <f t="shared" si="13"/>
        <v>6.5465464213304481</v>
      </c>
      <c r="T37" s="39">
        <f t="shared" si="14"/>
        <v>181173.28150712015</v>
      </c>
      <c r="U37" s="32">
        <f t="shared" si="15"/>
        <v>152830.6762966055</v>
      </c>
    </row>
    <row r="38" spans="5:21">
      <c r="E38" s="45">
        <f t="shared" si="0"/>
        <v>3.7246996954759602E-2</v>
      </c>
      <c r="F38" s="3">
        <v>165</v>
      </c>
      <c r="G38" s="32">
        <f t="shared" si="10"/>
        <v>319.5339873641903</v>
      </c>
      <c r="H38" s="45">
        <f t="shared" si="1"/>
        <v>3.6570085027574202E-2</v>
      </c>
      <c r="I38" s="3">
        <f t="shared" si="2"/>
        <v>171.14575449753534</v>
      </c>
      <c r="J38" s="32">
        <f t="shared" si="5"/>
        <v>505.88549015688636</v>
      </c>
      <c r="K38" s="47">
        <f t="shared" si="6"/>
        <v>3.6570085027574202E-2</v>
      </c>
      <c r="L38" s="48">
        <f t="shared" si="3"/>
        <v>6.0051141928959767E-3</v>
      </c>
      <c r="M38" s="49">
        <f t="shared" si="4"/>
        <v>3.0564970834678226E-2</v>
      </c>
      <c r="N38" s="45">
        <f t="shared" ref="N38:N65" si="16">IFERROR(INDEX(M$1:M$65,ROW()+$C$23-5)-INDEX(M$1:M$65,$C$23,1),NA())</f>
        <v>-7.755206812813694</v>
      </c>
      <c r="O38" s="3">
        <f t="shared" ref="O38:O65" si="17">IFERROR(INDEX(I$1:I$65,ROW()+$C$23-5),NA())</f>
        <v>431239.86834960745</v>
      </c>
      <c r="P38" s="32">
        <f t="shared" si="11"/>
        <v>-30903.026286425782</v>
      </c>
      <c r="Q38" s="103">
        <f t="shared" si="9"/>
        <v>-7.7552067999999998</v>
      </c>
      <c r="R38" s="109">
        <f t="shared" si="12"/>
        <v>2973295.395</v>
      </c>
      <c r="S38" s="57">
        <f t="shared" si="13"/>
        <v>6.965110989286635</v>
      </c>
      <c r="T38" s="39">
        <f t="shared" si="14"/>
        <v>280638.31151444186</v>
      </c>
      <c r="U38" s="32">
        <f t="shared" si="15"/>
        <v>237633.65946859881</v>
      </c>
    </row>
    <row r="39" spans="5:21">
      <c r="E39" s="45">
        <f t="shared" si="0"/>
        <v>6.6632122469365923E-2</v>
      </c>
      <c r="F39" s="3">
        <v>170</v>
      </c>
      <c r="G39" s="32">
        <f t="shared" si="10"/>
        <v>170.15411411173571</v>
      </c>
      <c r="H39" s="45">
        <f t="shared" si="1"/>
        <v>6.4506135428190378E-2</v>
      </c>
      <c r="I39" s="3">
        <f t="shared" si="2"/>
        <v>181.32746081979221</v>
      </c>
      <c r="J39" s="32">
        <f t="shared" si="5"/>
        <v>364.46477495015893</v>
      </c>
      <c r="K39" s="47">
        <f t="shared" si="6"/>
        <v>6.4506135428190378E-2</v>
      </c>
      <c r="L39" s="48">
        <f t="shared" si="3"/>
        <v>6.3623670463084986E-3</v>
      </c>
      <c r="M39" s="49">
        <f t="shared" si="4"/>
        <v>5.8143768381881879E-2</v>
      </c>
      <c r="N39" s="45">
        <f t="shared" si="16"/>
        <v>-15.291611042602916</v>
      </c>
      <c r="O39" s="3">
        <f t="shared" si="17"/>
        <v>657526.31743489555</v>
      </c>
      <c r="P39" s="32">
        <f t="shared" si="11"/>
        <v>-30025.784470376911</v>
      </c>
      <c r="Q39" s="103">
        <f t="shared" si="9"/>
        <v>-15.291611</v>
      </c>
      <c r="R39" s="109">
        <f t="shared" si="12"/>
        <v>4533486.1519999998</v>
      </c>
      <c r="S39" s="57">
        <f t="shared" ref="S39:S65" si="18">IFERROR(S38+VLOOKUP(T39,$I$5:$K$65,3)-VLOOKUP(T38,$I$5:$K$65,3),NA())</f>
        <v>7.376016638049725</v>
      </c>
      <c r="T39" s="39">
        <f t="shared" si="14"/>
        <v>431239.86834960745</v>
      </c>
      <c r="U39" s="32">
        <f t="shared" si="15"/>
        <v>366511.28376674076</v>
      </c>
    </row>
    <row r="40" spans="5:21">
      <c r="E40" s="45">
        <f t="shared" si="0"/>
        <v>0.12093319732068354</v>
      </c>
      <c r="F40" s="3">
        <v>175</v>
      </c>
      <c r="G40" s="32">
        <f t="shared" si="10"/>
        <v>92.079208628752852</v>
      </c>
      <c r="H40" s="45">
        <f t="shared" si="1"/>
        <v>0.1141615502721374</v>
      </c>
      <c r="I40" s="3">
        <f t="shared" si="2"/>
        <v>196.16330953111961</v>
      </c>
      <c r="J40" s="32">
        <f t="shared" si="5"/>
        <v>298.77605006326689</v>
      </c>
      <c r="K40" s="47">
        <f t="shared" si="6"/>
        <v>0.1141615502721374</v>
      </c>
      <c r="L40" s="48">
        <f t="shared" si="3"/>
        <v>6.8829231414427932E-3</v>
      </c>
      <c r="M40" s="49">
        <f t="shared" si="4"/>
        <v>0.10727862713069461</v>
      </c>
      <c r="N40" s="45">
        <f t="shared" si="16"/>
        <v>-26.737554683601847</v>
      </c>
      <c r="O40" s="3">
        <f t="shared" si="17"/>
        <v>995029.37672874331</v>
      </c>
      <c r="P40" s="32">
        <f t="shared" si="11"/>
        <v>-29486.695888045855</v>
      </c>
      <c r="Q40" s="103">
        <f t="shared" si="9"/>
        <v>-26.7375547</v>
      </c>
      <c r="R40" s="109">
        <f t="shared" si="12"/>
        <v>6860488.7450000001</v>
      </c>
      <c r="S40" s="57">
        <f t="shared" si="18"/>
        <v>7.7794878147618416</v>
      </c>
      <c r="T40" s="39">
        <f t="shared" si="14"/>
        <v>657526.31743489555</v>
      </c>
      <c r="U40" s="32">
        <f t="shared" si="15"/>
        <v>560849.10681673605</v>
      </c>
    </row>
    <row r="41" spans="5:21">
      <c r="E41" s="45">
        <f t="shared" si="0"/>
        <v>0.21965607210753282</v>
      </c>
      <c r="F41" s="3">
        <v>180</v>
      </c>
      <c r="G41" s="32">
        <f t="shared" si="10"/>
        <v>50.646823350671326</v>
      </c>
      <c r="H41" s="45">
        <f t="shared" si="1"/>
        <v>0.19856891089302522</v>
      </c>
      <c r="I41" s="3">
        <f t="shared" si="2"/>
        <v>219.53809297935592</v>
      </c>
      <c r="J41" s="32">
        <f t="shared" si="5"/>
        <v>276.92825929273147</v>
      </c>
      <c r="K41" s="47">
        <f t="shared" si="6"/>
        <v>0.19856891089302522</v>
      </c>
      <c r="L41" s="48">
        <f t="shared" si="3"/>
        <v>7.7030909817317871E-3</v>
      </c>
      <c r="M41" s="49">
        <f t="shared" si="4"/>
        <v>0.19086581991129345</v>
      </c>
      <c r="N41" s="45">
        <f t="shared" si="16"/>
        <v>-43.885284555032271</v>
      </c>
      <c r="O41" s="3">
        <f t="shared" si="17"/>
        <v>1494834.7016763182</v>
      </c>
      <c r="P41" s="32">
        <f t="shared" si="11"/>
        <v>-29147.025798458199</v>
      </c>
      <c r="Q41" s="103">
        <f t="shared" si="9"/>
        <v>-43.885284599999999</v>
      </c>
      <c r="R41" s="109">
        <f t="shared" si="12"/>
        <v>10306526.507999999</v>
      </c>
      <c r="S41" s="57">
        <f t="shared" si="18"/>
        <v>8.175756780564587</v>
      </c>
      <c r="T41" s="39">
        <f t="shared" si="14"/>
        <v>995029.37672874331</v>
      </c>
      <c r="U41" s="32">
        <f t="shared" si="15"/>
        <v>851701.9711855253</v>
      </c>
    </row>
    <row r="42" spans="5:21">
      <c r="E42" s="45">
        <f t="shared" si="0"/>
        <v>0.39630374360552978</v>
      </c>
      <c r="F42" s="3">
        <v>185</v>
      </c>
      <c r="G42" s="32">
        <f t="shared" si="10"/>
        <v>28.304930133521154</v>
      </c>
      <c r="H42" s="45">
        <f t="shared" si="1"/>
        <v>0.33382856205210465</v>
      </c>
      <c r="I42" s="3">
        <f t="shared" si="2"/>
        <v>258.31619256702299</v>
      </c>
      <c r="J42" s="32">
        <f t="shared" si="5"/>
        <v>286.69377198126875</v>
      </c>
      <c r="K42" s="47">
        <f t="shared" si="6"/>
        <v>0.33382856205210465</v>
      </c>
      <c r="L42" s="48">
        <f t="shared" si="3"/>
        <v>9.0637260549832621E-3</v>
      </c>
      <c r="M42" s="49">
        <f t="shared" si="4"/>
        <v>0.32476483599712136</v>
      </c>
      <c r="N42" s="45">
        <f t="shared" si="16"/>
        <v>-69.295100541894584</v>
      </c>
      <c r="O42" s="3">
        <f t="shared" si="17"/>
        <v>2229917.3357812827</v>
      </c>
      <c r="P42" s="32">
        <f t="shared" si="11"/>
        <v>-28929.081363085264</v>
      </c>
      <c r="Q42" s="103">
        <f t="shared" si="9"/>
        <v>-69.295100500000004</v>
      </c>
      <c r="R42" s="109">
        <f t="shared" si="12"/>
        <v>15374744.85</v>
      </c>
      <c r="S42" s="57">
        <f t="shared" si="18"/>
        <v>8.5650558546630986</v>
      </c>
      <c r="T42" s="39">
        <f t="shared" si="14"/>
        <v>1494834.7016763182</v>
      </c>
      <c r="U42" s="32">
        <f t="shared" si="15"/>
        <v>1283859.5265220173</v>
      </c>
    </row>
    <row r="43" spans="5:21">
      <c r="E43" s="45">
        <f t="shared" si="0"/>
        <v>0.70756814307272775</v>
      </c>
      <c r="F43" s="3">
        <v>190</v>
      </c>
      <c r="G43" s="32">
        <f t="shared" si="10"/>
        <v>16.06351387617303</v>
      </c>
      <c r="H43" s="45">
        <f t="shared" si="1"/>
        <v>0.53507021976180291</v>
      </c>
      <c r="I43" s="3">
        <f t="shared" si="2"/>
        <v>324.43794718381827</v>
      </c>
      <c r="J43" s="32">
        <f t="shared" si="5"/>
        <v>328.56892240561547</v>
      </c>
      <c r="K43" s="47">
        <f t="shared" si="6"/>
        <v>0.53507021976180291</v>
      </c>
      <c r="L43" s="48">
        <f t="shared" si="3"/>
        <v>1.1383787620484852E-2</v>
      </c>
      <c r="M43" s="49">
        <f t="shared" si="4"/>
        <v>0.52368643214131805</v>
      </c>
      <c r="N43" s="45">
        <f t="shared" si="16"/>
        <v>-106.60170770426599</v>
      </c>
      <c r="O43" s="3">
        <f t="shared" si="17"/>
        <v>3303872.6764465678</v>
      </c>
      <c r="P43" s="32">
        <f t="shared" si="11"/>
        <v>-28787.269128791468</v>
      </c>
      <c r="Q43" s="103">
        <f t="shared" si="9"/>
        <v>-106.60170770000001</v>
      </c>
      <c r="R43" s="109">
        <f t="shared" si="12"/>
        <v>22779409.175000001</v>
      </c>
      <c r="S43" s="57">
        <f t="shared" si="18"/>
        <v>8.9476129942907718</v>
      </c>
      <c r="T43" s="39">
        <f t="shared" si="14"/>
        <v>2229917.3357812827</v>
      </c>
      <c r="U43" s="32">
        <f t="shared" si="15"/>
        <v>1921497.6220817354</v>
      </c>
    </row>
    <row r="44" spans="5:21">
      <c r="E44" s="45">
        <f t="shared" si="0"/>
        <v>1.2480347800262226</v>
      </c>
      <c r="F44" s="3">
        <v>195</v>
      </c>
      <c r="G44" s="32">
        <f t="shared" si="10"/>
        <v>9.251264848065416</v>
      </c>
      <c r="H44" s="45">
        <f t="shared" si="1"/>
        <v>0.81005640345367569</v>
      </c>
      <c r="I44" s="3">
        <f t="shared" si="2"/>
        <v>438.36678210511343</v>
      </c>
      <c r="J44" s="32">
        <f t="shared" si="5"/>
        <v>414.30748771347209</v>
      </c>
      <c r="K44" s="47">
        <f t="shared" si="6"/>
        <v>0.81005640345367569</v>
      </c>
      <c r="L44" s="48">
        <f t="shared" si="3"/>
        <v>1.5381290600179419E-2</v>
      </c>
      <c r="M44" s="49">
        <f t="shared" si="4"/>
        <v>0.79467511285349623</v>
      </c>
      <c r="N44" s="45">
        <f t="shared" si="16"/>
        <v>-160.93404334571355</v>
      </c>
      <c r="O44" s="3">
        <f t="shared" si="17"/>
        <v>4862881.5109947277</v>
      </c>
      <c r="P44" s="32">
        <f t="shared" si="11"/>
        <v>-28693.941023195515</v>
      </c>
      <c r="Q44" s="103">
        <f t="shared" si="9"/>
        <v>-160.93404330000001</v>
      </c>
      <c r="R44" s="109">
        <f t="shared" si="12"/>
        <v>33528400.927000001</v>
      </c>
      <c r="S44" s="57">
        <f t="shared" si="18"/>
        <v>9.3236493640346403</v>
      </c>
      <c r="T44" s="39">
        <f t="shared" si="14"/>
        <v>3303872.6764465678</v>
      </c>
      <c r="U44" s="32">
        <f t="shared" si="15"/>
        <v>2855987.9497740967</v>
      </c>
    </row>
    <row r="45" spans="5:21">
      <c r="E45" s="45">
        <f t="shared" si="0"/>
        <v>2.1734126126090696</v>
      </c>
      <c r="F45" s="3">
        <v>200</v>
      </c>
      <c r="G45" s="32">
        <f t="shared" si="10"/>
        <v>5.4031983736247122</v>
      </c>
      <c r="H45" s="45">
        <f t="shared" si="1"/>
        <v>1.1548075427881381</v>
      </c>
      <c r="I45" s="3">
        <f t="shared" si="2"/>
        <v>634.68252252181389</v>
      </c>
      <c r="J45" s="32">
        <f t="shared" si="5"/>
        <v>569.44189015788436</v>
      </c>
      <c r="K45" s="47">
        <f t="shared" si="6"/>
        <v>1.1548075427881381</v>
      </c>
      <c r="L45" s="48">
        <f t="shared" si="3"/>
        <v>2.2269562193747854E-2</v>
      </c>
      <c r="M45" s="49">
        <f t="shared" si="4"/>
        <v>1.1325379805943903</v>
      </c>
      <c r="N45" s="45" t="e">
        <f t="shared" si="16"/>
        <v>#N/A</v>
      </c>
      <c r="O45" s="3" t="e">
        <f t="shared" si="17"/>
        <v>#N/A</v>
      </c>
      <c r="P45" s="32" t="e">
        <f t="shared" si="11"/>
        <v>#N/A</v>
      </c>
      <c r="Q45" s="103" t="e">
        <f t="shared" si="9"/>
        <v>#N/A</v>
      </c>
      <c r="R45" s="109" t="e">
        <f t="shared" si="12"/>
        <v>#N/A</v>
      </c>
      <c r="S45" s="57">
        <f t="shared" si="18"/>
        <v>9.6933780926979427</v>
      </c>
      <c r="T45" s="39">
        <f t="shared" si="14"/>
        <v>4862881.5109947277</v>
      </c>
      <c r="U45" s="32">
        <f t="shared" si="15"/>
        <v>4216628.8786498075</v>
      </c>
    </row>
    <row r="46" spans="5:21">
      <c r="E46" s="45">
        <f t="shared" si="0"/>
        <v>3.736796768673698</v>
      </c>
      <c r="F46" s="3">
        <v>205</v>
      </c>
      <c r="G46" s="32">
        <f t="shared" si="10"/>
        <v>3.198190272431868</v>
      </c>
      <c r="H46" s="45">
        <f t="shared" si="1"/>
        <v>1.5553611200602468</v>
      </c>
      <c r="I46" s="3">
        <f t="shared" si="2"/>
        <v>971.04333757810809</v>
      </c>
      <c r="J46" s="32">
        <f t="shared" si="5"/>
        <v>839.7398853531987</v>
      </c>
      <c r="K46" s="47">
        <f t="shared" si="6"/>
        <v>1.5553611200602468</v>
      </c>
      <c r="L46" s="48">
        <f t="shared" si="3"/>
        <v>3.4071696055372212E-2</v>
      </c>
      <c r="M46" s="49">
        <f t="shared" si="4"/>
        <v>1.5212894240048747</v>
      </c>
      <c r="N46" s="45" t="e">
        <f t="shared" si="16"/>
        <v>#N/A</v>
      </c>
      <c r="O46" s="3" t="e">
        <f t="shared" si="17"/>
        <v>#N/A</v>
      </c>
      <c r="P46" s="32" t="e">
        <f t="shared" si="11"/>
        <v>#N/A</v>
      </c>
      <c r="Q46" s="103" t="e">
        <f t="shared" si="9"/>
        <v>#N/A</v>
      </c>
      <c r="R46" s="109" t="e">
        <f t="shared" si="12"/>
        <v>#N/A</v>
      </c>
      <c r="S46" s="57" t="e">
        <f t="shared" si="18"/>
        <v>#N/A</v>
      </c>
      <c r="T46" s="39" t="e">
        <f t="shared" si="14"/>
        <v>#N/A</v>
      </c>
      <c r="U46" s="32" t="e">
        <f t="shared" si="15"/>
        <v>#N/A</v>
      </c>
    </row>
    <row r="47" spans="5:21">
      <c r="E47" s="45">
        <f t="shared" si="0"/>
        <v>6.3446388194974084</v>
      </c>
      <c r="F47" s="3">
        <v>210</v>
      </c>
      <c r="G47" s="32">
        <f t="shared" si="10"/>
        <v>1.9172940318301506</v>
      </c>
      <c r="H47" s="45">
        <f t="shared" si="1"/>
        <v>1.9939706347608759</v>
      </c>
      <c r="I47" s="3">
        <f t="shared" si="2"/>
        <v>1542.3741520944557</v>
      </c>
      <c r="J47" s="32">
        <f t="shared" si="5"/>
        <v>1302.5955784527539</v>
      </c>
      <c r="K47" s="47">
        <f t="shared" si="6"/>
        <v>1.9939706347608759</v>
      </c>
      <c r="L47" s="48">
        <f t="shared" si="3"/>
        <v>5.4118391301559848E-2</v>
      </c>
      <c r="M47" s="49">
        <f t="shared" si="4"/>
        <v>1.939852243459316</v>
      </c>
      <c r="N47" s="45" t="e">
        <f t="shared" si="16"/>
        <v>#N/A</v>
      </c>
      <c r="O47" s="3" t="e">
        <f t="shared" si="17"/>
        <v>#N/A</v>
      </c>
      <c r="P47" s="32" t="e">
        <f t="shared" si="11"/>
        <v>#N/A</v>
      </c>
      <c r="Q47" s="103" t="e">
        <f t="shared" si="9"/>
        <v>#N/A</v>
      </c>
      <c r="R47" s="109" t="e">
        <f t="shared" si="12"/>
        <v>#N/A</v>
      </c>
      <c r="S47" s="57" t="e">
        <f t="shared" si="18"/>
        <v>#N/A</v>
      </c>
      <c r="T47" s="39" t="e">
        <f t="shared" si="14"/>
        <v>#N/A</v>
      </c>
      <c r="U47" s="32" t="e">
        <f t="shared" si="15"/>
        <v>#N/A</v>
      </c>
    </row>
    <row r="48" spans="5:21">
      <c r="E48" s="45">
        <f t="shared" si="0"/>
        <v>10.642210283119281</v>
      </c>
      <c r="F48" s="3">
        <v>215</v>
      </c>
      <c r="G48" s="32">
        <f t="shared" si="10"/>
        <v>1.1634477849464637</v>
      </c>
      <c r="H48" s="45">
        <f t="shared" si="1"/>
        <v>2.4546373111429802</v>
      </c>
      <c r="I48" s="3">
        <f t="shared" si="2"/>
        <v>2503.0752108706456</v>
      </c>
      <c r="J48" s="32">
        <f t="shared" si="5"/>
        <v>2085.4581154451193</v>
      </c>
      <c r="K48" s="47">
        <f t="shared" si="6"/>
        <v>2.4546373111429802</v>
      </c>
      <c r="L48" s="48">
        <f t="shared" si="3"/>
        <v>8.7827200381426163E-2</v>
      </c>
      <c r="M48" s="49">
        <f t="shared" si="4"/>
        <v>2.3668101107615542</v>
      </c>
      <c r="N48" s="45" t="e">
        <f t="shared" si="16"/>
        <v>#N/A</v>
      </c>
      <c r="O48" s="3" t="e">
        <f t="shared" si="17"/>
        <v>#N/A</v>
      </c>
      <c r="P48" s="32" t="e">
        <f t="shared" si="11"/>
        <v>#N/A</v>
      </c>
      <c r="Q48" s="103" t="e">
        <f t="shared" si="9"/>
        <v>#N/A</v>
      </c>
      <c r="R48" s="109" t="e">
        <f t="shared" si="12"/>
        <v>#N/A</v>
      </c>
      <c r="S48" s="57" t="e">
        <f t="shared" si="18"/>
        <v>#N/A</v>
      </c>
      <c r="T48" s="39" t="e">
        <f t="shared" si="14"/>
        <v>#N/A</v>
      </c>
      <c r="U48" s="32" t="e">
        <f t="shared" si="15"/>
        <v>#N/A</v>
      </c>
    </row>
    <row r="49" spans="5:22">
      <c r="E49" s="45">
        <f t="shared" si="0"/>
        <v>17.642770783675029</v>
      </c>
      <c r="F49" s="3">
        <v>220</v>
      </c>
      <c r="G49" s="32">
        <f t="shared" si="10"/>
        <v>0.71422852493069222</v>
      </c>
      <c r="H49" s="45">
        <f t="shared" si="1"/>
        <v>2.9254584454034123</v>
      </c>
      <c r="I49" s="3">
        <f t="shared" si="2"/>
        <v>4101.4095724085064</v>
      </c>
      <c r="J49" s="32">
        <f t="shared" si="5"/>
        <v>3394.7804064669517</v>
      </c>
      <c r="K49" s="47">
        <f t="shared" si="6"/>
        <v>2.9254584454034123</v>
      </c>
      <c r="L49" s="48">
        <f t="shared" si="3"/>
        <v>0.14390910780380725</v>
      </c>
      <c r="M49" s="49">
        <f t="shared" si="4"/>
        <v>2.7815493375996052</v>
      </c>
      <c r="N49" s="45" t="e">
        <f t="shared" si="16"/>
        <v>#N/A</v>
      </c>
      <c r="O49" s="3" t="e">
        <f t="shared" si="17"/>
        <v>#N/A</v>
      </c>
      <c r="P49" s="32" t="e">
        <f t="shared" si="11"/>
        <v>#N/A</v>
      </c>
      <c r="Q49" s="103" t="e">
        <f t="shared" si="9"/>
        <v>#N/A</v>
      </c>
      <c r="R49" s="109" t="e">
        <f t="shared" si="12"/>
        <v>#N/A</v>
      </c>
      <c r="S49" s="57" t="e">
        <f t="shared" si="18"/>
        <v>#N/A</v>
      </c>
      <c r="T49" s="39" t="e">
        <f t="shared" si="14"/>
        <v>#N/A</v>
      </c>
      <c r="U49" s="32" t="e">
        <f t="shared" si="15"/>
        <v>#N/A</v>
      </c>
    </row>
    <row r="50" spans="5:22">
      <c r="E50" s="45">
        <f t="shared" si="0"/>
        <v>28.92089447562844</v>
      </c>
      <c r="F50" s="3">
        <v>225</v>
      </c>
      <c r="G50" s="32">
        <f t="shared" si="10"/>
        <v>0.44333615560249123</v>
      </c>
      <c r="H50" s="45">
        <f t="shared" si="1"/>
        <v>3.3985570482352294</v>
      </c>
      <c r="I50" s="3">
        <f t="shared" si="2"/>
        <v>6732.2012570163988</v>
      </c>
      <c r="J50" s="32">
        <f t="shared" si="5"/>
        <v>5560.7682391383396</v>
      </c>
      <c r="K50" s="47">
        <f t="shared" si="6"/>
        <v>3.3985570482352294</v>
      </c>
      <c r="L50" s="48">
        <f t="shared" si="3"/>
        <v>0.23621758796548767</v>
      </c>
      <c r="M50" s="49">
        <f t="shared" si="4"/>
        <v>3.1623394602697417</v>
      </c>
      <c r="N50" s="45" t="e">
        <f t="shared" si="16"/>
        <v>#N/A</v>
      </c>
      <c r="O50" s="3" t="e">
        <f t="shared" si="17"/>
        <v>#N/A</v>
      </c>
      <c r="P50" s="32" t="e">
        <f t="shared" si="11"/>
        <v>#N/A</v>
      </c>
      <c r="Q50" s="103" t="e">
        <f t="shared" si="9"/>
        <v>#N/A</v>
      </c>
      <c r="R50" s="109" t="e">
        <f t="shared" si="12"/>
        <v>#N/A</v>
      </c>
      <c r="S50" s="57" t="e">
        <f t="shared" si="18"/>
        <v>#N/A</v>
      </c>
      <c r="T50" s="39" t="e">
        <f t="shared" si="14"/>
        <v>#N/A</v>
      </c>
      <c r="U50" s="32" t="e">
        <f t="shared" si="15"/>
        <v>#N/A</v>
      </c>
      <c r="V50" s="6"/>
    </row>
    <row r="51" spans="5:22">
      <c r="E51" s="45">
        <f t="shared" si="0"/>
        <v>46.899140528957496</v>
      </c>
      <c r="F51" s="3">
        <v>230</v>
      </c>
      <c r="G51" s="32">
        <f t="shared" si="10"/>
        <v>0.27811389304431861</v>
      </c>
      <c r="H51" s="45">
        <f t="shared" si="1"/>
        <v>3.8690975612278642</v>
      </c>
      <c r="I51" s="3">
        <f t="shared" si="2"/>
        <v>11016.802321660223</v>
      </c>
      <c r="J51" s="32">
        <f t="shared" si="5"/>
        <v>9105.7006704774212</v>
      </c>
      <c r="K51" s="47">
        <f t="shared" si="6"/>
        <v>3.8690975612278642</v>
      </c>
      <c r="L51" s="48">
        <f t="shared" si="3"/>
        <v>0.38655446742667449</v>
      </c>
      <c r="M51" s="49">
        <f t="shared" si="4"/>
        <v>3.4825430938011896</v>
      </c>
      <c r="N51" s="45" t="e">
        <f t="shared" si="16"/>
        <v>#N/A</v>
      </c>
      <c r="O51" s="3" t="e">
        <f t="shared" si="17"/>
        <v>#N/A</v>
      </c>
      <c r="P51" s="32" t="e">
        <f t="shared" si="11"/>
        <v>#N/A</v>
      </c>
      <c r="Q51" s="103" t="e">
        <f t="shared" si="9"/>
        <v>#N/A</v>
      </c>
      <c r="R51" s="109" t="e">
        <f t="shared" si="12"/>
        <v>#N/A</v>
      </c>
      <c r="S51" s="57" t="e">
        <f t="shared" si="18"/>
        <v>#N/A</v>
      </c>
      <c r="T51" s="39" t="e">
        <f t="shared" si="14"/>
        <v>#N/A</v>
      </c>
      <c r="U51" s="32" t="e">
        <f t="shared" si="15"/>
        <v>#N/A</v>
      </c>
      <c r="V51" s="6"/>
    </row>
    <row r="52" spans="5:22">
      <c r="E52" s="45">
        <f t="shared" si="0"/>
        <v>75.269373727794459</v>
      </c>
      <c r="F52" s="3">
        <v>235</v>
      </c>
      <c r="G52" s="32">
        <f t="shared" si="10"/>
        <v>0.17624106100773873</v>
      </c>
      <c r="H52" s="45">
        <f t="shared" si="1"/>
        <v>4.3342714648902314</v>
      </c>
      <c r="I52" s="3">
        <f t="shared" si="2"/>
        <v>17923.302826031697</v>
      </c>
      <c r="J52" s="32">
        <f t="shared" si="5"/>
        <v>14847.136629969582</v>
      </c>
      <c r="K52" s="47">
        <f t="shared" si="6"/>
        <v>4.3342714648902314</v>
      </c>
      <c r="L52" s="48">
        <f t="shared" si="3"/>
        <v>0.6288878184572525</v>
      </c>
      <c r="M52" s="49">
        <f t="shared" si="4"/>
        <v>3.705383646432979</v>
      </c>
      <c r="N52" s="45" t="e">
        <f t="shared" si="16"/>
        <v>#N/A</v>
      </c>
      <c r="O52" s="3" t="e">
        <f t="shared" si="17"/>
        <v>#N/A</v>
      </c>
      <c r="P52" s="32" t="e">
        <f t="shared" si="11"/>
        <v>#N/A</v>
      </c>
      <c r="Q52" s="103" t="e">
        <f t="shared" si="9"/>
        <v>#N/A</v>
      </c>
      <c r="R52" s="109" t="e">
        <f t="shared" si="12"/>
        <v>#N/A</v>
      </c>
      <c r="S52" s="57" t="e">
        <f t="shared" si="18"/>
        <v>#N/A</v>
      </c>
      <c r="T52" s="39" t="e">
        <f t="shared" si="14"/>
        <v>#N/A</v>
      </c>
      <c r="U52" s="32" t="e">
        <f t="shared" si="15"/>
        <v>#N/A</v>
      </c>
    </row>
    <row r="53" spans="5:22">
      <c r="E53" s="45">
        <f t="shared" si="0"/>
        <v>119.60673894329244</v>
      </c>
      <c r="F53" s="3">
        <v>240</v>
      </c>
      <c r="G53" s="32">
        <f t="shared" si="10"/>
        <v>0.11277169889771137</v>
      </c>
      <c r="H53" s="45">
        <f t="shared" si="1"/>
        <v>4.7925351612003695</v>
      </c>
      <c r="I53" s="3">
        <f t="shared" si="2"/>
        <v>28945.617346390187</v>
      </c>
      <c r="J53" s="32">
        <f t="shared" si="5"/>
        <v>24052.34062638674</v>
      </c>
      <c r="K53" s="47">
        <f t="shared" si="6"/>
        <v>4.7925351612003695</v>
      </c>
      <c r="L53" s="48">
        <f t="shared" si="3"/>
        <v>1.0156356963645679</v>
      </c>
      <c r="M53" s="49">
        <f t="shared" si="4"/>
        <v>3.7768994648358016</v>
      </c>
      <c r="N53" s="45" t="e">
        <f t="shared" si="16"/>
        <v>#N/A</v>
      </c>
      <c r="O53" s="3" t="e">
        <f t="shared" si="17"/>
        <v>#N/A</v>
      </c>
      <c r="P53" s="32" t="e">
        <f t="shared" si="11"/>
        <v>#N/A</v>
      </c>
      <c r="Q53" s="103" t="e">
        <f t="shared" si="9"/>
        <v>#N/A</v>
      </c>
      <c r="R53" s="109" t="e">
        <f t="shared" si="12"/>
        <v>#N/A</v>
      </c>
      <c r="S53" s="57" t="e">
        <f t="shared" si="18"/>
        <v>#N/A</v>
      </c>
      <c r="T53" s="39" t="e">
        <f t="shared" si="14"/>
        <v>#N/A</v>
      </c>
      <c r="U53" s="32" t="e">
        <f t="shared" si="15"/>
        <v>#N/A</v>
      </c>
    </row>
    <row r="54" spans="5:22">
      <c r="E54" s="45">
        <f t="shared" si="0"/>
        <v>188.25713355692574</v>
      </c>
      <c r="F54" s="3">
        <v>245</v>
      </c>
      <c r="G54" s="32">
        <f t="shared" si="10"/>
        <v>7.283279328749917E-2</v>
      </c>
      <c r="H54" s="45">
        <f t="shared" si="1"/>
        <v>5.2431065854350409</v>
      </c>
      <c r="I54" s="3">
        <f t="shared" si="2"/>
        <v>46367.997721446809</v>
      </c>
      <c r="J54" s="32">
        <f t="shared" si="5"/>
        <v>38667.299872933152</v>
      </c>
      <c r="K54" s="47">
        <f t="shared" si="6"/>
        <v>5.2431065854350409</v>
      </c>
      <c r="L54" s="48">
        <f t="shared" si="3"/>
        <v>1.6269472884718179</v>
      </c>
      <c r="M54" s="49">
        <f t="shared" si="4"/>
        <v>3.616159296963223</v>
      </c>
      <c r="N54" s="45" t="e">
        <f t="shared" si="16"/>
        <v>#N/A</v>
      </c>
      <c r="O54" s="3" t="e">
        <f t="shared" si="17"/>
        <v>#N/A</v>
      </c>
      <c r="P54" s="32" t="e">
        <f t="shared" si="11"/>
        <v>#N/A</v>
      </c>
      <c r="Q54" s="103" t="e">
        <f t="shared" si="9"/>
        <v>#N/A</v>
      </c>
      <c r="R54" s="109" t="e">
        <f t="shared" si="12"/>
        <v>#N/A</v>
      </c>
      <c r="S54" s="57" t="e">
        <f t="shared" si="18"/>
        <v>#N/A</v>
      </c>
      <c r="T54" s="39" t="e">
        <f t="shared" si="14"/>
        <v>#N/A</v>
      </c>
      <c r="U54" s="32" t="e">
        <f t="shared" si="15"/>
        <v>#N/A</v>
      </c>
    </row>
    <row r="55" spans="5:22">
      <c r="E55" s="45">
        <f t="shared" si="0"/>
        <v>293.61005192982452</v>
      </c>
      <c r="F55" s="3">
        <v>250</v>
      </c>
      <c r="G55" s="32">
        <f t="shared" si="10"/>
        <v>4.745953009391158E-2</v>
      </c>
      <c r="H55" s="45">
        <f t="shared" si="1"/>
        <v>5.6856526240500491</v>
      </c>
      <c r="I55" s="3">
        <f t="shared" si="2"/>
        <v>73652.51298245613</v>
      </c>
      <c r="J55" s="32">
        <f t="shared" si="5"/>
        <v>61653.50693545676</v>
      </c>
      <c r="K55" s="47">
        <f t="shared" si="6"/>
        <v>5.6856526240500491</v>
      </c>
      <c r="L55" s="48">
        <f t="shared" si="3"/>
        <v>2.5842987011388114</v>
      </c>
      <c r="M55" s="49">
        <f t="shared" si="4"/>
        <v>3.1013539229112377</v>
      </c>
      <c r="N55" s="45" t="e">
        <f t="shared" si="16"/>
        <v>#N/A</v>
      </c>
      <c r="O55" s="3" t="e">
        <f t="shared" si="17"/>
        <v>#N/A</v>
      </c>
      <c r="P55" s="32" t="e">
        <f t="shared" si="11"/>
        <v>#N/A</v>
      </c>
      <c r="Q55" s="103" t="e">
        <f t="shared" si="9"/>
        <v>#N/A</v>
      </c>
      <c r="R55" s="109" t="e">
        <f t="shared" si="12"/>
        <v>#N/A</v>
      </c>
      <c r="S55" s="57" t="e">
        <f t="shared" si="18"/>
        <v>#N/A</v>
      </c>
      <c r="T55" s="39" t="e">
        <f t="shared" si="14"/>
        <v>#N/A</v>
      </c>
      <c r="U55" s="32" t="e">
        <f t="shared" si="15"/>
        <v>#N/A</v>
      </c>
    </row>
    <row r="56" spans="5:22">
      <c r="E56" s="45">
        <f t="shared" si="0"/>
        <v>453.91055756219788</v>
      </c>
      <c r="F56" s="3">
        <v>255</v>
      </c>
      <c r="G56" s="32">
        <f t="shared" si="10"/>
        <v>3.1191417520957769E-2</v>
      </c>
      <c r="H56" s="45">
        <f t="shared" si="1"/>
        <v>6.1201008228408229</v>
      </c>
      <c r="I56" s="3">
        <f t="shared" si="2"/>
        <v>116002.19217836046</v>
      </c>
      <c r="J56" s="32">
        <f t="shared" si="5"/>
        <v>97479.237602500783</v>
      </c>
      <c r="K56" s="47">
        <f t="shared" si="6"/>
        <v>6.1201008228408229</v>
      </c>
      <c r="L56" s="48">
        <f t="shared" si="3"/>
        <v>4.0702523571354545</v>
      </c>
      <c r="M56" s="49">
        <f t="shared" si="4"/>
        <v>2.0498484657053684</v>
      </c>
      <c r="N56" s="45" t="e">
        <f t="shared" si="16"/>
        <v>#N/A</v>
      </c>
      <c r="O56" s="3" t="e">
        <f t="shared" si="17"/>
        <v>#N/A</v>
      </c>
      <c r="P56" s="32" t="e">
        <f t="shared" si="11"/>
        <v>#N/A</v>
      </c>
      <c r="Q56" s="103" t="e">
        <f t="shared" si="9"/>
        <v>#N/A</v>
      </c>
      <c r="R56" s="109" t="e">
        <f t="shared" si="12"/>
        <v>#N/A</v>
      </c>
      <c r="S56" s="57" t="e">
        <f t="shared" si="18"/>
        <v>#N/A</v>
      </c>
      <c r="T56" s="39" t="e">
        <f t="shared" si="14"/>
        <v>#N/A</v>
      </c>
      <c r="U56" s="32" t="e">
        <f t="shared" si="15"/>
        <v>#N/A</v>
      </c>
    </row>
    <row r="57" spans="5:22">
      <c r="E57" s="45">
        <f t="shared" si="0"/>
        <v>695.8203134889236</v>
      </c>
      <c r="F57" s="3">
        <v>260</v>
      </c>
      <c r="G57" s="32">
        <f t="shared" si="10"/>
        <v>2.066886463857413E-2</v>
      </c>
      <c r="H57" s="45">
        <f t="shared" si="1"/>
        <v>6.5465275776520047</v>
      </c>
      <c r="I57" s="3">
        <f t="shared" si="2"/>
        <v>181173.28150712015</v>
      </c>
      <c r="J57" s="32">
        <f t="shared" si="5"/>
        <v>152830.6762966055</v>
      </c>
      <c r="K57" s="47">
        <f t="shared" si="6"/>
        <v>6.5465275776520047</v>
      </c>
      <c r="L57" s="48">
        <f t="shared" si="3"/>
        <v>6.3569572458638648</v>
      </c>
      <c r="M57" s="49">
        <f t="shared" si="4"/>
        <v>0.18957033178813987</v>
      </c>
      <c r="N57" s="45" t="e">
        <f t="shared" si="16"/>
        <v>#N/A</v>
      </c>
      <c r="O57" s="3" t="e">
        <f t="shared" si="17"/>
        <v>#N/A</v>
      </c>
      <c r="P57" s="32" t="e">
        <f t="shared" si="11"/>
        <v>#N/A</v>
      </c>
      <c r="Q57" s="103" t="e">
        <f t="shared" si="9"/>
        <v>#N/A</v>
      </c>
      <c r="R57" s="109" t="e">
        <f t="shared" si="12"/>
        <v>#N/A</v>
      </c>
      <c r="S57" s="57" t="e">
        <f t="shared" si="18"/>
        <v>#N/A</v>
      </c>
      <c r="T57" s="39" t="e">
        <f t="shared" si="14"/>
        <v>#N/A</v>
      </c>
      <c r="U57" s="32" t="e">
        <f t="shared" si="15"/>
        <v>#N/A</v>
      </c>
    </row>
    <row r="58" spans="5:22">
      <c r="E58" s="45">
        <f t="shared" si="0"/>
        <v>1058.0124962809127</v>
      </c>
      <c r="F58" s="3">
        <v>265</v>
      </c>
      <c r="G58" s="32">
        <f t="shared" si="10"/>
        <v>1.3804825828810209E-2</v>
      </c>
      <c r="H58" s="45">
        <f t="shared" si="1"/>
        <v>6.9650921456081907</v>
      </c>
      <c r="I58" s="3">
        <f t="shared" si="2"/>
        <v>280638.31151444186</v>
      </c>
      <c r="J58" s="32">
        <f t="shared" si="5"/>
        <v>237633.65946859933</v>
      </c>
      <c r="K58" s="47">
        <f t="shared" si="6"/>
        <v>6.9650921456081907</v>
      </c>
      <c r="L58" s="48">
        <f t="shared" si="3"/>
        <v>9.8469582987523463</v>
      </c>
      <c r="M58" s="49">
        <f t="shared" si="4"/>
        <v>-2.8818661531441556</v>
      </c>
      <c r="N58" s="45" t="e">
        <f t="shared" si="16"/>
        <v>#N/A</v>
      </c>
      <c r="O58" s="3" t="e">
        <f t="shared" si="17"/>
        <v>#N/A</v>
      </c>
      <c r="P58" s="32" t="e">
        <f t="shared" si="11"/>
        <v>#N/A</v>
      </c>
      <c r="Q58" s="103" t="e">
        <f t="shared" si="9"/>
        <v>#N/A</v>
      </c>
      <c r="R58" s="109" t="e">
        <f t="shared" si="12"/>
        <v>#N/A</v>
      </c>
      <c r="S58" s="57" t="e">
        <f t="shared" si="18"/>
        <v>#N/A</v>
      </c>
      <c r="T58" s="39" t="e">
        <f t="shared" si="14"/>
        <v>#N/A</v>
      </c>
      <c r="U58" s="32" t="e">
        <f t="shared" si="15"/>
        <v>#N/A</v>
      </c>
    </row>
    <row r="59" spans="5:22">
      <c r="E59" s="45">
        <f t="shared" si="0"/>
        <v>1596.1846975911387</v>
      </c>
      <c r="F59" s="3">
        <v>270</v>
      </c>
      <c r="G59" s="32">
        <f t="shared" si="10"/>
        <v>9.2907065579141291E-3</v>
      </c>
      <c r="H59" s="45">
        <f t="shared" si="1"/>
        <v>7.3759977943712816</v>
      </c>
      <c r="I59" s="3">
        <f t="shared" si="2"/>
        <v>431239.86834960745</v>
      </c>
      <c r="J59" s="32">
        <f t="shared" si="5"/>
        <v>366511.28376674</v>
      </c>
      <c r="K59" s="47">
        <f t="shared" si="6"/>
        <v>7.3759977943712816</v>
      </c>
      <c r="L59" s="48">
        <f t="shared" si="3"/>
        <v>15.13122345086342</v>
      </c>
      <c r="M59" s="49">
        <f t="shared" si="4"/>
        <v>-7.7552256564921382</v>
      </c>
      <c r="N59" s="45" t="e">
        <f t="shared" si="16"/>
        <v>#N/A</v>
      </c>
      <c r="O59" s="3" t="e">
        <f t="shared" si="17"/>
        <v>#N/A</v>
      </c>
      <c r="P59" s="32" t="e">
        <f t="shared" si="11"/>
        <v>#N/A</v>
      </c>
      <c r="Q59" s="103" t="e">
        <f t="shared" si="9"/>
        <v>#N/A</v>
      </c>
      <c r="R59" s="109" t="e">
        <f t="shared" si="12"/>
        <v>#N/A</v>
      </c>
      <c r="S59" s="57" t="e">
        <f t="shared" si="18"/>
        <v>#N/A</v>
      </c>
      <c r="T59" s="39" t="e">
        <f t="shared" si="14"/>
        <v>#N/A</v>
      </c>
      <c r="U59" s="32" t="e">
        <f t="shared" si="15"/>
        <v>#N/A</v>
      </c>
    </row>
    <row r="60" spans="5:22">
      <c r="E60" s="45">
        <f t="shared" si="0"/>
        <v>2390.0047906723476</v>
      </c>
      <c r="F60" s="3">
        <v>275</v>
      </c>
      <c r="G60" s="32">
        <f t="shared" si="10"/>
        <v>6.2986563877370809E-3</v>
      </c>
      <c r="H60" s="45">
        <f t="shared" si="1"/>
        <v>7.7794689710833973</v>
      </c>
      <c r="I60" s="3">
        <f t="shared" si="2"/>
        <v>657526.31743489555</v>
      </c>
      <c r="J60" s="32">
        <f t="shared" si="5"/>
        <v>560849.10681673733</v>
      </c>
      <c r="K60" s="47">
        <f t="shared" si="6"/>
        <v>7.7794689710833973</v>
      </c>
      <c r="L60" s="48">
        <f t="shared" si="3"/>
        <v>23.071098857364756</v>
      </c>
      <c r="M60" s="49">
        <f t="shared" si="4"/>
        <v>-15.29162988628136</v>
      </c>
      <c r="N60" s="45" t="e">
        <f t="shared" si="16"/>
        <v>#N/A</v>
      </c>
      <c r="O60" s="3" t="e">
        <f t="shared" si="17"/>
        <v>#N/A</v>
      </c>
      <c r="P60" s="32" t="e">
        <f t="shared" si="11"/>
        <v>#N/A</v>
      </c>
      <c r="Q60" s="103" t="e">
        <f t="shared" si="9"/>
        <v>#N/A</v>
      </c>
      <c r="R60" s="109" t="e">
        <f t="shared" si="12"/>
        <v>#N/A</v>
      </c>
      <c r="S60" s="57" t="e">
        <f t="shared" si="18"/>
        <v>#N/A</v>
      </c>
      <c r="T60" s="39" t="e">
        <f t="shared" si="14"/>
        <v>#N/A</v>
      </c>
      <c r="U60" s="32" t="e">
        <f t="shared" si="15"/>
        <v>#N/A</v>
      </c>
    </row>
    <row r="61" spans="5:22">
      <c r="E61" s="45">
        <f t="shared" si="0"/>
        <v>3552.6763454597976</v>
      </c>
      <c r="F61" s="3">
        <v>280</v>
      </c>
      <c r="G61" s="32">
        <f t="shared" si="10"/>
        <v>4.3004406355447982E-3</v>
      </c>
      <c r="H61" s="45">
        <f t="shared" si="1"/>
        <v>8.1757379368861418</v>
      </c>
      <c r="I61" s="3">
        <f t="shared" si="2"/>
        <v>995029.37672874331</v>
      </c>
      <c r="J61" s="32">
        <f t="shared" si="5"/>
        <v>851701.97118552716</v>
      </c>
      <c r="K61" s="47">
        <f t="shared" si="6"/>
        <v>8.1757379368861418</v>
      </c>
      <c r="L61" s="48">
        <f t="shared" si="3"/>
        <v>34.913311464166433</v>
      </c>
      <c r="M61" s="49">
        <f t="shared" si="4"/>
        <v>-26.73757352728029</v>
      </c>
      <c r="N61" s="45" t="e">
        <f t="shared" si="16"/>
        <v>#N/A</v>
      </c>
      <c r="O61" s="3" t="e">
        <f t="shared" si="17"/>
        <v>#N/A</v>
      </c>
      <c r="P61" s="32" t="e">
        <f t="shared" si="11"/>
        <v>#N/A</v>
      </c>
      <c r="Q61" s="103" t="e">
        <f t="shared" si="9"/>
        <v>#N/A</v>
      </c>
      <c r="R61" s="109" t="e">
        <f t="shared" si="12"/>
        <v>#N/A</v>
      </c>
      <c r="S61" s="57" t="e">
        <f t="shared" si="18"/>
        <v>#N/A</v>
      </c>
      <c r="T61" s="39" t="e">
        <f t="shared" si="14"/>
        <v>#N/A</v>
      </c>
      <c r="U61" s="32" t="e">
        <f t="shared" si="15"/>
        <v>#N/A</v>
      </c>
    </row>
    <row r="62" spans="5:22">
      <c r="E62" s="45">
        <f t="shared" si="0"/>
        <v>5244.0340409695373</v>
      </c>
      <c r="F62" s="3">
        <v>285</v>
      </c>
      <c r="G62" s="32">
        <f t="shared" si="10"/>
        <v>2.956204954915291E-3</v>
      </c>
      <c r="H62" s="45">
        <f t="shared" si="1"/>
        <v>8.5650370109846534</v>
      </c>
      <c r="I62" s="3">
        <f t="shared" si="2"/>
        <v>1494834.7016763182</v>
      </c>
      <c r="J62" s="32">
        <f t="shared" si="5"/>
        <v>1283859.5265220173</v>
      </c>
      <c r="K62" s="47">
        <f t="shared" si="6"/>
        <v>8.5650370109846534</v>
      </c>
      <c r="L62" s="48">
        <f t="shared" si="3"/>
        <v>52.450340409695372</v>
      </c>
      <c r="M62" s="49">
        <f t="shared" si="4"/>
        <v>-43.885303398710718</v>
      </c>
      <c r="N62" s="45" t="e">
        <f t="shared" si="16"/>
        <v>#N/A</v>
      </c>
      <c r="O62" s="3" t="e">
        <f t="shared" si="17"/>
        <v>#N/A</v>
      </c>
      <c r="P62" s="32" t="e">
        <f t="shared" si="11"/>
        <v>#N/A</v>
      </c>
      <c r="Q62" s="103" t="e">
        <f t="shared" si="9"/>
        <v>#N/A</v>
      </c>
      <c r="R62" s="109" t="e">
        <f t="shared" si="12"/>
        <v>#N/A</v>
      </c>
      <c r="S62" s="57" t="e">
        <f t="shared" si="18"/>
        <v>#N/A</v>
      </c>
      <c r="T62" s="39" t="e">
        <f t="shared" si="14"/>
        <v>#N/A</v>
      </c>
      <c r="U62" s="32" t="e">
        <f t="shared" si="15"/>
        <v>#N/A</v>
      </c>
    </row>
    <row r="63" spans="5:22">
      <c r="E63" s="45">
        <f t="shared" si="0"/>
        <v>7688.3701233837337</v>
      </c>
      <c r="F63" s="3">
        <v>290</v>
      </c>
      <c r="G63" s="32">
        <f t="shared" si="10"/>
        <v>2.0455452243136928E-3</v>
      </c>
      <c r="H63" s="45">
        <f t="shared" si="1"/>
        <v>8.9475941506123284</v>
      </c>
      <c r="I63" s="3">
        <f t="shared" si="2"/>
        <v>2229917.3357812827</v>
      </c>
      <c r="J63" s="32">
        <f t="shared" si="5"/>
        <v>1921497.6220817266</v>
      </c>
      <c r="K63" s="47">
        <f t="shared" si="6"/>
        <v>8.9475941506123284</v>
      </c>
      <c r="L63" s="48">
        <f t="shared" si="3"/>
        <v>78.242713536185363</v>
      </c>
      <c r="M63" s="49">
        <f t="shared" si="4"/>
        <v>-69.295119385573031</v>
      </c>
      <c r="N63" s="45" t="e">
        <f t="shared" si="16"/>
        <v>#N/A</v>
      </c>
      <c r="O63" s="3" t="e">
        <f t="shared" si="17"/>
        <v>#N/A</v>
      </c>
      <c r="P63" s="32" t="e">
        <f t="shared" si="11"/>
        <v>#N/A</v>
      </c>
      <c r="Q63" s="103" t="e">
        <f t="shared" si="9"/>
        <v>#N/A</v>
      </c>
      <c r="R63" s="109" t="e">
        <f t="shared" si="12"/>
        <v>#N/A</v>
      </c>
      <c r="S63" s="57" t="e">
        <f t="shared" si="18"/>
        <v>#N/A</v>
      </c>
      <c r="T63" s="39" t="e">
        <f t="shared" si="14"/>
        <v>#N/A</v>
      </c>
      <c r="U63" s="32" t="e">
        <f t="shared" si="15"/>
        <v>#N/A</v>
      </c>
    </row>
    <row r="64" spans="5:22">
      <c r="E64" s="45">
        <f t="shared" si="0"/>
        <v>11198.568394734128</v>
      </c>
      <c r="F64" s="3">
        <v>295</v>
      </c>
      <c r="G64" s="32">
        <f t="shared" si="10"/>
        <v>1.4244209624308403E-3</v>
      </c>
      <c r="H64" s="45">
        <f t="shared" si="1"/>
        <v>9.3236305203561951</v>
      </c>
      <c r="I64" s="3">
        <f t="shared" si="2"/>
        <v>3303872.6764465678</v>
      </c>
      <c r="J64" s="32">
        <f t="shared" si="5"/>
        <v>2855987.9497741102</v>
      </c>
      <c r="K64" s="47">
        <f t="shared" si="6"/>
        <v>9.3236305203561951</v>
      </c>
      <c r="L64" s="48">
        <f t="shared" si="3"/>
        <v>115.92535706830063</v>
      </c>
      <c r="M64" s="49">
        <f t="shared" si="4"/>
        <v>-106.60172654794444</v>
      </c>
      <c r="N64" s="45" t="e">
        <f t="shared" si="16"/>
        <v>#N/A</v>
      </c>
      <c r="O64" s="3" t="e">
        <f t="shared" si="17"/>
        <v>#N/A</v>
      </c>
      <c r="P64" s="32" t="e">
        <f t="shared" si="11"/>
        <v>#N/A</v>
      </c>
      <c r="Q64" s="103" t="e">
        <f t="shared" si="9"/>
        <v>#N/A</v>
      </c>
      <c r="R64" s="109" t="e">
        <f t="shared" si="12"/>
        <v>#N/A</v>
      </c>
      <c r="S64" s="57" t="e">
        <f t="shared" si="18"/>
        <v>#N/A</v>
      </c>
      <c r="T64" s="39" t="e">
        <f t="shared" si="14"/>
        <v>#N/A</v>
      </c>
      <c r="U64" s="32" t="e">
        <f t="shared" si="15"/>
        <v>#N/A</v>
      </c>
    </row>
    <row r="65" spans="5:21" ht="19.5" thickBot="1">
      <c r="E65" s="46">
        <f t="shared" si="0"/>
        <v>16208.605036649093</v>
      </c>
      <c r="F65" s="33">
        <v>300</v>
      </c>
      <c r="G65" s="34">
        <f t="shared" si="10"/>
        <v>9.9799669291218414E-4</v>
      </c>
      <c r="H65" s="46">
        <f t="shared" si="1"/>
        <v>9.6933592490194993</v>
      </c>
      <c r="I65" s="33">
        <f t="shared" si="2"/>
        <v>4862881.5109947277</v>
      </c>
      <c r="J65" s="34">
        <f t="shared" si="5"/>
        <v>4216628.878649788</v>
      </c>
      <c r="K65" s="50">
        <f t="shared" si="6"/>
        <v>9.6933592490194993</v>
      </c>
      <c r="L65" s="51">
        <f t="shared" si="3"/>
        <v>170.62742143841149</v>
      </c>
      <c r="M65" s="52">
        <f t="shared" si="4"/>
        <v>-160.93406218939199</v>
      </c>
      <c r="N65" s="46" t="e">
        <f t="shared" si="16"/>
        <v>#N/A</v>
      </c>
      <c r="O65" s="33" t="e">
        <f t="shared" si="17"/>
        <v>#N/A</v>
      </c>
      <c r="P65" s="34" t="e">
        <f t="shared" si="11"/>
        <v>#N/A</v>
      </c>
      <c r="Q65" s="112" t="e">
        <f t="shared" si="9"/>
        <v>#N/A</v>
      </c>
      <c r="R65" s="111" t="e">
        <f t="shared" si="12"/>
        <v>#N/A</v>
      </c>
      <c r="S65" s="58" t="e">
        <f t="shared" si="18"/>
        <v>#N/A</v>
      </c>
      <c r="T65" s="40" t="e">
        <f t="shared" si="14"/>
        <v>#N/A</v>
      </c>
      <c r="U65" s="34" t="e">
        <f t="shared" si="15"/>
        <v>#N/A</v>
      </c>
    </row>
    <row r="67" spans="5:21">
      <c r="H67" s="6"/>
      <c r="M67" s="7"/>
    </row>
  </sheetData>
  <phoneticPr fontId="1"/>
  <conditionalFormatting sqref="Q5:R65">
    <cfRule type="expression" dxfId="11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K43" zoomScale="115" zoomScaleNormal="115" workbookViewId="0">
      <selection activeCell="Q5" sqref="Q5:R22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1" s="11" customFormat="1" ht="24">
      <c r="A1" s="10" t="s">
        <v>69</v>
      </c>
    </row>
    <row r="2" spans="1:21" ht="20.25" customHeight="1" thickBot="1">
      <c r="B2" s="1" t="s">
        <v>17</v>
      </c>
      <c r="C2" s="1"/>
      <c r="D2" s="1"/>
      <c r="E2" s="26" t="s">
        <v>54</v>
      </c>
      <c r="F2" s="1"/>
      <c r="G2" s="1"/>
      <c r="H2" s="26" t="s">
        <v>55</v>
      </c>
      <c r="I2" s="1"/>
      <c r="J2" s="1"/>
      <c r="K2" s="1"/>
      <c r="L2" s="26"/>
      <c r="N2" s="26" t="s">
        <v>56</v>
      </c>
      <c r="Q2" s="26" t="s">
        <v>28</v>
      </c>
      <c r="S2" s="26" t="s">
        <v>57</v>
      </c>
    </row>
    <row r="3" spans="1:21" ht="21">
      <c r="B3" s="12" t="s">
        <v>2</v>
      </c>
      <c r="C3" s="43">
        <v>28500</v>
      </c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</row>
    <row r="4" spans="1:21" ht="21">
      <c r="B4" s="13" t="s">
        <v>16</v>
      </c>
      <c r="C4" s="14">
        <v>115</v>
      </c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</row>
    <row r="5" spans="1:21">
      <c r="A5" s="2"/>
      <c r="B5" s="13" t="s">
        <v>3</v>
      </c>
      <c r="C5" s="15">
        <v>4.5000000000000003E-5</v>
      </c>
      <c r="E5" s="45">
        <f t="shared" ref="E5:E65" si="0">F5/C$3+C$5*(F5/C$4)^C$6</f>
        <v>0</v>
      </c>
      <c r="F5" s="3">
        <v>0</v>
      </c>
      <c r="G5" s="32" t="e">
        <f>IFERROR((F5-F4)/(E5-E4),NA())</f>
        <v>#N/A</v>
      </c>
      <c r="H5" s="45">
        <f t="shared" ref="H5:H65" si="1">LN((1+E5))</f>
        <v>0</v>
      </c>
      <c r="I5" s="3">
        <f t="shared" ref="I5:I65" si="2">F5*(1+E5)</f>
        <v>0</v>
      </c>
      <c r="J5" s="32" t="e">
        <f>IFERROR((I5-I4)/(H5-H4),NA())</f>
        <v>#N/A</v>
      </c>
      <c r="K5" s="47">
        <f>H5</f>
        <v>0</v>
      </c>
      <c r="L5" s="48">
        <f t="shared" ref="L5:L65" si="3">I5/C$3</f>
        <v>0</v>
      </c>
      <c r="M5" s="49">
        <f t="shared" ref="M5:M65" si="4">H5-L5</f>
        <v>0</v>
      </c>
      <c r="N5" s="45">
        <f>INDEX(M1:M65,C$23,1)-INDEX(M1:M65,C$23,1)</f>
        <v>0</v>
      </c>
      <c r="O5" s="3">
        <f>INDEX(I$1:I$65,C$23,1)</f>
        <v>100.35108509563291</v>
      </c>
      <c r="P5" s="32" t="e">
        <f>IFERROR((O5-O4)/(N5-N4),NA())</f>
        <v>#N/A</v>
      </c>
      <c r="Q5" s="103">
        <f>ROUND(N5,7)</f>
        <v>0</v>
      </c>
      <c r="R5" s="109">
        <f>ROUND(INDEX(I$1:I$65,C$23,1)*6.89476,3)</f>
        <v>691.89700000000005</v>
      </c>
      <c r="S5" s="56">
        <v>0</v>
      </c>
      <c r="T5" s="38">
        <v>0</v>
      </c>
      <c r="U5" s="32" t="e">
        <f>IFERROR((T5-T4)/(S5-S4),NA())</f>
        <v>#N/A</v>
      </c>
    </row>
    <row r="6" spans="1:21" ht="19.5" thickBot="1">
      <c r="A6" s="2"/>
      <c r="B6" s="16" t="s">
        <v>4</v>
      </c>
      <c r="C6" s="17">
        <v>22</v>
      </c>
      <c r="E6" s="45">
        <f t="shared" si="0"/>
        <v>1.7543859649122806E-4</v>
      </c>
      <c r="F6" s="3">
        <v>5</v>
      </c>
      <c r="G6" s="32">
        <f>IFERROR((F6-F5)/(E6-E5),NA())</f>
        <v>28500.000000000004</v>
      </c>
      <c r="H6" s="45">
        <f t="shared" si="1"/>
        <v>1.7542320894027986E-4</v>
      </c>
      <c r="I6" s="3">
        <f t="shared" si="2"/>
        <v>5.0008771929824558</v>
      </c>
      <c r="J6" s="32">
        <f t="shared" ref="J6:J65" si="5">IFERROR((I6-I5)/(H6-H5),NA())</f>
        <v>28507.500365501393</v>
      </c>
      <c r="K6" s="47">
        <f t="shared" ref="K6:K65" si="6">H6</f>
        <v>1.7542320894027986E-4</v>
      </c>
      <c r="L6" s="48">
        <f t="shared" si="3"/>
        <v>1.7546937519236688E-4</v>
      </c>
      <c r="M6" s="49">
        <f t="shared" si="4"/>
        <v>-4.6166252087013636E-8</v>
      </c>
      <c r="N6" s="45">
        <f t="shared" ref="N6:N37" si="7">IFERROR(INDEX(M$1:M$65,ROW()+$C$23-5)-INDEX(M$1:M$65,$C$23,1),NA())</f>
        <v>2.0818572138646928E-6</v>
      </c>
      <c r="O6" s="3">
        <f t="shared" ref="O6:O37" si="8">IFERROR(INDEX(I$1:I$65,ROW()+$C$23-5),NA())</f>
        <v>105.38748068319298</v>
      </c>
      <c r="P6" s="108">
        <f>IFERROR((O6-O5)/(N6-N5),NA())</f>
        <v>2419183.9642117736</v>
      </c>
      <c r="Q6" s="103">
        <f t="shared" ref="Q6:Q65" si="9">ROUND(N6,7)</f>
        <v>2.0999999999999998E-6</v>
      </c>
      <c r="R6" s="109">
        <f>IFERROR(ROUND(IFERROR(INDEX(I$1:I$65,ROW()+$C$23-5),"")*6.89476,3),NA())</f>
        <v>726.62099999999998</v>
      </c>
      <c r="S6" s="57">
        <f>T6/C3</f>
        <v>3.5210907051099268E-3</v>
      </c>
      <c r="T6" s="39">
        <f>O5</f>
        <v>100.35108509563291</v>
      </c>
      <c r="U6" s="32">
        <f>IFERROR((T6-T5)/(S6-S5),NA())</f>
        <v>28500</v>
      </c>
    </row>
    <row r="7" spans="1:21">
      <c r="E7" s="45">
        <f t="shared" si="0"/>
        <v>3.5087719298245611E-4</v>
      </c>
      <c r="F7" s="3">
        <v>10</v>
      </c>
      <c r="G7" s="32">
        <f t="shared" ref="G7:G65" si="10">IFERROR((F7-F6)/(E7-E6),NA())</f>
        <v>28500.000000000004</v>
      </c>
      <c r="H7" s="45">
        <f t="shared" si="1"/>
        <v>3.5081564997587248E-4</v>
      </c>
      <c r="I7" s="3">
        <f t="shared" si="2"/>
        <v>10.003508771929825</v>
      </c>
      <c r="J7" s="32">
        <f t="shared" si="5"/>
        <v>28522.503874224425</v>
      </c>
      <c r="K7" s="47">
        <f t="shared" si="6"/>
        <v>3.5081564997587248E-4</v>
      </c>
      <c r="L7" s="48">
        <f t="shared" si="3"/>
        <v>3.5100030778701139E-4</v>
      </c>
      <c r="M7" s="49">
        <f t="shared" si="4"/>
        <v>-1.8465781113891728E-7</v>
      </c>
      <c r="N7" s="45">
        <f t="shared" si="7"/>
        <v>1.0855488291617362E-5</v>
      </c>
      <c r="O7" s="3">
        <f t="shared" si="8"/>
        <v>110.42642302671753</v>
      </c>
      <c r="P7" s="32">
        <f t="shared" ref="P7:P65" si="11">IFERROR((O7-O6)/(N7-N6),NA())</f>
        <v>574328.04033689306</v>
      </c>
      <c r="Q7" s="103">
        <f t="shared" si="9"/>
        <v>1.0900000000000001E-5</v>
      </c>
      <c r="R7" s="109">
        <f t="shared" ref="R7:R65" si="12">IFERROR(ROUND(IFERROR(INDEX(I$1:I$65,ROW()+$C$23-5),"")*6.89476,3),NA())</f>
        <v>761.36400000000003</v>
      </c>
      <c r="S7" s="57">
        <f t="shared" ref="S7:S38" si="13">IFERROR(S6+VLOOKUP(T7,$I$5:$K$65,3)-VLOOKUP(T6,$I$5:$K$65,3),NA())</f>
        <v>3.6998881969750215E-3</v>
      </c>
      <c r="T7" s="39">
        <f t="shared" ref="T7:T65" si="14">O6</f>
        <v>105.38748068319298</v>
      </c>
      <c r="U7" s="42">
        <f t="shared" ref="U7:U65" si="15">IFERROR((T7-T6)/(S7-S6),NA())</f>
        <v>28168.155688448347</v>
      </c>
    </row>
    <row r="8" spans="1:21" ht="19.5" thickBot="1">
      <c r="B8" s="1" t="s">
        <v>7</v>
      </c>
      <c r="E8" s="45">
        <f t="shared" si="0"/>
        <v>5.263157894736842E-4</v>
      </c>
      <c r="F8" s="3">
        <v>15</v>
      </c>
      <c r="G8" s="32">
        <f t="shared" si="10"/>
        <v>28499.999999999996</v>
      </c>
      <c r="H8" s="45">
        <f t="shared" si="1"/>
        <v>5.2617733389735721E-4</v>
      </c>
      <c r="I8" s="3">
        <f t="shared" si="2"/>
        <v>15.007894736842106</v>
      </c>
      <c r="J8" s="32">
        <f t="shared" si="5"/>
        <v>28537.510891791568</v>
      </c>
      <c r="K8" s="47">
        <f t="shared" si="6"/>
        <v>5.2617733389735721E-4</v>
      </c>
      <c r="L8" s="48">
        <f t="shared" si="3"/>
        <v>5.2659279778393352E-4</v>
      </c>
      <c r="M8" s="49">
        <f t="shared" si="4"/>
        <v>-4.154638865763163E-7</v>
      </c>
      <c r="N8" s="45">
        <f t="shared" si="7"/>
        <v>3.6623900632594495E-5</v>
      </c>
      <c r="O8" s="3">
        <f t="shared" si="8"/>
        <v>115.4692100877193</v>
      </c>
      <c r="P8" s="32">
        <f t="shared" si="11"/>
        <v>195696.45945872634</v>
      </c>
      <c r="Q8" s="103">
        <f t="shared" si="9"/>
        <v>3.6600000000000002E-5</v>
      </c>
      <c r="R8" s="109">
        <f t="shared" si="12"/>
        <v>796.13199999999995</v>
      </c>
      <c r="S8" s="57">
        <f t="shared" si="13"/>
        <v>3.8854668225624077E-3</v>
      </c>
      <c r="T8" s="39">
        <f t="shared" si="14"/>
        <v>110.42642302671753</v>
      </c>
      <c r="U8" s="32">
        <f t="shared" si="15"/>
        <v>27152.600831995012</v>
      </c>
    </row>
    <row r="9" spans="1:21">
      <c r="B9" s="12" t="s">
        <v>1</v>
      </c>
      <c r="C9" s="18" t="s">
        <v>0</v>
      </c>
      <c r="E9" s="45">
        <f t="shared" si="0"/>
        <v>7.0175438596491223E-4</v>
      </c>
      <c r="F9" s="3">
        <v>20</v>
      </c>
      <c r="G9" s="32">
        <f t="shared" si="10"/>
        <v>28500.000000000007</v>
      </c>
      <c r="H9" s="45">
        <f t="shared" si="1"/>
        <v>7.0150827149030332E-4</v>
      </c>
      <c r="I9" s="3">
        <f t="shared" si="2"/>
        <v>20.014035087719297</v>
      </c>
      <c r="J9" s="32">
        <f t="shared" si="5"/>
        <v>28552.521418094537</v>
      </c>
      <c r="K9" s="47">
        <f t="shared" si="6"/>
        <v>7.0150827149030332E-4</v>
      </c>
      <c r="L9" s="48">
        <f t="shared" si="3"/>
        <v>7.0224684518313324E-4</v>
      </c>
      <c r="M9" s="49">
        <f t="shared" si="4"/>
        <v>-7.3857369282991428E-7</v>
      </c>
      <c r="N9" s="45">
        <f t="shared" si="7"/>
        <v>1.0362440989436636E-4</v>
      </c>
      <c r="O9" s="3">
        <f t="shared" si="8"/>
        <v>120.5190361622587</v>
      </c>
      <c r="P9" s="32">
        <f t="shared" si="11"/>
        <v>75369.965544734296</v>
      </c>
      <c r="Q9" s="103">
        <f t="shared" si="9"/>
        <v>1.036E-4</v>
      </c>
      <c r="R9" s="109">
        <f t="shared" si="12"/>
        <v>830.95</v>
      </c>
      <c r="S9" s="57">
        <f t="shared" si="13"/>
        <v>4.0881751317806397E-3</v>
      </c>
      <c r="T9" s="39">
        <f t="shared" si="14"/>
        <v>115.4692100877193</v>
      </c>
      <c r="U9" s="32">
        <f t="shared" si="15"/>
        <v>24877.061431027993</v>
      </c>
    </row>
    <row r="10" spans="1:21">
      <c r="B10" s="19">
        <v>0</v>
      </c>
      <c r="C10" s="20">
        <f>B10/(C$3*0.7)</f>
        <v>0</v>
      </c>
      <c r="E10" s="45">
        <f t="shared" si="0"/>
        <v>8.7719298245614048E-4</v>
      </c>
      <c r="F10" s="3">
        <v>25</v>
      </c>
      <c r="G10" s="32">
        <f t="shared" si="10"/>
        <v>28499.999999999971</v>
      </c>
      <c r="H10" s="45">
        <f t="shared" si="1"/>
        <v>8.7680847353438615E-4</v>
      </c>
      <c r="I10" s="3">
        <f t="shared" si="2"/>
        <v>25.021929824561401</v>
      </c>
      <c r="J10" s="32">
        <f t="shared" si="5"/>
        <v>28567.53545316945</v>
      </c>
      <c r="K10" s="47">
        <f t="shared" si="6"/>
        <v>8.7680847353438615E-4</v>
      </c>
      <c r="L10" s="48">
        <f t="shared" si="3"/>
        <v>8.7796244998461059E-4</v>
      </c>
      <c r="M10" s="49">
        <f t="shared" si="4"/>
        <v>-1.153976450224436E-6</v>
      </c>
      <c r="N10" s="45">
        <f t="shared" si="7"/>
        <v>2.6681650053183041E-4</v>
      </c>
      <c r="O10" s="3">
        <f t="shared" si="8"/>
        <v>125.5834656929872</v>
      </c>
      <c r="P10" s="32">
        <f t="shared" si="11"/>
        <v>31033.547710221326</v>
      </c>
      <c r="Q10" s="103">
        <f t="shared" si="9"/>
        <v>2.6679999999999998E-4</v>
      </c>
      <c r="R10" s="109">
        <f t="shared" si="12"/>
        <v>865.86800000000005</v>
      </c>
      <c r="S10" s="57">
        <f t="shared" si="13"/>
        <v>4.3323625208508115E-3</v>
      </c>
      <c r="T10" s="39">
        <f t="shared" si="14"/>
        <v>120.5190361622587</v>
      </c>
      <c r="U10" s="32">
        <f t="shared" si="15"/>
        <v>20680.126413441583</v>
      </c>
    </row>
    <row r="11" spans="1:21" ht="19.5" thickBot="1">
      <c r="B11" s="21">
        <v>999</v>
      </c>
      <c r="C11" s="22">
        <f>B11/(C$3*0.7)</f>
        <v>5.0075187969924814E-2</v>
      </c>
      <c r="E11" s="45">
        <f t="shared" si="0"/>
        <v>1.0526315789473749E-3</v>
      </c>
      <c r="F11" s="3">
        <v>30</v>
      </c>
      <c r="G11" s="32">
        <f t="shared" si="10"/>
        <v>28499.999999998967</v>
      </c>
      <c r="H11" s="45">
        <f t="shared" si="1"/>
        <v>1.0520779508038345E-3</v>
      </c>
      <c r="I11" s="3">
        <f t="shared" si="2"/>
        <v>30.031578947368423</v>
      </c>
      <c r="J11" s="32">
        <f t="shared" si="5"/>
        <v>28582.552996980186</v>
      </c>
      <c r="K11" s="47">
        <f t="shared" si="6"/>
        <v>1.0520779508038345E-3</v>
      </c>
      <c r="L11" s="48">
        <f t="shared" si="3"/>
        <v>1.0537396121883657E-3</v>
      </c>
      <c r="M11" s="49">
        <f t="shared" si="4"/>
        <v>-1.66166138453115E-6</v>
      </c>
      <c r="N11" s="45">
        <f t="shared" si="7"/>
        <v>6.4666138980316737E-4</v>
      </c>
      <c r="O11" s="3">
        <f t="shared" si="8"/>
        <v>130.67978993216514</v>
      </c>
      <c r="P11" s="32">
        <f t="shared" si="11"/>
        <v>13416.856151347196</v>
      </c>
      <c r="Q11" s="103">
        <f t="shared" si="9"/>
        <v>6.4670000000000005E-4</v>
      </c>
      <c r="R11" s="109">
        <f t="shared" si="12"/>
        <v>901.00599999999997</v>
      </c>
      <c r="S11" s="57">
        <f t="shared" si="13"/>
        <v>4.6732538932682238E-3</v>
      </c>
      <c r="T11" s="39">
        <f t="shared" si="14"/>
        <v>125.5834656929872</v>
      </c>
      <c r="U11" s="32">
        <f t="shared" si="15"/>
        <v>14856.4321086051</v>
      </c>
    </row>
    <row r="12" spans="1:21">
      <c r="E12" s="45">
        <f t="shared" si="0"/>
        <v>1.2280701754387904E-3</v>
      </c>
      <c r="F12" s="3">
        <v>35</v>
      </c>
      <c r="G12" s="32">
        <f t="shared" si="10"/>
        <v>28499.999999969554</v>
      </c>
      <c r="H12" s="45">
        <f t="shared" si="1"/>
        <v>1.2273167140667701E-3</v>
      </c>
      <c r="I12" s="3">
        <f t="shared" si="2"/>
        <v>35.042982456140358</v>
      </c>
      <c r="J12" s="32">
        <f t="shared" si="5"/>
        <v>28597.574049598916</v>
      </c>
      <c r="K12" s="47">
        <f t="shared" si="6"/>
        <v>1.2273167140667701E-3</v>
      </c>
      <c r="L12" s="48">
        <f t="shared" si="3"/>
        <v>1.2295783317943984E-3</v>
      </c>
      <c r="M12" s="49">
        <f t="shared" si="4"/>
        <v>-2.2616177276283105E-6</v>
      </c>
      <c r="N12" s="45">
        <f t="shared" si="7"/>
        <v>1.498931647456772E-3</v>
      </c>
      <c r="O12" s="3">
        <f t="shared" si="8"/>
        <v>135.84626709737276</v>
      </c>
      <c r="P12" s="32">
        <f t="shared" si="11"/>
        <v>6062.0174396693292</v>
      </c>
      <c r="Q12" s="103">
        <f t="shared" si="9"/>
        <v>1.4989000000000001E-3</v>
      </c>
      <c r="R12" s="109">
        <f t="shared" si="12"/>
        <v>936.62699999999995</v>
      </c>
      <c r="S12" s="57">
        <f t="shared" si="13"/>
        <v>5.2319171768966813E-3</v>
      </c>
      <c r="T12" s="39">
        <f t="shared" si="14"/>
        <v>130.67978993216514</v>
      </c>
      <c r="U12" s="32">
        <f t="shared" si="15"/>
        <v>9122.353998418972</v>
      </c>
    </row>
    <row r="13" spans="1:21" ht="19.5" thickBot="1">
      <c r="B13" s="1" t="s">
        <v>8</v>
      </c>
      <c r="E13" s="45">
        <f t="shared" si="0"/>
        <v>1.4035087719334819E-3</v>
      </c>
      <c r="F13" s="3">
        <v>40</v>
      </c>
      <c r="G13" s="32">
        <f t="shared" si="10"/>
        <v>28499.999999437365</v>
      </c>
      <c r="H13" s="45">
        <f t="shared" si="1"/>
        <v>1.4025247740892014E-3</v>
      </c>
      <c r="I13" s="3">
        <f t="shared" si="2"/>
        <v>40.056140350877342</v>
      </c>
      <c r="J13" s="32">
        <f t="shared" si="5"/>
        <v>28612.598610447298</v>
      </c>
      <c r="K13" s="47">
        <f t="shared" si="6"/>
        <v>1.4025247740892014E-3</v>
      </c>
      <c r="L13" s="48">
        <f t="shared" si="3"/>
        <v>1.4054786088027137E-3</v>
      </c>
      <c r="M13" s="49">
        <f t="shared" si="4"/>
        <v>-2.953834713512269E-6</v>
      </c>
      <c r="N13" s="45">
        <f t="shared" si="7"/>
        <v>3.350466807311435E-3</v>
      </c>
      <c r="O13" s="3">
        <f t="shared" si="8"/>
        <v>141.16503403883311</v>
      </c>
      <c r="P13" s="32">
        <f t="shared" si="11"/>
        <v>2872.6254066262786</v>
      </c>
      <c r="Q13" s="103">
        <f t="shared" si="9"/>
        <v>3.3505000000000002E-3</v>
      </c>
      <c r="R13" s="109">
        <f t="shared" si="12"/>
        <v>973.29899999999998</v>
      </c>
      <c r="S13" s="57">
        <f t="shared" si="13"/>
        <v>6.265467335083888E-3</v>
      </c>
      <c r="T13" s="39">
        <f t="shared" si="14"/>
        <v>135.84626709737276</v>
      </c>
      <c r="U13" s="32">
        <f t="shared" si="15"/>
        <v>4998.7677175429562</v>
      </c>
    </row>
    <row r="14" spans="1:21">
      <c r="B14" s="12" t="s">
        <v>1</v>
      </c>
      <c r="C14" s="18" t="s">
        <v>0</v>
      </c>
      <c r="E14" s="45">
        <f t="shared" si="0"/>
        <v>1.5789473684698655E-3</v>
      </c>
      <c r="F14" s="3">
        <v>45</v>
      </c>
      <c r="G14" s="32">
        <f t="shared" si="10"/>
        <v>28499.999992664478</v>
      </c>
      <c r="H14" s="45">
        <f t="shared" si="1"/>
        <v>1.5777021416665071E-3</v>
      </c>
      <c r="I14" s="3">
        <f t="shared" si="2"/>
        <v>45.071052631581146</v>
      </c>
      <c r="J14" s="32">
        <f t="shared" si="5"/>
        <v>28627.626673809475</v>
      </c>
      <c r="K14" s="47">
        <f t="shared" si="6"/>
        <v>1.5777021416665071E-3</v>
      </c>
      <c r="L14" s="48">
        <f t="shared" si="3"/>
        <v>1.5814404432133735E-3</v>
      </c>
      <c r="M14" s="49">
        <f t="shared" si="4"/>
        <v>-3.738301546866345E-6</v>
      </c>
      <c r="N14" s="45">
        <f t="shared" si="7"/>
        <v>7.2541998291660911E-3</v>
      </c>
      <c r="O14" s="3">
        <f t="shared" si="8"/>
        <v>146.80757222081976</v>
      </c>
      <c r="P14" s="32">
        <f t="shared" si="11"/>
        <v>1445.421126495452</v>
      </c>
      <c r="Q14" s="103">
        <f t="shared" si="9"/>
        <v>7.2541999999999997E-3</v>
      </c>
      <c r="R14" s="109">
        <f t="shared" si="12"/>
        <v>1012.203</v>
      </c>
      <c r="S14" s="57">
        <f t="shared" si="13"/>
        <v>8.3036258963933001E-3</v>
      </c>
      <c r="T14" s="39">
        <f t="shared" si="14"/>
        <v>141.16503403883311</v>
      </c>
      <c r="U14" s="32">
        <f t="shared" si="15"/>
        <v>2609.5942888973855</v>
      </c>
    </row>
    <row r="15" spans="1:21">
      <c r="B15" s="19">
        <v>0</v>
      </c>
      <c r="C15" s="20">
        <f>B15/(C$3*0.85)</f>
        <v>0</v>
      </c>
      <c r="E15" s="45">
        <f t="shared" si="0"/>
        <v>1.7543859654079593E-3</v>
      </c>
      <c r="F15" s="3">
        <v>50</v>
      </c>
      <c r="G15" s="32">
        <f t="shared" si="10"/>
        <v>28499.999927406665</v>
      </c>
      <c r="H15" s="45">
        <f t="shared" si="1"/>
        <v>1.7528488279091223E-3</v>
      </c>
      <c r="I15" s="3">
        <f t="shared" si="2"/>
        <v>50.087719298270393</v>
      </c>
      <c r="J15" s="32">
        <f t="shared" si="5"/>
        <v>28642.658187321358</v>
      </c>
      <c r="K15" s="47">
        <f t="shared" si="6"/>
        <v>1.7528488279091223E-3</v>
      </c>
      <c r="L15" s="48">
        <f t="shared" si="3"/>
        <v>1.7574638350270314E-3</v>
      </c>
      <c r="M15" s="49">
        <f t="shared" si="4"/>
        <v>-4.615007117909041E-6</v>
      </c>
      <c r="N15" s="45">
        <f t="shared" si="7"/>
        <v>1.5248002685031493E-2</v>
      </c>
      <c r="O15" s="3">
        <f t="shared" si="8"/>
        <v>153.12271138000008</v>
      </c>
      <c r="P15" s="32">
        <f t="shared" si="11"/>
        <v>790.0043662631266</v>
      </c>
      <c r="Q15" s="103">
        <f t="shared" si="9"/>
        <v>1.5247999999999999E-2</v>
      </c>
      <c r="R15" s="109">
        <f t="shared" si="12"/>
        <v>1055.7439999999999</v>
      </c>
      <c r="S15" s="57">
        <f t="shared" si="13"/>
        <v>1.2405342714107138E-2</v>
      </c>
      <c r="T15" s="39">
        <f t="shared" si="14"/>
        <v>146.80757222081976</v>
      </c>
      <c r="U15" s="32">
        <f t="shared" si="15"/>
        <v>1375.6527894901378</v>
      </c>
    </row>
    <row r="16" spans="1:21" ht="19.5" thickBot="1">
      <c r="B16" s="21">
        <v>999</v>
      </c>
      <c r="C16" s="22">
        <f>B16/(C$3*0.85)</f>
        <v>4.123839009287926E-2</v>
      </c>
      <c r="E16" s="45">
        <f t="shared" si="0"/>
        <v>1.9298245654384685E-3</v>
      </c>
      <c r="F16" s="3">
        <v>55</v>
      </c>
      <c r="G16" s="32">
        <f t="shared" si="10"/>
        <v>28499.999425043792</v>
      </c>
      <c r="H16" s="45">
        <f t="shared" si="1"/>
        <v>1.9279648462485601E-3</v>
      </c>
      <c r="I16" s="3">
        <f t="shared" si="2"/>
        <v>55.106140351099114</v>
      </c>
      <c r="J16" s="32">
        <f t="shared" si="5"/>
        <v>28657.692770864734</v>
      </c>
      <c r="K16" s="47">
        <f t="shared" si="6"/>
        <v>1.9279648462485601E-3</v>
      </c>
      <c r="L16" s="48">
        <f t="shared" si="3"/>
        <v>1.9335487842490917E-3</v>
      </c>
      <c r="M16" s="49">
        <f t="shared" si="4"/>
        <v>-5.5839380005316078E-6</v>
      </c>
      <c r="N16" s="45">
        <f t="shared" si="7"/>
        <v>3.1129488893013469E-2</v>
      </c>
      <c r="O16" s="3">
        <f t="shared" si="8"/>
        <v>160.80306705571491</v>
      </c>
      <c r="P16" s="32">
        <f t="shared" si="11"/>
        <v>483.60434125206137</v>
      </c>
      <c r="Q16" s="103">
        <f t="shared" si="9"/>
        <v>3.1129500000000001E-2</v>
      </c>
      <c r="R16" s="109">
        <f t="shared" si="12"/>
        <v>1108.6990000000001</v>
      </c>
      <c r="S16" s="57">
        <f t="shared" si="13"/>
        <v>2.062072940011922E-2</v>
      </c>
      <c r="T16" s="39">
        <f t="shared" si="14"/>
        <v>153.12271138000008</v>
      </c>
      <c r="U16" s="32">
        <f t="shared" si="15"/>
        <v>768.69652038811307</v>
      </c>
    </row>
    <row r="17" spans="2:21">
      <c r="E17" s="45">
        <f t="shared" si="0"/>
        <v>2.1052631852592381E-3</v>
      </c>
      <c r="F17" s="3">
        <v>60</v>
      </c>
      <c r="G17" s="32">
        <f t="shared" si="10"/>
        <v>28499.996210116489</v>
      </c>
      <c r="H17" s="45">
        <f t="shared" si="1"/>
        <v>2.1030502240857352E-3</v>
      </c>
      <c r="I17" s="3">
        <f t="shared" si="2"/>
        <v>60.126315791115552</v>
      </c>
      <c r="J17" s="32">
        <f t="shared" si="5"/>
        <v>28672.728140011044</v>
      </c>
      <c r="K17" s="47">
        <f t="shared" si="6"/>
        <v>2.1030502240857352E-3</v>
      </c>
      <c r="L17" s="48">
        <f t="shared" si="3"/>
        <v>2.1096952909163353E-3</v>
      </c>
      <c r="M17" s="49">
        <f t="shared" si="4"/>
        <v>-6.6450668306000833E-6</v>
      </c>
      <c r="N17" s="45">
        <f t="shared" si="7"/>
        <v>6.1627876902904645E-2</v>
      </c>
      <c r="O17" s="3">
        <f t="shared" si="8"/>
        <v>171.19308622512233</v>
      </c>
      <c r="P17" s="32">
        <f t="shared" si="11"/>
        <v>340.67437157786026</v>
      </c>
      <c r="Q17" s="103">
        <f t="shared" si="9"/>
        <v>6.1627899999999999E-2</v>
      </c>
      <c r="R17" s="109">
        <f t="shared" si="12"/>
        <v>1180.335</v>
      </c>
      <c r="S17" s="57">
        <f t="shared" si="13"/>
        <v>3.6771701772161366E-2</v>
      </c>
      <c r="T17" s="39">
        <f t="shared" si="14"/>
        <v>160.80306705571491</v>
      </c>
      <c r="U17" s="32">
        <f t="shared" si="15"/>
        <v>475.53518752900379</v>
      </c>
    </row>
    <row r="18" spans="2:21" ht="19.5" thickBot="1">
      <c r="B18" s="1" t="s">
        <v>9</v>
      </c>
      <c r="E18" s="45">
        <f t="shared" si="0"/>
        <v>2.2807019135899268E-3</v>
      </c>
      <c r="F18" s="3">
        <v>65</v>
      </c>
      <c r="G18" s="32">
        <f t="shared" si="10"/>
        <v>28499.978582695712</v>
      </c>
      <c r="H18" s="45">
        <f t="shared" si="1"/>
        <v>2.2781050606627564E-3</v>
      </c>
      <c r="I18" s="3">
        <f t="shared" si="2"/>
        <v>65.14824562438335</v>
      </c>
      <c r="J18" s="32">
        <f t="shared" si="5"/>
        <v>28687.752543519313</v>
      </c>
      <c r="K18" s="47">
        <f t="shared" si="6"/>
        <v>2.2781050606627564E-3</v>
      </c>
      <c r="L18" s="48">
        <f t="shared" si="3"/>
        <v>2.2859033552415212E-3</v>
      </c>
      <c r="M18" s="49">
        <f t="shared" si="4"/>
        <v>-7.7982945787648597E-6</v>
      </c>
      <c r="N18" s="45">
        <f t="shared" si="7"/>
        <v>0.11780912210536233</v>
      </c>
      <c r="O18" s="3">
        <f t="shared" si="8"/>
        <v>186.84777913302594</v>
      </c>
      <c r="P18" s="32">
        <f t="shared" si="11"/>
        <v>278.64624309214821</v>
      </c>
      <c r="Q18" s="103">
        <f t="shared" si="9"/>
        <v>0.1178091</v>
      </c>
      <c r="R18" s="109">
        <f t="shared" si="12"/>
        <v>1288.271</v>
      </c>
      <c r="S18" s="57">
        <f t="shared" si="13"/>
        <v>6.7634651858172107E-2</v>
      </c>
      <c r="T18" s="39">
        <f t="shared" si="14"/>
        <v>171.19308622512233</v>
      </c>
      <c r="U18" s="32">
        <f t="shared" si="15"/>
        <v>336.65022755283889</v>
      </c>
    </row>
    <row r="19" spans="2:21">
      <c r="B19" s="12" t="s">
        <v>6</v>
      </c>
      <c r="C19" s="23">
        <v>192</v>
      </c>
      <c r="E19" s="45">
        <f t="shared" si="0"/>
        <v>2.4561411637393517E-3</v>
      </c>
      <c r="F19" s="3">
        <v>70</v>
      </c>
      <c r="G19" s="32">
        <f t="shared" si="10"/>
        <v>28499.893813621555</v>
      </c>
      <c r="H19" s="45">
        <f t="shared" si="1"/>
        <v>2.4531297789474353E-3</v>
      </c>
      <c r="I19" s="3">
        <f t="shared" si="2"/>
        <v>70.17192988146175</v>
      </c>
      <c r="J19" s="32">
        <f t="shared" si="5"/>
        <v>28702.713001413573</v>
      </c>
      <c r="K19" s="47">
        <f t="shared" si="6"/>
        <v>2.4531297789474353E-3</v>
      </c>
      <c r="L19" s="48">
        <f t="shared" si="3"/>
        <v>2.4621729782969034E-3</v>
      </c>
      <c r="M19" s="49">
        <f t="shared" si="4"/>
        <v>-9.043199349468168E-6</v>
      </c>
      <c r="N19" s="45">
        <f t="shared" si="7"/>
        <v>0.21583055687646685</v>
      </c>
      <c r="O19" s="3">
        <f t="shared" si="8"/>
        <v>212.5271400649028</v>
      </c>
      <c r="P19" s="32">
        <f t="shared" si="11"/>
        <v>261.97699505054385</v>
      </c>
      <c r="Q19" s="103">
        <f t="shared" si="9"/>
        <v>0.21583060000000001</v>
      </c>
      <c r="R19" s="109">
        <f t="shared" si="12"/>
        <v>1465.3240000000001</v>
      </c>
      <c r="S19" s="57">
        <f t="shared" si="13"/>
        <v>0.12436518453108256</v>
      </c>
      <c r="T19" s="39">
        <f t="shared" si="14"/>
        <v>186.84777913302594</v>
      </c>
      <c r="U19" s="32">
        <f t="shared" si="15"/>
        <v>275.94827988242957</v>
      </c>
    </row>
    <row r="20" spans="2:21">
      <c r="B20" s="13" t="s">
        <v>5</v>
      </c>
      <c r="C20" s="14">
        <v>174</v>
      </c>
      <c r="E20" s="45">
        <f t="shared" si="0"/>
        <v>2.6315826559498621E-3</v>
      </c>
      <c r="F20" s="3">
        <v>75</v>
      </c>
      <c r="G20" s="32">
        <f t="shared" si="10"/>
        <v>28499.529598166861</v>
      </c>
      <c r="H20" s="45">
        <f t="shared" si="1"/>
        <v>2.6281261051170342E-3</v>
      </c>
      <c r="I20" s="3">
        <f t="shared" si="2"/>
        <v>75.197368699196232</v>
      </c>
      <c r="J20" s="32">
        <f t="shared" si="5"/>
        <v>28717.396117585027</v>
      </c>
      <c r="K20" s="47">
        <f t="shared" si="6"/>
        <v>2.6281261051170342E-3</v>
      </c>
      <c r="L20" s="48">
        <f t="shared" si="3"/>
        <v>2.6385041648840785E-3</v>
      </c>
      <c r="M20" s="49">
        <f t="shared" si="4"/>
        <v>-1.0378059767044302E-5</v>
      </c>
      <c r="N20" s="45">
        <f t="shared" si="7"/>
        <v>0.37503760595957208</v>
      </c>
      <c r="O20" s="3">
        <f t="shared" si="8"/>
        <v>256.93482370105846</v>
      </c>
      <c r="P20" s="32">
        <f t="shared" si="11"/>
        <v>278.93038588369973</v>
      </c>
      <c r="Q20" s="103">
        <f t="shared" si="9"/>
        <v>0.37503760000000003</v>
      </c>
      <c r="R20" s="109">
        <f t="shared" si="12"/>
        <v>1771.5039999999999</v>
      </c>
      <c r="S20" s="57">
        <f t="shared" si="13"/>
        <v>0.22328764951032309</v>
      </c>
      <c r="T20" s="39">
        <f t="shared" si="14"/>
        <v>212.5271400649028</v>
      </c>
      <c r="U20" s="32">
        <f t="shared" si="15"/>
        <v>259.59079100248687</v>
      </c>
    </row>
    <row r="21" spans="2:21" ht="19.5" thickBot="1">
      <c r="B21" s="16" t="s">
        <v>4</v>
      </c>
      <c r="C21" s="24">
        <f>1+LN(17/4)/LN(C19/C20)</f>
        <v>15.698475342264615</v>
      </c>
      <c r="E21" s="45">
        <f t="shared" si="0"/>
        <v>2.8070328843675901E-3</v>
      </c>
      <c r="F21" s="3">
        <v>80</v>
      </c>
      <c r="G21" s="32">
        <f t="shared" si="10"/>
        <v>28498.110518816426</v>
      </c>
      <c r="H21" s="45">
        <f t="shared" si="1"/>
        <v>2.8031005246838769E-3</v>
      </c>
      <c r="I21" s="3">
        <f t="shared" si="2"/>
        <v>80.224562630749418</v>
      </c>
      <c r="J21" s="32">
        <f t="shared" si="5"/>
        <v>28731.022191690863</v>
      </c>
      <c r="K21" s="47">
        <f t="shared" si="6"/>
        <v>2.8031005246838769E-3</v>
      </c>
      <c r="L21" s="48">
        <f t="shared" si="3"/>
        <v>2.8148969344122601E-3</v>
      </c>
      <c r="M21" s="49">
        <f t="shared" si="4"/>
        <v>-1.1796409728383282E-5</v>
      </c>
      <c r="N21" s="45">
        <f t="shared" si="7"/>
        <v>0.61152118810656464</v>
      </c>
      <c r="O21" s="3">
        <f t="shared" si="8"/>
        <v>335.70770926474108</v>
      </c>
      <c r="P21" s="32">
        <f t="shared" si="11"/>
        <v>333.1008641213802</v>
      </c>
      <c r="Q21" s="103">
        <f t="shared" si="9"/>
        <v>0.61152119999999999</v>
      </c>
      <c r="R21" s="109">
        <f t="shared" si="12"/>
        <v>2314.6239999999998</v>
      </c>
      <c r="S21" s="57">
        <f t="shared" si="13"/>
        <v>0.38405286293153906</v>
      </c>
      <c r="T21" s="39">
        <f t="shared" si="14"/>
        <v>256.93482370105846</v>
      </c>
      <c r="U21" s="32">
        <f t="shared" si="15"/>
        <v>276.22694419472742</v>
      </c>
    </row>
    <row r="22" spans="2:21" ht="19.5" thickBot="1">
      <c r="E22" s="45">
        <f t="shared" si="0"/>
        <v>2.9825143609126582E-3</v>
      </c>
      <c r="F22" s="3">
        <v>85</v>
      </c>
      <c r="G22" s="32">
        <f t="shared" si="10"/>
        <v>28493.035837408595</v>
      </c>
      <c r="H22" s="45">
        <f t="shared" si="1"/>
        <v>2.978075488765837E-3</v>
      </c>
      <c r="I22" s="3">
        <f t="shared" si="2"/>
        <v>85.253513720677574</v>
      </c>
      <c r="J22" s="32">
        <f t="shared" si="5"/>
        <v>28740.975123575634</v>
      </c>
      <c r="K22" s="47">
        <f t="shared" si="6"/>
        <v>2.978075488765837E-3</v>
      </c>
      <c r="L22" s="48">
        <f t="shared" si="3"/>
        <v>2.9913513586202656E-3</v>
      </c>
      <c r="M22" s="49">
        <f t="shared" si="4"/>
        <v>-1.3275869854428596E-5</v>
      </c>
      <c r="N22" s="45">
        <f t="shared" si="7"/>
        <v>0.92935940904931036</v>
      </c>
      <c r="O22" s="3">
        <f t="shared" si="8"/>
        <v>476.47597446500623</v>
      </c>
      <c r="P22" s="32">
        <f t="shared" si="11"/>
        <v>442.89281755583028</v>
      </c>
      <c r="Q22" s="103">
        <f t="shared" si="9"/>
        <v>0.92935939999999995</v>
      </c>
      <c r="R22" s="109">
        <f t="shared" si="12"/>
        <v>3285.1869999999999</v>
      </c>
      <c r="S22" s="57">
        <f t="shared" si="13"/>
        <v>0.62330040597550285</v>
      </c>
      <c r="T22" s="39">
        <f t="shared" si="14"/>
        <v>335.70770926474108</v>
      </c>
      <c r="U22" s="32">
        <f t="shared" si="15"/>
        <v>329.25264168421336</v>
      </c>
    </row>
    <row r="23" spans="2:21" ht="19.5" thickBot="1">
      <c r="B23" s="25" t="s">
        <v>23</v>
      </c>
      <c r="C23" s="44">
        <v>25</v>
      </c>
      <c r="E23" s="45">
        <f t="shared" si="0"/>
        <v>3.1580994733227644E-3</v>
      </c>
      <c r="F23" s="3">
        <v>90</v>
      </c>
      <c r="G23" s="32">
        <f t="shared" si="10"/>
        <v>28476.218350002968</v>
      </c>
      <c r="H23" s="45">
        <f t="shared" si="1"/>
        <v>3.1531231515743575E-3</v>
      </c>
      <c r="I23" s="3">
        <f t="shared" si="2"/>
        <v>90.284228952599037</v>
      </c>
      <c r="J23" s="32">
        <f t="shared" si="5"/>
        <v>28739.116827994516</v>
      </c>
      <c r="K23" s="47">
        <f t="shared" si="6"/>
        <v>3.1531231515743575E-3</v>
      </c>
      <c r="L23" s="48">
        <f t="shared" si="3"/>
        <v>3.1678676825473346E-3</v>
      </c>
      <c r="M23" s="49">
        <f t="shared" si="4"/>
        <v>-1.4744530972977087E-5</v>
      </c>
      <c r="N23" s="45">
        <f t="shared" si="7"/>
        <v>1.3168138027292036</v>
      </c>
      <c r="O23" s="3">
        <f t="shared" si="8"/>
        <v>727.3012968344392</v>
      </c>
      <c r="P23" s="32">
        <f t="shared" si="11"/>
        <v>647.36734557889577</v>
      </c>
      <c r="Q23" s="103">
        <f t="shared" si="9"/>
        <v>1.3168138</v>
      </c>
      <c r="R23" s="109">
        <f t="shared" si="12"/>
        <v>5014.5680000000002</v>
      </c>
      <c r="S23" s="57">
        <f t="shared" si="13"/>
        <v>0.94607786429369645</v>
      </c>
      <c r="T23" s="39">
        <f t="shared" si="14"/>
        <v>476.47597446500623</v>
      </c>
      <c r="U23" s="32">
        <f t="shared" si="15"/>
        <v>436.11553896522719</v>
      </c>
    </row>
    <row r="24" spans="2:21">
      <c r="E24" s="45">
        <f t="shared" si="0"/>
        <v>3.3340059681484591E-3</v>
      </c>
      <c r="F24" s="3">
        <v>95</v>
      </c>
      <c r="G24" s="32">
        <f t="shared" si="10"/>
        <v>28424.192096798284</v>
      </c>
      <c r="H24" s="45">
        <f t="shared" si="1"/>
        <v>3.3284604925978263E-3</v>
      </c>
      <c r="I24" s="3">
        <f t="shared" si="2"/>
        <v>95.316730566974101</v>
      </c>
      <c r="J24" s="32">
        <f t="shared" si="5"/>
        <v>28701.824637009104</v>
      </c>
      <c r="K24" s="47">
        <f t="shared" si="6"/>
        <v>3.3284604925978263E-3</v>
      </c>
      <c r="L24" s="48">
        <f t="shared" si="3"/>
        <v>3.3444466865604947E-3</v>
      </c>
      <c r="M24" s="49">
        <f t="shared" si="4"/>
        <v>-1.5986193962668361E-5</v>
      </c>
      <c r="N24" s="45">
        <f t="shared" si="7"/>
        <v>1.7511755994813882</v>
      </c>
      <c r="O24" s="3">
        <f t="shared" si="8"/>
        <v>1170.5520710963838</v>
      </c>
      <c r="P24" s="32">
        <f t="shared" si="11"/>
        <v>1020.464455152881</v>
      </c>
      <c r="Q24" s="103">
        <f t="shared" si="9"/>
        <v>1.7511756000000001</v>
      </c>
      <c r="R24" s="109">
        <f t="shared" si="12"/>
        <v>8070.6760000000004</v>
      </c>
      <c r="S24" s="57">
        <f t="shared" si="13"/>
        <v>1.3423331464777801</v>
      </c>
      <c r="T24" s="39">
        <f t="shared" si="14"/>
        <v>727.3012968344392</v>
      </c>
      <c r="U24" s="32">
        <f t="shared" si="15"/>
        <v>632.98922095607543</v>
      </c>
    </row>
    <row r="25" spans="2:21">
      <c r="B25" s="8"/>
      <c r="C25" s="5"/>
      <c r="E25" s="45">
        <f t="shared" si="0"/>
        <v>3.510850956329155E-3</v>
      </c>
      <c r="F25" s="3">
        <v>100</v>
      </c>
      <c r="G25" s="32">
        <f t="shared" si="10"/>
        <v>28273.34860567901</v>
      </c>
      <c r="H25" s="45">
        <f t="shared" si="1"/>
        <v>3.504702306237055E-3</v>
      </c>
      <c r="I25" s="3">
        <f t="shared" si="2"/>
        <v>100.35108509563291</v>
      </c>
      <c r="J25" s="32">
        <f t="shared" si="5"/>
        <v>28565.040410695376</v>
      </c>
      <c r="K25" s="47">
        <f t="shared" si="6"/>
        <v>3.504702306237055E-3</v>
      </c>
      <c r="L25" s="48">
        <f t="shared" si="3"/>
        <v>3.5210907051099268E-3</v>
      </c>
      <c r="M25" s="49">
        <f t="shared" si="4"/>
        <v>-1.6388398872871791E-5</v>
      </c>
      <c r="N25" s="45">
        <f t="shared" si="7"/>
        <v>2.2066705707361272</v>
      </c>
      <c r="O25" s="3">
        <f t="shared" si="8"/>
        <v>1945.4173456364276</v>
      </c>
      <c r="P25" s="32">
        <f t="shared" si="11"/>
        <v>1701.1500091988826</v>
      </c>
      <c r="Q25" s="103">
        <f t="shared" si="9"/>
        <v>2.2066705999999998</v>
      </c>
      <c r="R25" s="109">
        <f t="shared" si="12"/>
        <v>13413.186</v>
      </c>
      <c r="S25" s="57">
        <f t="shared" si="13"/>
        <v>1.7922476019759976</v>
      </c>
      <c r="T25" s="39">
        <f t="shared" si="14"/>
        <v>1170.5520710963838</v>
      </c>
      <c r="U25" s="32">
        <f t="shared" si="15"/>
        <v>985.18900392099238</v>
      </c>
    </row>
    <row r="26" spans="2:21">
      <c r="B26" s="4"/>
      <c r="C26" s="5"/>
      <c r="E26" s="45">
        <f t="shared" si="0"/>
        <v>3.6902922208853529E-3</v>
      </c>
      <c r="F26" s="3">
        <v>105</v>
      </c>
      <c r="G26" s="32">
        <f t="shared" si="10"/>
        <v>27864.270865267368</v>
      </c>
      <c r="H26" s="45">
        <f t="shared" si="1"/>
        <v>3.6834997981021501E-3</v>
      </c>
      <c r="I26" s="3">
        <f t="shared" si="2"/>
        <v>105.38748068319298</v>
      </c>
      <c r="J26" s="32">
        <f t="shared" si="5"/>
        <v>28168.155688448278</v>
      </c>
      <c r="K26" s="47">
        <f t="shared" si="6"/>
        <v>3.6834997981021501E-3</v>
      </c>
      <c r="L26" s="48">
        <f t="shared" si="3"/>
        <v>3.6978063397611572E-3</v>
      </c>
      <c r="M26" s="49">
        <f t="shared" si="4"/>
        <v>-1.4306541659007098E-5</v>
      </c>
      <c r="N26" s="45">
        <f t="shared" si="7"/>
        <v>2.6585904235214213</v>
      </c>
      <c r="O26" s="3">
        <f t="shared" si="8"/>
        <v>3283.9800083965965</v>
      </c>
      <c r="P26" s="32">
        <f t="shared" si="11"/>
        <v>2961.9470233721208</v>
      </c>
      <c r="Q26" s="103">
        <f t="shared" si="9"/>
        <v>2.6585904</v>
      </c>
      <c r="R26" s="109">
        <f t="shared" si="12"/>
        <v>22642.254000000001</v>
      </c>
      <c r="S26" s="57">
        <f t="shared" si="13"/>
        <v>2.2749308284777552</v>
      </c>
      <c r="T26" s="39">
        <f t="shared" si="14"/>
        <v>1945.4173456364276</v>
      </c>
      <c r="U26" s="32">
        <f t="shared" si="15"/>
        <v>1605.3287787849458</v>
      </c>
    </row>
    <row r="27" spans="2:21">
      <c r="B27" s="4"/>
      <c r="C27" s="5"/>
      <c r="E27" s="45">
        <f t="shared" si="0"/>
        <v>3.8765729701592199E-3</v>
      </c>
      <c r="F27" s="3">
        <v>110</v>
      </c>
      <c r="G27" s="32">
        <f t="shared" si="10"/>
        <v>26841.206187382682</v>
      </c>
      <c r="H27" s="45">
        <f t="shared" si="1"/>
        <v>3.8690784236895359E-3</v>
      </c>
      <c r="I27" s="3">
        <f t="shared" si="2"/>
        <v>110.42642302671753</v>
      </c>
      <c r="J27" s="32">
        <f t="shared" si="5"/>
        <v>27152.600831995078</v>
      </c>
      <c r="K27" s="47">
        <f t="shared" si="6"/>
        <v>3.8690784236895359E-3</v>
      </c>
      <c r="L27" s="48">
        <f t="shared" si="3"/>
        <v>3.8746113342707903E-3</v>
      </c>
      <c r="M27" s="49">
        <f t="shared" si="4"/>
        <v>-5.5329105812544285E-6</v>
      </c>
      <c r="N27" s="45">
        <f t="shared" si="7"/>
        <v>3.0823789348879345</v>
      </c>
      <c r="O27" s="3">
        <f t="shared" si="8"/>
        <v>5568.3272989997149</v>
      </c>
      <c r="P27" s="32">
        <f t="shared" si="11"/>
        <v>5390.3001835448586</v>
      </c>
      <c r="Q27" s="103">
        <f t="shared" si="9"/>
        <v>3.0823789000000001</v>
      </c>
      <c r="R27" s="109">
        <f t="shared" si="12"/>
        <v>38392.28</v>
      </c>
      <c r="S27" s="57">
        <f t="shared" si="13"/>
        <v>2.7738177922370908</v>
      </c>
      <c r="T27" s="39">
        <f t="shared" si="14"/>
        <v>3283.9800083965965</v>
      </c>
      <c r="U27" s="32">
        <f t="shared" si="15"/>
        <v>2683.0980963573447</v>
      </c>
    </row>
    <row r="28" spans="2:21">
      <c r="B28" s="4"/>
      <c r="C28" s="5"/>
      <c r="E28" s="45">
        <f t="shared" si="0"/>
        <v>4.0800877192982456E-3</v>
      </c>
      <c r="F28" s="3">
        <v>115</v>
      </c>
      <c r="G28" s="32">
        <f t="shared" si="10"/>
        <v>24568.243929015596</v>
      </c>
      <c r="H28" s="45">
        <f t="shared" si="1"/>
        <v>4.0717867329077683E-3</v>
      </c>
      <c r="I28" s="3">
        <f t="shared" si="2"/>
        <v>115.4692100877193</v>
      </c>
      <c r="J28" s="32">
        <f t="shared" si="5"/>
        <v>24877.061431027938</v>
      </c>
      <c r="K28" s="47">
        <f t="shared" si="6"/>
        <v>4.0717867329077683E-3</v>
      </c>
      <c r="L28" s="48">
        <f t="shared" si="3"/>
        <v>4.0515512311480456E-3</v>
      </c>
      <c r="M28" s="49">
        <f t="shared" si="4"/>
        <v>2.0235501759722704E-5</v>
      </c>
      <c r="N28" s="45">
        <f t="shared" si="7"/>
        <v>3.4494384074950744</v>
      </c>
      <c r="O28" s="3">
        <f t="shared" si="8"/>
        <v>9419.9436531114297</v>
      </c>
      <c r="P28" s="32">
        <f t="shared" si="11"/>
        <v>10493.167024827231</v>
      </c>
      <c r="Q28" s="103">
        <f t="shared" si="9"/>
        <v>3.4494384</v>
      </c>
      <c r="R28" s="109">
        <f t="shared" si="12"/>
        <v>64948.250999999997</v>
      </c>
      <c r="S28" s="57">
        <f t="shared" si="13"/>
        <v>3.2777588401159936</v>
      </c>
      <c r="T28" s="39">
        <f t="shared" si="14"/>
        <v>5568.3272989997149</v>
      </c>
      <c r="U28" s="32">
        <f t="shared" si="15"/>
        <v>4532.9653145302973</v>
      </c>
    </row>
    <row r="29" spans="2:21">
      <c r="B29" s="4"/>
      <c r="C29" s="5"/>
      <c r="E29" s="45">
        <f t="shared" si="0"/>
        <v>4.3253013521557708E-3</v>
      </c>
      <c r="F29" s="3">
        <v>120</v>
      </c>
      <c r="G29" s="32">
        <f t="shared" si="10"/>
        <v>20390.383445381744</v>
      </c>
      <c r="H29" s="45">
        <f t="shared" si="1"/>
        <v>4.3159741219779401E-3</v>
      </c>
      <c r="I29" s="3">
        <f t="shared" si="2"/>
        <v>120.5190361622587</v>
      </c>
      <c r="J29" s="32">
        <f t="shared" si="5"/>
        <v>20680.126413441583</v>
      </c>
      <c r="K29" s="47">
        <f t="shared" si="6"/>
        <v>4.3159741219779401E-3</v>
      </c>
      <c r="L29" s="48">
        <f t="shared" si="3"/>
        <v>4.2287381109564455E-3</v>
      </c>
      <c r="M29" s="49">
        <f t="shared" si="4"/>
        <v>8.7236011021494565E-5</v>
      </c>
      <c r="N29" s="45">
        <f t="shared" si="7"/>
        <v>3.7208404614645905</v>
      </c>
      <c r="O29" s="3">
        <f t="shared" si="8"/>
        <v>15838.125587454822</v>
      </c>
      <c r="P29" s="32">
        <f t="shared" si="11"/>
        <v>23648.243778819313</v>
      </c>
      <c r="Q29" s="103">
        <f t="shared" si="9"/>
        <v>3.7208405</v>
      </c>
      <c r="R29" s="109">
        <f t="shared" si="12"/>
        <v>109200.075</v>
      </c>
      <c r="S29" s="57">
        <f t="shared" si="13"/>
        <v>3.7799627462007379</v>
      </c>
      <c r="T29" s="39">
        <f t="shared" si="14"/>
        <v>9419.9436531114297</v>
      </c>
      <c r="U29" s="32">
        <f t="shared" si="15"/>
        <v>7669.4273131793889</v>
      </c>
    </row>
    <row r="30" spans="2:21">
      <c r="C30" s="6"/>
      <c r="E30" s="45">
        <f t="shared" si="0"/>
        <v>4.6677255438976025E-3</v>
      </c>
      <c r="F30" s="3">
        <v>125</v>
      </c>
      <c r="G30" s="32">
        <f t="shared" si="10"/>
        <v>14601.77207272118</v>
      </c>
      <c r="H30" s="45">
        <f t="shared" si="1"/>
        <v>4.6568654943953515E-3</v>
      </c>
      <c r="I30" s="3">
        <f t="shared" si="2"/>
        <v>125.5834656929872</v>
      </c>
      <c r="J30" s="32">
        <f t="shared" si="5"/>
        <v>14856.432108605139</v>
      </c>
      <c r="K30" s="47">
        <f t="shared" si="6"/>
        <v>4.6568654943953515E-3</v>
      </c>
      <c r="L30" s="48">
        <f t="shared" si="3"/>
        <v>4.4064373927363929E-3</v>
      </c>
      <c r="M30" s="49">
        <f t="shared" si="4"/>
        <v>2.5042810165895862E-4</v>
      </c>
      <c r="N30" s="45">
        <f t="shared" si="7"/>
        <v>3.8387531520882074</v>
      </c>
      <c r="O30" s="3">
        <f t="shared" si="8"/>
        <v>26412.099749738543</v>
      </c>
      <c r="P30" s="32">
        <f t="shared" si="11"/>
        <v>89676.302918371686</v>
      </c>
      <c r="Q30" s="103">
        <f t="shared" si="9"/>
        <v>3.8387532000000002</v>
      </c>
      <c r="R30" s="109">
        <f t="shared" si="12"/>
        <v>182105.08900000001</v>
      </c>
      <c r="S30" s="57">
        <f t="shared" si="13"/>
        <v>4.2765641662875673</v>
      </c>
      <c r="T30" s="39">
        <f t="shared" si="14"/>
        <v>15838.125587454822</v>
      </c>
      <c r="U30" s="32">
        <f t="shared" si="15"/>
        <v>12924.211801934016</v>
      </c>
    </row>
    <row r="31" spans="2:21">
      <c r="E31" s="45">
        <f t="shared" si="0"/>
        <v>5.2291533243471241E-3</v>
      </c>
      <c r="F31" s="3">
        <v>130</v>
      </c>
      <c r="G31" s="32">
        <f>IFERROR((F31-F30)/(E31-E30),NA())</f>
        <v>8905.8649644957386</v>
      </c>
      <c r="H31" s="45">
        <f t="shared" si="1"/>
        <v>5.2155287780238091E-3</v>
      </c>
      <c r="I31" s="3">
        <f t="shared" si="2"/>
        <v>130.67978993216514</v>
      </c>
      <c r="J31" s="32">
        <f>IFERROR((I31-I30)/(H31-H30),NA())</f>
        <v>9122.353998418972</v>
      </c>
      <c r="K31" s="47">
        <f t="shared" si="6"/>
        <v>5.2155287780238091E-3</v>
      </c>
      <c r="L31" s="48">
        <f t="shared" si="3"/>
        <v>4.5852557870935135E-3</v>
      </c>
      <c r="M31" s="49">
        <f t="shared" si="4"/>
        <v>6.3027299093029558E-4</v>
      </c>
      <c r="N31" s="45">
        <f t="shared" si="7"/>
        <v>3.7144031145215268</v>
      </c>
      <c r="O31" s="3">
        <f t="shared" si="8"/>
        <v>43642.902540350879</v>
      </c>
      <c r="P31" s="32">
        <f>IFERROR((O31-O30)/(N31-N30),NA())</f>
        <v>-138566.92871019527</v>
      </c>
      <c r="Q31" s="103">
        <f t="shared" si="9"/>
        <v>3.7144031000000002</v>
      </c>
      <c r="R31" s="109">
        <f t="shared" si="12"/>
        <v>300907.33899999998</v>
      </c>
      <c r="S31" s="57">
        <f t="shared" si="13"/>
        <v>4.7654934941842972</v>
      </c>
      <c r="T31" s="39">
        <f>O30</f>
        <v>26412.099749738543</v>
      </c>
      <c r="U31" s="32">
        <f>IFERROR((T31-T30)/(S31-S30),NA())</f>
        <v>21626.794628521693</v>
      </c>
    </row>
    <row r="32" spans="2:21">
      <c r="E32" s="45">
        <f t="shared" si="0"/>
        <v>6.2686451657241495E-3</v>
      </c>
      <c r="F32" s="3">
        <v>135</v>
      </c>
      <c r="G32" s="32">
        <f t="shared" si="10"/>
        <v>4810.0425621200156</v>
      </c>
      <c r="H32" s="45">
        <f t="shared" si="1"/>
        <v>6.2490789362110149E-3</v>
      </c>
      <c r="I32" s="3">
        <f t="shared" si="2"/>
        <v>135.84626709737276</v>
      </c>
      <c r="J32" s="32">
        <f t="shared" si="5"/>
        <v>4998.7677175429599</v>
      </c>
      <c r="K32" s="47">
        <f t="shared" si="6"/>
        <v>6.2490789362110149E-3</v>
      </c>
      <c r="L32" s="48">
        <f t="shared" si="3"/>
        <v>4.7665356876271147E-3</v>
      </c>
      <c r="M32" s="49">
        <f t="shared" si="4"/>
        <v>1.4825432485839002E-3</v>
      </c>
      <c r="N32" s="45">
        <f t="shared" si="7"/>
        <v>3.2106464416075706</v>
      </c>
      <c r="O32" s="3">
        <f t="shared" si="8"/>
        <v>71427.243483303144</v>
      </c>
      <c r="P32" s="32">
        <f t="shared" si="11"/>
        <v>-55154.288641448824</v>
      </c>
      <c r="Q32" s="103">
        <f t="shared" si="9"/>
        <v>3.2106463999999999</v>
      </c>
      <c r="R32" s="109">
        <f t="shared" si="12"/>
        <v>492473.701</v>
      </c>
      <c r="S32" s="57">
        <f t="shared" si="13"/>
        <v>5.2457330282180497</v>
      </c>
      <c r="T32" s="39">
        <f t="shared" si="14"/>
        <v>43642.902540350879</v>
      </c>
      <c r="U32" s="32">
        <f t="shared" si="15"/>
        <v>35879.600843943248</v>
      </c>
    </row>
    <row r="33" spans="5:21">
      <c r="E33" s="45">
        <f t="shared" si="0"/>
        <v>8.3216717059507866E-3</v>
      </c>
      <c r="F33" s="3">
        <v>140</v>
      </c>
      <c r="G33" s="32">
        <f t="shared" si="10"/>
        <v>2435.4288179090181</v>
      </c>
      <c r="H33" s="45">
        <f t="shared" si="1"/>
        <v>8.287237497520427E-3</v>
      </c>
      <c r="I33" s="3">
        <f t="shared" si="2"/>
        <v>141.16503403883311</v>
      </c>
      <c r="J33" s="32">
        <f t="shared" si="5"/>
        <v>2609.5942888973855</v>
      </c>
      <c r="K33" s="47">
        <f t="shared" si="6"/>
        <v>8.287237497520427E-3</v>
      </c>
      <c r="L33" s="48">
        <f t="shared" si="3"/>
        <v>4.9531590890818638E-3</v>
      </c>
      <c r="M33" s="49">
        <f t="shared" si="4"/>
        <v>3.3340784084385632E-3</v>
      </c>
      <c r="N33" s="45">
        <f t="shared" si="7"/>
        <v>2.1164119365176783</v>
      </c>
      <c r="O33" s="3">
        <f t="shared" si="8"/>
        <v>115778.35564414521</v>
      </c>
      <c r="P33" s="32">
        <f t="shared" si="11"/>
        <v>-40531.633717032695</v>
      </c>
      <c r="Q33" s="103">
        <f t="shared" si="9"/>
        <v>2.1164119000000001</v>
      </c>
      <c r="R33" s="109">
        <f t="shared" si="12"/>
        <v>798263.97499999998</v>
      </c>
      <c r="S33" s="57">
        <f t="shared" si="13"/>
        <v>5.7168655111971551</v>
      </c>
      <c r="T33" s="39">
        <f t="shared" si="14"/>
        <v>71427.243483303144</v>
      </c>
      <c r="U33" s="32">
        <f t="shared" si="15"/>
        <v>58973.520074998713</v>
      </c>
    </row>
    <row r="34" spans="5:21">
      <c r="E34" s="45">
        <f t="shared" si="0"/>
        <v>1.2466015315998353E-2</v>
      </c>
      <c r="F34" s="3">
        <v>145</v>
      </c>
      <c r="G34" s="32">
        <f t="shared" si="10"/>
        <v>1206.4636696334678</v>
      </c>
      <c r="H34" s="45">
        <f t="shared" si="1"/>
        <v>1.2388954315234263E-2</v>
      </c>
      <c r="I34" s="3">
        <f t="shared" si="2"/>
        <v>146.80757222081976</v>
      </c>
      <c r="J34" s="32">
        <f t="shared" si="5"/>
        <v>1375.6527894901383</v>
      </c>
      <c r="K34" s="47">
        <f t="shared" si="6"/>
        <v>1.2388954315234263E-2</v>
      </c>
      <c r="L34" s="48">
        <f t="shared" si="3"/>
        <v>5.1511428849410441E-3</v>
      </c>
      <c r="M34" s="49">
        <f t="shared" si="4"/>
        <v>7.2378114302932188E-3</v>
      </c>
      <c r="N34" s="45">
        <f t="shared" si="7"/>
        <v>0.10919163335454775</v>
      </c>
      <c r="O34" s="3">
        <f t="shared" si="8"/>
        <v>185890.69960641119</v>
      </c>
      <c r="P34" s="32">
        <f t="shared" si="11"/>
        <v>-34930.069136794606</v>
      </c>
      <c r="Q34" s="103">
        <f t="shared" si="9"/>
        <v>0.1091916</v>
      </c>
      <c r="R34" s="109">
        <f t="shared" si="12"/>
        <v>1281671.76</v>
      </c>
      <c r="S34" s="57">
        <f t="shared" si="13"/>
        <v>6.1788103801718979</v>
      </c>
      <c r="T34" s="39">
        <f t="shared" si="14"/>
        <v>115778.35564414521</v>
      </c>
      <c r="U34" s="32">
        <f t="shared" si="15"/>
        <v>96009.53520552472</v>
      </c>
    </row>
    <row r="35" spans="5:21">
      <c r="E35" s="45">
        <f t="shared" si="0"/>
        <v>2.0818075866667164E-2</v>
      </c>
      <c r="F35" s="3">
        <v>150</v>
      </c>
      <c r="G35" s="32">
        <f t="shared" si="10"/>
        <v>598.65466368052296</v>
      </c>
      <c r="H35" s="45">
        <f t="shared" si="1"/>
        <v>2.0604341001246345E-2</v>
      </c>
      <c r="I35" s="3">
        <f t="shared" si="2"/>
        <v>153.12271138000008</v>
      </c>
      <c r="J35" s="32">
        <f t="shared" si="5"/>
        <v>768.69652038811307</v>
      </c>
      <c r="K35" s="47">
        <f t="shared" si="6"/>
        <v>2.0604341001246345E-2</v>
      </c>
      <c r="L35" s="48">
        <f t="shared" si="3"/>
        <v>5.3727267150877221E-3</v>
      </c>
      <c r="M35" s="49">
        <f t="shared" si="4"/>
        <v>1.5231614286158622E-2</v>
      </c>
      <c r="N35" s="45">
        <f t="shared" si="7"/>
        <v>-3.2997706585138888</v>
      </c>
      <c r="O35" s="3">
        <f t="shared" si="8"/>
        <v>295699.62904077931</v>
      </c>
      <c r="P35" s="32">
        <f t="shared" si="11"/>
        <v>-32211.834579778337</v>
      </c>
      <c r="Q35" s="103">
        <f t="shared" si="9"/>
        <v>-3.2997706999999998</v>
      </c>
      <c r="R35" s="109">
        <f t="shared" si="12"/>
        <v>2038777.9739999999</v>
      </c>
      <c r="S35" s="57">
        <f t="shared" si="13"/>
        <v>6.6316723212988009</v>
      </c>
      <c r="T35" s="39">
        <f t="shared" si="14"/>
        <v>185890.69960641119</v>
      </c>
      <c r="U35" s="32">
        <f t="shared" si="15"/>
        <v>154820.5702333877</v>
      </c>
    </row>
    <row r="36" spans="5:21">
      <c r="E36" s="45">
        <f t="shared" si="0"/>
        <v>3.7439142294934918E-2</v>
      </c>
      <c r="F36" s="3">
        <v>155</v>
      </c>
      <c r="G36" s="32">
        <f t="shared" si="10"/>
        <v>300.82305618467461</v>
      </c>
      <c r="H36" s="45">
        <f t="shared" si="1"/>
        <v>3.6755313373288488E-2</v>
      </c>
      <c r="I36" s="3">
        <f t="shared" si="2"/>
        <v>160.80306705571491</v>
      </c>
      <c r="J36" s="32">
        <f t="shared" si="5"/>
        <v>475.53518752900391</v>
      </c>
      <c r="K36" s="47">
        <f t="shared" si="6"/>
        <v>3.6755313373288488E-2</v>
      </c>
      <c r="L36" s="48">
        <f t="shared" si="3"/>
        <v>5.6422128791478914E-3</v>
      </c>
      <c r="M36" s="49">
        <f t="shared" si="4"/>
        <v>3.1113100494140598E-2</v>
      </c>
      <c r="N36" s="45">
        <f t="shared" si="7"/>
        <v>-8.8450630272092958</v>
      </c>
      <c r="O36" s="3">
        <f t="shared" si="8"/>
        <v>466148.12610655214</v>
      </c>
      <c r="P36" s="32">
        <f t="shared" si="11"/>
        <v>-30737.513143220036</v>
      </c>
      <c r="Q36" s="103">
        <f t="shared" si="9"/>
        <v>-8.8450629999999997</v>
      </c>
      <c r="R36" s="109">
        <f t="shared" si="12"/>
        <v>3213979.4539999999</v>
      </c>
      <c r="S36" s="57">
        <f t="shared" si="13"/>
        <v>7.0756549218643334</v>
      </c>
      <c r="T36" s="39">
        <f t="shared" si="14"/>
        <v>295699.62904077931</v>
      </c>
      <c r="U36" s="32">
        <f t="shared" si="15"/>
        <v>247327.1008694859</v>
      </c>
    </row>
    <row r="37" spans="5:21">
      <c r="E37" s="45">
        <f t="shared" si="0"/>
        <v>6.9956788907014497E-2</v>
      </c>
      <c r="F37" s="3">
        <v>160</v>
      </c>
      <c r="G37" s="32">
        <f t="shared" si="10"/>
        <v>153.7626649199949</v>
      </c>
      <c r="H37" s="45">
        <f t="shared" si="1"/>
        <v>6.7618263459299222E-2</v>
      </c>
      <c r="I37" s="3">
        <f t="shared" si="2"/>
        <v>171.19308622512233</v>
      </c>
      <c r="J37" s="32">
        <f t="shared" si="5"/>
        <v>336.65022755283894</v>
      </c>
      <c r="K37" s="47">
        <f t="shared" si="6"/>
        <v>6.7618263459299222E-2</v>
      </c>
      <c r="L37" s="48">
        <f t="shared" si="3"/>
        <v>6.0067749552674505E-3</v>
      </c>
      <c r="M37" s="49">
        <f t="shared" si="4"/>
        <v>6.1611488504031774E-2</v>
      </c>
      <c r="N37" s="45">
        <f t="shared" si="7"/>
        <v>-17.62185114519351</v>
      </c>
      <c r="O37" s="3">
        <f t="shared" si="8"/>
        <v>728456.25977106229</v>
      </c>
      <c r="P37" s="32">
        <f t="shared" si="11"/>
        <v>-29886.574694337625</v>
      </c>
      <c r="Q37" s="103">
        <f t="shared" si="9"/>
        <v>-17.621851100000001</v>
      </c>
      <c r="R37" s="109">
        <f t="shared" si="12"/>
        <v>5022531.0820000004</v>
      </c>
      <c r="S37" s="57">
        <f t="shared" si="13"/>
        <v>7.5110115730206033</v>
      </c>
      <c r="T37" s="39">
        <f t="shared" si="14"/>
        <v>466148.12610655214</v>
      </c>
      <c r="U37" s="32">
        <f t="shared" si="15"/>
        <v>391514.6274050856</v>
      </c>
    </row>
    <row r="38" spans="5:21">
      <c r="E38" s="45">
        <f t="shared" si="0"/>
        <v>0.13241078262439976</v>
      </c>
      <c r="F38" s="3">
        <v>165</v>
      </c>
      <c r="G38" s="32">
        <f t="shared" si="10"/>
        <v>80.05893142119676</v>
      </c>
      <c r="H38" s="45">
        <f t="shared" si="1"/>
        <v>0.12434879613220967</v>
      </c>
      <c r="I38" s="3">
        <f t="shared" si="2"/>
        <v>186.84777913302594</v>
      </c>
      <c r="J38" s="32">
        <f t="shared" si="5"/>
        <v>275.94827988242957</v>
      </c>
      <c r="K38" s="47">
        <f t="shared" si="6"/>
        <v>0.12434879613220967</v>
      </c>
      <c r="L38" s="48">
        <f t="shared" si="3"/>
        <v>6.5560624257202087E-3</v>
      </c>
      <c r="M38" s="49">
        <f t="shared" si="4"/>
        <v>0.11779273370648946</v>
      </c>
      <c r="N38" s="45">
        <f t="shared" ref="N38:N65" si="16">IFERROR(INDEX(M$1:M$65,ROW()+$C$23-5)-INDEX(M$1:M$65,$C$23,1),NA())</f>
        <v>-31.250157918122223</v>
      </c>
      <c r="O38" s="3">
        <f t="shared" ref="O38:O65" si="17">IFERROR(INDEX(I$1:I$65,ROW()+$C$23-5),NA())</f>
        <v>1128802.7079314955</v>
      </c>
      <c r="P38" s="32">
        <f t="shared" si="11"/>
        <v>-29376.096005975</v>
      </c>
      <c r="Q38" s="103">
        <f t="shared" si="9"/>
        <v>-31.250157900000001</v>
      </c>
      <c r="R38" s="109">
        <f t="shared" si="12"/>
        <v>7782823.7589999996</v>
      </c>
      <c r="S38" s="57">
        <f t="shared" si="13"/>
        <v>7.9380176187034133</v>
      </c>
      <c r="T38" s="39">
        <f t="shared" si="14"/>
        <v>728456.25977106229</v>
      </c>
      <c r="U38" s="32">
        <f t="shared" si="15"/>
        <v>614296.06516475114</v>
      </c>
    </row>
    <row r="39" spans="5:21">
      <c r="E39" s="45">
        <f t="shared" si="0"/>
        <v>0.25015964744060482</v>
      </c>
      <c r="F39" s="3">
        <v>170</v>
      </c>
      <c r="G39" s="32">
        <f t="shared" si="10"/>
        <v>42.463254383000049</v>
      </c>
      <c r="H39" s="45">
        <f t="shared" si="1"/>
        <v>0.22327126111145021</v>
      </c>
      <c r="I39" s="3">
        <f t="shared" si="2"/>
        <v>212.5271400649028</v>
      </c>
      <c r="J39" s="32">
        <f t="shared" si="5"/>
        <v>259.59079100248687</v>
      </c>
      <c r="K39" s="47">
        <f t="shared" si="6"/>
        <v>0.22327126111145021</v>
      </c>
      <c r="L39" s="48">
        <f t="shared" si="3"/>
        <v>7.4570926338562386E-3</v>
      </c>
      <c r="M39" s="49">
        <f t="shared" si="4"/>
        <v>0.21581416847759397</v>
      </c>
      <c r="N39" s="45">
        <f t="shared" si="16"/>
        <v>-52.108439978431143</v>
      </c>
      <c r="O39" s="3">
        <f t="shared" si="17"/>
        <v>1734981.4378947567</v>
      </c>
      <c r="P39" s="32">
        <f t="shared" si="11"/>
        <v>-29061.776430608083</v>
      </c>
      <c r="Q39" s="103">
        <f t="shared" si="9"/>
        <v>-52.108440000000002</v>
      </c>
      <c r="R39" s="109">
        <f t="shared" si="12"/>
        <v>11962280.619000001</v>
      </c>
      <c r="S39" s="57">
        <f t="shared" ref="S39:S65" si="18">IFERROR(S38+VLOOKUP(T39,$I$5:$K$65,3)-VLOOKUP(T38,$I$5:$K$65,3),NA())</f>
        <v>8.3569546408776247</v>
      </c>
      <c r="T39" s="39">
        <f t="shared" si="14"/>
        <v>1128802.7079314955</v>
      </c>
      <c r="U39" s="32">
        <f t="shared" si="15"/>
        <v>955624.4183975521</v>
      </c>
    </row>
    <row r="40" spans="5:21">
      <c r="E40" s="45">
        <f t="shared" si="0"/>
        <v>0.46819899257747682</v>
      </c>
      <c r="F40" s="3">
        <v>175</v>
      </c>
      <c r="G40" s="32">
        <f t="shared" si="10"/>
        <v>22.931641061668483</v>
      </c>
      <c r="H40" s="45">
        <f t="shared" si="1"/>
        <v>0.38403647453266621</v>
      </c>
      <c r="I40" s="3">
        <f t="shared" si="2"/>
        <v>256.93482370105846</v>
      </c>
      <c r="J40" s="32">
        <f t="shared" si="5"/>
        <v>276.22694419472737</v>
      </c>
      <c r="K40" s="47">
        <f t="shared" si="6"/>
        <v>0.38403647453266621</v>
      </c>
      <c r="L40" s="48">
        <f t="shared" si="3"/>
        <v>9.0152569719669628E-3</v>
      </c>
      <c r="M40" s="49">
        <f t="shared" si="4"/>
        <v>0.37502121756069923</v>
      </c>
      <c r="N40" s="45">
        <f t="shared" si="16"/>
        <v>-83.663474632979529</v>
      </c>
      <c r="O40" s="3">
        <f t="shared" si="17"/>
        <v>2645803.3488971759</v>
      </c>
      <c r="P40" s="32">
        <f t="shared" si="11"/>
        <v>-28864.551123892747</v>
      </c>
      <c r="Q40" s="103">
        <f t="shared" si="9"/>
        <v>-83.663474600000001</v>
      </c>
      <c r="R40" s="109">
        <f t="shared" si="12"/>
        <v>18242179.098000001</v>
      </c>
      <c r="S40" s="57">
        <f t="shared" si="18"/>
        <v>8.7681017020866303</v>
      </c>
      <c r="T40" s="39">
        <f t="shared" si="14"/>
        <v>1734981.4378947567</v>
      </c>
      <c r="U40" s="32">
        <f t="shared" si="15"/>
        <v>1474359.875468286</v>
      </c>
    </row>
    <row r="41" spans="5:21">
      <c r="E41" s="45">
        <f t="shared" si="0"/>
        <v>0.86504282924856146</v>
      </c>
      <c r="F41" s="3">
        <v>180</v>
      </c>
      <c r="G41" s="32">
        <f t="shared" si="10"/>
        <v>12.599414525225804</v>
      </c>
      <c r="H41" s="45">
        <f t="shared" si="1"/>
        <v>0.6232840175766301</v>
      </c>
      <c r="I41" s="3">
        <f t="shared" si="2"/>
        <v>335.70770926474108</v>
      </c>
      <c r="J41" s="32">
        <f t="shared" si="5"/>
        <v>329.25264168421319</v>
      </c>
      <c r="K41" s="47">
        <f t="shared" si="6"/>
        <v>0.6232840175766301</v>
      </c>
      <c r="L41" s="48">
        <f t="shared" si="3"/>
        <v>1.1779217868938284E-2</v>
      </c>
      <c r="M41" s="49">
        <f t="shared" si="4"/>
        <v>0.61150479970769178</v>
      </c>
      <c r="N41" s="45">
        <f t="shared" si="16"/>
        <v>-130.93326512087623</v>
      </c>
      <c r="O41" s="3">
        <f t="shared" si="17"/>
        <v>4004289.0022873865</v>
      </c>
      <c r="P41" s="32">
        <f t="shared" si="11"/>
        <v>-28738.981902998854</v>
      </c>
      <c r="Q41" s="103">
        <f t="shared" si="9"/>
        <v>-130.9332651</v>
      </c>
      <c r="R41" s="109">
        <f t="shared" si="12"/>
        <v>27608611.640999999</v>
      </c>
      <c r="S41" s="57">
        <f t="shared" si="18"/>
        <v>9.1717305914827865</v>
      </c>
      <c r="T41" s="39">
        <f t="shared" si="14"/>
        <v>2645803.3488971759</v>
      </c>
      <c r="U41" s="32">
        <f t="shared" si="15"/>
        <v>2256582.5562314005</v>
      </c>
    </row>
    <row r="42" spans="5:21">
      <c r="E42" s="45">
        <f t="shared" si="0"/>
        <v>1.5755458079189526</v>
      </c>
      <c r="F42" s="3">
        <v>185</v>
      </c>
      <c r="G42" s="32">
        <f t="shared" si="10"/>
        <v>7.0372681749439163</v>
      </c>
      <c r="H42" s="45">
        <f t="shared" si="1"/>
        <v>0.9460614758948237</v>
      </c>
      <c r="I42" s="3">
        <f t="shared" si="2"/>
        <v>476.47597446500623</v>
      </c>
      <c r="J42" s="32">
        <f t="shared" si="5"/>
        <v>436.11553896522719</v>
      </c>
      <c r="K42" s="47">
        <f t="shared" si="6"/>
        <v>0.9460614758948237</v>
      </c>
      <c r="L42" s="48">
        <f t="shared" si="3"/>
        <v>1.6718455244386185E-2</v>
      </c>
      <c r="M42" s="49">
        <f t="shared" si="4"/>
        <v>0.9293430206504375</v>
      </c>
      <c r="N42" s="45">
        <f t="shared" si="16"/>
        <v>-201.13256097524726</v>
      </c>
      <c r="O42" s="3">
        <f t="shared" si="17"/>
        <v>6016065.9201338515</v>
      </c>
      <c r="P42" s="32">
        <f t="shared" si="11"/>
        <v>-28658.078309217111</v>
      </c>
      <c r="Q42" s="103">
        <f t="shared" si="9"/>
        <v>-201.13256100000001</v>
      </c>
      <c r="R42" s="109">
        <f t="shared" si="12"/>
        <v>41479330.663999997</v>
      </c>
      <c r="S42" s="57">
        <f t="shared" si="18"/>
        <v>9.5681033804355948</v>
      </c>
      <c r="T42" s="39">
        <f t="shared" si="14"/>
        <v>4004289.0022873865</v>
      </c>
      <c r="U42" s="32">
        <f t="shared" si="15"/>
        <v>3427292.9203320011</v>
      </c>
    </row>
    <row r="43" spans="5:21">
      <c r="E43" s="45">
        <f t="shared" si="0"/>
        <v>2.827901562286522</v>
      </c>
      <c r="F43" s="3">
        <v>190</v>
      </c>
      <c r="G43" s="32">
        <f t="shared" si="10"/>
        <v>3.9924757662210477</v>
      </c>
      <c r="H43" s="45">
        <f t="shared" si="1"/>
        <v>1.3423167580789075</v>
      </c>
      <c r="I43" s="3">
        <f t="shared" si="2"/>
        <v>727.3012968344392</v>
      </c>
      <c r="J43" s="32">
        <f t="shared" si="5"/>
        <v>632.98922095607531</v>
      </c>
      <c r="K43" s="47">
        <f t="shared" si="6"/>
        <v>1.3423167580789075</v>
      </c>
      <c r="L43" s="48">
        <f t="shared" si="3"/>
        <v>2.5519343748576815E-2</v>
      </c>
      <c r="M43" s="49">
        <f t="shared" si="4"/>
        <v>1.3167974143303307</v>
      </c>
      <c r="N43" s="45">
        <f t="shared" si="16"/>
        <v>-304.56763559174294</v>
      </c>
      <c r="O43" s="3">
        <f t="shared" si="17"/>
        <v>8974869.7360060662</v>
      </c>
      <c r="P43" s="32">
        <f t="shared" si="11"/>
        <v>-28605.420616193464</v>
      </c>
      <c r="Q43" s="103">
        <f t="shared" si="9"/>
        <v>-304.56763560000002</v>
      </c>
      <c r="R43" s="109">
        <f t="shared" si="12"/>
        <v>61879572.861000001</v>
      </c>
      <c r="S43" s="57">
        <f t="shared" si="18"/>
        <v>9.9574713101510657</v>
      </c>
      <c r="T43" s="39">
        <f t="shared" si="14"/>
        <v>6016065.9201338515</v>
      </c>
      <c r="U43" s="32">
        <f t="shared" si="15"/>
        <v>5166776.1115214685</v>
      </c>
    </row>
    <row r="44" spans="5:21">
      <c r="E44" s="45">
        <f t="shared" si="0"/>
        <v>5.002831133827609</v>
      </c>
      <c r="F44" s="3">
        <v>195</v>
      </c>
      <c r="G44" s="32">
        <f t="shared" si="10"/>
        <v>2.2989250159751871</v>
      </c>
      <c r="H44" s="45">
        <f t="shared" si="1"/>
        <v>1.7922312135771252</v>
      </c>
      <c r="I44" s="3">
        <f t="shared" si="2"/>
        <v>1170.5520710963838</v>
      </c>
      <c r="J44" s="32">
        <f t="shared" si="5"/>
        <v>985.18900392099192</v>
      </c>
      <c r="K44" s="47">
        <f t="shared" si="6"/>
        <v>1.7922312135771252</v>
      </c>
      <c r="L44" s="48">
        <f t="shared" si="3"/>
        <v>4.1072002494609954E-2</v>
      </c>
      <c r="M44" s="49">
        <f t="shared" si="4"/>
        <v>1.7511592110825154</v>
      </c>
      <c r="N44" s="45">
        <f t="shared" si="16"/>
        <v>-455.86939012888689</v>
      </c>
      <c r="O44" s="3">
        <f t="shared" si="17"/>
        <v>13297687.658544738</v>
      </c>
      <c r="P44" s="32">
        <f t="shared" si="11"/>
        <v>-28570.838030020583</v>
      </c>
      <c r="Q44" s="103">
        <f t="shared" si="9"/>
        <v>-455.86939009999998</v>
      </c>
      <c r="R44" s="109">
        <f t="shared" si="12"/>
        <v>91684364.960999995</v>
      </c>
      <c r="S44" s="57">
        <f t="shared" si="18"/>
        <v>10.340074443557612</v>
      </c>
      <c r="T44" s="39">
        <f t="shared" si="14"/>
        <v>8974869.7360060662</v>
      </c>
      <c r="U44" s="32">
        <f t="shared" si="15"/>
        <v>7733349.6710500112</v>
      </c>
    </row>
    <row r="45" spans="5:21">
      <c r="E45" s="45">
        <f t="shared" si="0"/>
        <v>8.7270867281821385</v>
      </c>
      <c r="F45" s="3">
        <v>200</v>
      </c>
      <c r="G45" s="32">
        <f t="shared" si="10"/>
        <v>1.34255017501466</v>
      </c>
      <c r="H45" s="45">
        <f t="shared" si="1"/>
        <v>2.274914440078883</v>
      </c>
      <c r="I45" s="3">
        <f t="shared" si="2"/>
        <v>1945.4173456364276</v>
      </c>
      <c r="J45" s="32">
        <f t="shared" si="5"/>
        <v>1605.3287787849451</v>
      </c>
      <c r="K45" s="47">
        <f t="shared" si="6"/>
        <v>2.274914440078883</v>
      </c>
      <c r="L45" s="48">
        <f t="shared" si="3"/>
        <v>6.8260257741629041E-2</v>
      </c>
      <c r="M45" s="49">
        <f t="shared" si="4"/>
        <v>2.2066541823372541</v>
      </c>
      <c r="N45" s="45">
        <f t="shared" si="16"/>
        <v>-675.68321589527523</v>
      </c>
      <c r="O45" s="3">
        <f t="shared" si="17"/>
        <v>19572919.558696508</v>
      </c>
      <c r="P45" s="32">
        <f t="shared" si="11"/>
        <v>-28547.939959067462</v>
      </c>
      <c r="Q45" s="103">
        <f t="shared" si="9"/>
        <v>-675.68321590000005</v>
      </c>
      <c r="R45" s="109">
        <f t="shared" si="12"/>
        <v>134950582.85699999</v>
      </c>
      <c r="S45" s="57">
        <f t="shared" si="18"/>
        <v>10.716141749875796</v>
      </c>
      <c r="T45" s="39">
        <f t="shared" si="14"/>
        <v>13297687.658544738</v>
      </c>
      <c r="U45" s="32">
        <f t="shared" si="15"/>
        <v>11494798.537156563</v>
      </c>
    </row>
    <row r="46" spans="5:21">
      <c r="E46" s="45">
        <f t="shared" si="0"/>
        <v>15.019414675105349</v>
      </c>
      <c r="F46" s="3">
        <v>205</v>
      </c>
      <c r="G46" s="32">
        <f t="shared" si="10"/>
        <v>0.7946184690587963</v>
      </c>
      <c r="H46" s="45">
        <f t="shared" si="1"/>
        <v>2.7738014038382182</v>
      </c>
      <c r="I46" s="3">
        <f t="shared" si="2"/>
        <v>3283.9800083965965</v>
      </c>
      <c r="J46" s="32">
        <f t="shared" si="5"/>
        <v>2683.098096357347</v>
      </c>
      <c r="K46" s="47">
        <f t="shared" si="6"/>
        <v>2.7738014038382182</v>
      </c>
      <c r="L46" s="48">
        <f t="shared" si="3"/>
        <v>0.11522736871567005</v>
      </c>
      <c r="M46" s="49">
        <f t="shared" si="4"/>
        <v>2.6585740351225482</v>
      </c>
      <c r="N46" s="45" t="e">
        <f t="shared" si="16"/>
        <v>#N/A</v>
      </c>
      <c r="O46" s="3" t="e">
        <f t="shared" si="17"/>
        <v>#N/A</v>
      </c>
      <c r="P46" s="32" t="e">
        <f t="shared" si="11"/>
        <v>#N/A</v>
      </c>
      <c r="Q46" s="103" t="e">
        <f t="shared" si="9"/>
        <v>#N/A</v>
      </c>
      <c r="R46" s="109" t="e">
        <f t="shared" si="12"/>
        <v>#N/A</v>
      </c>
      <c r="S46" s="57">
        <f t="shared" si="18"/>
        <v>11.085891427409278</v>
      </c>
      <c r="T46" s="39">
        <f t="shared" si="14"/>
        <v>19572919.558696508</v>
      </c>
      <c r="U46" s="32">
        <f t="shared" si="15"/>
        <v>16971568.283743866</v>
      </c>
    </row>
    <row r="47" spans="5:21">
      <c r="E47" s="45">
        <f t="shared" si="0"/>
        <v>25.515844280951022</v>
      </c>
      <c r="F47" s="3">
        <v>210</v>
      </c>
      <c r="G47" s="32">
        <f t="shared" si="10"/>
        <v>0.47635245390636444</v>
      </c>
      <c r="H47" s="45">
        <f t="shared" si="1"/>
        <v>3.2777424517171214</v>
      </c>
      <c r="I47" s="3">
        <f t="shared" si="2"/>
        <v>5568.3272989997149</v>
      </c>
      <c r="J47" s="32">
        <f t="shared" si="5"/>
        <v>4532.9653145302937</v>
      </c>
      <c r="K47" s="47">
        <f t="shared" si="6"/>
        <v>3.2777424517171214</v>
      </c>
      <c r="L47" s="48">
        <f t="shared" si="3"/>
        <v>0.19537990522806017</v>
      </c>
      <c r="M47" s="49">
        <f t="shared" si="4"/>
        <v>3.0823625464890614</v>
      </c>
      <c r="N47" s="45" t="e">
        <f t="shared" si="16"/>
        <v>#N/A</v>
      </c>
      <c r="O47" s="3" t="e">
        <f t="shared" si="17"/>
        <v>#N/A</v>
      </c>
      <c r="P47" s="32" t="e">
        <f t="shared" si="11"/>
        <v>#N/A</v>
      </c>
      <c r="Q47" s="103" t="e">
        <f t="shared" si="9"/>
        <v>#N/A</v>
      </c>
      <c r="R47" s="109" t="e">
        <f t="shared" si="12"/>
        <v>#N/A</v>
      </c>
      <c r="S47" s="57" t="e">
        <f t="shared" si="18"/>
        <v>#N/A</v>
      </c>
      <c r="T47" s="39" t="e">
        <f t="shared" si="14"/>
        <v>#N/A</v>
      </c>
      <c r="U47" s="32" t="e">
        <f t="shared" si="15"/>
        <v>#N/A</v>
      </c>
    </row>
    <row r="48" spans="5:21">
      <c r="E48" s="45">
        <f t="shared" si="0"/>
        <v>42.813691409820606</v>
      </c>
      <c r="F48" s="3">
        <v>215</v>
      </c>
      <c r="G48" s="32">
        <f t="shared" si="10"/>
        <v>0.28905331182255339</v>
      </c>
      <c r="H48" s="45">
        <f t="shared" si="1"/>
        <v>3.7799463578018657</v>
      </c>
      <c r="I48" s="3">
        <f t="shared" si="2"/>
        <v>9419.9436531114297</v>
      </c>
      <c r="J48" s="32">
        <f t="shared" si="5"/>
        <v>7669.4273131793889</v>
      </c>
      <c r="K48" s="47">
        <f t="shared" si="6"/>
        <v>3.7799463578018657</v>
      </c>
      <c r="L48" s="48">
        <f t="shared" si="3"/>
        <v>0.33052433870566422</v>
      </c>
      <c r="M48" s="49">
        <f t="shared" si="4"/>
        <v>3.4494220190962013</v>
      </c>
      <c r="N48" s="45" t="e">
        <f t="shared" si="16"/>
        <v>#N/A</v>
      </c>
      <c r="O48" s="3" t="e">
        <f t="shared" si="17"/>
        <v>#N/A</v>
      </c>
      <c r="P48" s="32" t="e">
        <f t="shared" si="11"/>
        <v>#N/A</v>
      </c>
      <c r="Q48" s="103" t="e">
        <f t="shared" si="9"/>
        <v>#N/A</v>
      </c>
      <c r="R48" s="109" t="e">
        <f t="shared" si="12"/>
        <v>#N/A</v>
      </c>
      <c r="S48" s="57" t="e">
        <f t="shared" si="18"/>
        <v>#N/A</v>
      </c>
      <c r="T48" s="39" t="e">
        <f t="shared" si="14"/>
        <v>#N/A</v>
      </c>
      <c r="U48" s="32" t="e">
        <f t="shared" si="15"/>
        <v>#N/A</v>
      </c>
    </row>
    <row r="49" spans="5:22">
      <c r="E49" s="45">
        <f t="shared" si="0"/>
        <v>70.991479942976468</v>
      </c>
      <c r="F49" s="3">
        <v>220</v>
      </c>
      <c r="G49" s="32">
        <f t="shared" si="10"/>
        <v>0.17744472722253085</v>
      </c>
      <c r="H49" s="45">
        <f t="shared" si="1"/>
        <v>4.2765477778886938</v>
      </c>
      <c r="I49" s="3">
        <f t="shared" si="2"/>
        <v>15838.125587454822</v>
      </c>
      <c r="J49" s="32">
        <f t="shared" si="5"/>
        <v>12924.211801934051</v>
      </c>
      <c r="K49" s="47">
        <f t="shared" si="6"/>
        <v>4.2765477778886938</v>
      </c>
      <c r="L49" s="48">
        <f t="shared" si="3"/>
        <v>0.55572370482297617</v>
      </c>
      <c r="M49" s="49">
        <f t="shared" si="4"/>
        <v>3.7208240730657174</v>
      </c>
      <c r="N49" s="45" t="e">
        <f t="shared" si="16"/>
        <v>#N/A</v>
      </c>
      <c r="O49" s="3" t="e">
        <f t="shared" si="17"/>
        <v>#N/A</v>
      </c>
      <c r="P49" s="32" t="e">
        <f t="shared" si="11"/>
        <v>#N/A</v>
      </c>
      <c r="Q49" s="103" t="e">
        <f t="shared" si="9"/>
        <v>#N/A</v>
      </c>
      <c r="R49" s="109" t="e">
        <f t="shared" si="12"/>
        <v>#N/A</v>
      </c>
      <c r="S49" s="57" t="e">
        <f t="shared" si="18"/>
        <v>#N/A</v>
      </c>
      <c r="T49" s="39" t="e">
        <f t="shared" si="14"/>
        <v>#N/A</v>
      </c>
      <c r="U49" s="32" t="e">
        <f t="shared" si="15"/>
        <v>#N/A</v>
      </c>
    </row>
    <row r="50" spans="5:22">
      <c r="E50" s="45">
        <f t="shared" si="0"/>
        <v>116.38710999883797</v>
      </c>
      <c r="F50" s="3">
        <v>225</v>
      </c>
      <c r="G50" s="32">
        <f t="shared" si="10"/>
        <v>0.11014276030197752</v>
      </c>
      <c r="H50" s="45">
        <f t="shared" si="1"/>
        <v>4.7654771057854237</v>
      </c>
      <c r="I50" s="3">
        <f t="shared" si="2"/>
        <v>26412.099749738543</v>
      </c>
      <c r="J50" s="32">
        <f t="shared" si="5"/>
        <v>21626.794628521693</v>
      </c>
      <c r="K50" s="47">
        <f t="shared" si="6"/>
        <v>4.7654771057854237</v>
      </c>
      <c r="L50" s="48">
        <f t="shared" si="3"/>
        <v>0.92674034209608924</v>
      </c>
      <c r="M50" s="49">
        <f t="shared" si="4"/>
        <v>3.8387367636893344</v>
      </c>
      <c r="N50" s="45" t="e">
        <f t="shared" si="16"/>
        <v>#N/A</v>
      </c>
      <c r="O50" s="3" t="e">
        <f t="shared" si="17"/>
        <v>#N/A</v>
      </c>
      <c r="P50" s="32" t="e">
        <f t="shared" si="11"/>
        <v>#N/A</v>
      </c>
      <c r="Q50" s="103" t="e">
        <f t="shared" si="9"/>
        <v>#N/A</v>
      </c>
      <c r="R50" s="109" t="e">
        <f t="shared" si="12"/>
        <v>#N/A</v>
      </c>
      <c r="S50" s="57" t="e">
        <f t="shared" si="18"/>
        <v>#N/A</v>
      </c>
      <c r="T50" s="39" t="e">
        <f t="shared" si="14"/>
        <v>#N/A</v>
      </c>
      <c r="U50" s="32" t="e">
        <f t="shared" si="15"/>
        <v>#N/A</v>
      </c>
      <c r="V50" s="6"/>
    </row>
    <row r="51" spans="5:22">
      <c r="E51" s="45">
        <f t="shared" si="0"/>
        <v>188.75175017543862</v>
      </c>
      <c r="F51" s="3">
        <v>230</v>
      </c>
      <c r="G51" s="32">
        <f t="shared" si="10"/>
        <v>6.9094518922471856E-2</v>
      </c>
      <c r="H51" s="45">
        <f t="shared" si="1"/>
        <v>5.2457166398191761</v>
      </c>
      <c r="I51" s="3">
        <f t="shared" si="2"/>
        <v>43642.902540350879</v>
      </c>
      <c r="J51" s="32">
        <f t="shared" si="5"/>
        <v>35879.600843943248</v>
      </c>
      <c r="K51" s="47">
        <f t="shared" si="6"/>
        <v>5.2457166398191761</v>
      </c>
      <c r="L51" s="48">
        <f t="shared" si="3"/>
        <v>1.5313299136965222</v>
      </c>
      <c r="M51" s="49">
        <f t="shared" si="4"/>
        <v>3.7143867261226537</v>
      </c>
      <c r="N51" s="45" t="e">
        <f t="shared" si="16"/>
        <v>#N/A</v>
      </c>
      <c r="O51" s="3" t="e">
        <f t="shared" si="17"/>
        <v>#N/A</v>
      </c>
      <c r="P51" s="32" t="e">
        <f t="shared" si="11"/>
        <v>#N/A</v>
      </c>
      <c r="Q51" s="103" t="e">
        <f t="shared" si="9"/>
        <v>#N/A</v>
      </c>
      <c r="R51" s="109" t="e">
        <f t="shared" si="12"/>
        <v>#N/A</v>
      </c>
      <c r="S51" s="57" t="e">
        <f t="shared" si="18"/>
        <v>#N/A</v>
      </c>
      <c r="T51" s="39" t="e">
        <f t="shared" si="14"/>
        <v>#N/A</v>
      </c>
      <c r="U51" s="32" t="e">
        <f t="shared" si="15"/>
        <v>#N/A</v>
      </c>
      <c r="V51" s="6"/>
    </row>
    <row r="52" spans="5:22">
      <c r="E52" s="45">
        <f t="shared" si="0"/>
        <v>302.94571695022614</v>
      </c>
      <c r="F52" s="3">
        <v>235</v>
      </c>
      <c r="G52" s="32">
        <f t="shared" si="10"/>
        <v>4.3785150312371249E-2</v>
      </c>
      <c r="H52" s="45">
        <f t="shared" si="1"/>
        <v>5.7168491227982816</v>
      </c>
      <c r="I52" s="3">
        <f t="shared" si="2"/>
        <v>71427.243483303144</v>
      </c>
      <c r="J52" s="32">
        <f t="shared" si="5"/>
        <v>58973.520074998713</v>
      </c>
      <c r="K52" s="47">
        <f t="shared" si="6"/>
        <v>5.7168491227982816</v>
      </c>
      <c r="L52" s="48">
        <f t="shared" si="3"/>
        <v>2.5062190695895841</v>
      </c>
      <c r="M52" s="49">
        <f t="shared" si="4"/>
        <v>3.2106300532086975</v>
      </c>
      <c r="N52" s="45" t="e">
        <f t="shared" si="16"/>
        <v>#N/A</v>
      </c>
      <c r="O52" s="3" t="e">
        <f t="shared" si="17"/>
        <v>#N/A</v>
      </c>
      <c r="P52" s="32" t="e">
        <f t="shared" si="11"/>
        <v>#N/A</v>
      </c>
      <c r="Q52" s="103" t="e">
        <f t="shared" si="9"/>
        <v>#N/A</v>
      </c>
      <c r="R52" s="109" t="e">
        <f t="shared" si="12"/>
        <v>#N/A</v>
      </c>
      <c r="S52" s="57" t="e">
        <f t="shared" si="18"/>
        <v>#N/A</v>
      </c>
      <c r="T52" s="39" t="e">
        <f t="shared" si="14"/>
        <v>#N/A</v>
      </c>
      <c r="U52" s="32" t="e">
        <f t="shared" si="15"/>
        <v>#N/A</v>
      </c>
    </row>
    <row r="53" spans="5:22">
      <c r="E53" s="45">
        <f t="shared" si="0"/>
        <v>481.40981518393835</v>
      </c>
      <c r="F53" s="3">
        <v>240</v>
      </c>
      <c r="G53" s="32">
        <f t="shared" si="10"/>
        <v>2.8016839518344595E-2</v>
      </c>
      <c r="H53" s="45">
        <f t="shared" si="1"/>
        <v>6.1787939917730235</v>
      </c>
      <c r="I53" s="3">
        <f t="shared" si="2"/>
        <v>115778.35564414521</v>
      </c>
      <c r="J53" s="32">
        <f t="shared" si="5"/>
        <v>96009.535205524895</v>
      </c>
      <c r="K53" s="47">
        <f t="shared" si="6"/>
        <v>6.1787939917730235</v>
      </c>
      <c r="L53" s="48">
        <f t="shared" si="3"/>
        <v>4.0623984436542182</v>
      </c>
      <c r="M53" s="49">
        <f t="shared" si="4"/>
        <v>2.1163955481188053</v>
      </c>
      <c r="N53" s="45" t="e">
        <f t="shared" si="16"/>
        <v>#N/A</v>
      </c>
      <c r="O53" s="3" t="e">
        <f t="shared" si="17"/>
        <v>#N/A</v>
      </c>
      <c r="P53" s="32" t="e">
        <f t="shared" si="11"/>
        <v>#N/A</v>
      </c>
      <c r="Q53" s="103" t="e">
        <f t="shared" si="9"/>
        <v>#N/A</v>
      </c>
      <c r="R53" s="109" t="e">
        <f t="shared" si="12"/>
        <v>#N/A</v>
      </c>
      <c r="S53" s="57" t="e">
        <f t="shared" si="18"/>
        <v>#N/A</v>
      </c>
      <c r="T53" s="39" t="e">
        <f t="shared" si="14"/>
        <v>#N/A</v>
      </c>
      <c r="U53" s="32" t="e">
        <f t="shared" si="15"/>
        <v>#N/A</v>
      </c>
    </row>
    <row r="54" spans="5:22">
      <c r="E54" s="45">
        <f t="shared" si="0"/>
        <v>757.73754941392326</v>
      </c>
      <c r="F54" s="3">
        <v>245</v>
      </c>
      <c r="G54" s="32">
        <f t="shared" si="10"/>
        <v>1.8094455896484674E-2</v>
      </c>
      <c r="H54" s="45">
        <f t="shared" si="1"/>
        <v>6.6316559328999274</v>
      </c>
      <c r="I54" s="3">
        <f t="shared" si="2"/>
        <v>185890.69960641119</v>
      </c>
      <c r="J54" s="32">
        <f t="shared" si="5"/>
        <v>154820.57023338741</v>
      </c>
      <c r="K54" s="47">
        <f t="shared" si="6"/>
        <v>6.6316559328999274</v>
      </c>
      <c r="L54" s="48">
        <f t="shared" si="3"/>
        <v>6.5224806879442525</v>
      </c>
      <c r="M54" s="49">
        <f t="shared" si="4"/>
        <v>0.10917524495567488</v>
      </c>
      <c r="N54" s="45" t="e">
        <f t="shared" si="16"/>
        <v>#N/A</v>
      </c>
      <c r="O54" s="3" t="e">
        <f t="shared" si="17"/>
        <v>#N/A</v>
      </c>
      <c r="P54" s="32" t="e">
        <f t="shared" si="11"/>
        <v>#N/A</v>
      </c>
      <c r="Q54" s="103" t="e">
        <f t="shared" si="9"/>
        <v>#N/A</v>
      </c>
      <c r="R54" s="109" t="e">
        <f t="shared" si="12"/>
        <v>#N/A</v>
      </c>
      <c r="S54" s="57" t="e">
        <f t="shared" si="18"/>
        <v>#N/A</v>
      </c>
      <c r="T54" s="39" t="e">
        <f t="shared" si="14"/>
        <v>#N/A</v>
      </c>
      <c r="U54" s="32" t="e">
        <f t="shared" si="15"/>
        <v>#N/A</v>
      </c>
    </row>
    <row r="55" spans="5:22">
      <c r="E55" s="45">
        <f t="shared" si="0"/>
        <v>1181.7985161631173</v>
      </c>
      <c r="F55" s="3">
        <v>250</v>
      </c>
      <c r="G55" s="32">
        <f t="shared" si="10"/>
        <v>1.1790757443038121E-2</v>
      </c>
      <c r="H55" s="45">
        <f t="shared" si="1"/>
        <v>7.0756385334654599</v>
      </c>
      <c r="I55" s="3">
        <f t="shared" si="2"/>
        <v>295699.62904077931</v>
      </c>
      <c r="J55" s="32">
        <f t="shared" si="5"/>
        <v>247327.1008694859</v>
      </c>
      <c r="K55" s="47">
        <f t="shared" si="6"/>
        <v>7.0756385334654599</v>
      </c>
      <c r="L55" s="48">
        <f t="shared" si="3"/>
        <v>10.375425580378222</v>
      </c>
      <c r="M55" s="49">
        <f t="shared" si="4"/>
        <v>-3.2997870469127619</v>
      </c>
      <c r="N55" s="45" t="e">
        <f t="shared" si="16"/>
        <v>#N/A</v>
      </c>
      <c r="O55" s="3" t="e">
        <f t="shared" si="17"/>
        <v>#N/A</v>
      </c>
      <c r="P55" s="32" t="e">
        <f t="shared" si="11"/>
        <v>#N/A</v>
      </c>
      <c r="Q55" s="103" t="e">
        <f t="shared" si="9"/>
        <v>#N/A</v>
      </c>
      <c r="R55" s="109" t="e">
        <f t="shared" si="12"/>
        <v>#N/A</v>
      </c>
      <c r="S55" s="57" t="e">
        <f t="shared" si="18"/>
        <v>#N/A</v>
      </c>
      <c r="T55" s="39" t="e">
        <f t="shared" si="14"/>
        <v>#N/A</v>
      </c>
      <c r="U55" s="32" t="e">
        <f t="shared" si="15"/>
        <v>#N/A</v>
      </c>
    </row>
    <row r="56" spans="5:22">
      <c r="E56" s="45">
        <f t="shared" si="0"/>
        <v>1827.0318670845181</v>
      </c>
      <c r="F56" s="3">
        <v>255</v>
      </c>
      <c r="G56" s="32">
        <f t="shared" si="10"/>
        <v>7.7491344687312591E-3</v>
      </c>
      <c r="H56" s="45">
        <f t="shared" si="1"/>
        <v>7.5109951846217298</v>
      </c>
      <c r="I56" s="3">
        <f t="shared" si="2"/>
        <v>466148.12610655214</v>
      </c>
      <c r="J56" s="32">
        <f t="shared" si="5"/>
        <v>391514.6274050856</v>
      </c>
      <c r="K56" s="47">
        <f t="shared" si="6"/>
        <v>7.5109951846217298</v>
      </c>
      <c r="L56" s="48">
        <f t="shared" si="3"/>
        <v>16.356074600229899</v>
      </c>
      <c r="M56" s="49">
        <f t="shared" si="4"/>
        <v>-8.8450794156081685</v>
      </c>
      <c r="N56" s="45" t="e">
        <f t="shared" si="16"/>
        <v>#N/A</v>
      </c>
      <c r="O56" s="3" t="e">
        <f t="shared" si="17"/>
        <v>#N/A</v>
      </c>
      <c r="P56" s="32" t="e">
        <f t="shared" si="11"/>
        <v>#N/A</v>
      </c>
      <c r="Q56" s="103" t="e">
        <f t="shared" si="9"/>
        <v>#N/A</v>
      </c>
      <c r="R56" s="109" t="e">
        <f t="shared" si="12"/>
        <v>#N/A</v>
      </c>
      <c r="S56" s="57" t="e">
        <f t="shared" si="18"/>
        <v>#N/A</v>
      </c>
      <c r="T56" s="39" t="e">
        <f t="shared" si="14"/>
        <v>#N/A</v>
      </c>
      <c r="U56" s="32" t="e">
        <f t="shared" si="15"/>
        <v>#N/A</v>
      </c>
    </row>
    <row r="57" spans="5:22">
      <c r="E57" s="45">
        <f t="shared" si="0"/>
        <v>2800.7548452733167</v>
      </c>
      <c r="F57" s="3">
        <v>260</v>
      </c>
      <c r="G57" s="32">
        <f t="shared" si="10"/>
        <v>5.1349306856251801E-3</v>
      </c>
      <c r="H57" s="45">
        <f t="shared" si="1"/>
        <v>7.9380012303045389</v>
      </c>
      <c r="I57" s="3">
        <f t="shared" si="2"/>
        <v>728456.25977106229</v>
      </c>
      <c r="J57" s="32">
        <f t="shared" si="5"/>
        <v>614296.06516475242</v>
      </c>
      <c r="K57" s="47">
        <f t="shared" si="6"/>
        <v>7.9380012303045389</v>
      </c>
      <c r="L57" s="48">
        <f t="shared" si="3"/>
        <v>25.559868763896922</v>
      </c>
      <c r="M57" s="49">
        <f t="shared" si="4"/>
        <v>-17.621867533592383</v>
      </c>
      <c r="N57" s="45" t="e">
        <f t="shared" si="16"/>
        <v>#N/A</v>
      </c>
      <c r="O57" s="3" t="e">
        <f t="shared" si="17"/>
        <v>#N/A</v>
      </c>
      <c r="P57" s="32" t="e">
        <f t="shared" si="11"/>
        <v>#N/A</v>
      </c>
      <c r="Q57" s="103" t="e">
        <f t="shared" si="9"/>
        <v>#N/A</v>
      </c>
      <c r="R57" s="109" t="e">
        <f t="shared" si="12"/>
        <v>#N/A</v>
      </c>
      <c r="S57" s="57" t="e">
        <f t="shared" si="18"/>
        <v>#N/A</v>
      </c>
      <c r="T57" s="39" t="e">
        <f t="shared" si="14"/>
        <v>#N/A</v>
      </c>
      <c r="U57" s="32" t="e">
        <f t="shared" si="15"/>
        <v>#N/A</v>
      </c>
    </row>
    <row r="58" spans="5:22">
      <c r="E58" s="45">
        <f t="shared" si="0"/>
        <v>4258.6328601188507</v>
      </c>
      <c r="F58" s="3">
        <v>265</v>
      </c>
      <c r="G58" s="32">
        <f t="shared" si="10"/>
        <v>3.4296422259510947E-3</v>
      </c>
      <c r="H58" s="45">
        <f t="shared" si="1"/>
        <v>8.3569382524787503</v>
      </c>
      <c r="I58" s="3">
        <f t="shared" si="2"/>
        <v>1128802.7079314955</v>
      </c>
      <c r="J58" s="32">
        <f t="shared" si="5"/>
        <v>955624.4183975521</v>
      </c>
      <c r="K58" s="47">
        <f t="shared" si="6"/>
        <v>8.3569382524787503</v>
      </c>
      <c r="L58" s="48">
        <f t="shared" si="3"/>
        <v>39.607112558999845</v>
      </c>
      <c r="M58" s="49">
        <f t="shared" si="4"/>
        <v>-31.250174306521096</v>
      </c>
      <c r="N58" s="45" t="e">
        <f t="shared" si="16"/>
        <v>#N/A</v>
      </c>
      <c r="O58" s="3" t="e">
        <f t="shared" si="17"/>
        <v>#N/A</v>
      </c>
      <c r="P58" s="32" t="e">
        <f t="shared" si="11"/>
        <v>#N/A</v>
      </c>
      <c r="Q58" s="103" t="e">
        <f t="shared" si="9"/>
        <v>#N/A</v>
      </c>
      <c r="R58" s="109" t="e">
        <f t="shared" si="12"/>
        <v>#N/A</v>
      </c>
      <c r="S58" s="57" t="e">
        <f t="shared" si="18"/>
        <v>#N/A</v>
      </c>
      <c r="T58" s="39" t="e">
        <f t="shared" si="14"/>
        <v>#N/A</v>
      </c>
      <c r="U58" s="32" t="e">
        <f t="shared" si="15"/>
        <v>#N/A</v>
      </c>
    </row>
    <row r="59" spans="5:22">
      <c r="E59" s="45">
        <f t="shared" si="0"/>
        <v>6424.8571773879876</v>
      </c>
      <c r="F59" s="3">
        <v>270</v>
      </c>
      <c r="G59" s="32">
        <f t="shared" si="10"/>
        <v>2.3081635452709159E-3</v>
      </c>
      <c r="H59" s="45">
        <f t="shared" si="1"/>
        <v>8.7680853136877541</v>
      </c>
      <c r="I59" s="3">
        <f t="shared" si="2"/>
        <v>1734981.4378947567</v>
      </c>
      <c r="J59" s="32">
        <f t="shared" si="5"/>
        <v>1474359.8754682923</v>
      </c>
      <c r="K59" s="47">
        <f t="shared" si="6"/>
        <v>8.7680853136877541</v>
      </c>
      <c r="L59" s="48">
        <f t="shared" si="3"/>
        <v>60.876541680517775</v>
      </c>
      <c r="M59" s="49">
        <f t="shared" si="4"/>
        <v>-52.108456366830019</v>
      </c>
      <c r="N59" s="45" t="e">
        <f t="shared" si="16"/>
        <v>#N/A</v>
      </c>
      <c r="O59" s="3" t="e">
        <f t="shared" si="17"/>
        <v>#N/A</v>
      </c>
      <c r="P59" s="32" t="e">
        <f t="shared" si="11"/>
        <v>#N/A</v>
      </c>
      <c r="Q59" s="103" t="e">
        <f t="shared" si="9"/>
        <v>#N/A</v>
      </c>
      <c r="R59" s="109" t="e">
        <f t="shared" si="12"/>
        <v>#N/A</v>
      </c>
      <c r="S59" s="57" t="e">
        <f t="shared" si="18"/>
        <v>#N/A</v>
      </c>
      <c r="T59" s="39" t="e">
        <f t="shared" si="14"/>
        <v>#N/A</v>
      </c>
      <c r="U59" s="32" t="e">
        <f t="shared" si="15"/>
        <v>#N/A</v>
      </c>
    </row>
    <row r="60" spans="5:22">
      <c r="E60" s="45">
        <f t="shared" si="0"/>
        <v>9620.1030868988219</v>
      </c>
      <c r="F60" s="3">
        <v>275</v>
      </c>
      <c r="G60" s="32">
        <f t="shared" si="10"/>
        <v>1.5648247870742001E-3</v>
      </c>
      <c r="H60" s="45">
        <f t="shared" si="1"/>
        <v>9.1717142030839085</v>
      </c>
      <c r="I60" s="3">
        <f t="shared" si="2"/>
        <v>2645803.3488971759</v>
      </c>
      <c r="J60" s="32">
        <f t="shared" si="5"/>
        <v>2256582.5562314102</v>
      </c>
      <c r="K60" s="47">
        <f t="shared" si="6"/>
        <v>9.1717142030839085</v>
      </c>
      <c r="L60" s="48">
        <f t="shared" si="3"/>
        <v>92.835205224462314</v>
      </c>
      <c r="M60" s="49">
        <f t="shared" si="4"/>
        <v>-83.663491021378405</v>
      </c>
      <c r="N60" s="45" t="e">
        <f t="shared" si="16"/>
        <v>#N/A</v>
      </c>
      <c r="O60" s="3" t="e">
        <f t="shared" si="17"/>
        <v>#N/A</v>
      </c>
      <c r="P60" s="32" t="e">
        <f t="shared" si="11"/>
        <v>#N/A</v>
      </c>
      <c r="Q60" s="103" t="e">
        <f t="shared" si="9"/>
        <v>#N/A</v>
      </c>
      <c r="R60" s="109" t="e">
        <f t="shared" si="12"/>
        <v>#N/A</v>
      </c>
      <c r="S60" s="57" t="e">
        <f t="shared" si="18"/>
        <v>#N/A</v>
      </c>
      <c r="T60" s="39" t="e">
        <f t="shared" si="14"/>
        <v>#N/A</v>
      </c>
      <c r="U60" s="32" t="e">
        <f t="shared" si="15"/>
        <v>#N/A</v>
      </c>
    </row>
    <row r="61" spans="5:22">
      <c r="E61" s="45">
        <f t="shared" si="0"/>
        <v>14300.03215102638</v>
      </c>
      <c r="F61" s="3">
        <v>280</v>
      </c>
      <c r="G61" s="32">
        <f t="shared" si="10"/>
        <v>1.0683922622515454E-3</v>
      </c>
      <c r="H61" s="45">
        <f t="shared" si="1"/>
        <v>9.5680869920367169</v>
      </c>
      <c r="I61" s="3">
        <f t="shared" si="2"/>
        <v>4004289.0022873865</v>
      </c>
      <c r="J61" s="32">
        <f t="shared" si="5"/>
        <v>3427292.9203320011</v>
      </c>
      <c r="K61" s="47">
        <f t="shared" si="6"/>
        <v>9.5680869920367169</v>
      </c>
      <c r="L61" s="48">
        <f t="shared" si="3"/>
        <v>140.50136850131182</v>
      </c>
      <c r="M61" s="49">
        <f t="shared" si="4"/>
        <v>-130.9332815092751</v>
      </c>
      <c r="N61" s="45" t="e">
        <f t="shared" si="16"/>
        <v>#N/A</v>
      </c>
      <c r="O61" s="3" t="e">
        <f t="shared" si="17"/>
        <v>#N/A</v>
      </c>
      <c r="P61" s="32" t="e">
        <f t="shared" si="11"/>
        <v>#N/A</v>
      </c>
      <c r="Q61" s="103" t="e">
        <f t="shared" si="9"/>
        <v>#N/A</v>
      </c>
      <c r="R61" s="109" t="e">
        <f t="shared" si="12"/>
        <v>#N/A</v>
      </c>
      <c r="S61" s="57" t="e">
        <f t="shared" si="18"/>
        <v>#N/A</v>
      </c>
      <c r="T61" s="39" t="e">
        <f t="shared" si="14"/>
        <v>#N/A</v>
      </c>
      <c r="U61" s="32" t="e">
        <f t="shared" si="15"/>
        <v>#N/A</v>
      </c>
    </row>
    <row r="62" spans="5:22">
      <c r="E62" s="45">
        <f t="shared" si="0"/>
        <v>21108.00322853983</v>
      </c>
      <c r="F62" s="3">
        <v>285</v>
      </c>
      <c r="G62" s="32">
        <f t="shared" si="10"/>
        <v>7.3443320235523169E-4</v>
      </c>
      <c r="H62" s="45">
        <f t="shared" si="1"/>
        <v>9.9574549217521877</v>
      </c>
      <c r="I62" s="3">
        <f t="shared" si="2"/>
        <v>6016065.9201338515</v>
      </c>
      <c r="J62" s="32">
        <f t="shared" si="5"/>
        <v>5166776.1115214685</v>
      </c>
      <c r="K62" s="47">
        <f t="shared" si="6"/>
        <v>9.9574549217521877</v>
      </c>
      <c r="L62" s="48">
        <f t="shared" si="3"/>
        <v>211.09003228539831</v>
      </c>
      <c r="M62" s="49">
        <f t="shared" si="4"/>
        <v>-201.13257736364613</v>
      </c>
      <c r="N62" s="45" t="e">
        <f t="shared" si="16"/>
        <v>#N/A</v>
      </c>
      <c r="O62" s="3" t="e">
        <f t="shared" si="17"/>
        <v>#N/A</v>
      </c>
      <c r="P62" s="32" t="e">
        <f t="shared" si="11"/>
        <v>#N/A</v>
      </c>
      <c r="Q62" s="103" t="e">
        <f t="shared" si="9"/>
        <v>#N/A</v>
      </c>
      <c r="R62" s="109" t="e">
        <f t="shared" si="12"/>
        <v>#N/A</v>
      </c>
      <c r="S62" s="57" t="e">
        <f t="shared" si="18"/>
        <v>#N/A</v>
      </c>
      <c r="T62" s="39" t="e">
        <f t="shared" si="14"/>
        <v>#N/A</v>
      </c>
      <c r="U62" s="32" t="e">
        <f t="shared" si="15"/>
        <v>#N/A</v>
      </c>
    </row>
    <row r="63" spans="5:22">
      <c r="E63" s="45">
        <f t="shared" si="0"/>
        <v>30946.826675882985</v>
      </c>
      <c r="F63" s="3">
        <v>290</v>
      </c>
      <c r="G63" s="32">
        <f t="shared" si="10"/>
        <v>5.0819084484641141E-4</v>
      </c>
      <c r="H63" s="45">
        <f t="shared" si="1"/>
        <v>10.340058055158735</v>
      </c>
      <c r="I63" s="3">
        <f t="shared" si="2"/>
        <v>8974869.7360060662</v>
      </c>
      <c r="J63" s="32">
        <f t="shared" si="5"/>
        <v>7733349.6710499749</v>
      </c>
      <c r="K63" s="47">
        <f t="shared" si="6"/>
        <v>10.340058055158735</v>
      </c>
      <c r="L63" s="48">
        <f t="shared" si="3"/>
        <v>314.90771003530057</v>
      </c>
      <c r="M63" s="49">
        <f t="shared" si="4"/>
        <v>-304.56765198014182</v>
      </c>
      <c r="N63" s="45" t="e">
        <f t="shared" si="16"/>
        <v>#N/A</v>
      </c>
      <c r="O63" s="3" t="e">
        <f t="shared" si="17"/>
        <v>#N/A</v>
      </c>
      <c r="P63" s="32" t="e">
        <f t="shared" si="11"/>
        <v>#N/A</v>
      </c>
      <c r="Q63" s="103" t="e">
        <f t="shared" si="9"/>
        <v>#N/A</v>
      </c>
      <c r="R63" s="109" t="e">
        <f t="shared" si="12"/>
        <v>#N/A</v>
      </c>
      <c r="S63" s="57" t="e">
        <f t="shared" si="18"/>
        <v>#N/A</v>
      </c>
      <c r="T63" s="39" t="e">
        <f t="shared" si="14"/>
        <v>#N/A</v>
      </c>
      <c r="U63" s="32" t="e">
        <f t="shared" si="15"/>
        <v>#N/A</v>
      </c>
    </row>
    <row r="64" spans="5:22">
      <c r="E64" s="45">
        <f t="shared" si="0"/>
        <v>45075.907317100806</v>
      </c>
      <c r="F64" s="3">
        <v>295</v>
      </c>
      <c r="G64" s="32">
        <f t="shared" si="10"/>
        <v>3.5388006671954541E-4</v>
      </c>
      <c r="H64" s="45">
        <f t="shared" si="1"/>
        <v>10.716125361476921</v>
      </c>
      <c r="I64" s="3">
        <f t="shared" si="2"/>
        <v>13297687.658544738</v>
      </c>
      <c r="J64" s="32">
        <f t="shared" si="5"/>
        <v>11494798.537156509</v>
      </c>
      <c r="K64" s="47">
        <f t="shared" si="6"/>
        <v>10.716125361476921</v>
      </c>
      <c r="L64" s="48">
        <f t="shared" si="3"/>
        <v>466.58553187876271</v>
      </c>
      <c r="M64" s="49">
        <f t="shared" si="4"/>
        <v>-455.86940651728577</v>
      </c>
      <c r="N64" s="45" t="e">
        <f t="shared" si="16"/>
        <v>#N/A</v>
      </c>
      <c r="O64" s="3" t="e">
        <f t="shared" si="17"/>
        <v>#N/A</v>
      </c>
      <c r="P64" s="32" t="e">
        <f t="shared" si="11"/>
        <v>#N/A</v>
      </c>
      <c r="Q64" s="103" t="e">
        <f t="shared" si="9"/>
        <v>#N/A</v>
      </c>
      <c r="R64" s="109" t="e">
        <f t="shared" si="12"/>
        <v>#N/A</v>
      </c>
      <c r="S64" s="57" t="e">
        <f t="shared" si="18"/>
        <v>#N/A</v>
      </c>
      <c r="T64" s="39" t="e">
        <f t="shared" si="14"/>
        <v>#N/A</v>
      </c>
      <c r="U64" s="32" t="e">
        <f t="shared" si="15"/>
        <v>#N/A</v>
      </c>
    </row>
    <row r="65" spans="5:21" ht="19.5" thickBot="1">
      <c r="E65" s="46">
        <f t="shared" si="0"/>
        <v>65242.065195655028</v>
      </c>
      <c r="F65" s="33">
        <v>300</v>
      </c>
      <c r="G65" s="34">
        <f t="shared" si="10"/>
        <v>2.4794013961961832E-4</v>
      </c>
      <c r="H65" s="46">
        <f t="shared" si="1"/>
        <v>11.085875039010405</v>
      </c>
      <c r="I65" s="33">
        <f t="shared" si="2"/>
        <v>19572919.558696508</v>
      </c>
      <c r="J65" s="34">
        <f t="shared" si="5"/>
        <v>16971568.283743784</v>
      </c>
      <c r="K65" s="50">
        <f t="shared" si="6"/>
        <v>11.085875039010405</v>
      </c>
      <c r="L65" s="51">
        <f t="shared" si="3"/>
        <v>686.76910732268448</v>
      </c>
      <c r="M65" s="52">
        <f t="shared" si="4"/>
        <v>-675.6832322836741</v>
      </c>
      <c r="N65" s="46" t="e">
        <f t="shared" si="16"/>
        <v>#N/A</v>
      </c>
      <c r="O65" s="33" t="e">
        <f t="shared" si="17"/>
        <v>#N/A</v>
      </c>
      <c r="P65" s="34" t="e">
        <f t="shared" si="11"/>
        <v>#N/A</v>
      </c>
      <c r="Q65" s="112" t="e">
        <f t="shared" si="9"/>
        <v>#N/A</v>
      </c>
      <c r="R65" s="111" t="e">
        <f t="shared" si="12"/>
        <v>#N/A</v>
      </c>
      <c r="S65" s="58" t="e">
        <f t="shared" si="18"/>
        <v>#N/A</v>
      </c>
      <c r="T65" s="40" t="e">
        <f t="shared" si="14"/>
        <v>#N/A</v>
      </c>
      <c r="U65" s="34" t="e">
        <f t="shared" si="15"/>
        <v>#N/A</v>
      </c>
    </row>
    <row r="67" spans="5:21">
      <c r="H67" s="6"/>
      <c r="M67" s="7"/>
    </row>
  </sheetData>
  <phoneticPr fontId="1"/>
  <conditionalFormatting sqref="Q5:R65">
    <cfRule type="expression" dxfId="10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M47" zoomScale="160" zoomScaleNormal="160" workbookViewId="0">
      <selection activeCell="W68" sqref="W68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1" s="11" customFormat="1" ht="24">
      <c r="A1" s="10" t="s">
        <v>70</v>
      </c>
    </row>
    <row r="2" spans="1:21" ht="20.25" customHeight="1" thickBot="1">
      <c r="B2" s="1" t="s">
        <v>17</v>
      </c>
      <c r="C2" s="1"/>
      <c r="D2" s="1"/>
      <c r="E2" s="26" t="s">
        <v>71</v>
      </c>
      <c r="F2" s="1"/>
      <c r="G2" s="1"/>
      <c r="H2" s="26" t="s">
        <v>72</v>
      </c>
      <c r="I2" s="1"/>
      <c r="J2" s="1"/>
      <c r="K2" s="1"/>
      <c r="L2" s="26"/>
      <c r="N2" s="26" t="s">
        <v>73</v>
      </c>
      <c r="Q2" s="26" t="s">
        <v>28</v>
      </c>
      <c r="S2" s="26" t="s">
        <v>74</v>
      </c>
    </row>
    <row r="3" spans="1:21" ht="21">
      <c r="B3" s="12" t="s">
        <v>2</v>
      </c>
      <c r="C3" s="43">
        <v>28500</v>
      </c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</row>
    <row r="4" spans="1:21" ht="21">
      <c r="B4" s="13" t="s">
        <v>16</v>
      </c>
      <c r="C4" s="14">
        <v>105</v>
      </c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</row>
    <row r="5" spans="1:21">
      <c r="A5" s="2"/>
      <c r="B5" s="13" t="s">
        <v>3</v>
      </c>
      <c r="C5" s="15">
        <v>4.4000000000000002E-4</v>
      </c>
      <c r="E5" s="45">
        <f t="shared" ref="E5:E65" si="0">F5/C$3+C$5*(F5/C$4)^C$6</f>
        <v>0</v>
      </c>
      <c r="F5" s="3">
        <v>0</v>
      </c>
      <c r="G5" s="32" t="e">
        <f>IFERROR((F5-F4)/(E5-E4),NA())</f>
        <v>#N/A</v>
      </c>
      <c r="H5" s="45">
        <f t="shared" ref="H5:H65" si="1">LN((1+E5))</f>
        <v>0</v>
      </c>
      <c r="I5" s="3">
        <f t="shared" ref="I5:I65" si="2">F5*(1+E5)</f>
        <v>0</v>
      </c>
      <c r="J5" s="32" t="e">
        <f>IFERROR((I5-I4)/(H5-H4),NA())</f>
        <v>#N/A</v>
      </c>
      <c r="K5" s="47">
        <f>H5</f>
        <v>0</v>
      </c>
      <c r="L5" s="48">
        <f t="shared" ref="L5:L65" si="3">I5/C$3</f>
        <v>0</v>
      </c>
      <c r="M5" s="49">
        <f t="shared" ref="M5:M65" si="4">H5-L5</f>
        <v>0</v>
      </c>
      <c r="N5" s="45">
        <f>INDEX(M1:M65,C$23,1)-INDEX(M1:M65,C$23,1)</f>
        <v>0</v>
      </c>
      <c r="O5" s="3">
        <f>INDEX(I$1:I$65,C$23,1)</f>
        <v>55.10621219245796</v>
      </c>
      <c r="P5" s="32" t="e">
        <f>IFERROR((O5-O4)/(N5-N4),NA())</f>
        <v>#N/A</v>
      </c>
      <c r="Q5" s="103">
        <f>ROUND(N5,7)</f>
        <v>0</v>
      </c>
      <c r="R5" s="109">
        <f>ROUND(INDEX(I$1:I$65,C$23,1)*6.89476,3)</f>
        <v>379.94400000000002</v>
      </c>
      <c r="S5" s="56">
        <v>0</v>
      </c>
      <c r="T5" s="38">
        <v>0</v>
      </c>
      <c r="U5" s="32" t="e">
        <f>IFERROR((T5-T4)/(S5-S4),NA())</f>
        <v>#N/A</v>
      </c>
    </row>
    <row r="6" spans="1:21" ht="19.5" thickBot="1">
      <c r="A6" s="2"/>
      <c r="B6" s="16" t="s">
        <v>4</v>
      </c>
      <c r="C6" s="17">
        <v>9</v>
      </c>
      <c r="E6" s="45">
        <f t="shared" si="0"/>
        <v>1.7543859649178203E-4</v>
      </c>
      <c r="F6" s="3">
        <v>5</v>
      </c>
      <c r="G6" s="32">
        <f>IFERROR((F6-F5)/(E6-E5),NA())</f>
        <v>28499.999999910011</v>
      </c>
      <c r="H6" s="45">
        <f t="shared" si="1"/>
        <v>1.7542320894094586E-4</v>
      </c>
      <c r="I6" s="3">
        <f t="shared" si="2"/>
        <v>5.0008771929824594</v>
      </c>
      <c r="J6" s="32">
        <f t="shared" ref="J6:J65" si="5">IFERROR((I6-I5)/(H6-H5),NA())</f>
        <v>28507.500365393185</v>
      </c>
      <c r="K6" s="47">
        <f t="shared" ref="K6:K65" si="6">H6</f>
        <v>1.7542320894094586E-4</v>
      </c>
      <c r="L6" s="48">
        <f t="shared" si="3"/>
        <v>1.7546937519236699E-4</v>
      </c>
      <c r="M6" s="49">
        <f t="shared" si="4"/>
        <v>-4.6166251421123766E-8</v>
      </c>
      <c r="N6" s="45">
        <f t="shared" ref="N6:N37" si="7">IFERROR(INDEX(M$1:M$65,ROW()+$C$23-5)-INDEX(M$1:M$65,$C$23,1),NA())</f>
        <v>4.8396443529216855E-7</v>
      </c>
      <c r="O6" s="3">
        <f t="shared" ref="O6:O37" si="8">IFERROR(INDEX(I$1:I$65,ROW()+$C$23-5),NA())</f>
        <v>60.12648728843287</v>
      </c>
      <c r="P6" s="108">
        <f>IFERROR((O6-O5)/(N6-N5),NA())</f>
        <v>10373231.439918054</v>
      </c>
      <c r="Q6" s="103">
        <f t="shared" ref="Q6:Q65" si="9">ROUND(N6,7)</f>
        <v>4.9999999999999998E-7</v>
      </c>
      <c r="R6" s="109">
        <f>IFERROR(ROUND(IFERROR(INDEX(I$1:I$65,ROW()+$C$23-5),"")*6.89476,3),NA())</f>
        <v>414.55799999999999</v>
      </c>
      <c r="S6" s="57">
        <f>T6/C3</f>
        <v>1.9335513049985248E-3</v>
      </c>
      <c r="T6" s="39">
        <f>O5</f>
        <v>55.10621219245796</v>
      </c>
      <c r="U6" s="32">
        <f>IFERROR((T6-T5)/(S6-S5),NA())</f>
        <v>28500</v>
      </c>
    </row>
    <row r="7" spans="1:21">
      <c r="E7" s="45">
        <f t="shared" si="0"/>
        <v>3.5087719326608405E-4</v>
      </c>
      <c r="F7" s="3">
        <v>10</v>
      </c>
      <c r="G7" s="32">
        <f t="shared" ref="G7:G65" si="10">IFERROR((F7-F6)/(E7-E6),NA())</f>
        <v>28499.999954014638</v>
      </c>
      <c r="H7" s="45">
        <f t="shared" si="1"/>
        <v>3.5081565025932402E-4</v>
      </c>
      <c r="I7" s="3">
        <f t="shared" si="2"/>
        <v>10.003508771932662</v>
      </c>
      <c r="J7" s="32">
        <f t="shared" si="5"/>
        <v>28522.503828253695</v>
      </c>
      <c r="K7" s="47">
        <f t="shared" si="6"/>
        <v>3.5081565025932402E-4</v>
      </c>
      <c r="L7" s="48">
        <f t="shared" si="3"/>
        <v>3.5100030778711092E-4</v>
      </c>
      <c r="M7" s="49">
        <f t="shared" si="4"/>
        <v>-1.8465752778690789E-7</v>
      </c>
      <c r="N7" s="45">
        <f t="shared" si="7"/>
        <v>2.332010186139764E-6</v>
      </c>
      <c r="O7" s="3">
        <f t="shared" si="8"/>
        <v>65.148627455028546</v>
      </c>
      <c r="P7" s="32">
        <f t="shared" ref="P7:P65" si="11">IFERROR((O7-O6)/(N7-N6),NA())</f>
        <v>2717541.0372239435</v>
      </c>
      <c r="Q7" s="103">
        <f t="shared" si="9"/>
        <v>2.3E-6</v>
      </c>
      <c r="R7" s="109">
        <f t="shared" ref="R7:R65" si="12">IFERROR(ROUND(IFERROR(INDEX(I$1:I$65,ROW()+$C$23-5),"")*6.89476,3),NA())</f>
        <v>449.18400000000003</v>
      </c>
      <c r="S7" s="57">
        <f t="shared" ref="S7:S38" si="13">IFERROR(S6+VLOOKUP(T7,$I$5:$K$65,3)-VLOOKUP(T6,$I$5:$K$65,3),NA())</f>
        <v>2.1101852728013576E-3</v>
      </c>
      <c r="T7" s="39">
        <f t="shared" ref="T7:T65" si="14">O6</f>
        <v>60.12648728843287</v>
      </c>
      <c r="U7" s="42">
        <f t="shared" ref="U7:U65" si="15">IFERROR((T7-T6)/(S7-S6),NA())</f>
        <v>28421.912038905117</v>
      </c>
    </row>
    <row r="8" spans="1:21" ht="19.5" thickBot="1">
      <c r="B8" s="1" t="s">
        <v>7</v>
      </c>
      <c r="E8" s="45">
        <f t="shared" si="0"/>
        <v>5.2631580037729435E-4</v>
      </c>
      <c r="F8" s="3">
        <v>15</v>
      </c>
      <c r="G8" s="32">
        <f t="shared" si="10"/>
        <v>28499.998274783989</v>
      </c>
      <c r="H8" s="45">
        <f t="shared" si="1"/>
        <v>5.2617734479512188E-4</v>
      </c>
      <c r="I8" s="3">
        <f t="shared" si="2"/>
        <v>15.007894737005659</v>
      </c>
      <c r="J8" s="32">
        <f t="shared" si="5"/>
        <v>28537.509165386258</v>
      </c>
      <c r="K8" s="47">
        <f t="shared" si="6"/>
        <v>5.2617734479512188E-4</v>
      </c>
      <c r="L8" s="48">
        <f t="shared" si="3"/>
        <v>5.265927977896722E-4</v>
      </c>
      <c r="M8" s="49">
        <f t="shared" si="4"/>
        <v>-4.1545299455031989E-7</v>
      </c>
      <c r="N8" s="45">
        <f t="shared" si="7"/>
        <v>6.6279511239518852E-6</v>
      </c>
      <c r="O8" s="3">
        <f t="shared" si="8"/>
        <v>70.172731003243513</v>
      </c>
      <c r="P8" s="32">
        <f t="shared" si="11"/>
        <v>1169500.1446583415</v>
      </c>
      <c r="Q8" s="103">
        <f t="shared" si="9"/>
        <v>6.6000000000000003E-6</v>
      </c>
      <c r="R8" s="109">
        <f t="shared" si="12"/>
        <v>483.82400000000001</v>
      </c>
      <c r="S8" s="57">
        <f t="shared" si="13"/>
        <v>2.2882487629941593E-3</v>
      </c>
      <c r="T8" s="39">
        <f t="shared" si="14"/>
        <v>65.148627455028546</v>
      </c>
      <c r="U8" s="32">
        <f t="shared" si="15"/>
        <v>28204.210538375137</v>
      </c>
    </row>
    <row r="9" spans="1:21">
      <c r="B9" s="12" t="s">
        <v>1</v>
      </c>
      <c r="C9" s="18" t="s">
        <v>0</v>
      </c>
      <c r="E9" s="45">
        <f t="shared" si="0"/>
        <v>7.0175453118240889E-4</v>
      </c>
      <c r="F9" s="3">
        <v>20</v>
      </c>
      <c r="G9" s="32">
        <f t="shared" si="10"/>
        <v>28499.978180725848</v>
      </c>
      <c r="H9" s="45">
        <f t="shared" si="1"/>
        <v>7.0150841660608339E-4</v>
      </c>
      <c r="I9" s="3">
        <f t="shared" si="2"/>
        <v>20.014035090623651</v>
      </c>
      <c r="J9" s="32">
        <f t="shared" si="5"/>
        <v>28552.499576432827</v>
      </c>
      <c r="K9" s="47">
        <f t="shared" si="6"/>
        <v>7.0150841660608339E-4</v>
      </c>
      <c r="L9" s="48">
        <f t="shared" si="3"/>
        <v>7.0224684528504033E-4</v>
      </c>
      <c r="M9" s="49">
        <f t="shared" si="4"/>
        <v>-7.3842867895693425E-7</v>
      </c>
      <c r="N9" s="45">
        <f t="shared" si="7"/>
        <v>1.5084970457115337E-5</v>
      </c>
      <c r="O9" s="3">
        <f t="shared" si="8"/>
        <v>75.198965629574786</v>
      </c>
      <c r="P9" s="32">
        <f t="shared" si="11"/>
        <v>594326.96418480924</v>
      </c>
      <c r="Q9" s="103">
        <f t="shared" si="9"/>
        <v>1.5099999999999999E-5</v>
      </c>
      <c r="R9" s="109">
        <f t="shared" si="12"/>
        <v>518.47900000000004</v>
      </c>
      <c r="S9" s="57">
        <f t="shared" si="13"/>
        <v>2.4688290389570581E-3</v>
      </c>
      <c r="T9" s="39">
        <f t="shared" si="14"/>
        <v>70.172731003243513</v>
      </c>
      <c r="U9" s="32">
        <f t="shared" si="15"/>
        <v>27821.995073521732</v>
      </c>
    </row>
    <row r="10" spans="1:21">
      <c r="B10" s="19">
        <v>0</v>
      </c>
      <c r="C10" s="20">
        <f>B10/(C$3*0.7)</f>
        <v>0</v>
      </c>
      <c r="E10" s="45">
        <f t="shared" si="0"/>
        <v>8.7719406441080317E-4</v>
      </c>
      <c r="F10" s="3">
        <v>25</v>
      </c>
      <c r="G10" s="32">
        <f t="shared" si="10"/>
        <v>28499.84782785986</v>
      </c>
      <c r="H10" s="45">
        <f t="shared" si="1"/>
        <v>8.7680955454088228E-4</v>
      </c>
      <c r="I10" s="3">
        <f t="shared" si="2"/>
        <v>25.02192985161027</v>
      </c>
      <c r="J10" s="32">
        <f t="shared" si="5"/>
        <v>28567.383075683429</v>
      </c>
      <c r="K10" s="47">
        <f t="shared" si="6"/>
        <v>8.7680955454088228E-4</v>
      </c>
      <c r="L10" s="48">
        <f t="shared" si="3"/>
        <v>8.7796245093369374E-4</v>
      </c>
      <c r="M10" s="49">
        <f t="shared" si="4"/>
        <v>-1.1528963928114644E-6</v>
      </c>
      <c r="N10" s="45">
        <f t="shared" si="7"/>
        <v>3.0324864271951508E-5</v>
      </c>
      <c r="O10" s="3">
        <f t="shared" si="8"/>
        <v>80.22760683514403</v>
      </c>
      <c r="P10" s="32">
        <f t="shared" si="11"/>
        <v>329965.63274435792</v>
      </c>
      <c r="Q10" s="103">
        <f t="shared" si="9"/>
        <v>3.0300000000000001E-5</v>
      </c>
      <c r="R10" s="109">
        <f t="shared" si="12"/>
        <v>553.15</v>
      </c>
      <c r="S10" s="57">
        <f t="shared" si="13"/>
        <v>2.6536451679860561E-3</v>
      </c>
      <c r="T10" s="39">
        <f t="shared" si="14"/>
        <v>75.198965629574786</v>
      </c>
      <c r="U10" s="32">
        <f t="shared" si="15"/>
        <v>27195.865711172042</v>
      </c>
    </row>
    <row r="11" spans="1:21" ht="19.5" thickBot="1">
      <c r="B11" s="21">
        <v>999</v>
      </c>
      <c r="C11" s="22">
        <f>B11/(C$3*0.7)</f>
        <v>5.0075187969924814E-2</v>
      </c>
      <c r="E11" s="45">
        <f t="shared" si="0"/>
        <v>1.0526371615957794E-3</v>
      </c>
      <c r="F11" s="3">
        <v>30</v>
      </c>
      <c r="G11" s="32">
        <f t="shared" si="10"/>
        <v>28499.268881056698</v>
      </c>
      <c r="H11" s="45">
        <f t="shared" si="1"/>
        <v>1.05208352758187E-3</v>
      </c>
      <c r="I11" s="3">
        <f t="shared" si="2"/>
        <v>30.031579114847872</v>
      </c>
      <c r="J11" s="32">
        <f t="shared" si="5"/>
        <v>28581.820656659038</v>
      </c>
      <c r="K11" s="47">
        <f t="shared" si="6"/>
        <v>1.05208352758187E-3</v>
      </c>
      <c r="L11" s="48">
        <f t="shared" si="3"/>
        <v>1.0537396180648375E-3</v>
      </c>
      <c r="M11" s="49">
        <f t="shared" si="4"/>
        <v>-1.656090482967526E-6</v>
      </c>
      <c r="N11" s="45">
        <f t="shared" si="7"/>
        <v>5.6248643299479069E-5</v>
      </c>
      <c r="O11" s="3">
        <f t="shared" si="8"/>
        <v>85.259092679771996</v>
      </c>
      <c r="P11" s="32">
        <f t="shared" si="11"/>
        <v>194087.66905801833</v>
      </c>
      <c r="Q11" s="103">
        <f t="shared" si="9"/>
        <v>5.6199999999999997E-5</v>
      </c>
      <c r="R11" s="109">
        <f t="shared" si="12"/>
        <v>587.84100000000001</v>
      </c>
      <c r="S11" s="57">
        <f t="shared" si="13"/>
        <v>2.8453286128734979E-3</v>
      </c>
      <c r="T11" s="39">
        <f t="shared" si="14"/>
        <v>80.22760683514403</v>
      </c>
      <c r="U11" s="32">
        <f t="shared" si="15"/>
        <v>26234.092404391555</v>
      </c>
    </row>
    <row r="12" spans="1:21">
      <c r="E12" s="45">
        <f t="shared" si="0"/>
        <v>1.2280925297545036E-3</v>
      </c>
      <c r="F12" s="3">
        <v>35</v>
      </c>
      <c r="G12" s="32">
        <f t="shared" si="10"/>
        <v>28497.27570305398</v>
      </c>
      <c r="H12" s="45">
        <f t="shared" si="1"/>
        <v>1.2273390409632567E-3</v>
      </c>
      <c r="I12" s="3">
        <f t="shared" si="2"/>
        <v>35.04298323854141</v>
      </c>
      <c r="J12" s="32">
        <f t="shared" si="5"/>
        <v>28594.8443333012</v>
      </c>
      <c r="K12" s="47">
        <f t="shared" si="6"/>
        <v>1.2273390409632567E-3</v>
      </c>
      <c r="L12" s="48">
        <f t="shared" si="3"/>
        <v>1.229578359247067E-3</v>
      </c>
      <c r="M12" s="49">
        <f t="shared" si="4"/>
        <v>-2.239318283810349E-6</v>
      </c>
      <c r="N12" s="45">
        <f t="shared" si="7"/>
        <v>9.8519155218364024E-5</v>
      </c>
      <c r="O12" s="3">
        <f t="shared" si="8"/>
        <v>90.294100020496572</v>
      </c>
      <c r="P12" s="32">
        <f t="shared" si="11"/>
        <v>119113.94284475449</v>
      </c>
      <c r="Q12" s="103">
        <f t="shared" si="9"/>
        <v>9.8499999999999995E-5</v>
      </c>
      <c r="R12" s="109">
        <f t="shared" si="12"/>
        <v>622.55600000000004</v>
      </c>
      <c r="S12" s="57">
        <f t="shared" si="13"/>
        <v>3.0477957548704277E-3</v>
      </c>
      <c r="T12" s="39">
        <f t="shared" si="14"/>
        <v>85.259092679771996</v>
      </c>
      <c r="U12" s="32">
        <f t="shared" si="15"/>
        <v>24850.876023647637</v>
      </c>
    </row>
    <row r="13" spans="1:21" ht="19.5" thickBot="1">
      <c r="B13" s="1" t="s">
        <v>8</v>
      </c>
      <c r="E13" s="45">
        <f t="shared" si="0"/>
        <v>1.4035831232881071E-3</v>
      </c>
      <c r="F13" s="3">
        <v>40</v>
      </c>
      <c r="G13" s="32">
        <f t="shared" si="10"/>
        <v>28491.555583248879</v>
      </c>
      <c r="H13" s="45">
        <f t="shared" si="1"/>
        <v>1.4025990212345502E-3</v>
      </c>
      <c r="I13" s="3">
        <f t="shared" si="2"/>
        <v>40.056143324931526</v>
      </c>
      <c r="J13" s="32">
        <f t="shared" si="5"/>
        <v>28604.134718205492</v>
      </c>
      <c r="K13" s="47">
        <f t="shared" si="6"/>
        <v>1.4025990212345502E-3</v>
      </c>
      <c r="L13" s="48">
        <f t="shared" si="3"/>
        <v>1.4054787131554921E-3</v>
      </c>
      <c r="M13" s="49">
        <f t="shared" si="4"/>
        <v>-2.8796919209418854E-6</v>
      </c>
      <c r="N13" s="45">
        <f t="shared" si="7"/>
        <v>1.6517915000050496E-4</v>
      </c>
      <c r="O13" s="3">
        <f t="shared" si="8"/>
        <v>95.333648518124761</v>
      </c>
      <c r="P13" s="32">
        <f t="shared" si="11"/>
        <v>75600.7934608832</v>
      </c>
      <c r="Q13" s="103">
        <f t="shared" si="9"/>
        <v>1.652E-4</v>
      </c>
      <c r="R13" s="109">
        <f t="shared" si="12"/>
        <v>657.303</v>
      </c>
      <c r="S13" s="57">
        <f t="shared" si="13"/>
        <v>3.2667331910252633E-3</v>
      </c>
      <c r="T13" s="39">
        <f t="shared" si="14"/>
        <v>90.294100020496572</v>
      </c>
      <c r="U13" s="32">
        <f t="shared" si="15"/>
        <v>22997.471008858211</v>
      </c>
    </row>
    <row r="14" spans="1:21">
      <c r="B14" s="12" t="s">
        <v>1</v>
      </c>
      <c r="C14" s="18" t="s">
        <v>0</v>
      </c>
      <c r="E14" s="45">
        <f t="shared" si="0"/>
        <v>1.5791619841801841E-3</v>
      </c>
      <c r="F14" s="3">
        <v>45</v>
      </c>
      <c r="G14" s="32">
        <f t="shared" si="10"/>
        <v>28477.232251058667</v>
      </c>
      <c r="H14" s="45">
        <f t="shared" si="1"/>
        <v>1.5779164190211628E-3</v>
      </c>
      <c r="I14" s="3">
        <f t="shared" si="2"/>
        <v>45.071062289288115</v>
      </c>
      <c r="J14" s="32">
        <f t="shared" si="5"/>
        <v>28604.799225120219</v>
      </c>
      <c r="K14" s="47">
        <f t="shared" si="6"/>
        <v>1.5779164190211628E-3</v>
      </c>
      <c r="L14" s="48">
        <f t="shared" si="3"/>
        <v>1.5814407820802848E-3</v>
      </c>
      <c r="M14" s="49">
        <f t="shared" si="4"/>
        <v>-3.5243630591220206E-6</v>
      </c>
      <c r="N14" s="45">
        <f t="shared" si="7"/>
        <v>2.6743100721580049E-4</v>
      </c>
      <c r="O14" s="3">
        <f t="shared" si="8"/>
        <v>100.37923998529604</v>
      </c>
      <c r="P14" s="32">
        <f t="shared" si="11"/>
        <v>49344.741548777696</v>
      </c>
      <c r="Q14" s="103">
        <f t="shared" si="9"/>
        <v>2.6739999999999999E-4</v>
      </c>
      <c r="R14" s="109">
        <f t="shared" si="12"/>
        <v>692.09100000000001</v>
      </c>
      <c r="S14" s="57">
        <f t="shared" si="13"/>
        <v>3.5102194488820775E-3</v>
      </c>
      <c r="T14" s="39">
        <f t="shared" si="14"/>
        <v>95.333648518124761</v>
      </c>
      <c r="U14" s="32">
        <f t="shared" si="15"/>
        <v>20697.465811773949</v>
      </c>
    </row>
    <row r="15" spans="1:21">
      <c r="B15" s="19">
        <v>0</v>
      </c>
      <c r="C15" s="20">
        <f>B15/(C$3*0.85)</f>
        <v>0</v>
      </c>
      <c r="E15" s="45">
        <f t="shared" si="0"/>
        <v>1.7549399256996554E-3</v>
      </c>
      <c r="F15" s="3">
        <v>50</v>
      </c>
      <c r="G15" s="32">
        <f t="shared" si="10"/>
        <v>28444.979823854283</v>
      </c>
      <c r="H15" s="45">
        <f t="shared" si="1"/>
        <v>1.753401817889954E-3</v>
      </c>
      <c r="I15" s="3">
        <f t="shared" si="2"/>
        <v>50.087746996284984</v>
      </c>
      <c r="J15" s="32">
        <f t="shared" si="5"/>
        <v>28587.476447244459</v>
      </c>
      <c r="K15" s="47">
        <f t="shared" si="6"/>
        <v>1.753401817889954E-3</v>
      </c>
      <c r="L15" s="48">
        <f t="shared" si="3"/>
        <v>1.7574648068871925E-3</v>
      </c>
      <c r="M15" s="49">
        <f t="shared" si="4"/>
        <v>-4.0629889972384776E-6</v>
      </c>
      <c r="N15" s="45">
        <f t="shared" si="7"/>
        <v>4.206070638668321E-4</v>
      </c>
      <c r="O15" s="3">
        <f t="shared" si="8"/>
        <v>105.43304210526316</v>
      </c>
      <c r="P15" s="32">
        <f t="shared" si="11"/>
        <v>32993.420972317996</v>
      </c>
      <c r="Q15" s="103">
        <f t="shared" si="9"/>
        <v>4.2059999999999998E-4</v>
      </c>
      <c r="R15" s="109">
        <f t="shared" si="12"/>
        <v>726.93600000000004</v>
      </c>
      <c r="S15" s="57">
        <f t="shared" si="13"/>
        <v>3.789509603191102E-3</v>
      </c>
      <c r="T15" s="39">
        <f t="shared" si="14"/>
        <v>100.37923998529604</v>
      </c>
      <c r="U15" s="32">
        <f t="shared" si="15"/>
        <v>18065.76919853935</v>
      </c>
    </row>
    <row r="16" spans="1:21" ht="19.5" thickBot="1">
      <c r="B16" s="21">
        <v>999</v>
      </c>
      <c r="C16" s="22">
        <f>B16/(C$3*0.85)</f>
        <v>4.123839009287926E-2</v>
      </c>
      <c r="E16" s="45">
        <f t="shared" si="0"/>
        <v>1.9311307719630036E-3</v>
      </c>
      <c r="F16" s="3">
        <v>55</v>
      </c>
      <c r="G16" s="32">
        <f t="shared" si="10"/>
        <v>28378.318772171755</v>
      </c>
      <c r="H16" s="45">
        <f t="shared" si="1"/>
        <v>1.9292685360290506E-3</v>
      </c>
      <c r="I16" s="3">
        <f t="shared" si="2"/>
        <v>55.10621219245796</v>
      </c>
      <c r="J16" s="32">
        <f t="shared" si="5"/>
        <v>28535.616342165256</v>
      </c>
      <c r="K16" s="47">
        <f t="shared" si="6"/>
        <v>1.9292685360290506E-3</v>
      </c>
      <c r="L16" s="48">
        <f t="shared" si="3"/>
        <v>1.9335513049985248E-3</v>
      </c>
      <c r="M16" s="49">
        <f t="shared" si="4"/>
        <v>-4.2827689694742346E-6</v>
      </c>
      <c r="N16" s="45">
        <f t="shared" si="7"/>
        <v>6.4536194398134828E-4</v>
      </c>
      <c r="O16" s="3">
        <f t="shared" si="8"/>
        <v>110.49812718221951</v>
      </c>
      <c r="P16" s="32">
        <f t="shared" si="11"/>
        <v>22536.040482749959</v>
      </c>
      <c r="Q16" s="103">
        <f t="shared" si="9"/>
        <v>6.4539999999999997E-4</v>
      </c>
      <c r="R16" s="109">
        <f t="shared" si="12"/>
        <v>761.85799999999995</v>
      </c>
      <c r="S16" s="57">
        <f t="shared" si="13"/>
        <v>4.1200120500164182E-3</v>
      </c>
      <c r="T16" s="39">
        <f t="shared" si="14"/>
        <v>105.43304210526316</v>
      </c>
      <c r="U16" s="32">
        <f t="shared" si="15"/>
        <v>15291.269908928249</v>
      </c>
    </row>
    <row r="17" spans="2:21">
      <c r="E17" s="45">
        <f t="shared" si="0"/>
        <v>2.1081214738812109E-3</v>
      </c>
      <c r="F17" s="3">
        <v>60</v>
      </c>
      <c r="G17" s="32">
        <f t="shared" si="10"/>
        <v>28250.071590261559</v>
      </c>
      <c r="H17" s="45">
        <f t="shared" si="1"/>
        <v>2.1059025038318835E-3</v>
      </c>
      <c r="I17" s="3">
        <f t="shared" si="2"/>
        <v>60.12648728843287</v>
      </c>
      <c r="J17" s="32">
        <f t="shared" si="5"/>
        <v>28421.91203890508</v>
      </c>
      <c r="K17" s="47">
        <f t="shared" si="6"/>
        <v>2.1059025038318835E-3</v>
      </c>
      <c r="L17" s="48">
        <f t="shared" si="3"/>
        <v>2.1097013083660656E-3</v>
      </c>
      <c r="M17" s="49">
        <f t="shared" si="4"/>
        <v>-3.798804534182066E-6</v>
      </c>
      <c r="N17" s="45">
        <f t="shared" si="7"/>
        <v>9.6912021704199393E-4</v>
      </c>
      <c r="O17" s="3">
        <f t="shared" si="8"/>
        <v>115.57877840156979</v>
      </c>
      <c r="P17" s="32">
        <f t="shared" si="11"/>
        <v>15692.730169704701</v>
      </c>
      <c r="Q17" s="103">
        <f t="shared" si="9"/>
        <v>9.6909999999999997E-4</v>
      </c>
      <c r="R17" s="109">
        <f t="shared" si="12"/>
        <v>796.88800000000003</v>
      </c>
      <c r="S17" s="57">
        <f t="shared" si="13"/>
        <v>4.522489213532912E-3</v>
      </c>
      <c r="T17" s="39">
        <f t="shared" si="14"/>
        <v>110.49812718221951</v>
      </c>
      <c r="U17" s="32">
        <f t="shared" si="15"/>
        <v>12584.776320480056</v>
      </c>
    </row>
    <row r="18" spans="2:21" ht="19.5" thickBot="1">
      <c r="B18" s="1" t="s">
        <v>9</v>
      </c>
      <c r="E18" s="45">
        <f t="shared" si="0"/>
        <v>2.2865762312083461E-3</v>
      </c>
      <c r="F18" s="3">
        <v>65</v>
      </c>
      <c r="G18" s="32">
        <f t="shared" si="10"/>
        <v>28018.30601150198</v>
      </c>
      <c r="H18" s="45">
        <f t="shared" si="1"/>
        <v>2.2839659940246848E-3</v>
      </c>
      <c r="I18" s="3">
        <f t="shared" si="2"/>
        <v>65.148627455028546</v>
      </c>
      <c r="J18" s="32">
        <f t="shared" si="5"/>
        <v>28204.210538375206</v>
      </c>
      <c r="K18" s="47">
        <f t="shared" si="6"/>
        <v>2.2839659940246848E-3</v>
      </c>
      <c r="L18" s="48">
        <f t="shared" si="3"/>
        <v>2.2859167528080193E-3</v>
      </c>
      <c r="M18" s="49">
        <f t="shared" si="4"/>
        <v>-1.9507587833344706E-6</v>
      </c>
      <c r="N18" s="45">
        <f t="shared" si="7"/>
        <v>1.4278136785350734E-3</v>
      </c>
      <c r="O18" s="3">
        <f t="shared" si="8"/>
        <v>120.68087809210373</v>
      </c>
      <c r="P18" s="32">
        <f t="shared" si="11"/>
        <v>11123.114059498996</v>
      </c>
      <c r="Q18" s="103">
        <f t="shared" si="9"/>
        <v>1.4277999999999999E-3</v>
      </c>
      <c r="R18" s="109">
        <f t="shared" si="12"/>
        <v>832.06600000000003</v>
      </c>
      <c r="S18" s="57">
        <f t="shared" si="13"/>
        <v>5.0245159504304108E-3</v>
      </c>
      <c r="T18" s="39">
        <f t="shared" si="14"/>
        <v>115.57877840156979</v>
      </c>
      <c r="U18" s="32">
        <f t="shared" si="15"/>
        <v>10120.280148321319</v>
      </c>
    </row>
    <row r="19" spans="2:21">
      <c r="B19" s="12" t="s">
        <v>6</v>
      </c>
      <c r="C19" s="23">
        <v>192</v>
      </c>
      <c r="E19" s="45">
        <f t="shared" si="0"/>
        <v>2.4675857606216425E-3</v>
      </c>
      <c r="F19" s="3">
        <v>70</v>
      </c>
      <c r="G19" s="32">
        <f t="shared" si="10"/>
        <v>27622.855085068884</v>
      </c>
      <c r="H19" s="45">
        <f t="shared" si="1"/>
        <v>2.4645462699875833E-3</v>
      </c>
      <c r="I19" s="3">
        <f t="shared" si="2"/>
        <v>70.172731003243513</v>
      </c>
      <c r="J19" s="32">
        <f t="shared" si="5"/>
        <v>27821.995073521797</v>
      </c>
      <c r="K19" s="47">
        <f t="shared" si="6"/>
        <v>2.4645462699875833E-3</v>
      </c>
      <c r="L19" s="48">
        <f t="shared" si="3"/>
        <v>2.4622010878331056E-3</v>
      </c>
      <c r="M19" s="49">
        <f t="shared" si="4"/>
        <v>2.3451821544776506E-6</v>
      </c>
      <c r="N19" s="45">
        <f t="shared" si="7"/>
        <v>2.067941930092956E-3</v>
      </c>
      <c r="O19" s="3">
        <f t="shared" si="8"/>
        <v>125.81239470164279</v>
      </c>
      <c r="P19" s="32">
        <f t="shared" si="11"/>
        <v>8016.3882738349239</v>
      </c>
      <c r="Q19" s="103">
        <f t="shared" si="9"/>
        <v>2.0679000000000001E-3</v>
      </c>
      <c r="R19" s="109">
        <f t="shared" si="12"/>
        <v>867.44600000000003</v>
      </c>
      <c r="S19" s="57">
        <f t="shared" si="13"/>
        <v>5.6622304536966105E-3</v>
      </c>
      <c r="T19" s="39">
        <f t="shared" si="14"/>
        <v>120.68087809210373</v>
      </c>
      <c r="U19" s="32">
        <f t="shared" si="15"/>
        <v>8000.6016240847121</v>
      </c>
    </row>
    <row r="20" spans="2:21">
      <c r="B20" s="13" t="s">
        <v>5</v>
      </c>
      <c r="C20" s="14">
        <v>174</v>
      </c>
      <c r="E20" s="45">
        <f t="shared" si="0"/>
        <v>2.6528750609971234E-3</v>
      </c>
      <c r="F20" s="3">
        <v>75</v>
      </c>
      <c r="G20" s="32">
        <f t="shared" si="10"/>
        <v>26984.8285349867</v>
      </c>
      <c r="H20" s="45">
        <f t="shared" si="1"/>
        <v>2.6493623990165808E-3</v>
      </c>
      <c r="I20" s="3">
        <f t="shared" si="2"/>
        <v>75.198965629574786</v>
      </c>
      <c r="J20" s="32">
        <f t="shared" si="5"/>
        <v>27195.865711172108</v>
      </c>
      <c r="K20" s="47">
        <f t="shared" si="6"/>
        <v>2.6493623990165808E-3</v>
      </c>
      <c r="L20" s="48">
        <f t="shared" si="3"/>
        <v>2.6385601975289397E-3</v>
      </c>
      <c r="M20" s="49">
        <f t="shared" si="4"/>
        <v>1.0802201487641102E-5</v>
      </c>
      <c r="N20" s="45">
        <f t="shared" si="7"/>
        <v>2.9489868471591508E-3</v>
      </c>
      <c r="O20" s="3">
        <f t="shared" si="8"/>
        <v>130.98398763343803</v>
      </c>
      <c r="P20" s="32">
        <f t="shared" si="11"/>
        <v>5869.8402676406258</v>
      </c>
      <c r="Q20" s="103">
        <f t="shared" si="9"/>
        <v>2.9489999999999998E-3</v>
      </c>
      <c r="R20" s="109">
        <f t="shared" si="12"/>
        <v>903.10299999999995</v>
      </c>
      <c r="S20" s="57">
        <f t="shared" si="13"/>
        <v>6.4824119196242843E-3</v>
      </c>
      <c r="T20" s="39">
        <f t="shared" si="14"/>
        <v>125.81239470164279</v>
      </c>
      <c r="U20" s="32">
        <f t="shared" si="15"/>
        <v>6256.562508072544</v>
      </c>
    </row>
    <row r="21" spans="2:21" ht="19.5" thickBot="1">
      <c r="B21" s="16" t="s">
        <v>4</v>
      </c>
      <c r="C21" s="24">
        <f>1+LN(17/4)/LN(C19/C20)</f>
        <v>15.698475342264615</v>
      </c>
      <c r="E21" s="45">
        <f t="shared" si="0"/>
        <v>2.8450854393002986E-3</v>
      </c>
      <c r="F21" s="3">
        <v>80</v>
      </c>
      <c r="G21" s="32">
        <f t="shared" si="10"/>
        <v>26013.163514581163</v>
      </c>
      <c r="H21" s="45">
        <f t="shared" si="1"/>
        <v>2.8410458439040221E-3</v>
      </c>
      <c r="I21" s="3">
        <f t="shared" si="2"/>
        <v>80.22760683514403</v>
      </c>
      <c r="J21" s="32">
        <f t="shared" si="5"/>
        <v>26234.092404391617</v>
      </c>
      <c r="K21" s="47">
        <f t="shared" si="6"/>
        <v>2.8410458439040221E-3</v>
      </c>
      <c r="L21" s="48">
        <f t="shared" si="3"/>
        <v>2.8150037486015449E-3</v>
      </c>
      <c r="M21" s="49">
        <f t="shared" si="4"/>
        <v>2.6042095302477274E-5</v>
      </c>
      <c r="N21" s="45">
        <f t="shared" si="7"/>
        <v>4.146204717558874E-3</v>
      </c>
      <c r="O21" s="3">
        <f t="shared" si="8"/>
        <v>136.2097517524536</v>
      </c>
      <c r="P21" s="32">
        <f t="shared" si="11"/>
        <v>4364.9232509959147</v>
      </c>
      <c r="Q21" s="103">
        <f t="shared" si="9"/>
        <v>4.1462000000000001E-3</v>
      </c>
      <c r="R21" s="109">
        <f t="shared" si="12"/>
        <v>939.13400000000001</v>
      </c>
      <c r="S21" s="57">
        <f t="shared" si="13"/>
        <v>7.5449162378061017E-3</v>
      </c>
      <c r="T21" s="39">
        <f t="shared" si="14"/>
        <v>130.98398763343803</v>
      </c>
      <c r="U21" s="32">
        <f t="shared" si="15"/>
        <v>4867.3618010748405</v>
      </c>
    </row>
    <row r="22" spans="2:21" ht="19.5" thickBot="1">
      <c r="E22" s="45">
        <f t="shared" si="0"/>
        <v>3.0481491737882455E-3</v>
      </c>
      <c r="F22" s="3">
        <v>85</v>
      </c>
      <c r="G22" s="32">
        <f t="shared" si="10"/>
        <v>24622.811220369738</v>
      </c>
      <c r="H22" s="45">
        <f t="shared" si="1"/>
        <v>3.043512985900952E-3</v>
      </c>
      <c r="I22" s="3">
        <f t="shared" si="2"/>
        <v>85.259092679771996</v>
      </c>
      <c r="J22" s="32">
        <f t="shared" si="5"/>
        <v>24850.876023647637</v>
      </c>
      <c r="K22" s="47">
        <f t="shared" si="6"/>
        <v>3.043512985900952E-3</v>
      </c>
      <c r="L22" s="48">
        <f t="shared" si="3"/>
        <v>2.9915471115709471E-3</v>
      </c>
      <c r="M22" s="49">
        <f t="shared" si="4"/>
        <v>5.1965874330004835E-5</v>
      </c>
      <c r="N22" s="45">
        <f t="shared" si="7"/>
        <v>5.753807641984951E-3</v>
      </c>
      <c r="O22" s="3">
        <f t="shared" si="8"/>
        <v>141.50812626872778</v>
      </c>
      <c r="P22" s="32">
        <f t="shared" si="11"/>
        <v>3295.8228899500964</v>
      </c>
      <c r="Q22" s="103">
        <f t="shared" si="9"/>
        <v>5.7537999999999999E-3</v>
      </c>
      <c r="R22" s="109">
        <f t="shared" si="12"/>
        <v>975.66499999999996</v>
      </c>
      <c r="S22" s="57">
        <f t="shared" si="13"/>
        <v>8.925494252732688E-3</v>
      </c>
      <c r="T22" s="39">
        <f t="shared" si="14"/>
        <v>136.2097517524536</v>
      </c>
      <c r="U22" s="32">
        <f t="shared" si="15"/>
        <v>3785.2001571192995</v>
      </c>
    </row>
    <row r="23" spans="2:21" ht="19.5" thickBot="1">
      <c r="B23" s="25" t="s">
        <v>23</v>
      </c>
      <c r="C23" s="44">
        <v>16</v>
      </c>
      <c r="E23" s="45">
        <f t="shared" si="0"/>
        <v>3.2677780055174431E-3</v>
      </c>
      <c r="F23" s="3">
        <v>90</v>
      </c>
      <c r="G23" s="32">
        <f t="shared" si="10"/>
        <v>22765.681357195404</v>
      </c>
      <c r="H23" s="45">
        <f t="shared" si="1"/>
        <v>3.2624504220557871E-3</v>
      </c>
      <c r="I23" s="3">
        <f t="shared" si="2"/>
        <v>90.294100020496572</v>
      </c>
      <c r="J23" s="32">
        <f t="shared" si="5"/>
        <v>22997.471008858254</v>
      </c>
      <c r="K23" s="47">
        <f t="shared" si="6"/>
        <v>3.2624504220557871E-3</v>
      </c>
      <c r="L23" s="48">
        <f t="shared" si="3"/>
        <v>3.1682140358068973E-3</v>
      </c>
      <c r="M23" s="49">
        <f t="shared" si="4"/>
        <v>9.4236386248889789E-5</v>
      </c>
      <c r="N23" s="45">
        <f t="shared" si="7"/>
        <v>7.8885260384676682E-3</v>
      </c>
      <c r="O23" s="3">
        <f t="shared" si="8"/>
        <v>146.90299584931162</v>
      </c>
      <c r="P23" s="32">
        <f t="shared" si="11"/>
        <v>2527.2043326523708</v>
      </c>
      <c r="Q23" s="103">
        <f t="shared" si="9"/>
        <v>7.8884999999999997E-3</v>
      </c>
      <c r="R23" s="109">
        <f t="shared" si="12"/>
        <v>1012.861</v>
      </c>
      <c r="S23" s="57">
        <f t="shared" si="13"/>
        <v>1.071900505492277E-2</v>
      </c>
      <c r="T23" s="39">
        <f t="shared" si="14"/>
        <v>141.50812626872778</v>
      </c>
      <c r="U23" s="32">
        <f t="shared" si="15"/>
        <v>2954.1915832367772</v>
      </c>
    </row>
    <row r="24" spans="2:21">
      <c r="E24" s="45">
        <f t="shared" si="0"/>
        <v>3.5120896644711078E-3</v>
      </c>
      <c r="F24" s="3">
        <v>95</v>
      </c>
      <c r="G24" s="32">
        <f t="shared" si="10"/>
        <v>20465.662676165128</v>
      </c>
      <c r="H24" s="45">
        <f t="shared" si="1"/>
        <v>3.5059366799126013E-3</v>
      </c>
      <c r="I24" s="3">
        <f t="shared" si="2"/>
        <v>95.333648518124761</v>
      </c>
      <c r="J24" s="32">
        <f t="shared" si="5"/>
        <v>20697.465811773949</v>
      </c>
      <c r="K24" s="47">
        <f t="shared" si="6"/>
        <v>3.5059366799126013E-3</v>
      </c>
      <c r="L24" s="48">
        <f t="shared" si="3"/>
        <v>3.3450402988815706E-3</v>
      </c>
      <c r="M24" s="49">
        <f t="shared" si="4"/>
        <v>1.6089638103103073E-4</v>
      </c>
      <c r="N24" s="45">
        <f t="shared" si="7"/>
        <v>1.0693514111489158E-2</v>
      </c>
      <c r="O24" s="3">
        <f t="shared" si="8"/>
        <v>152.42501521089488</v>
      </c>
      <c r="P24" s="32">
        <f t="shared" si="11"/>
        <v>1968.6427242576572</v>
      </c>
      <c r="Q24" s="103">
        <f t="shared" si="9"/>
        <v>1.06935E-2</v>
      </c>
      <c r="R24" s="109">
        <f t="shared" si="12"/>
        <v>1050.934</v>
      </c>
      <c r="S24" s="57">
        <f t="shared" si="13"/>
        <v>1.3043017120899657E-2</v>
      </c>
      <c r="T24" s="39">
        <f t="shared" si="14"/>
        <v>146.90299584931162</v>
      </c>
      <c r="U24" s="32">
        <f t="shared" si="15"/>
        <v>2321.3604006466876</v>
      </c>
    </row>
    <row r="25" spans="2:21">
      <c r="B25" s="8"/>
      <c r="C25" s="5"/>
      <c r="E25" s="45">
        <f t="shared" si="0"/>
        <v>3.7923998529603921E-3</v>
      </c>
      <c r="F25" s="3">
        <v>100</v>
      </c>
      <c r="G25" s="32">
        <f t="shared" si="10"/>
        <v>17837.382319020275</v>
      </c>
      <c r="H25" s="45">
        <f t="shared" si="1"/>
        <v>3.7852268342216258E-3</v>
      </c>
      <c r="I25" s="3">
        <f t="shared" si="2"/>
        <v>100.37923998529604</v>
      </c>
      <c r="J25" s="32">
        <f t="shared" si="5"/>
        <v>18065.76919853935</v>
      </c>
      <c r="K25" s="47">
        <f t="shared" si="6"/>
        <v>3.7852268342216258E-3</v>
      </c>
      <c r="L25" s="48">
        <f t="shared" si="3"/>
        <v>3.5220785959752996E-3</v>
      </c>
      <c r="M25" s="49">
        <f t="shared" si="4"/>
        <v>2.6314823824632625E-4</v>
      </c>
      <c r="N25" s="45">
        <f t="shared" si="7"/>
        <v>1.4342516851758002E-2</v>
      </c>
      <c r="O25" s="3">
        <f t="shared" si="8"/>
        <v>158.11319211219251</v>
      </c>
      <c r="P25" s="32">
        <f t="shared" si="11"/>
        <v>1558.8305370465521</v>
      </c>
      <c r="Q25" s="103">
        <f t="shared" si="9"/>
        <v>1.4342499999999999E-2</v>
      </c>
      <c r="R25" s="109">
        <f t="shared" si="12"/>
        <v>1090.153</v>
      </c>
      <c r="S25" s="57">
        <f t="shared" si="13"/>
        <v>1.6041760259239854E-2</v>
      </c>
      <c r="T25" s="39">
        <f t="shared" si="14"/>
        <v>152.42501521089488</v>
      </c>
      <c r="U25" s="32">
        <f t="shared" si="15"/>
        <v>1841.4446009002615</v>
      </c>
    </row>
    <row r="26" spans="2:21">
      <c r="B26" s="4"/>
      <c r="C26" s="5"/>
      <c r="E26" s="45">
        <f t="shared" si="0"/>
        <v>4.1242105263157892E-3</v>
      </c>
      <c r="F26" s="3">
        <v>105</v>
      </c>
      <c r="G26" s="32">
        <f t="shared" si="10"/>
        <v>15068.834131940595</v>
      </c>
      <c r="H26" s="45">
        <f t="shared" si="1"/>
        <v>4.1157292810469421E-3</v>
      </c>
      <c r="I26" s="3">
        <f t="shared" si="2"/>
        <v>105.43304210526316</v>
      </c>
      <c r="J26" s="32">
        <f t="shared" si="5"/>
        <v>15291.269908928249</v>
      </c>
      <c r="K26" s="47">
        <f t="shared" si="6"/>
        <v>4.1157292810469421E-3</v>
      </c>
      <c r="L26" s="48">
        <f t="shared" si="3"/>
        <v>3.6994049861495842E-3</v>
      </c>
      <c r="M26" s="49">
        <f t="shared" si="4"/>
        <v>4.1632429489735787E-4</v>
      </c>
      <c r="N26" s="45">
        <f t="shared" si="7"/>
        <v>1.9044157346425578E-2</v>
      </c>
      <c r="O26" s="3">
        <f t="shared" si="8"/>
        <v>164.01676760853314</v>
      </c>
      <c r="P26" s="32">
        <f t="shared" si="11"/>
        <v>1255.6416219054286</v>
      </c>
      <c r="Q26" s="103">
        <f t="shared" si="9"/>
        <v>1.9044200000000001E-2</v>
      </c>
      <c r="R26" s="109">
        <f t="shared" si="12"/>
        <v>1130.856</v>
      </c>
      <c r="S26" s="57">
        <f t="shared" si="13"/>
        <v>1.9890348153940189E-2</v>
      </c>
      <c r="T26" s="39">
        <f t="shared" si="14"/>
        <v>158.11319211219251</v>
      </c>
      <c r="U26" s="32">
        <f t="shared" si="15"/>
        <v>1477.990644082854</v>
      </c>
    </row>
    <row r="27" spans="2:21">
      <c r="B27" s="4"/>
      <c r="C27" s="5"/>
      <c r="E27" s="45">
        <f t="shared" si="0"/>
        <v>4.5284289292682753E-3</v>
      </c>
      <c r="F27" s="3">
        <v>110</v>
      </c>
      <c r="G27" s="32">
        <f t="shared" si="10"/>
        <v>12369.550627777147</v>
      </c>
      <c r="H27" s="45">
        <f t="shared" si="1"/>
        <v>4.5182064445634358E-3</v>
      </c>
      <c r="I27" s="3">
        <f t="shared" si="2"/>
        <v>110.49812718221951</v>
      </c>
      <c r="J27" s="32">
        <f t="shared" si="5"/>
        <v>12584.776320480056</v>
      </c>
      <c r="K27" s="47">
        <f t="shared" si="6"/>
        <v>4.5182064445634358E-3</v>
      </c>
      <c r="L27" s="48">
        <f t="shared" si="3"/>
        <v>3.8771272695515618E-3</v>
      </c>
      <c r="M27" s="49">
        <f t="shared" si="4"/>
        <v>6.4107917501187404E-4</v>
      </c>
      <c r="N27" s="45">
        <f t="shared" si="7"/>
        <v>2.5046124264715443E-2</v>
      </c>
      <c r="O27" s="3">
        <f t="shared" si="8"/>
        <v>170.1974366609127</v>
      </c>
      <c r="P27" s="32">
        <f t="shared" si="11"/>
        <v>1029.7739285341827</v>
      </c>
      <c r="Q27" s="103">
        <f t="shared" si="9"/>
        <v>2.5046100000000002E-2</v>
      </c>
      <c r="R27" s="109">
        <f t="shared" si="12"/>
        <v>1173.47</v>
      </c>
      <c r="S27" s="57">
        <f t="shared" si="13"/>
        <v>2.4799131648479366E-2</v>
      </c>
      <c r="T27" s="39">
        <f t="shared" si="14"/>
        <v>164.01676760853314</v>
      </c>
      <c r="U27" s="32">
        <f t="shared" si="15"/>
        <v>1202.6555057700396</v>
      </c>
    </row>
    <row r="28" spans="2:21">
      <c r="B28" s="4"/>
      <c r="C28" s="5"/>
      <c r="E28" s="45">
        <f t="shared" si="0"/>
        <v>5.0328556658242717E-3</v>
      </c>
      <c r="F28" s="3">
        <v>115</v>
      </c>
      <c r="G28" s="32">
        <f t="shared" si="10"/>
        <v>9912.2422299376867</v>
      </c>
      <c r="H28" s="45">
        <f t="shared" si="1"/>
        <v>5.0202331814609338E-3</v>
      </c>
      <c r="I28" s="3">
        <f t="shared" si="2"/>
        <v>115.57877840156979</v>
      </c>
      <c r="J28" s="32">
        <f t="shared" si="5"/>
        <v>10120.280148321337</v>
      </c>
      <c r="K28" s="47">
        <f t="shared" si="6"/>
        <v>5.0202331814609338E-3</v>
      </c>
      <c r="L28" s="48">
        <f t="shared" si="3"/>
        <v>4.0553957333884141E-3</v>
      </c>
      <c r="M28" s="49">
        <f t="shared" si="4"/>
        <v>9.648374480725197E-4</v>
      </c>
      <c r="N28" s="45">
        <f t="shared" si="7"/>
        <v>3.2638940364507728E-2</v>
      </c>
      <c r="O28" s="3">
        <f t="shared" si="8"/>
        <v>176.73195671810782</v>
      </c>
      <c r="P28" s="32">
        <f t="shared" si="11"/>
        <v>860.61877060000018</v>
      </c>
      <c r="Q28" s="103">
        <f t="shared" si="9"/>
        <v>3.2638899999999998E-2</v>
      </c>
      <c r="R28" s="109">
        <f t="shared" si="12"/>
        <v>1218.5239999999999</v>
      </c>
      <c r="S28" s="57">
        <f t="shared" si="13"/>
        <v>3.1017964147554481E-2</v>
      </c>
      <c r="T28" s="39">
        <f t="shared" si="14"/>
        <v>170.1974366609127</v>
      </c>
      <c r="U28" s="32">
        <f t="shared" si="15"/>
        <v>993.8632457617673</v>
      </c>
    </row>
    <row r="29" spans="2:21">
      <c r="B29" s="4"/>
      <c r="C29" s="5"/>
      <c r="E29" s="45">
        <f t="shared" si="0"/>
        <v>5.6739841008642987E-3</v>
      </c>
      <c r="F29" s="3">
        <v>120</v>
      </c>
      <c r="G29" s="32">
        <f t="shared" si="10"/>
        <v>7798.7494029770178</v>
      </c>
      <c r="H29" s="45">
        <f t="shared" si="1"/>
        <v>5.6579476847271335E-3</v>
      </c>
      <c r="I29" s="3">
        <f t="shared" si="2"/>
        <v>120.68087809210373</v>
      </c>
      <c r="J29" s="32">
        <f t="shared" si="5"/>
        <v>8000.6016240847121</v>
      </c>
      <c r="K29" s="47">
        <f t="shared" si="6"/>
        <v>5.6579476847271335E-3</v>
      </c>
      <c r="L29" s="48">
        <f t="shared" si="3"/>
        <v>4.2344167751615343E-3</v>
      </c>
      <c r="M29" s="49">
        <f t="shared" si="4"/>
        <v>1.4235309095655992E-3</v>
      </c>
      <c r="N29" s="45">
        <f t="shared" si="7"/>
        <v>4.2158876158116698E-2</v>
      </c>
      <c r="O29" s="3">
        <f t="shared" si="8"/>
        <v>183.71519672332789</v>
      </c>
      <c r="P29" s="32">
        <f t="shared" si="11"/>
        <v>733.53856124829485</v>
      </c>
      <c r="Q29" s="103">
        <f t="shared" si="9"/>
        <v>4.2158899999999999E-2</v>
      </c>
      <c r="R29" s="109">
        <f t="shared" si="12"/>
        <v>1266.672</v>
      </c>
      <c r="S29" s="57">
        <f t="shared" si="13"/>
        <v>3.8840061652862384E-2</v>
      </c>
      <c r="T29" s="39">
        <f t="shared" si="14"/>
        <v>176.73195671810782</v>
      </c>
      <c r="U29" s="32">
        <f t="shared" si="15"/>
        <v>835.39230401576333</v>
      </c>
    </row>
    <row r="30" spans="2:21">
      <c r="C30" s="6"/>
      <c r="E30" s="45">
        <f t="shared" si="0"/>
        <v>6.4991576131423253E-3</v>
      </c>
      <c r="F30" s="3">
        <v>125</v>
      </c>
      <c r="G30" s="32">
        <f t="shared" si="10"/>
        <v>6059.3316746155378</v>
      </c>
      <c r="H30" s="45">
        <f t="shared" si="1"/>
        <v>6.4781291506548072E-3</v>
      </c>
      <c r="I30" s="3">
        <f t="shared" si="2"/>
        <v>125.81239470164279</v>
      </c>
      <c r="J30" s="32">
        <f t="shared" si="5"/>
        <v>6256.562508072544</v>
      </c>
      <c r="K30" s="47">
        <f t="shared" si="6"/>
        <v>6.4781291506548072E-3</v>
      </c>
      <c r="L30" s="48">
        <f t="shared" si="3"/>
        <v>4.4144699895313257E-3</v>
      </c>
      <c r="M30" s="49">
        <f t="shared" si="4"/>
        <v>2.0636591611234816E-3</v>
      </c>
      <c r="N30" s="45">
        <f t="shared" si="7"/>
        <v>5.3989446656665538E-2</v>
      </c>
      <c r="O30" s="3">
        <f t="shared" si="8"/>
        <v>191.2636841463823</v>
      </c>
      <c r="P30" s="32">
        <f t="shared" si="11"/>
        <v>638.0493167240179</v>
      </c>
      <c r="Q30" s="103">
        <f t="shared" si="9"/>
        <v>5.39894E-2</v>
      </c>
      <c r="R30" s="109">
        <f t="shared" si="12"/>
        <v>1318.7170000000001</v>
      </c>
      <c r="S30" s="57">
        <f t="shared" si="13"/>
        <v>4.8605023411566792E-2</v>
      </c>
      <c r="T30" s="39">
        <f t="shared" si="14"/>
        <v>183.71519672332789</v>
      </c>
      <c r="U30" s="32">
        <f t="shared" si="15"/>
        <v>715.13234539759105</v>
      </c>
    </row>
    <row r="31" spans="2:21">
      <c r="E31" s="45">
        <f t="shared" si="0"/>
        <v>7.5691356418311415E-3</v>
      </c>
      <c r="F31" s="3">
        <v>130</v>
      </c>
      <c r="G31" s="32">
        <f>IFERROR((F31-F30)/(E31-E30),NA())</f>
        <v>4672.9931512025096</v>
      </c>
      <c r="H31" s="45">
        <f t="shared" si="1"/>
        <v>7.5406334688366246E-3</v>
      </c>
      <c r="I31" s="3">
        <f t="shared" si="2"/>
        <v>130.98398763343803</v>
      </c>
      <c r="J31" s="32">
        <f>IFERROR((I31-I30)/(H31-H30),NA())</f>
        <v>4867.3618010748405</v>
      </c>
      <c r="K31" s="47">
        <f t="shared" si="6"/>
        <v>7.5406334688366246E-3</v>
      </c>
      <c r="L31" s="48">
        <f t="shared" si="3"/>
        <v>4.5959293906469483E-3</v>
      </c>
      <c r="M31" s="49">
        <f t="shared" si="4"/>
        <v>2.9447040781896763E-3</v>
      </c>
      <c r="N31" s="45">
        <f t="shared" si="7"/>
        <v>6.856081007457436E-2</v>
      </c>
      <c r="O31" s="3">
        <f t="shared" si="8"/>
        <v>199.51971311849309</v>
      </c>
      <c r="P31" s="32">
        <f>IFERROR((O31-O30)/(N31-N30),NA())</f>
        <v>566.59275699374666</v>
      </c>
      <c r="Q31" s="103">
        <f t="shared" si="9"/>
        <v>6.8560800000000005E-2</v>
      </c>
      <c r="R31" s="109">
        <f t="shared" si="12"/>
        <v>1375.6410000000001</v>
      </c>
      <c r="S31" s="57">
        <f t="shared" si="13"/>
        <v>6.0700453117942102E-2</v>
      </c>
      <c r="T31" s="39">
        <f>O30</f>
        <v>191.2636841463823</v>
      </c>
      <c r="U31" s="32">
        <f>IFERROR((T31-T30)/(S31-S30),NA())</f>
        <v>624.0776562965533</v>
      </c>
    </row>
    <row r="32" spans="2:21">
      <c r="E32" s="45">
        <f t="shared" si="0"/>
        <v>8.9611240922488587E-3</v>
      </c>
      <c r="F32" s="3">
        <v>135</v>
      </c>
      <c r="G32" s="32">
        <f t="shared" si="10"/>
        <v>3591.9838260867514</v>
      </c>
      <c r="H32" s="45">
        <f t="shared" si="1"/>
        <v>8.9212114837632101E-3</v>
      </c>
      <c r="I32" s="3">
        <f t="shared" si="2"/>
        <v>136.2097517524536</v>
      </c>
      <c r="J32" s="32">
        <f t="shared" si="5"/>
        <v>3785.2001571193018</v>
      </c>
      <c r="K32" s="47">
        <f t="shared" si="6"/>
        <v>8.9212114837632101E-3</v>
      </c>
      <c r="L32" s="48">
        <f t="shared" si="3"/>
        <v>4.7792895351738106E-3</v>
      </c>
      <c r="M32" s="49">
        <f t="shared" si="4"/>
        <v>4.1419219485893995E-3</v>
      </c>
      <c r="N32" s="45">
        <f t="shared" si="7"/>
        <v>8.6346303142199918E-2</v>
      </c>
      <c r="O32" s="3">
        <f t="shared" si="8"/>
        <v>208.65608255974934</v>
      </c>
      <c r="P32" s="32">
        <f t="shared" si="11"/>
        <v>513.69784388417838</v>
      </c>
      <c r="Q32" s="103">
        <f t="shared" si="9"/>
        <v>8.6346300000000001E-2</v>
      </c>
      <c r="R32" s="109">
        <f t="shared" si="12"/>
        <v>1438.634</v>
      </c>
      <c r="S32" s="57">
        <f t="shared" si="13"/>
        <v>7.5561501762942532E-2</v>
      </c>
      <c r="T32" s="39">
        <f t="shared" si="14"/>
        <v>199.51971311849309</v>
      </c>
      <c r="U32" s="32">
        <f t="shared" si="15"/>
        <v>555.54820990968801</v>
      </c>
    </row>
    <row r="33" spans="5:21">
      <c r="E33" s="45">
        <f t="shared" si="0"/>
        <v>1.0772330490912542E-2</v>
      </c>
      <c r="F33" s="3">
        <v>140</v>
      </c>
      <c r="G33" s="32">
        <f t="shared" si="10"/>
        <v>2760.5909540122125</v>
      </c>
      <c r="H33" s="45">
        <f t="shared" si="1"/>
        <v>1.0714722285953293E-2</v>
      </c>
      <c r="I33" s="3">
        <f t="shared" si="2"/>
        <v>141.50812626872778</v>
      </c>
      <c r="J33" s="32">
        <f t="shared" si="5"/>
        <v>2954.1915832367745</v>
      </c>
      <c r="K33" s="47">
        <f t="shared" si="6"/>
        <v>1.0714722285953293E-2</v>
      </c>
      <c r="L33" s="48">
        <f t="shared" si="3"/>
        <v>4.9651974129378169E-3</v>
      </c>
      <c r="M33" s="49">
        <f t="shared" si="4"/>
        <v>5.7495248730154765E-3</v>
      </c>
      <c r="N33" s="45">
        <f t="shared" si="7"/>
        <v>0.10785533744613013</v>
      </c>
      <c r="O33" s="3">
        <f t="shared" si="8"/>
        <v>218.88153934882723</v>
      </c>
      <c r="P33" s="32">
        <f t="shared" si="11"/>
        <v>475.40287697665082</v>
      </c>
      <c r="Q33" s="103">
        <f t="shared" si="9"/>
        <v>0.1078553</v>
      </c>
      <c r="R33" s="109">
        <f t="shared" si="12"/>
        <v>1509.136</v>
      </c>
      <c r="S33" s="57">
        <f t="shared" si="13"/>
        <v>9.3667569196927966E-2</v>
      </c>
      <c r="T33" s="39">
        <f t="shared" si="14"/>
        <v>208.65608255974934</v>
      </c>
      <c r="U33" s="32">
        <f t="shared" si="15"/>
        <v>504.60264077593735</v>
      </c>
    </row>
    <row r="34" spans="5:21">
      <c r="E34" s="45">
        <f t="shared" si="0"/>
        <v>1.3124109305597275E-2</v>
      </c>
      <c r="F34" s="3">
        <v>145</v>
      </c>
      <c r="G34" s="32">
        <f t="shared" si="10"/>
        <v>2126.0502768285514</v>
      </c>
      <c r="H34" s="45">
        <f t="shared" si="1"/>
        <v>1.3038734351930181E-2</v>
      </c>
      <c r="I34" s="3">
        <f t="shared" si="2"/>
        <v>146.90299584931162</v>
      </c>
      <c r="J34" s="32">
        <f t="shared" si="5"/>
        <v>2321.3604006466876</v>
      </c>
      <c r="K34" s="47">
        <f t="shared" si="6"/>
        <v>1.3038734351930181E-2</v>
      </c>
      <c r="L34" s="48">
        <f t="shared" si="3"/>
        <v>5.1544910824319863E-3</v>
      </c>
      <c r="M34" s="49">
        <f t="shared" si="4"/>
        <v>7.8842432694981937E-3</v>
      </c>
      <c r="N34" s="45">
        <f t="shared" si="7"/>
        <v>0.13362199251468787</v>
      </c>
      <c r="O34" s="3">
        <f t="shared" si="8"/>
        <v>230.44700810103888</v>
      </c>
      <c r="P34" s="32">
        <f t="shared" si="11"/>
        <v>448.85409927828118</v>
      </c>
      <c r="Q34" s="103">
        <f t="shared" si="9"/>
        <v>0.13362199999999999</v>
      </c>
      <c r="R34" s="109">
        <f t="shared" si="12"/>
        <v>1588.877</v>
      </c>
      <c r="S34" s="57">
        <f t="shared" si="13"/>
        <v>0.11553539145836969</v>
      </c>
      <c r="T34" s="39">
        <f t="shared" si="14"/>
        <v>218.88153934882723</v>
      </c>
      <c r="U34" s="32">
        <f t="shared" si="15"/>
        <v>467.60288550121686</v>
      </c>
    </row>
    <row r="35" spans="5:21">
      <c r="E35" s="45">
        <f t="shared" si="0"/>
        <v>1.6166768072632468E-2</v>
      </c>
      <c r="F35" s="3">
        <v>150</v>
      </c>
      <c r="G35" s="32">
        <f t="shared" si="10"/>
        <v>1643.2996214268442</v>
      </c>
      <c r="H35" s="45">
        <f t="shared" si="1"/>
        <v>1.6037477490270381E-2</v>
      </c>
      <c r="I35" s="3">
        <f t="shared" si="2"/>
        <v>152.42501521089488</v>
      </c>
      <c r="J35" s="32">
        <f t="shared" si="5"/>
        <v>1841.4446009002593</v>
      </c>
      <c r="K35" s="47">
        <f t="shared" si="6"/>
        <v>1.6037477490270381E-2</v>
      </c>
      <c r="L35" s="48">
        <f t="shared" si="3"/>
        <v>5.348246147750698E-3</v>
      </c>
      <c r="M35" s="49">
        <f t="shared" si="4"/>
        <v>1.0689231342519683E-2</v>
      </c>
      <c r="N35" s="45">
        <f t="shared" si="7"/>
        <v>0.16418892052427578</v>
      </c>
      <c r="O35" s="3">
        <f t="shared" si="8"/>
        <v>243.65269600407856</v>
      </c>
      <c r="P35" s="32">
        <f t="shared" si="11"/>
        <v>432.02535429459806</v>
      </c>
      <c r="Q35" s="103">
        <f t="shared" si="9"/>
        <v>0.1641889</v>
      </c>
      <c r="R35" s="109">
        <f t="shared" si="12"/>
        <v>1679.9269999999999</v>
      </c>
      <c r="S35" s="57">
        <f t="shared" si="13"/>
        <v>0.14170785244805773</v>
      </c>
      <c r="T35" s="39">
        <f t="shared" si="14"/>
        <v>230.44700810103888</v>
      </c>
      <c r="U35" s="32">
        <f t="shared" si="15"/>
        <v>441.89458365296429</v>
      </c>
    </row>
    <row r="36" spans="5:21">
      <c r="E36" s="45">
        <f t="shared" si="0"/>
        <v>2.0085110401242143E-2</v>
      </c>
      <c r="F36" s="3">
        <v>155</v>
      </c>
      <c r="G36" s="32">
        <f t="shared" si="10"/>
        <v>1276.0498140993523</v>
      </c>
      <c r="H36" s="45">
        <f t="shared" si="1"/>
        <v>1.988606538497072E-2</v>
      </c>
      <c r="I36" s="3">
        <f t="shared" si="2"/>
        <v>158.11319211219251</v>
      </c>
      <c r="J36" s="32">
        <f t="shared" si="5"/>
        <v>1477.9906440828527</v>
      </c>
      <c r="K36" s="47">
        <f t="shared" si="6"/>
        <v>1.988606538497072E-2</v>
      </c>
      <c r="L36" s="48">
        <f t="shared" si="3"/>
        <v>5.5478313021821929E-3</v>
      </c>
      <c r="M36" s="49">
        <f t="shared" si="4"/>
        <v>1.4338234082788528E-2</v>
      </c>
      <c r="N36" s="45">
        <f t="shared" si="7"/>
        <v>0.20008665263801759</v>
      </c>
      <c r="O36" s="3">
        <f t="shared" si="8"/>
        <v>258.85616842105264</v>
      </c>
      <c r="P36" s="32">
        <f t="shared" si="11"/>
        <v>423.5218082524529</v>
      </c>
      <c r="Q36" s="103">
        <f t="shared" si="9"/>
        <v>0.20008670000000001</v>
      </c>
      <c r="R36" s="109">
        <f t="shared" si="12"/>
        <v>1784.751</v>
      </c>
      <c r="S36" s="57">
        <f t="shared" si="13"/>
        <v>0.17273813792792775</v>
      </c>
      <c r="T36" s="39">
        <f t="shared" si="14"/>
        <v>243.65269600407856</v>
      </c>
      <c r="U36" s="32">
        <f t="shared" si="15"/>
        <v>425.57416726334941</v>
      </c>
    </row>
    <row r="37" spans="5:21">
      <c r="E37" s="45">
        <f t="shared" si="0"/>
        <v>2.5104797553332007E-2</v>
      </c>
      <c r="F37" s="3">
        <v>160</v>
      </c>
      <c r="G37" s="32">
        <f t="shared" si="10"/>
        <v>996.07801213634059</v>
      </c>
      <c r="H37" s="45">
        <f t="shared" si="1"/>
        <v>2.47948488795099E-2</v>
      </c>
      <c r="I37" s="3">
        <f t="shared" si="2"/>
        <v>164.01676760853314</v>
      </c>
      <c r="J37" s="32">
        <f t="shared" si="5"/>
        <v>1202.6555057700386</v>
      </c>
      <c r="K37" s="47">
        <f t="shared" si="6"/>
        <v>2.47948488795099E-2</v>
      </c>
      <c r="L37" s="48">
        <f t="shared" si="3"/>
        <v>5.7549743020537947E-3</v>
      </c>
      <c r="M37" s="49">
        <f t="shared" si="4"/>
        <v>1.9039874577456106E-2</v>
      </c>
      <c r="N37" s="45">
        <f t="shared" si="7"/>
        <v>0.241809055374751</v>
      </c>
      <c r="O37" s="3">
        <f t="shared" si="8"/>
        <v>276.4814986175648</v>
      </c>
      <c r="P37" s="32">
        <f t="shared" si="11"/>
        <v>422.44283743022265</v>
      </c>
      <c r="Q37" s="103">
        <f t="shared" si="9"/>
        <v>0.2418091</v>
      </c>
      <c r="R37" s="109">
        <f t="shared" si="12"/>
        <v>1906.2739999999999</v>
      </c>
      <c r="S37" s="57">
        <f t="shared" si="13"/>
        <v>0.20916932521419498</v>
      </c>
      <c r="T37" s="39">
        <f t="shared" si="14"/>
        <v>258.85616842105264</v>
      </c>
      <c r="U37" s="32">
        <f t="shared" si="15"/>
        <v>417.32025633721361</v>
      </c>
    </row>
    <row r="38" spans="5:21">
      <c r="E38" s="45">
        <f t="shared" si="0"/>
        <v>3.1499616126743596E-2</v>
      </c>
      <c r="F38" s="3">
        <v>165</v>
      </c>
      <c r="G38" s="32">
        <f t="shared" si="10"/>
        <v>781.88301084709838</v>
      </c>
      <c r="H38" s="45">
        <f t="shared" si="1"/>
        <v>3.1013681378585012E-2</v>
      </c>
      <c r="I38" s="3">
        <f t="shared" si="2"/>
        <v>170.1974366609127</v>
      </c>
      <c r="J38" s="32">
        <f t="shared" si="5"/>
        <v>993.86324576176787</v>
      </c>
      <c r="K38" s="47">
        <f t="shared" si="6"/>
        <v>3.1013681378585012E-2</v>
      </c>
      <c r="L38" s="48">
        <f t="shared" si="3"/>
        <v>5.9718398828390419E-3</v>
      </c>
      <c r="M38" s="49">
        <f t="shared" si="4"/>
        <v>2.5041841495745971E-2</v>
      </c>
      <c r="N38" s="45">
        <f t="shared" ref="N38:N65" si="16">IFERROR(INDEX(M$1:M$65,ROW()+$C$23-5)-INDEX(M$1:M$65,$C$23,1),NA())</f>
        <v>0.28978645236566392</v>
      </c>
      <c r="O38" s="3">
        <f t="shared" ref="O38:O65" si="17">IFERROR(INDEX(I$1:I$65,ROW()+$C$23-5),NA())</f>
        <v>297.02960301383121</v>
      </c>
      <c r="P38" s="32">
        <f t="shared" si="11"/>
        <v>428.28718698845404</v>
      </c>
      <c r="Q38" s="103">
        <f t="shared" si="9"/>
        <v>0.2897865</v>
      </c>
      <c r="R38" s="109">
        <f t="shared" si="12"/>
        <v>2047.9480000000001</v>
      </c>
      <c r="S38" s="57">
        <f t="shared" si="13"/>
        <v>0.25151016058940256</v>
      </c>
      <c r="T38" s="39">
        <f t="shared" si="14"/>
        <v>276.4814986175648</v>
      </c>
      <c r="U38" s="32">
        <f t="shared" si="15"/>
        <v>416.27261343153748</v>
      </c>
    </row>
    <row r="39" spans="5:21">
      <c r="E39" s="45">
        <f t="shared" si="0"/>
        <v>3.9599745400634268E-2</v>
      </c>
      <c r="F39" s="3">
        <v>170</v>
      </c>
      <c r="G39" s="32">
        <f t="shared" si="10"/>
        <v>617.27409908340746</v>
      </c>
      <c r="H39" s="45">
        <f t="shared" si="1"/>
        <v>3.8835778883892919E-2</v>
      </c>
      <c r="I39" s="3">
        <f t="shared" si="2"/>
        <v>176.73195671810782</v>
      </c>
      <c r="J39" s="32">
        <f t="shared" si="5"/>
        <v>835.39230401576299</v>
      </c>
      <c r="K39" s="47">
        <f t="shared" si="6"/>
        <v>3.8835778883892919E-2</v>
      </c>
      <c r="L39" s="48">
        <f t="shared" si="3"/>
        <v>6.2011212883546609E-3</v>
      </c>
      <c r="M39" s="49">
        <f t="shared" si="4"/>
        <v>3.2634657595538255E-2</v>
      </c>
      <c r="N39" s="45">
        <f t="shared" si="16"/>
        <v>0.34435865850899983</v>
      </c>
      <c r="O39" s="3">
        <f t="shared" si="17"/>
        <v>321.08988181406716</v>
      </c>
      <c r="P39" s="32">
        <f t="shared" si="11"/>
        <v>440.88887916755169</v>
      </c>
      <c r="Q39" s="103">
        <f t="shared" si="9"/>
        <v>0.34435870000000002</v>
      </c>
      <c r="R39" s="109">
        <f t="shared" si="12"/>
        <v>2213.8380000000002</v>
      </c>
      <c r="S39" s="57">
        <f t="shared" ref="S39:S65" si="18">IFERROR(S38+VLOOKUP(T39,$I$5:$K$65,3)-VLOOKUP(T38,$I$5:$K$65,3),NA())</f>
        <v>0.30020854369948274</v>
      </c>
      <c r="T39" s="39">
        <f t="shared" si="14"/>
        <v>297.02960301383121</v>
      </c>
      <c r="U39" s="32">
        <f t="shared" si="15"/>
        <v>421.94633751635001</v>
      </c>
    </row>
    <row r="40" spans="5:21">
      <c r="E40" s="45">
        <f t="shared" si="0"/>
        <v>4.980112413330235E-2</v>
      </c>
      <c r="F40" s="3">
        <v>175</v>
      </c>
      <c r="G40" s="32">
        <f t="shared" si="10"/>
        <v>490.12982764657079</v>
      </c>
      <c r="H40" s="45">
        <f t="shared" si="1"/>
        <v>4.8600740642597326E-2</v>
      </c>
      <c r="I40" s="3">
        <f t="shared" si="2"/>
        <v>183.71519672332789</v>
      </c>
      <c r="J40" s="32">
        <f t="shared" si="5"/>
        <v>715.13234539759105</v>
      </c>
      <c r="K40" s="47">
        <f t="shared" si="6"/>
        <v>4.8600740642597326E-2</v>
      </c>
      <c r="L40" s="48">
        <f t="shared" si="3"/>
        <v>6.4461472534501013E-3</v>
      </c>
      <c r="M40" s="49">
        <f t="shared" si="4"/>
        <v>4.2154593389147225E-2</v>
      </c>
      <c r="N40" s="45">
        <f t="shared" si="16"/>
        <v>0.40575067667076109</v>
      </c>
      <c r="O40" s="3">
        <f t="shared" si="17"/>
        <v>349.35329373378192</v>
      </c>
      <c r="P40" s="32">
        <f t="shared" si="11"/>
        <v>460.37600271168424</v>
      </c>
      <c r="Q40" s="103">
        <f t="shared" si="9"/>
        <v>0.40575070000000002</v>
      </c>
      <c r="R40" s="109">
        <f t="shared" si="12"/>
        <v>2408.7069999999999</v>
      </c>
      <c r="S40" s="57">
        <f t="shared" si="18"/>
        <v>0.35562497015159877</v>
      </c>
      <c r="T40" s="39">
        <f t="shared" si="14"/>
        <v>321.08988181406716</v>
      </c>
      <c r="U40" s="32">
        <f t="shared" si="15"/>
        <v>434.17232652173709</v>
      </c>
    </row>
    <row r="41" spans="5:21">
      <c r="E41" s="45">
        <f t="shared" si="0"/>
        <v>6.2576023035457229E-2</v>
      </c>
      <c r="F41" s="3">
        <v>180</v>
      </c>
      <c r="G41" s="32">
        <f t="shared" si="10"/>
        <v>391.39252985842393</v>
      </c>
      <c r="H41" s="45">
        <f t="shared" si="1"/>
        <v>6.0696170348972636E-2</v>
      </c>
      <c r="I41" s="3">
        <f t="shared" si="2"/>
        <v>191.2636841463823</v>
      </c>
      <c r="J41" s="32">
        <f t="shared" si="5"/>
        <v>624.0776562965533</v>
      </c>
      <c r="K41" s="47">
        <f t="shared" si="6"/>
        <v>6.0696170348972636E-2</v>
      </c>
      <c r="L41" s="48">
        <f t="shared" si="3"/>
        <v>6.7110064612765719E-3</v>
      </c>
      <c r="M41" s="49">
        <f t="shared" si="4"/>
        <v>5.3985163887696065E-2</v>
      </c>
      <c r="N41" s="45">
        <f t="shared" si="16"/>
        <v>0.47405389148051874</v>
      </c>
      <c r="O41" s="3">
        <f t="shared" si="17"/>
        <v>382.6270028411696</v>
      </c>
      <c r="P41" s="32">
        <f t="shared" si="11"/>
        <v>487.14704278654631</v>
      </c>
      <c r="Q41" s="103">
        <f t="shared" si="9"/>
        <v>0.47405389999999997</v>
      </c>
      <c r="R41" s="109">
        <f t="shared" si="12"/>
        <v>2638.1210000000001</v>
      </c>
      <c r="S41" s="57">
        <f t="shared" si="18"/>
        <v>0.41800868697720961</v>
      </c>
      <c r="T41" s="39">
        <f t="shared" si="14"/>
        <v>349.35329373378192</v>
      </c>
      <c r="U41" s="32">
        <f t="shared" si="15"/>
        <v>453.05751817774967</v>
      </c>
    </row>
    <row r="42" spans="5:21">
      <c r="E42" s="45">
        <f t="shared" si="0"/>
        <v>7.8484935775638226E-2</v>
      </c>
      <c r="F42" s="3">
        <v>185</v>
      </c>
      <c r="G42" s="32">
        <f t="shared" si="10"/>
        <v>314.28923407012883</v>
      </c>
      <c r="H42" s="45">
        <f t="shared" si="1"/>
        <v>7.5557218993973066E-2</v>
      </c>
      <c r="I42" s="3">
        <f t="shared" si="2"/>
        <v>199.51971311849309</v>
      </c>
      <c r="J42" s="32">
        <f t="shared" si="5"/>
        <v>555.54820990968801</v>
      </c>
      <c r="K42" s="47">
        <f t="shared" si="6"/>
        <v>7.5557218993973066E-2</v>
      </c>
      <c r="L42" s="48">
        <f t="shared" si="3"/>
        <v>7.0006916883681783E-3</v>
      </c>
      <c r="M42" s="49">
        <f t="shared" si="4"/>
        <v>6.8556527305604881E-2</v>
      </c>
      <c r="N42" s="45">
        <f t="shared" si="16"/>
        <v>0.54921514615220191</v>
      </c>
      <c r="O42" s="3">
        <f t="shared" si="17"/>
        <v>421.85074526157348</v>
      </c>
      <c r="P42" s="32">
        <f t="shared" si="11"/>
        <v>521.86119818967495</v>
      </c>
      <c r="Q42" s="103">
        <f t="shared" si="9"/>
        <v>0.54921509999999996</v>
      </c>
      <c r="R42" s="109">
        <f t="shared" si="12"/>
        <v>2908.56</v>
      </c>
      <c r="S42" s="57">
        <f t="shared" si="18"/>
        <v>0.48747940035213871</v>
      </c>
      <c r="T42" s="39">
        <f t="shared" si="14"/>
        <v>382.6270028411696</v>
      </c>
      <c r="U42" s="32">
        <f t="shared" si="15"/>
        <v>478.96023361400569</v>
      </c>
    </row>
    <row r="43" spans="5:21">
      <c r="E43" s="45">
        <f t="shared" si="0"/>
        <v>9.8189908209207102E-2</v>
      </c>
      <c r="F43" s="3">
        <v>190</v>
      </c>
      <c r="G43" s="32">
        <f t="shared" si="10"/>
        <v>253.74305987265075</v>
      </c>
      <c r="H43" s="45">
        <f t="shared" si="1"/>
        <v>9.3663286427958486E-2</v>
      </c>
      <c r="I43" s="3">
        <f t="shared" si="2"/>
        <v>208.65608255974934</v>
      </c>
      <c r="J43" s="32">
        <f t="shared" si="5"/>
        <v>504.60264077593769</v>
      </c>
      <c r="K43" s="47">
        <f t="shared" si="6"/>
        <v>9.3663286427958486E-2</v>
      </c>
      <c r="L43" s="48">
        <f t="shared" si="3"/>
        <v>7.3212660547280466E-3</v>
      </c>
      <c r="M43" s="49">
        <f t="shared" si="4"/>
        <v>8.6342020373230438E-2</v>
      </c>
      <c r="N43" s="45">
        <f t="shared" si="16"/>
        <v>0.63103513153194979</v>
      </c>
      <c r="O43" s="3">
        <f t="shared" si="17"/>
        <v>468.11507367404971</v>
      </c>
      <c r="P43" s="32">
        <f t="shared" si="11"/>
        <v>565.4404385157419</v>
      </c>
      <c r="Q43" s="103">
        <f t="shared" si="9"/>
        <v>0.63103509999999996</v>
      </c>
      <c r="R43" s="109">
        <f t="shared" si="12"/>
        <v>3227.5410000000002</v>
      </c>
      <c r="S43" s="57">
        <f t="shared" si="18"/>
        <v>0.56401692668769576</v>
      </c>
      <c r="T43" s="39">
        <f t="shared" si="14"/>
        <v>421.85074526157348</v>
      </c>
      <c r="U43" s="32">
        <f t="shared" si="15"/>
        <v>512.47726831983721</v>
      </c>
    </row>
    <row r="44" spans="5:21">
      <c r="E44" s="45">
        <f t="shared" si="0"/>
        <v>0.12246943255808845</v>
      </c>
      <c r="F44" s="3">
        <v>195</v>
      </c>
      <c r="G44" s="32">
        <f t="shared" si="10"/>
        <v>205.93484156251063</v>
      </c>
      <c r="H44" s="45">
        <f t="shared" si="1"/>
        <v>0.1155311086894002</v>
      </c>
      <c r="I44" s="3">
        <f t="shared" si="2"/>
        <v>218.88153934882723</v>
      </c>
      <c r="J44" s="32">
        <f t="shared" si="5"/>
        <v>467.60288550121714</v>
      </c>
      <c r="K44" s="47">
        <f t="shared" si="6"/>
        <v>0.1155311086894002</v>
      </c>
      <c r="L44" s="48">
        <f t="shared" si="3"/>
        <v>7.6800540122395518E-3</v>
      </c>
      <c r="M44" s="49">
        <f t="shared" si="4"/>
        <v>0.10785105467716065</v>
      </c>
      <c r="N44" s="45">
        <f t="shared" si="16"/>
        <v>0.71917623336869341</v>
      </c>
      <c r="O44" s="3">
        <f t="shared" si="17"/>
        <v>522.6816481664282</v>
      </c>
      <c r="P44" s="32">
        <f t="shared" si="11"/>
        <v>619.08205542344581</v>
      </c>
      <c r="Q44" s="103">
        <f t="shared" si="9"/>
        <v>0.71917620000000004</v>
      </c>
      <c r="R44" s="109">
        <f t="shared" si="12"/>
        <v>3603.7649999999999</v>
      </c>
      <c r="S44" s="57">
        <f t="shared" si="18"/>
        <v>0.64746022183630236</v>
      </c>
      <c r="T44" s="39">
        <f t="shared" si="14"/>
        <v>468.11507367404971</v>
      </c>
      <c r="U44" s="32">
        <f t="shared" si="15"/>
        <v>554.44033376297932</v>
      </c>
    </row>
    <row r="45" spans="5:21">
      <c r="E45" s="45">
        <f t="shared" si="0"/>
        <v>0.15223504050519446</v>
      </c>
      <c r="F45" s="3">
        <v>200</v>
      </c>
      <c r="G45" s="32">
        <f t="shared" si="10"/>
        <v>167.97909886084256</v>
      </c>
      <c r="H45" s="45">
        <f t="shared" si="1"/>
        <v>0.1417035696790882</v>
      </c>
      <c r="I45" s="3">
        <f t="shared" si="2"/>
        <v>230.44700810103888</v>
      </c>
      <c r="J45" s="32">
        <f t="shared" si="5"/>
        <v>441.89458365296474</v>
      </c>
      <c r="K45" s="47">
        <f t="shared" si="6"/>
        <v>0.1417035696790882</v>
      </c>
      <c r="L45" s="48">
        <f t="shared" si="3"/>
        <v>8.085859933369785E-3</v>
      </c>
      <c r="M45" s="49">
        <f t="shared" si="4"/>
        <v>0.1336177097457184</v>
      </c>
      <c r="N45" s="45">
        <f t="shared" si="16"/>
        <v>0.81317866518460247</v>
      </c>
      <c r="O45" s="3">
        <f t="shared" si="17"/>
        <v>587.00575312003639</v>
      </c>
      <c r="P45" s="32">
        <f t="shared" si="11"/>
        <v>684.2812862498937</v>
      </c>
      <c r="Q45" s="103">
        <f t="shared" si="9"/>
        <v>0.81317870000000003</v>
      </c>
      <c r="R45" s="109">
        <f t="shared" si="12"/>
        <v>4047.2640000000001</v>
      </c>
      <c r="S45" s="57">
        <f t="shared" si="18"/>
        <v>0.73751594032190138</v>
      </c>
      <c r="T45" s="39">
        <f t="shared" si="14"/>
        <v>522.6816481664282</v>
      </c>
      <c r="U45" s="32">
        <f t="shared" si="15"/>
        <v>605.92015043558104</v>
      </c>
    </row>
    <row r="46" spans="5:21">
      <c r="E46" s="45">
        <f t="shared" si="0"/>
        <v>0.18854973660526136</v>
      </c>
      <c r="F46" s="3">
        <v>205</v>
      </c>
      <c r="G46" s="32">
        <f t="shared" si="10"/>
        <v>137.68530476538362</v>
      </c>
      <c r="H46" s="45">
        <f t="shared" si="1"/>
        <v>0.1727338551589582</v>
      </c>
      <c r="I46" s="3">
        <f t="shared" si="2"/>
        <v>243.65269600407856</v>
      </c>
      <c r="J46" s="32">
        <f t="shared" si="5"/>
        <v>425.57416726334981</v>
      </c>
      <c r="K46" s="47">
        <f t="shared" si="6"/>
        <v>0.1727338551589582</v>
      </c>
      <c r="L46" s="48">
        <f t="shared" si="3"/>
        <v>8.5492174036518789E-3</v>
      </c>
      <c r="M46" s="49">
        <f t="shared" si="4"/>
        <v>0.16418463775530631</v>
      </c>
      <c r="N46" s="45">
        <f t="shared" si="16"/>
        <v>0.9124826633581965</v>
      </c>
      <c r="O46" s="3">
        <f t="shared" si="17"/>
        <v>662.76123137740365</v>
      </c>
      <c r="P46" s="32">
        <f t="shared" si="11"/>
        <v>762.86433225919632</v>
      </c>
      <c r="Q46" s="103">
        <f t="shared" si="9"/>
        <v>0.91248269999999998</v>
      </c>
      <c r="R46" s="109">
        <f t="shared" si="12"/>
        <v>4569.58</v>
      </c>
      <c r="S46" s="57">
        <f t="shared" si="18"/>
        <v>0.83377535827653371</v>
      </c>
      <c r="T46" s="39">
        <f t="shared" si="14"/>
        <v>587.00575312003639</v>
      </c>
      <c r="U46" s="32">
        <f t="shared" si="15"/>
        <v>668.23700288655948</v>
      </c>
    </row>
    <row r="47" spans="5:21">
      <c r="E47" s="45">
        <f t="shared" si="0"/>
        <v>0.23264842105263159</v>
      </c>
      <c r="F47" s="3">
        <v>210</v>
      </c>
      <c r="G47" s="32">
        <f t="shared" si="10"/>
        <v>113.38206712191773</v>
      </c>
      <c r="H47" s="45">
        <f t="shared" si="1"/>
        <v>0.20916504244522541</v>
      </c>
      <c r="I47" s="3">
        <f t="shared" si="2"/>
        <v>258.85616842105264</v>
      </c>
      <c r="J47" s="32">
        <f t="shared" si="5"/>
        <v>417.32025633721389</v>
      </c>
      <c r="K47" s="47">
        <f t="shared" si="6"/>
        <v>0.20916504244522541</v>
      </c>
      <c r="L47" s="48">
        <f t="shared" si="3"/>
        <v>9.0826725761772864E-3</v>
      </c>
      <c r="M47" s="49">
        <f t="shared" si="4"/>
        <v>0.20008236986904812</v>
      </c>
      <c r="N47" s="45">
        <f t="shared" si="16"/>
        <v>1.0164539505998542</v>
      </c>
      <c r="O47" s="3">
        <f t="shared" si="17"/>
        <v>751.86803901593817</v>
      </c>
      <c r="P47" s="32">
        <f t="shared" si="11"/>
        <v>857.03284053246273</v>
      </c>
      <c r="Q47" s="103">
        <f t="shared" si="9"/>
        <v>1.016454</v>
      </c>
      <c r="R47" s="109">
        <f t="shared" si="12"/>
        <v>5183.95</v>
      </c>
      <c r="S47" s="57">
        <f t="shared" si="18"/>
        <v>0.93573744340652654</v>
      </c>
      <c r="T47" s="39">
        <f t="shared" si="14"/>
        <v>662.76123137740365</v>
      </c>
      <c r="U47" s="32">
        <f t="shared" si="15"/>
        <v>742.97694246626656</v>
      </c>
    </row>
    <row r="48" spans="5:21">
      <c r="E48" s="45">
        <f t="shared" si="0"/>
        <v>0.28596045868634801</v>
      </c>
      <c r="F48" s="3">
        <v>215</v>
      </c>
      <c r="G48" s="32">
        <f t="shared" si="10"/>
        <v>93.787448800077811</v>
      </c>
      <c r="H48" s="45">
        <f t="shared" si="1"/>
        <v>0.25150587782043293</v>
      </c>
      <c r="I48" s="3">
        <f t="shared" si="2"/>
        <v>276.4814986175648</v>
      </c>
      <c r="J48" s="32">
        <f t="shared" si="5"/>
        <v>416.27261343153805</v>
      </c>
      <c r="K48" s="47">
        <f t="shared" si="6"/>
        <v>0.25150587782043293</v>
      </c>
      <c r="L48" s="48">
        <f t="shared" si="3"/>
        <v>9.7011052146513971E-3</v>
      </c>
      <c r="M48" s="49">
        <f t="shared" si="4"/>
        <v>0.24180477260578154</v>
      </c>
      <c r="N48" s="45">
        <f t="shared" si="16"/>
        <v>1.1244096445485641</v>
      </c>
      <c r="O48" s="3">
        <f t="shared" si="17"/>
        <v>856.52263661774543</v>
      </c>
      <c r="P48" s="32">
        <f t="shared" si="11"/>
        <v>969.42174862521892</v>
      </c>
      <c r="Q48" s="103">
        <f t="shared" si="9"/>
        <v>1.1244095999999999</v>
      </c>
      <c r="R48" s="109">
        <f t="shared" si="12"/>
        <v>5905.518</v>
      </c>
      <c r="S48" s="57">
        <f t="shared" si="18"/>
        <v>1.0428352853021678</v>
      </c>
      <c r="T48" s="39">
        <f t="shared" si="14"/>
        <v>751.86803901593817</v>
      </c>
      <c r="U48" s="32">
        <f t="shared" si="15"/>
        <v>832.01310186401622</v>
      </c>
    </row>
    <row r="49" spans="5:22">
      <c r="E49" s="45">
        <f t="shared" si="0"/>
        <v>0.35013455915377806</v>
      </c>
      <c r="F49" s="3">
        <v>220</v>
      </c>
      <c r="G49" s="32">
        <f t="shared" si="10"/>
        <v>77.913051582820771</v>
      </c>
      <c r="H49" s="45">
        <f t="shared" si="1"/>
        <v>0.30020426093051311</v>
      </c>
      <c r="I49" s="3">
        <f t="shared" si="2"/>
        <v>297.02960301383121</v>
      </c>
      <c r="J49" s="32">
        <f t="shared" si="5"/>
        <v>421.94633751635001</v>
      </c>
      <c r="K49" s="47">
        <f t="shared" si="6"/>
        <v>0.30020426093051311</v>
      </c>
      <c r="L49" s="48">
        <f t="shared" si="3"/>
        <v>1.0422091333818639E-2</v>
      </c>
      <c r="M49" s="49">
        <f t="shared" si="4"/>
        <v>0.28978216959669445</v>
      </c>
      <c r="N49" s="45">
        <f t="shared" si="16"/>
        <v>1.2356422122106339</v>
      </c>
      <c r="O49" s="3">
        <f t="shared" si="17"/>
        <v>979.23144600049829</v>
      </c>
      <c r="P49" s="32">
        <f t="shared" si="11"/>
        <v>1103.1733957229908</v>
      </c>
      <c r="Q49" s="103">
        <f t="shared" si="9"/>
        <v>1.2356422</v>
      </c>
      <c r="R49" s="109">
        <f t="shared" si="12"/>
        <v>6751.5659999999998</v>
      </c>
      <c r="S49" s="57">
        <f t="shared" si="18"/>
        <v>1.1544630703948007</v>
      </c>
      <c r="T49" s="39">
        <f t="shared" si="14"/>
        <v>856.52263661774543</v>
      </c>
      <c r="U49" s="32">
        <f t="shared" si="15"/>
        <v>937.53179385366332</v>
      </c>
    </row>
    <row r="50" spans="5:22">
      <c r="E50" s="45">
        <f t="shared" si="0"/>
        <v>0.42706614139585419</v>
      </c>
      <c r="F50" s="3">
        <v>225</v>
      </c>
      <c r="G50" s="32">
        <f t="shared" si="10"/>
        <v>64.992813800017672</v>
      </c>
      <c r="H50" s="45">
        <f t="shared" si="1"/>
        <v>0.3556206873826292</v>
      </c>
      <c r="I50" s="3">
        <f t="shared" si="2"/>
        <v>321.08988181406716</v>
      </c>
      <c r="J50" s="32">
        <f t="shared" si="5"/>
        <v>434.17232652173664</v>
      </c>
      <c r="K50" s="47">
        <f t="shared" si="6"/>
        <v>0.3556206873826292</v>
      </c>
      <c r="L50" s="48">
        <f t="shared" si="3"/>
        <v>1.1266311642598847E-2</v>
      </c>
      <c r="M50" s="49">
        <f t="shared" si="4"/>
        <v>0.34435437574003036</v>
      </c>
      <c r="N50" s="45">
        <f t="shared" si="16"/>
        <v>1.3494397686043842</v>
      </c>
      <c r="O50" s="3">
        <f t="shared" si="17"/>
        <v>1122.8476149666953</v>
      </c>
      <c r="P50" s="32">
        <f t="shared" si="11"/>
        <v>1262.0320990836701</v>
      </c>
      <c r="Q50" s="103">
        <f t="shared" si="9"/>
        <v>1.3494398000000001</v>
      </c>
      <c r="R50" s="109">
        <f t="shared" si="12"/>
        <v>7741.7650000000003</v>
      </c>
      <c r="S50" s="57">
        <f t="shared" si="18"/>
        <v>1.2700012103159146</v>
      </c>
      <c r="T50" s="39">
        <f t="shared" si="14"/>
        <v>979.23144600049829</v>
      </c>
      <c r="U50" s="32">
        <f t="shared" si="15"/>
        <v>1062.0632240274497</v>
      </c>
      <c r="V50" s="6"/>
    </row>
    <row r="51" spans="5:22">
      <c r="E51" s="45">
        <f t="shared" si="0"/>
        <v>0.51892736405992157</v>
      </c>
      <c r="F51" s="3">
        <v>230</v>
      </c>
      <c r="G51" s="32">
        <f t="shared" si="10"/>
        <v>54.42993087828571</v>
      </c>
      <c r="H51" s="45">
        <f t="shared" si="1"/>
        <v>0.41800440420824009</v>
      </c>
      <c r="I51" s="3">
        <f t="shared" si="2"/>
        <v>349.35329373378192</v>
      </c>
      <c r="J51" s="32">
        <f t="shared" si="5"/>
        <v>453.05751817774927</v>
      </c>
      <c r="K51" s="47">
        <f t="shared" si="6"/>
        <v>0.41800440420824009</v>
      </c>
      <c r="L51" s="48">
        <f t="shared" si="3"/>
        <v>1.2258010306448488E-2</v>
      </c>
      <c r="M51" s="49">
        <f t="shared" si="4"/>
        <v>0.40574639390179162</v>
      </c>
      <c r="N51" s="45">
        <f t="shared" si="16"/>
        <v>1.4651017911455371</v>
      </c>
      <c r="O51" s="3">
        <f t="shared" si="17"/>
        <v>1290.6113467486716</v>
      </c>
      <c r="P51" s="32">
        <f t="shared" si="11"/>
        <v>1450.4651405545451</v>
      </c>
      <c r="Q51" s="103">
        <f t="shared" si="9"/>
        <v>1.4651018</v>
      </c>
      <c r="R51" s="109">
        <f t="shared" si="12"/>
        <v>8898.4549999999999</v>
      </c>
      <c r="S51" s="57">
        <f t="shared" si="18"/>
        <v>1.3888379305330405</v>
      </c>
      <c r="T51" s="39">
        <f t="shared" si="14"/>
        <v>1122.8476149666953</v>
      </c>
      <c r="U51" s="32">
        <f t="shared" si="15"/>
        <v>1208.5167674082286</v>
      </c>
      <c r="V51" s="6"/>
    </row>
    <row r="52" spans="5:22">
      <c r="E52" s="45">
        <f t="shared" si="0"/>
        <v>0.62820001209008347</v>
      </c>
      <c r="F52" s="3">
        <v>235</v>
      </c>
      <c r="G52" s="32">
        <f t="shared" si="10"/>
        <v>45.757104729628942</v>
      </c>
      <c r="H52" s="45">
        <f t="shared" si="1"/>
        <v>0.48747511758316925</v>
      </c>
      <c r="I52" s="3">
        <f t="shared" si="2"/>
        <v>382.6270028411696</v>
      </c>
      <c r="J52" s="32">
        <f t="shared" si="5"/>
        <v>478.96023361400529</v>
      </c>
      <c r="K52" s="47">
        <f t="shared" si="6"/>
        <v>0.48747511758316925</v>
      </c>
      <c r="L52" s="48">
        <f t="shared" si="3"/>
        <v>1.3425508871619985E-2</v>
      </c>
      <c r="M52" s="49">
        <f t="shared" si="4"/>
        <v>0.47404960871154928</v>
      </c>
      <c r="N52" s="45">
        <f t="shared" si="16"/>
        <v>1.5819500122314412</v>
      </c>
      <c r="O52" s="3">
        <f t="shared" si="17"/>
        <v>1486.1940654845569</v>
      </c>
      <c r="P52" s="32">
        <f t="shared" si="11"/>
        <v>1673.8185392835153</v>
      </c>
      <c r="Q52" s="103">
        <f t="shared" si="9"/>
        <v>1.58195</v>
      </c>
      <c r="R52" s="109">
        <f t="shared" si="12"/>
        <v>10246.950999999999</v>
      </c>
      <c r="S52" s="57">
        <f t="shared" si="18"/>
        <v>1.5103863998033855</v>
      </c>
      <c r="T52" s="39">
        <f t="shared" si="14"/>
        <v>1290.6113467486716</v>
      </c>
      <c r="U52" s="32">
        <f t="shared" si="15"/>
        <v>1380.220851723278</v>
      </c>
    </row>
    <row r="53" spans="5:22">
      <c r="E53" s="45">
        <f t="shared" si="0"/>
        <v>0.75771143858988954</v>
      </c>
      <c r="F53" s="3">
        <v>240</v>
      </c>
      <c r="G53" s="32">
        <f t="shared" si="10"/>
        <v>38.606632133786952</v>
      </c>
      <c r="H53" s="45">
        <f t="shared" si="1"/>
        <v>0.5640126439187263</v>
      </c>
      <c r="I53" s="3">
        <f t="shared" si="2"/>
        <v>421.85074526157348</v>
      </c>
      <c r="J53" s="32">
        <f t="shared" si="5"/>
        <v>512.47726831983721</v>
      </c>
      <c r="K53" s="47">
        <f t="shared" si="6"/>
        <v>0.5640126439187263</v>
      </c>
      <c r="L53" s="48">
        <f t="shared" si="3"/>
        <v>1.4801780535493806E-2</v>
      </c>
      <c r="M53" s="49">
        <f t="shared" si="4"/>
        <v>0.54921086338323244</v>
      </c>
      <c r="N53" s="45">
        <f t="shared" si="16"/>
        <v>1.6993347708837561</v>
      </c>
      <c r="O53" s="3">
        <f t="shared" si="17"/>
        <v>1713.7467042659691</v>
      </c>
      <c r="P53" s="32">
        <f t="shared" si="11"/>
        <v>1938.5194585219244</v>
      </c>
      <c r="Q53" s="103">
        <f t="shared" si="9"/>
        <v>1.6993347999999999</v>
      </c>
      <c r="R53" s="109">
        <f t="shared" si="12"/>
        <v>11815.871999999999</v>
      </c>
      <c r="S53" s="57">
        <f t="shared" si="18"/>
        <v>1.634097172423882</v>
      </c>
      <c r="T53" s="39">
        <f t="shared" si="14"/>
        <v>1486.1940654845569</v>
      </c>
      <c r="U53" s="32">
        <f t="shared" si="15"/>
        <v>1580.96756323613</v>
      </c>
    </row>
    <row r="54" spans="5:22">
      <c r="E54" s="45">
        <f t="shared" si="0"/>
        <v>0.91067377009816197</v>
      </c>
      <c r="F54" s="3">
        <v>245</v>
      </c>
      <c r="G54" s="32">
        <f t="shared" si="10"/>
        <v>32.687786271939721</v>
      </c>
      <c r="H54" s="45">
        <f t="shared" si="1"/>
        <v>0.6474559390673329</v>
      </c>
      <c r="I54" s="3">
        <f t="shared" si="2"/>
        <v>468.11507367404971</v>
      </c>
      <c r="J54" s="32">
        <f t="shared" si="5"/>
        <v>554.44033376297932</v>
      </c>
      <c r="K54" s="47">
        <f t="shared" si="6"/>
        <v>0.6474559390673329</v>
      </c>
      <c r="L54" s="48">
        <f t="shared" si="3"/>
        <v>1.6425090304352623E-2</v>
      </c>
      <c r="M54" s="49">
        <f t="shared" si="4"/>
        <v>0.63103084876298032</v>
      </c>
      <c r="N54" s="45">
        <f t="shared" si="16"/>
        <v>1.8166374251952722</v>
      </c>
      <c r="O54" s="3">
        <f t="shared" si="17"/>
        <v>1977.9524180616099</v>
      </c>
      <c r="P54" s="32">
        <f t="shared" si="11"/>
        <v>2252.3421600844595</v>
      </c>
      <c r="Q54" s="103">
        <f t="shared" si="9"/>
        <v>1.8166374000000001</v>
      </c>
      <c r="R54" s="109">
        <f t="shared" si="12"/>
        <v>13637.507</v>
      </c>
      <c r="S54" s="57">
        <f t="shared" si="18"/>
        <v>1.7594662341913341</v>
      </c>
      <c r="T54" s="39">
        <f t="shared" si="14"/>
        <v>1713.7467042659691</v>
      </c>
      <c r="U54" s="32">
        <f t="shared" si="15"/>
        <v>1815.0621498907055</v>
      </c>
    </row>
    <row r="55" spans="5:22">
      <c r="E55" s="45">
        <f t="shared" si="0"/>
        <v>1.0907265926657128</v>
      </c>
      <c r="F55" s="3">
        <v>250</v>
      </c>
      <c r="G55" s="32">
        <f t="shared" si="10"/>
        <v>27.769628538448146</v>
      </c>
      <c r="H55" s="45">
        <f t="shared" si="1"/>
        <v>0.73751165755293191</v>
      </c>
      <c r="I55" s="3">
        <f t="shared" si="2"/>
        <v>522.6816481664282</v>
      </c>
      <c r="J55" s="32">
        <f t="shared" si="5"/>
        <v>605.92015043558104</v>
      </c>
      <c r="K55" s="47">
        <f t="shared" si="6"/>
        <v>0.73751165755293191</v>
      </c>
      <c r="L55" s="48">
        <f t="shared" si="3"/>
        <v>1.8339706953208006E-2</v>
      </c>
      <c r="M55" s="49">
        <f t="shared" si="4"/>
        <v>0.71917195059972394</v>
      </c>
      <c r="N55" s="45" t="e">
        <f t="shared" si="16"/>
        <v>#N/A</v>
      </c>
      <c r="O55" s="3" t="e">
        <f t="shared" si="17"/>
        <v>#N/A</v>
      </c>
      <c r="P55" s="32" t="e">
        <f t="shared" si="11"/>
        <v>#N/A</v>
      </c>
      <c r="Q55" s="103" t="e">
        <f t="shared" si="9"/>
        <v>#N/A</v>
      </c>
      <c r="R55" s="109" t="e">
        <f t="shared" si="12"/>
        <v>#N/A</v>
      </c>
      <c r="S55" s="57">
        <f t="shared" si="18"/>
        <v>1.8860392644255044</v>
      </c>
      <c r="T55" s="39">
        <f t="shared" si="14"/>
        <v>1977.9524180616099</v>
      </c>
      <c r="U55" s="32">
        <f t="shared" si="15"/>
        <v>2087.3776451969184</v>
      </c>
    </row>
    <row r="56" spans="5:22">
      <c r="E56" s="45">
        <f t="shared" si="0"/>
        <v>1.3019833455687699</v>
      </c>
      <c r="F56" s="3">
        <v>255</v>
      </c>
      <c r="G56" s="32">
        <f t="shared" si="10"/>
        <v>23.667882476137617</v>
      </c>
      <c r="H56" s="45">
        <f t="shared" si="1"/>
        <v>0.83377107550756413</v>
      </c>
      <c r="I56" s="3">
        <f t="shared" si="2"/>
        <v>587.00575312003639</v>
      </c>
      <c r="J56" s="32">
        <f t="shared" si="5"/>
        <v>668.23700288656028</v>
      </c>
      <c r="K56" s="47">
        <f t="shared" si="6"/>
        <v>0.83377107550756413</v>
      </c>
      <c r="L56" s="48">
        <f t="shared" si="3"/>
        <v>2.0596693091931101E-2</v>
      </c>
      <c r="M56" s="49">
        <f t="shared" si="4"/>
        <v>0.813174382415633</v>
      </c>
      <c r="N56" s="45" t="e">
        <f t="shared" si="16"/>
        <v>#N/A</v>
      </c>
      <c r="O56" s="3" t="e">
        <f t="shared" si="17"/>
        <v>#N/A</v>
      </c>
      <c r="P56" s="32" t="e">
        <f t="shared" si="11"/>
        <v>#N/A</v>
      </c>
      <c r="Q56" s="103" t="e">
        <f t="shared" si="9"/>
        <v>#N/A</v>
      </c>
      <c r="R56" s="109" t="e">
        <f t="shared" si="12"/>
        <v>#N/A</v>
      </c>
      <c r="S56" s="57" t="e">
        <f t="shared" si="18"/>
        <v>#N/A</v>
      </c>
      <c r="T56" s="39" t="e">
        <f t="shared" si="14"/>
        <v>#N/A</v>
      </c>
      <c r="U56" s="32" t="e">
        <f t="shared" si="15"/>
        <v>#N/A</v>
      </c>
    </row>
    <row r="57" spans="5:22">
      <c r="E57" s="45">
        <f t="shared" si="0"/>
        <v>1.5490816591438601</v>
      </c>
      <c r="F57" s="3">
        <v>260</v>
      </c>
      <c r="G57" s="32">
        <f t="shared" si="10"/>
        <v>20.234860884554607</v>
      </c>
      <c r="H57" s="45">
        <f t="shared" si="1"/>
        <v>0.93573316063755696</v>
      </c>
      <c r="I57" s="3">
        <f t="shared" si="2"/>
        <v>662.76123137740365</v>
      </c>
      <c r="J57" s="32">
        <f t="shared" si="5"/>
        <v>742.97694246626656</v>
      </c>
      <c r="K57" s="47">
        <f t="shared" si="6"/>
        <v>0.93573316063755696</v>
      </c>
      <c r="L57" s="48">
        <f t="shared" si="3"/>
        <v>2.3254780048329954E-2</v>
      </c>
      <c r="M57" s="49">
        <f t="shared" si="4"/>
        <v>0.91247838058922703</v>
      </c>
      <c r="N57" s="45" t="e">
        <f t="shared" si="16"/>
        <v>#N/A</v>
      </c>
      <c r="O57" s="3" t="e">
        <f t="shared" si="17"/>
        <v>#N/A</v>
      </c>
      <c r="P57" s="32" t="e">
        <f t="shared" si="11"/>
        <v>#N/A</v>
      </c>
      <c r="Q57" s="103" t="e">
        <f t="shared" si="9"/>
        <v>#N/A</v>
      </c>
      <c r="R57" s="109" t="e">
        <f t="shared" si="12"/>
        <v>#N/A</v>
      </c>
      <c r="S57" s="57" t="e">
        <f t="shared" si="18"/>
        <v>#N/A</v>
      </c>
      <c r="T57" s="39" t="e">
        <f t="shared" si="14"/>
        <v>#N/A</v>
      </c>
      <c r="U57" s="32" t="e">
        <f t="shared" si="15"/>
        <v>#N/A</v>
      </c>
    </row>
    <row r="58" spans="5:22">
      <c r="E58" s="45">
        <f t="shared" si="0"/>
        <v>1.8372378830790121</v>
      </c>
      <c r="F58" s="3">
        <v>265</v>
      </c>
      <c r="G58" s="32">
        <f t="shared" si="10"/>
        <v>17.35169878241194</v>
      </c>
      <c r="H58" s="45">
        <f t="shared" si="1"/>
        <v>1.0428310025331984</v>
      </c>
      <c r="I58" s="3">
        <f t="shared" si="2"/>
        <v>751.86803901593817</v>
      </c>
      <c r="J58" s="32">
        <f t="shared" si="5"/>
        <v>832.01310186401543</v>
      </c>
      <c r="K58" s="47">
        <f t="shared" si="6"/>
        <v>1.0428310025331984</v>
      </c>
      <c r="L58" s="48">
        <f t="shared" si="3"/>
        <v>2.638133470231362E-2</v>
      </c>
      <c r="M58" s="49">
        <f t="shared" si="4"/>
        <v>1.0164496678308848</v>
      </c>
      <c r="N58" s="45" t="e">
        <f t="shared" si="16"/>
        <v>#N/A</v>
      </c>
      <c r="O58" s="3" t="e">
        <f t="shared" si="17"/>
        <v>#N/A</v>
      </c>
      <c r="P58" s="32" t="e">
        <f t="shared" si="11"/>
        <v>#N/A</v>
      </c>
      <c r="Q58" s="103" t="e">
        <f t="shared" si="9"/>
        <v>#N/A</v>
      </c>
      <c r="R58" s="109" t="e">
        <f t="shared" si="12"/>
        <v>#N/A</v>
      </c>
      <c r="S58" s="57" t="e">
        <f t="shared" si="18"/>
        <v>#N/A</v>
      </c>
      <c r="T58" s="39" t="e">
        <f t="shared" si="14"/>
        <v>#N/A</v>
      </c>
      <c r="U58" s="32" t="e">
        <f t="shared" si="15"/>
        <v>#N/A</v>
      </c>
    </row>
    <row r="59" spans="5:22">
      <c r="E59" s="45">
        <f t="shared" si="0"/>
        <v>2.1723060615472054</v>
      </c>
      <c r="F59" s="3">
        <v>270</v>
      </c>
      <c r="G59" s="32">
        <f t="shared" si="10"/>
        <v>14.922336173068224</v>
      </c>
      <c r="H59" s="45">
        <f t="shared" si="1"/>
        <v>1.1544587876258312</v>
      </c>
      <c r="I59" s="3">
        <f t="shared" si="2"/>
        <v>856.52263661774543</v>
      </c>
      <c r="J59" s="32">
        <f t="shared" si="5"/>
        <v>937.53179385366332</v>
      </c>
      <c r="K59" s="47">
        <f t="shared" si="6"/>
        <v>1.1544587876258312</v>
      </c>
      <c r="L59" s="48">
        <f t="shared" si="3"/>
        <v>3.0053425846236683E-2</v>
      </c>
      <c r="M59" s="49">
        <f t="shared" si="4"/>
        <v>1.1244053617795946</v>
      </c>
      <c r="N59" s="45" t="e">
        <f t="shared" si="16"/>
        <v>#N/A</v>
      </c>
      <c r="O59" s="3" t="e">
        <f t="shared" si="17"/>
        <v>#N/A</v>
      </c>
      <c r="P59" s="32" t="e">
        <f t="shared" si="11"/>
        <v>#N/A</v>
      </c>
      <c r="Q59" s="103" t="e">
        <f t="shared" si="9"/>
        <v>#N/A</v>
      </c>
      <c r="R59" s="109" t="e">
        <f t="shared" si="12"/>
        <v>#N/A</v>
      </c>
      <c r="S59" s="57" t="e">
        <f t="shared" si="18"/>
        <v>#N/A</v>
      </c>
      <c r="T59" s="39" t="e">
        <f t="shared" si="14"/>
        <v>#N/A</v>
      </c>
      <c r="U59" s="32" t="e">
        <f t="shared" si="15"/>
        <v>#N/A</v>
      </c>
    </row>
    <row r="60" spans="5:22">
      <c r="E60" s="45">
        <f t="shared" si="0"/>
        <v>2.5608416218199936</v>
      </c>
      <c r="F60" s="3">
        <v>275</v>
      </c>
      <c r="G60" s="32">
        <f t="shared" si="10"/>
        <v>12.868834956804296</v>
      </c>
      <c r="H60" s="45">
        <f t="shared" si="1"/>
        <v>1.2699969275469449</v>
      </c>
      <c r="I60" s="3">
        <f t="shared" si="2"/>
        <v>979.23144600049829</v>
      </c>
      <c r="J60" s="32">
        <f t="shared" si="5"/>
        <v>1062.0632240274517</v>
      </c>
      <c r="K60" s="47">
        <f t="shared" si="6"/>
        <v>1.2699969275469449</v>
      </c>
      <c r="L60" s="48">
        <f t="shared" si="3"/>
        <v>3.435899810528064E-2</v>
      </c>
      <c r="M60" s="49">
        <f t="shared" si="4"/>
        <v>1.2356379294416644</v>
      </c>
      <c r="N60" s="45" t="e">
        <f t="shared" si="16"/>
        <v>#N/A</v>
      </c>
      <c r="O60" s="3" t="e">
        <f t="shared" si="17"/>
        <v>#N/A</v>
      </c>
      <c r="P60" s="32" t="e">
        <f t="shared" si="11"/>
        <v>#N/A</v>
      </c>
      <c r="Q60" s="103" t="e">
        <f t="shared" si="9"/>
        <v>#N/A</v>
      </c>
      <c r="R60" s="109" t="e">
        <f t="shared" si="12"/>
        <v>#N/A</v>
      </c>
      <c r="S60" s="57" t="e">
        <f t="shared" si="18"/>
        <v>#N/A</v>
      </c>
      <c r="T60" s="39" t="e">
        <f t="shared" si="14"/>
        <v>#N/A</v>
      </c>
      <c r="U60" s="32" t="e">
        <f t="shared" si="15"/>
        <v>#N/A</v>
      </c>
    </row>
    <row r="61" spans="5:22">
      <c r="E61" s="45">
        <f t="shared" si="0"/>
        <v>3.0101700534524842</v>
      </c>
      <c r="F61" s="3">
        <v>280</v>
      </c>
      <c r="G61" s="32">
        <f t="shared" si="10"/>
        <v>11.127717829548656</v>
      </c>
      <c r="H61" s="45">
        <f t="shared" si="1"/>
        <v>1.3888336477640708</v>
      </c>
      <c r="I61" s="3">
        <f t="shared" si="2"/>
        <v>1122.8476149666953</v>
      </c>
      <c r="J61" s="32">
        <f t="shared" si="5"/>
        <v>1208.5167674082286</v>
      </c>
      <c r="K61" s="47">
        <f t="shared" si="6"/>
        <v>1.3888336477640708</v>
      </c>
      <c r="L61" s="48">
        <f t="shared" si="3"/>
        <v>3.9398161928655979E-2</v>
      </c>
      <c r="M61" s="49">
        <f t="shared" si="4"/>
        <v>1.3494354858354147</v>
      </c>
      <c r="N61" s="45" t="e">
        <f t="shared" si="16"/>
        <v>#N/A</v>
      </c>
      <c r="O61" s="3" t="e">
        <f t="shared" si="17"/>
        <v>#N/A</v>
      </c>
      <c r="P61" s="32" t="e">
        <f t="shared" si="11"/>
        <v>#N/A</v>
      </c>
      <c r="Q61" s="103" t="e">
        <f t="shared" si="9"/>
        <v>#N/A</v>
      </c>
      <c r="R61" s="109" t="e">
        <f t="shared" si="12"/>
        <v>#N/A</v>
      </c>
      <c r="S61" s="57" t="e">
        <f t="shared" si="18"/>
        <v>#N/A</v>
      </c>
      <c r="T61" s="39" t="e">
        <f t="shared" si="14"/>
        <v>#N/A</v>
      </c>
      <c r="U61" s="32" t="e">
        <f t="shared" si="15"/>
        <v>#N/A</v>
      </c>
    </row>
    <row r="62" spans="5:22">
      <c r="E62" s="45">
        <f t="shared" si="0"/>
        <v>3.5284608657848127</v>
      </c>
      <c r="F62" s="3">
        <v>285</v>
      </c>
      <c r="G62" s="32">
        <f t="shared" si="10"/>
        <v>9.6470936413088424</v>
      </c>
      <c r="H62" s="45">
        <f t="shared" si="1"/>
        <v>1.5103821170344158</v>
      </c>
      <c r="I62" s="3">
        <f t="shared" si="2"/>
        <v>1290.6113467486716</v>
      </c>
      <c r="J62" s="32">
        <f t="shared" si="5"/>
        <v>1380.220851723278</v>
      </c>
      <c r="K62" s="47">
        <f t="shared" si="6"/>
        <v>1.5103821170344158</v>
      </c>
      <c r="L62" s="48">
        <f t="shared" si="3"/>
        <v>4.5284608657848127E-2</v>
      </c>
      <c r="M62" s="49">
        <f t="shared" si="4"/>
        <v>1.4650975083765676</v>
      </c>
      <c r="N62" s="45" t="e">
        <f t="shared" si="16"/>
        <v>#N/A</v>
      </c>
      <c r="O62" s="3" t="e">
        <f t="shared" si="17"/>
        <v>#N/A</v>
      </c>
      <c r="P62" s="32" t="e">
        <f t="shared" si="11"/>
        <v>#N/A</v>
      </c>
      <c r="Q62" s="103" t="e">
        <f t="shared" si="9"/>
        <v>#N/A</v>
      </c>
      <c r="R62" s="109" t="e">
        <f t="shared" si="12"/>
        <v>#N/A</v>
      </c>
      <c r="S62" s="57" t="e">
        <f t="shared" si="18"/>
        <v>#N/A</v>
      </c>
      <c r="T62" s="39" t="e">
        <f t="shared" si="14"/>
        <v>#N/A</v>
      </c>
      <c r="U62" s="32" t="e">
        <f t="shared" si="15"/>
        <v>#N/A</v>
      </c>
    </row>
    <row r="63" spans="5:22">
      <c r="E63" s="45">
        <f t="shared" si="0"/>
        <v>4.1248071223605409</v>
      </c>
      <c r="F63" s="3">
        <v>290</v>
      </c>
      <c r="G63" s="32">
        <f t="shared" si="10"/>
        <v>8.3843906872333402</v>
      </c>
      <c r="H63" s="45">
        <f t="shared" si="1"/>
        <v>1.6340928896549123</v>
      </c>
      <c r="I63" s="3">
        <f t="shared" si="2"/>
        <v>1486.1940654845569</v>
      </c>
      <c r="J63" s="32">
        <f t="shared" si="5"/>
        <v>1580.96756323613</v>
      </c>
      <c r="K63" s="47">
        <f t="shared" si="6"/>
        <v>1.6340928896549123</v>
      </c>
      <c r="L63" s="48">
        <f t="shared" si="3"/>
        <v>5.2147160192440589E-2</v>
      </c>
      <c r="M63" s="49">
        <f t="shared" si="4"/>
        <v>1.5819457294624717</v>
      </c>
      <c r="N63" s="45" t="e">
        <f t="shared" si="16"/>
        <v>#N/A</v>
      </c>
      <c r="O63" s="3" t="e">
        <f t="shared" si="17"/>
        <v>#N/A</v>
      </c>
      <c r="P63" s="32" t="e">
        <f t="shared" si="11"/>
        <v>#N/A</v>
      </c>
      <c r="Q63" s="103" t="e">
        <f t="shared" si="9"/>
        <v>#N/A</v>
      </c>
      <c r="R63" s="109" t="e">
        <f t="shared" si="12"/>
        <v>#N/A</v>
      </c>
      <c r="S63" s="57" t="e">
        <f t="shared" si="18"/>
        <v>#N/A</v>
      </c>
      <c r="T63" s="39" t="e">
        <f t="shared" si="14"/>
        <v>#N/A</v>
      </c>
      <c r="U63" s="32" t="e">
        <f t="shared" si="15"/>
        <v>#N/A</v>
      </c>
    </row>
    <row r="64" spans="5:22">
      <c r="E64" s="45">
        <f t="shared" si="0"/>
        <v>4.8093108619185392</v>
      </c>
      <c r="F64" s="3">
        <v>295</v>
      </c>
      <c r="G64" s="32">
        <f t="shared" si="10"/>
        <v>7.3045619929390435</v>
      </c>
      <c r="H64" s="45">
        <f t="shared" si="1"/>
        <v>1.7594619514223644</v>
      </c>
      <c r="I64" s="3">
        <f t="shared" si="2"/>
        <v>1713.7467042659691</v>
      </c>
      <c r="J64" s="32">
        <f t="shared" si="5"/>
        <v>1815.0621498907055</v>
      </c>
      <c r="K64" s="47">
        <f t="shared" si="6"/>
        <v>1.7594619514223644</v>
      </c>
      <c r="L64" s="48">
        <f t="shared" si="3"/>
        <v>6.0131463307577862E-2</v>
      </c>
      <c r="M64" s="49">
        <f t="shared" si="4"/>
        <v>1.6993304881147866</v>
      </c>
      <c r="N64" s="45" t="e">
        <f t="shared" si="16"/>
        <v>#N/A</v>
      </c>
      <c r="O64" s="3" t="e">
        <f t="shared" si="17"/>
        <v>#N/A</v>
      </c>
      <c r="P64" s="32" t="e">
        <f t="shared" si="11"/>
        <v>#N/A</v>
      </c>
      <c r="Q64" s="103" t="e">
        <f t="shared" si="9"/>
        <v>#N/A</v>
      </c>
      <c r="R64" s="109" t="e">
        <f t="shared" si="12"/>
        <v>#N/A</v>
      </c>
      <c r="S64" s="57" t="e">
        <f t="shared" si="18"/>
        <v>#N/A</v>
      </c>
      <c r="T64" s="39" t="e">
        <f t="shared" si="14"/>
        <v>#N/A</v>
      </c>
      <c r="U64" s="32" t="e">
        <f t="shared" si="15"/>
        <v>#N/A</v>
      </c>
    </row>
    <row r="65" spans="5:21" ht="19.5" thickBot="1">
      <c r="E65" s="46">
        <f t="shared" si="0"/>
        <v>5.5931747268720331</v>
      </c>
      <c r="F65" s="33">
        <v>300</v>
      </c>
      <c r="G65" s="34">
        <f t="shared" si="10"/>
        <v>6.3786586211582117</v>
      </c>
      <c r="H65" s="46">
        <f t="shared" si="1"/>
        <v>1.8860349816565347</v>
      </c>
      <c r="I65" s="33">
        <f t="shared" si="2"/>
        <v>1977.9524180616099</v>
      </c>
      <c r="J65" s="34">
        <f t="shared" si="5"/>
        <v>2087.3776451969184</v>
      </c>
      <c r="K65" s="50">
        <f t="shared" si="6"/>
        <v>1.8860349816565347</v>
      </c>
      <c r="L65" s="51">
        <f t="shared" si="3"/>
        <v>6.9401839230231924E-2</v>
      </c>
      <c r="M65" s="52">
        <f t="shared" si="4"/>
        <v>1.8166331424263027</v>
      </c>
      <c r="N65" s="46" t="e">
        <f t="shared" si="16"/>
        <v>#N/A</v>
      </c>
      <c r="O65" s="33" t="e">
        <f t="shared" si="17"/>
        <v>#N/A</v>
      </c>
      <c r="P65" s="34" t="e">
        <f t="shared" si="11"/>
        <v>#N/A</v>
      </c>
      <c r="Q65" s="112" t="e">
        <f t="shared" si="9"/>
        <v>#N/A</v>
      </c>
      <c r="R65" s="111" t="e">
        <f t="shared" si="12"/>
        <v>#N/A</v>
      </c>
      <c r="S65" s="58" t="e">
        <f t="shared" si="18"/>
        <v>#N/A</v>
      </c>
      <c r="T65" s="40" t="e">
        <f t="shared" si="14"/>
        <v>#N/A</v>
      </c>
      <c r="U65" s="34" t="e">
        <f t="shared" si="15"/>
        <v>#N/A</v>
      </c>
    </row>
    <row r="67" spans="5:21">
      <c r="H67" s="6"/>
      <c r="M67" s="7"/>
    </row>
  </sheetData>
  <phoneticPr fontId="1"/>
  <conditionalFormatting sqref="Q5:R65">
    <cfRule type="expression" dxfId="9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A37" zoomScaleNormal="100" workbookViewId="0">
      <selection activeCell="O36" sqref="O36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1" s="11" customFormat="1" ht="24">
      <c r="A1" s="10" t="s">
        <v>24</v>
      </c>
    </row>
    <row r="2" spans="1:21" ht="20.25" customHeight="1" thickBot="1">
      <c r="B2" s="1" t="s">
        <v>17</v>
      </c>
      <c r="C2" s="1"/>
      <c r="D2" s="1"/>
      <c r="E2" s="26" t="s">
        <v>31</v>
      </c>
      <c r="F2" s="1"/>
      <c r="G2" s="1"/>
      <c r="H2" s="26" t="s">
        <v>29</v>
      </c>
      <c r="I2" s="1"/>
      <c r="J2" s="1"/>
      <c r="K2" s="1"/>
      <c r="L2" s="26"/>
      <c r="N2" s="26" t="s">
        <v>30</v>
      </c>
      <c r="Q2" s="26" t="s">
        <v>28</v>
      </c>
      <c r="S2" s="26" t="s">
        <v>32</v>
      </c>
    </row>
    <row r="3" spans="1:21" ht="21">
      <c r="B3" s="12" t="s">
        <v>2</v>
      </c>
      <c r="C3" s="43">
        <v>28500</v>
      </c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</row>
    <row r="4" spans="1:21" ht="21">
      <c r="B4" s="13" t="s">
        <v>16</v>
      </c>
      <c r="C4" s="14">
        <v>175</v>
      </c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</row>
    <row r="5" spans="1:21">
      <c r="A5" s="2"/>
      <c r="B5" s="13" t="s">
        <v>3</v>
      </c>
      <c r="C5" s="15">
        <v>1.1000000000000001E-3</v>
      </c>
      <c r="E5" s="45">
        <f t="shared" ref="E5:E36" si="0">F5/C$3+C$5*(F5/C$4)^C$6</f>
        <v>0</v>
      </c>
      <c r="F5" s="3">
        <v>0</v>
      </c>
      <c r="G5" s="32" t="e">
        <f>IFERROR((F5-F4)/(E5-E4),NA())</f>
        <v>#N/A</v>
      </c>
      <c r="H5" s="45">
        <f t="shared" ref="H5:H36" si="1">LN((1+E5))</f>
        <v>0</v>
      </c>
      <c r="I5" s="3">
        <f t="shared" ref="I5:I36" si="2">F5*(1+E5)</f>
        <v>0</v>
      </c>
      <c r="J5" s="32" t="e">
        <f>IFERROR((I5-I4)/(H5-H4),NA())</f>
        <v>#N/A</v>
      </c>
      <c r="K5" s="47">
        <f>H5</f>
        <v>0</v>
      </c>
      <c r="L5" s="48">
        <f t="shared" ref="L5:L36" si="3">I5/C$3</f>
        <v>0</v>
      </c>
      <c r="M5" s="49">
        <f t="shared" ref="M5:M36" si="4">H5-L5</f>
        <v>0</v>
      </c>
      <c r="N5" s="45">
        <f>INDEX(M1:M65,C$23,1)-INDEX(M1:M65,C$23,1)</f>
        <v>0</v>
      </c>
      <c r="O5" s="3">
        <f>INDEX(I$1:I$65,C$23,1)</f>
        <v>105.38726113586284</v>
      </c>
      <c r="P5" s="32" t="e">
        <f>IFERROR((O5-O4)/(N5-N4),NA())</f>
        <v>#N/A</v>
      </c>
      <c r="Q5" s="103">
        <f>ROUND(N5,7)</f>
        <v>0</v>
      </c>
      <c r="R5" s="109">
        <f>ROUND(INDEX(I$1:I$65,C$23,1)*6.89476,3)</f>
        <v>726.62</v>
      </c>
      <c r="S5" s="56">
        <v>0</v>
      </c>
      <c r="T5" s="38">
        <v>0</v>
      </c>
      <c r="U5" s="32" t="e">
        <f>IFERROR((T5-T4)/(S5-S4),NA())</f>
        <v>#N/A</v>
      </c>
    </row>
    <row r="6" spans="1:21" ht="19.5" thickBot="1">
      <c r="A6" s="2"/>
      <c r="B6" s="16" t="s">
        <v>4</v>
      </c>
      <c r="C6" s="17">
        <v>11</v>
      </c>
      <c r="E6" s="45">
        <f t="shared" si="0"/>
        <v>1.7543859649122806E-4</v>
      </c>
      <c r="F6" s="3">
        <v>5</v>
      </c>
      <c r="G6" s="32">
        <f>IFERROR((F6-F5)/(E6-E5),NA())</f>
        <v>28500.000000000004</v>
      </c>
      <c r="H6" s="45">
        <f t="shared" si="1"/>
        <v>1.7542320894027986E-4</v>
      </c>
      <c r="I6" s="3">
        <f t="shared" si="2"/>
        <v>5.0008771929824558</v>
      </c>
      <c r="J6" s="32">
        <f t="shared" ref="J6:J64" si="5">IFERROR((I6-I5)/(H6-H5),NA())</f>
        <v>28507.500365501393</v>
      </c>
      <c r="K6" s="47">
        <f t="shared" ref="K6:K64" si="6">H6</f>
        <v>1.7542320894027986E-4</v>
      </c>
      <c r="L6" s="48">
        <f t="shared" si="3"/>
        <v>1.7546937519236688E-4</v>
      </c>
      <c r="M6" s="49">
        <f t="shared" si="4"/>
        <v>-4.6166252087013636E-8</v>
      </c>
      <c r="N6" s="45">
        <f t="shared" ref="N6:N37" si="7">IFERROR(INDEX(M$1:M$65,ROW()+$C$23-5)-INDEX(M$1:M$65,$C$23,1),NA())</f>
        <v>6.617724168998633E-7</v>
      </c>
      <c r="O6" s="3">
        <f t="shared" ref="O6:O37" si="8">IFERROR(INDEX(I$1:I$65,ROW()+$C$23-5),NA())</f>
        <v>110.42529369901909</v>
      </c>
      <c r="P6" s="108">
        <f>IFERROR((O6-O5)/(N6-N5),NA())</f>
        <v>7612938.2768133478</v>
      </c>
      <c r="Q6" s="103">
        <f t="shared" ref="Q6:Q65" si="9">ROUND(N6,7)</f>
        <v>6.9999999999999997E-7</v>
      </c>
      <c r="R6" s="109">
        <f>IFERROR(ROUND(IFERROR(INDEX(I$1:I$65,ROW()+$C$23-5),"")*6.89476,3),NA())</f>
        <v>761.35599999999999</v>
      </c>
      <c r="S6" s="57">
        <f>T6/C3</f>
        <v>3.6977986363460648E-3</v>
      </c>
      <c r="T6" s="39">
        <f>O5</f>
        <v>105.38726113586284</v>
      </c>
      <c r="U6" s="32">
        <f>IFERROR((T6-T5)/(S6-S5),NA())</f>
        <v>28500</v>
      </c>
    </row>
    <row r="7" spans="1:21">
      <c r="E7" s="45">
        <f t="shared" si="0"/>
        <v>3.5087719298247942E-4</v>
      </c>
      <c r="F7" s="3">
        <v>10</v>
      </c>
      <c r="G7" s="32">
        <f t="shared" ref="G7:G64" si="10">IFERROR((F7-F6)/(E7-E6),NA())</f>
        <v>28499.999999996217</v>
      </c>
      <c r="H7" s="45">
        <f t="shared" si="1"/>
        <v>3.5081564997587248E-4</v>
      </c>
      <c r="I7" s="3">
        <f t="shared" si="2"/>
        <v>10.003508771929825</v>
      </c>
      <c r="J7" s="32">
        <f t="shared" si="5"/>
        <v>28522.503874224425</v>
      </c>
      <c r="K7" s="47">
        <f t="shared" si="6"/>
        <v>3.5081564997587248E-4</v>
      </c>
      <c r="L7" s="48">
        <f t="shared" si="3"/>
        <v>3.5100030778701139E-4</v>
      </c>
      <c r="M7" s="49">
        <f t="shared" si="4"/>
        <v>-1.8465781113891728E-7</v>
      </c>
      <c r="N7" s="45">
        <f t="shared" si="7"/>
        <v>2.7490395967588385E-6</v>
      </c>
      <c r="O7" s="3">
        <f t="shared" si="8"/>
        <v>115.46528347183425</v>
      </c>
      <c r="P7" s="32">
        <f t="shared" ref="P7:P64" si="11">IFERROR((O7-O6)/(N7-N6),NA())</f>
        <v>2414635.664014841</v>
      </c>
      <c r="Q7" s="103">
        <f t="shared" si="9"/>
        <v>2.7E-6</v>
      </c>
      <c r="R7" s="109">
        <f t="shared" ref="R7:R65" si="12">IFERROR(ROUND(IFERROR(INDEX(I$1:I$65,ROW()+$C$23-5),"")*6.89476,3),NA())</f>
        <v>796.10500000000002</v>
      </c>
      <c r="S7" s="57">
        <f t="shared" ref="S7:S38" si="13">IFERROR(S6+VLOOKUP(T7,$I$5:$K$65,3)-VLOOKUP(T6,$I$5:$K$65,3),NA())</f>
        <v>3.8752334811544119E-3</v>
      </c>
      <c r="T7" s="39">
        <f t="shared" ref="T7:T64" si="14">O6</f>
        <v>110.42529369901909</v>
      </c>
      <c r="U7" s="42">
        <f t="shared" ref="U7:U64" si="15">IFERROR((T7-T6)/(S7-S6),NA())</f>
        <v>28393.704565740645</v>
      </c>
    </row>
    <row r="8" spans="1:21" ht="19.5" thickBot="1">
      <c r="B8" s="1" t="s">
        <v>7</v>
      </c>
      <c r="E8" s="45">
        <f t="shared" si="0"/>
        <v>5.2631578947570244E-4</v>
      </c>
      <c r="F8" s="3">
        <v>15</v>
      </c>
      <c r="G8" s="32">
        <f t="shared" si="10"/>
        <v>28499.999999675922</v>
      </c>
      <c r="H8" s="45">
        <f t="shared" si="1"/>
        <v>5.2617733389935452E-4</v>
      </c>
      <c r="I8" s="3">
        <f t="shared" si="2"/>
        <v>15.007894736842136</v>
      </c>
      <c r="J8" s="32">
        <f t="shared" si="5"/>
        <v>28537.510891466707</v>
      </c>
      <c r="K8" s="47">
        <f t="shared" si="6"/>
        <v>5.2617733389935452E-4</v>
      </c>
      <c r="L8" s="48">
        <f t="shared" si="3"/>
        <v>5.2659279778393461E-4</v>
      </c>
      <c r="M8" s="49">
        <f t="shared" si="4"/>
        <v>-4.1546388458008326E-7</v>
      </c>
      <c r="N8" s="45">
        <f t="shared" si="7"/>
        <v>7.0050057311907277E-6</v>
      </c>
      <c r="O8" s="3">
        <f t="shared" si="8"/>
        <v>120.50734356870683</v>
      </c>
      <c r="P8" s="32">
        <f t="shared" si="11"/>
        <v>1184703.9984836765</v>
      </c>
      <c r="Q8" s="103">
        <f t="shared" si="9"/>
        <v>6.9999999999999999E-6</v>
      </c>
      <c r="R8" s="109">
        <f t="shared" si="12"/>
        <v>830.86900000000003</v>
      </c>
      <c r="S8" s="57">
        <f t="shared" si="13"/>
        <v>4.0541624947488392E-3</v>
      </c>
      <c r="T8" s="39">
        <f t="shared" si="14"/>
        <v>115.46528347183425</v>
      </c>
      <c r="U8" s="32">
        <f t="shared" si="15"/>
        <v>28167.537905502282</v>
      </c>
    </row>
    <row r="9" spans="1:21">
      <c r="B9" s="12" t="s">
        <v>1</v>
      </c>
      <c r="C9" s="18" t="s">
        <v>0</v>
      </c>
      <c r="E9" s="45">
        <f t="shared" si="0"/>
        <v>7.0175438601269866E-4</v>
      </c>
      <c r="F9" s="3">
        <v>20</v>
      </c>
      <c r="G9" s="32">
        <f t="shared" si="10"/>
        <v>28499.999992564964</v>
      </c>
      <c r="H9" s="45">
        <f t="shared" si="1"/>
        <v>7.0150827153800941E-4</v>
      </c>
      <c r="I9" s="3">
        <f t="shared" si="2"/>
        <v>20.014035087720252</v>
      </c>
      <c r="J9" s="32">
        <f t="shared" si="5"/>
        <v>28552.521410656173</v>
      </c>
      <c r="K9" s="47">
        <f t="shared" si="6"/>
        <v>7.0150827153800941E-4</v>
      </c>
      <c r="L9" s="48">
        <f t="shared" si="3"/>
        <v>7.0224684518316674E-4</v>
      </c>
      <c r="M9" s="49">
        <f t="shared" si="4"/>
        <v>-7.3857364515732792E-7</v>
      </c>
      <c r="N9" s="45">
        <f t="shared" si="7"/>
        <v>1.4480368173273861E-5</v>
      </c>
      <c r="O9" s="3">
        <f t="shared" si="8"/>
        <v>125.55164104031519</v>
      </c>
      <c r="P9" s="32">
        <f t="shared" si="11"/>
        <v>674789.68554234854</v>
      </c>
      <c r="Q9" s="103">
        <f t="shared" si="9"/>
        <v>1.45E-5</v>
      </c>
      <c r="R9" s="109">
        <f t="shared" si="12"/>
        <v>865.64800000000002</v>
      </c>
      <c r="S9" s="57">
        <f t="shared" si="13"/>
        <v>4.2353328502472204E-3</v>
      </c>
      <c r="T9" s="39">
        <f t="shared" si="14"/>
        <v>120.50734356870683</v>
      </c>
      <c r="U9" s="32">
        <f t="shared" si="15"/>
        <v>27830.491820819036</v>
      </c>
    </row>
    <row r="10" spans="1:21">
      <c r="B10" s="19">
        <v>0</v>
      </c>
      <c r="C10" s="20">
        <f>B10/(C$3*0.7)</f>
        <v>0</v>
      </c>
      <c r="E10" s="45">
        <f t="shared" si="0"/>
        <v>8.77192983012447E-4</v>
      </c>
      <c r="F10" s="3">
        <v>25</v>
      </c>
      <c r="G10" s="32">
        <f t="shared" si="10"/>
        <v>28499.999917390884</v>
      </c>
      <c r="H10" s="45">
        <f t="shared" si="1"/>
        <v>8.7680847409034226E-4</v>
      </c>
      <c r="I10" s="3">
        <f t="shared" si="2"/>
        <v>25.021929824575313</v>
      </c>
      <c r="J10" s="32">
        <f t="shared" si="5"/>
        <v>28567.535370417158</v>
      </c>
      <c r="K10" s="47">
        <f t="shared" si="6"/>
        <v>8.7680847409034226E-4</v>
      </c>
      <c r="L10" s="48">
        <f t="shared" si="3"/>
        <v>8.779624499850987E-4</v>
      </c>
      <c r="M10" s="49">
        <f t="shared" si="4"/>
        <v>-1.153975894756438E-6</v>
      </c>
      <c r="N10" s="45">
        <f t="shared" si="7"/>
        <v>2.6639339293379159E-5</v>
      </c>
      <c r="O10" s="3">
        <f t="shared" si="8"/>
        <v>130.59841864301055</v>
      </c>
      <c r="P10" s="32">
        <f t="shared" si="11"/>
        <v>415066.1723630816</v>
      </c>
      <c r="Q10" s="103">
        <f t="shared" si="9"/>
        <v>2.6599999999999999E-5</v>
      </c>
      <c r="R10" s="109">
        <f t="shared" si="12"/>
        <v>900.44500000000005</v>
      </c>
      <c r="S10" s="57">
        <f t="shared" si="13"/>
        <v>4.4198011064299492E-3</v>
      </c>
      <c r="T10" s="39">
        <f t="shared" si="14"/>
        <v>125.55164104031519</v>
      </c>
      <c r="U10" s="32">
        <f t="shared" si="15"/>
        <v>27345.070506936583</v>
      </c>
    </row>
    <row r="11" spans="1:21" ht="19.5" thickBot="1">
      <c r="B11" s="21">
        <v>999</v>
      </c>
      <c r="C11" s="22">
        <f>B11/(C$3*0.7)</f>
        <v>5.0075187969924814E-2</v>
      </c>
      <c r="E11" s="45">
        <f t="shared" si="0"/>
        <v>1.0526315830807734E-3</v>
      </c>
      <c r="F11" s="3">
        <v>30</v>
      </c>
      <c r="G11" s="32">
        <f t="shared" si="10"/>
        <v>28499.999418900388</v>
      </c>
      <c r="H11" s="45">
        <f t="shared" si="1"/>
        <v>1.0520779549328485E-3</v>
      </c>
      <c r="I11" s="3">
        <f t="shared" si="2"/>
        <v>30.031578947492424</v>
      </c>
      <c r="J11" s="32">
        <f t="shared" si="5"/>
        <v>28582.552414922047</v>
      </c>
      <c r="K11" s="47">
        <f t="shared" si="6"/>
        <v>1.0520779549328485E-3</v>
      </c>
      <c r="L11" s="48">
        <f t="shared" si="3"/>
        <v>1.0537396121927166E-3</v>
      </c>
      <c r="M11" s="49">
        <f t="shared" si="4"/>
        <v>-1.6616572598680823E-6</v>
      </c>
      <c r="N11" s="45">
        <f t="shared" si="7"/>
        <v>4.549554839213335E-5</v>
      </c>
      <c r="O11" s="3">
        <f t="shared" si="8"/>
        <v>135.64802394520291</v>
      </c>
      <c r="P11" s="32">
        <f t="shared" si="11"/>
        <v>267795.35991282488</v>
      </c>
      <c r="Q11" s="103">
        <f t="shared" si="9"/>
        <v>4.5500000000000001E-5</v>
      </c>
      <c r="R11" s="109">
        <f t="shared" si="12"/>
        <v>935.26099999999997</v>
      </c>
      <c r="S11" s="57">
        <f t="shared" si="13"/>
        <v>4.6090399934341011E-3</v>
      </c>
      <c r="T11" s="39">
        <f t="shared" si="14"/>
        <v>130.59841864301055</v>
      </c>
      <c r="U11" s="32">
        <f t="shared" si="15"/>
        <v>26668.818880680843</v>
      </c>
    </row>
    <row r="12" spans="1:21">
      <c r="E12" s="45">
        <f t="shared" si="0"/>
        <v>1.2280701979665966E-3</v>
      </c>
      <c r="F12" s="3">
        <v>35</v>
      </c>
      <c r="G12" s="32">
        <f t="shared" si="10"/>
        <v>28499.997011798328</v>
      </c>
      <c r="H12" s="45">
        <f t="shared" si="1"/>
        <v>1.2273167365668958E-3</v>
      </c>
      <c r="I12" s="3">
        <f t="shared" si="2"/>
        <v>35.042982456928833</v>
      </c>
      <c r="J12" s="32">
        <f t="shared" si="5"/>
        <v>28597.571055371565</v>
      </c>
      <c r="K12" s="47">
        <f t="shared" si="6"/>
        <v>1.2273167365668958E-3</v>
      </c>
      <c r="L12" s="48">
        <f t="shared" si="3"/>
        <v>1.2295783318220642E-3</v>
      </c>
      <c r="M12" s="49">
        <f t="shared" si="4"/>
        <v>-2.2615952551684367E-6</v>
      </c>
      <c r="N12" s="45">
        <f t="shared" si="7"/>
        <v>7.378450740260379E-5</v>
      </c>
      <c r="O12" s="3">
        <f t="shared" si="8"/>
        <v>140.7009477975173</v>
      </c>
      <c r="P12" s="32">
        <f t="shared" si="11"/>
        <v>178618.23230908503</v>
      </c>
      <c r="Q12" s="103">
        <f t="shared" si="9"/>
        <v>7.3800000000000005E-5</v>
      </c>
      <c r="R12" s="109">
        <f t="shared" si="12"/>
        <v>970.09900000000005</v>
      </c>
      <c r="S12" s="57">
        <f t="shared" si="13"/>
        <v>4.8050753359431134E-3</v>
      </c>
      <c r="T12" s="39">
        <f t="shared" si="14"/>
        <v>135.64802394520291</v>
      </c>
      <c r="U12" s="32">
        <f t="shared" si="15"/>
        <v>25758.647586519855</v>
      </c>
    </row>
    <row r="13" spans="1:21" ht="19.5" thickBot="1">
      <c r="B13" s="1" t="s">
        <v>8</v>
      </c>
      <c r="E13" s="45">
        <f t="shared" si="0"/>
        <v>1.4035088697963239E-3</v>
      </c>
      <c r="F13" s="3">
        <v>40</v>
      </c>
      <c r="G13" s="32">
        <f t="shared" si="10"/>
        <v>28499.987761266064</v>
      </c>
      <c r="H13" s="45">
        <f t="shared" si="1"/>
        <v>1.4025248718148716E-3</v>
      </c>
      <c r="I13" s="3">
        <f t="shared" si="2"/>
        <v>40.05614035479185</v>
      </c>
      <c r="J13" s="32">
        <f t="shared" si="5"/>
        <v>28612.586343481067</v>
      </c>
      <c r="K13" s="47">
        <f t="shared" si="6"/>
        <v>1.4025248718148716E-3</v>
      </c>
      <c r="L13" s="48">
        <f t="shared" si="3"/>
        <v>1.405478608940065E-3</v>
      </c>
      <c r="M13" s="49">
        <f t="shared" si="4"/>
        <v>-2.9537371251933328E-6</v>
      </c>
      <c r="N13" s="45">
        <f t="shared" si="7"/>
        <v>1.151804472359335E-4</v>
      </c>
      <c r="O13" s="3">
        <f t="shared" si="8"/>
        <v>145.75787464046277</v>
      </c>
      <c r="P13" s="32">
        <f t="shared" si="11"/>
        <v>122159.97180655664</v>
      </c>
      <c r="Q13" s="103">
        <f t="shared" si="9"/>
        <v>1.1519999999999999E-4</v>
      </c>
      <c r="R13" s="109">
        <f t="shared" si="12"/>
        <v>1004.966</v>
      </c>
      <c r="S13" s="57">
        <f t="shared" si="13"/>
        <v>5.0106598687190019E-3</v>
      </c>
      <c r="T13" s="39">
        <f t="shared" si="14"/>
        <v>140.7009477975173</v>
      </c>
      <c r="U13" s="32">
        <f t="shared" si="15"/>
        <v>24578.326900801818</v>
      </c>
    </row>
    <row r="14" spans="1:21">
      <c r="B14" s="12" t="s">
        <v>1</v>
      </c>
      <c r="C14" s="18" t="s">
        <v>0</v>
      </c>
      <c r="E14" s="45">
        <f t="shared" si="0"/>
        <v>1.5789477259504864E-3</v>
      </c>
      <c r="F14" s="3">
        <v>45</v>
      </c>
      <c r="G14" s="32">
        <f t="shared" si="10"/>
        <v>28499.957817818733</v>
      </c>
      <c r="H14" s="45">
        <f t="shared" si="1"/>
        <v>1.5777024985834437E-3</v>
      </c>
      <c r="I14" s="3">
        <f t="shared" si="2"/>
        <v>45.07105264766777</v>
      </c>
      <c r="J14" s="32">
        <f t="shared" si="5"/>
        <v>28627.584386110808</v>
      </c>
      <c r="K14" s="47">
        <f t="shared" si="6"/>
        <v>1.5777024985834437E-3</v>
      </c>
      <c r="L14" s="48">
        <f t="shared" si="3"/>
        <v>1.5814404437778165E-3</v>
      </c>
      <c r="M14" s="49">
        <f t="shared" si="4"/>
        <v>-3.7379451943728246E-6</v>
      </c>
      <c r="N14" s="45">
        <f t="shared" si="7"/>
        <v>1.7456657323828683E-4</v>
      </c>
      <c r="O14" s="3">
        <f t="shared" si="8"/>
        <v>150.81974764598843</v>
      </c>
      <c r="P14" s="32">
        <f t="shared" si="11"/>
        <v>85236.625896847778</v>
      </c>
      <c r="Q14" s="103">
        <f t="shared" si="9"/>
        <v>1.7459999999999999E-4</v>
      </c>
      <c r="R14" s="109">
        <f t="shared" si="12"/>
        <v>1039.866</v>
      </c>
      <c r="S14" s="57">
        <f t="shared" si="13"/>
        <v>5.2294918381293656E-3</v>
      </c>
      <c r="T14" s="39">
        <f t="shared" si="14"/>
        <v>145.75787464046277</v>
      </c>
      <c r="U14" s="32">
        <f t="shared" si="15"/>
        <v>23108.720615964903</v>
      </c>
    </row>
    <row r="15" spans="1:21">
      <c r="B15" s="19">
        <v>0</v>
      </c>
      <c r="C15" s="20">
        <f>B15/(C$3*0.85)</f>
        <v>0</v>
      </c>
      <c r="E15" s="45">
        <f t="shared" si="0"/>
        <v>1.754387104228283E-3</v>
      </c>
      <c r="F15" s="3">
        <v>50</v>
      </c>
      <c r="G15" s="32">
        <f t="shared" si="10"/>
        <v>28499.872999337887</v>
      </c>
      <c r="H15" s="45">
        <f t="shared" si="1"/>
        <v>1.7528499647350615E-3</v>
      </c>
      <c r="I15" s="3">
        <f t="shared" si="2"/>
        <v>50.087719355211412</v>
      </c>
      <c r="J15" s="32">
        <f t="shared" si="5"/>
        <v>28642.530878527952</v>
      </c>
      <c r="K15" s="47">
        <f t="shared" si="6"/>
        <v>1.7528499647350615E-3</v>
      </c>
      <c r="L15" s="48">
        <f t="shared" si="3"/>
        <v>1.7574638370249618E-3</v>
      </c>
      <c r="M15" s="49">
        <f t="shared" si="4"/>
        <v>-4.61387228990035E-6</v>
      </c>
      <c r="N15" s="45">
        <f t="shared" si="7"/>
        <v>2.5836914410516925E-4</v>
      </c>
      <c r="O15" s="3">
        <f t="shared" si="8"/>
        <v>155.88785229683819</v>
      </c>
      <c r="P15" s="32">
        <f t="shared" si="11"/>
        <v>60476.720444534767</v>
      </c>
      <c r="Q15" s="103">
        <f t="shared" si="9"/>
        <v>2.5839999999999999E-4</v>
      </c>
      <c r="R15" s="109">
        <f t="shared" si="12"/>
        <v>1074.809</v>
      </c>
      <c r="S15" s="57">
        <f t="shared" si="13"/>
        <v>5.4664875432729691E-3</v>
      </c>
      <c r="T15" s="39">
        <f t="shared" si="14"/>
        <v>150.81974764598843</v>
      </c>
      <c r="U15" s="32">
        <f t="shared" si="15"/>
        <v>21358.501000929529</v>
      </c>
    </row>
    <row r="16" spans="1:21" ht="19.5" thickBot="1">
      <c r="B16" s="21">
        <v>999</v>
      </c>
      <c r="C16" s="22">
        <f>B16/(C$3*0.85)</f>
        <v>4.123839009287926E-2</v>
      </c>
      <c r="E16" s="45">
        <f t="shared" si="0"/>
        <v>1.9298278120050284E-3</v>
      </c>
      <c r="F16" s="3">
        <v>55</v>
      </c>
      <c r="G16" s="32">
        <f t="shared" si="10"/>
        <v>28499.657025795168</v>
      </c>
      <c r="H16" s="45">
        <f t="shared" si="1"/>
        <v>1.9279680865618898E-3</v>
      </c>
      <c r="I16" s="3">
        <f t="shared" si="2"/>
        <v>55.106140529660273</v>
      </c>
      <c r="J16" s="32">
        <f t="shared" si="5"/>
        <v>28657.349234315698</v>
      </c>
      <c r="K16" s="47">
        <f t="shared" si="6"/>
        <v>1.9279680865618898E-3</v>
      </c>
      <c r="L16" s="48">
        <f t="shared" si="3"/>
        <v>1.9335487905143955E-3</v>
      </c>
      <c r="M16" s="49">
        <f t="shared" si="4"/>
        <v>-5.5807039525057004E-6</v>
      </c>
      <c r="N16" s="45">
        <f t="shared" si="7"/>
        <v>3.7496723629806307E-4</v>
      </c>
      <c r="O16" s="3">
        <f t="shared" si="8"/>
        <v>160.96392271001261</v>
      </c>
      <c r="P16" s="32">
        <f t="shared" si="11"/>
        <v>43534.763885989094</v>
      </c>
      <c r="Q16" s="103">
        <f t="shared" si="9"/>
        <v>3.7500000000000001E-4</v>
      </c>
      <c r="R16" s="109">
        <f t="shared" si="12"/>
        <v>1109.808</v>
      </c>
      <c r="S16" s="57">
        <f t="shared" si="13"/>
        <v>5.7281183475030003E-3</v>
      </c>
      <c r="T16" s="39">
        <f t="shared" si="14"/>
        <v>155.88785229683819</v>
      </c>
      <c r="U16" s="32">
        <f t="shared" si="15"/>
        <v>19371.207705319666</v>
      </c>
    </row>
    <row r="17" spans="2:21">
      <c r="E17" s="45">
        <f t="shared" si="0"/>
        <v>2.1052716231080024E-3</v>
      </c>
      <c r="F17" s="3">
        <v>60</v>
      </c>
      <c r="G17" s="32">
        <f t="shared" si="10"/>
        <v>28499.152911500125</v>
      </c>
      <c r="H17" s="45">
        <f t="shared" si="1"/>
        <v>2.10305864420799E-3</v>
      </c>
      <c r="I17" s="3">
        <f t="shared" si="2"/>
        <v>60.126316297386481</v>
      </c>
      <c r="J17" s="32">
        <f t="shared" si="5"/>
        <v>28671.881769165306</v>
      </c>
      <c r="K17" s="47">
        <f t="shared" si="6"/>
        <v>2.10305864420799E-3</v>
      </c>
      <c r="L17" s="48">
        <f t="shared" si="3"/>
        <v>2.1096953086802272E-3</v>
      </c>
      <c r="M17" s="49">
        <f t="shared" si="4"/>
        <v>-6.6366644722371838E-6</v>
      </c>
      <c r="N17" s="45">
        <f t="shared" si="7"/>
        <v>5.3519159068027809E-4</v>
      </c>
      <c r="O17" s="3">
        <f t="shared" si="8"/>
        <v>166.05027581861424</v>
      </c>
      <c r="P17" s="32">
        <f t="shared" si="11"/>
        <v>31745.193346001186</v>
      </c>
      <c r="Q17" s="103">
        <f t="shared" si="9"/>
        <v>5.352E-4</v>
      </c>
      <c r="R17" s="109">
        <f t="shared" si="12"/>
        <v>1144.877</v>
      </c>
      <c r="S17" s="57">
        <f t="shared" si="13"/>
        <v>6.0228241734914889E-3</v>
      </c>
      <c r="T17" s="39">
        <f t="shared" si="14"/>
        <v>160.96392271001261</v>
      </c>
      <c r="U17" s="32">
        <f t="shared" si="15"/>
        <v>17224.194316988811</v>
      </c>
    </row>
    <row r="18" spans="2:21" ht="19.5" thickBot="1">
      <c r="B18" s="1" t="s">
        <v>9</v>
      </c>
      <c r="E18" s="45">
        <f t="shared" si="0"/>
        <v>2.2807221727561204E-3</v>
      </c>
      <c r="F18" s="3">
        <v>65</v>
      </c>
      <c r="G18" s="32">
        <f t="shared" si="10"/>
        <v>28498.058341954209</v>
      </c>
      <c r="H18" s="45">
        <f t="shared" si="1"/>
        <v>2.2781252737286962E-3</v>
      </c>
      <c r="I18" s="3">
        <f t="shared" si="2"/>
        <v>65.148246941229147</v>
      </c>
      <c r="J18" s="32">
        <f t="shared" si="5"/>
        <v>28685.824691956455</v>
      </c>
      <c r="K18" s="47">
        <f t="shared" si="6"/>
        <v>2.2781252737286962E-3</v>
      </c>
      <c r="L18" s="48">
        <f t="shared" si="3"/>
        <v>2.2859034014466365E-3</v>
      </c>
      <c r="M18" s="49">
        <f t="shared" si="4"/>
        <v>-7.7781277179403419E-6</v>
      </c>
      <c r="N18" s="45">
        <f t="shared" si="7"/>
        <v>7.5292750654540937E-4</v>
      </c>
      <c r="O18" s="3">
        <f t="shared" si="8"/>
        <v>171.1499794513723</v>
      </c>
      <c r="P18" s="32">
        <f t="shared" si="11"/>
        <v>23421.508631203011</v>
      </c>
      <c r="Q18" s="103">
        <f t="shared" si="9"/>
        <v>7.5290000000000003E-4</v>
      </c>
      <c r="R18" s="109">
        <f t="shared" si="12"/>
        <v>1180.038</v>
      </c>
      <c r="S18" s="57">
        <f t="shared" si="13"/>
        <v>6.3615170580000758E-3</v>
      </c>
      <c r="T18" s="39">
        <f t="shared" si="14"/>
        <v>166.05027581861424</v>
      </c>
      <c r="U18" s="32">
        <f t="shared" si="15"/>
        <v>15017.596593390123</v>
      </c>
    </row>
    <row r="19" spans="2:21">
      <c r="B19" s="12" t="s">
        <v>6</v>
      </c>
      <c r="C19" s="23">
        <v>192</v>
      </c>
      <c r="E19" s="45">
        <f t="shared" si="0"/>
        <v>2.456186488221193E-3</v>
      </c>
      <c r="F19" s="3">
        <v>70</v>
      </c>
      <c r="G19" s="32">
        <f t="shared" si="10"/>
        <v>28495.822565103179</v>
      </c>
      <c r="H19" s="45">
        <f t="shared" si="1"/>
        <v>2.4531749923775671E-3</v>
      </c>
      <c r="I19" s="3">
        <f t="shared" si="2"/>
        <v>70.171933054175483</v>
      </c>
      <c r="J19" s="32">
        <f t="shared" si="5"/>
        <v>28698.624320689472</v>
      </c>
      <c r="K19" s="47">
        <f t="shared" si="6"/>
        <v>2.4531749923775671E-3</v>
      </c>
      <c r="L19" s="48">
        <f t="shared" si="3"/>
        <v>2.4621730896201926E-3</v>
      </c>
      <c r="M19" s="49">
        <f t="shared" si="4"/>
        <v>-8.9980972426254892E-6</v>
      </c>
      <c r="N19" s="45">
        <f t="shared" si="7"/>
        <v>1.0458382807893045E-3</v>
      </c>
      <c r="O19" s="3">
        <f t="shared" si="8"/>
        <v>176.26706140350876</v>
      </c>
      <c r="P19" s="32">
        <f t="shared" si="11"/>
        <v>17469.763498271557</v>
      </c>
      <c r="Q19" s="103">
        <f t="shared" si="9"/>
        <v>1.0457999999999999E-3</v>
      </c>
      <c r="R19" s="109">
        <f t="shared" si="12"/>
        <v>1215.319</v>
      </c>
      <c r="S19" s="57">
        <f t="shared" si="13"/>
        <v>6.7581899434356659E-3</v>
      </c>
      <c r="T19" s="39">
        <f t="shared" si="14"/>
        <v>171.1499794513723</v>
      </c>
      <c r="U19" s="32">
        <f t="shared" si="15"/>
        <v>12856.194158968121</v>
      </c>
    </row>
    <row r="20" spans="2:21">
      <c r="B20" s="13" t="s">
        <v>5</v>
      </c>
      <c r="C20" s="14">
        <v>174</v>
      </c>
      <c r="E20" s="45">
        <f t="shared" si="0"/>
        <v>2.6316774954210833E-3</v>
      </c>
      <c r="F20" s="3">
        <v>75</v>
      </c>
      <c r="G20" s="32">
        <f t="shared" si="10"/>
        <v>28491.488423135146</v>
      </c>
      <c r="H20" s="45">
        <f t="shared" si="1"/>
        <v>2.6282206956611005E-3</v>
      </c>
      <c r="I20" s="3">
        <f t="shared" si="2"/>
        <v>75.197375812156579</v>
      </c>
      <c r="J20" s="32">
        <f t="shared" si="5"/>
        <v>28709.317987891693</v>
      </c>
      <c r="K20" s="47">
        <f t="shared" si="6"/>
        <v>2.6282206956611005E-3</v>
      </c>
      <c r="L20" s="48">
        <f t="shared" si="3"/>
        <v>2.6385044144616346E-3</v>
      </c>
      <c r="M20" s="49">
        <f t="shared" si="4"/>
        <v>-1.0283718800534105E-5</v>
      </c>
      <c r="N20" s="45">
        <f t="shared" si="7"/>
        <v>1.4362270793113171E-3</v>
      </c>
      <c r="O20" s="3">
        <f t="shared" si="8"/>
        <v>181.40676778944157</v>
      </c>
      <c r="P20" s="32">
        <f t="shared" si="11"/>
        <v>13165.609273092405</v>
      </c>
      <c r="Q20" s="103">
        <f t="shared" si="9"/>
        <v>1.4362000000000001E-3</v>
      </c>
      <c r="R20" s="109">
        <f t="shared" si="12"/>
        <v>1250.7560000000001</v>
      </c>
      <c r="S20" s="57">
        <f t="shared" si="13"/>
        <v>7.2306474528422426E-3</v>
      </c>
      <c r="T20" s="39">
        <f t="shared" si="14"/>
        <v>176.26706140350876</v>
      </c>
      <c r="U20" s="32">
        <f t="shared" si="15"/>
        <v>10830.777054562419</v>
      </c>
    </row>
    <row r="21" spans="2:21" ht="19.5" thickBot="1">
      <c r="B21" s="16" t="s">
        <v>4</v>
      </c>
      <c r="C21" s="24">
        <f>1+LN(17/4)/LN(C19/C20)</f>
        <v>15.698475342264615</v>
      </c>
      <c r="E21" s="45">
        <f t="shared" si="0"/>
        <v>2.8072179744504005E-3</v>
      </c>
      <c r="F21" s="3">
        <v>80</v>
      </c>
      <c r="G21" s="32">
        <f t="shared" si="10"/>
        <v>28483.458787673389</v>
      </c>
      <c r="H21" s="45">
        <f t="shared" si="1"/>
        <v>2.803285096650033E-3</v>
      </c>
      <c r="I21" s="3">
        <f t="shared" si="2"/>
        <v>80.224577437956043</v>
      </c>
      <c r="J21" s="32">
        <f t="shared" si="5"/>
        <v>28716.298672951103</v>
      </c>
      <c r="K21" s="47">
        <f t="shared" si="6"/>
        <v>2.803285096650033E-3</v>
      </c>
      <c r="L21" s="48">
        <f t="shared" si="3"/>
        <v>2.8148974539633697E-3</v>
      </c>
      <c r="M21" s="49">
        <f t="shared" si="4"/>
        <v>-1.1612357313336725E-5</v>
      </c>
      <c r="N21" s="45">
        <f t="shared" si="7"/>
        <v>1.9520562140041353E-3</v>
      </c>
      <c r="O21" s="3">
        <f t="shared" si="8"/>
        <v>186.57588032110121</v>
      </c>
      <c r="P21" s="32">
        <f t="shared" si="11"/>
        <v>10020.978234852702</v>
      </c>
      <c r="Q21" s="103">
        <f t="shared" si="9"/>
        <v>1.9521E-3</v>
      </c>
      <c r="R21" s="109">
        <f t="shared" si="12"/>
        <v>1286.396</v>
      </c>
      <c r="S21" s="57">
        <f t="shared" si="13"/>
        <v>7.8013768263092672E-3</v>
      </c>
      <c r="T21" s="39">
        <f t="shared" si="14"/>
        <v>181.40676778944157</v>
      </c>
      <c r="U21" s="32">
        <f t="shared" si="15"/>
        <v>9005.5052795171614</v>
      </c>
    </row>
    <row r="22" spans="2:21" ht="19.5" thickBot="1">
      <c r="E22" s="45">
        <f t="shared" si="0"/>
        <v>2.9828466055497886E-3</v>
      </c>
      <c r="F22" s="3">
        <v>85</v>
      </c>
      <c r="G22" s="32">
        <f t="shared" si="10"/>
        <v>28469.162281237059</v>
      </c>
      <c r="H22" s="45">
        <f t="shared" si="1"/>
        <v>2.9784067453703634E-3</v>
      </c>
      <c r="I22" s="3">
        <f t="shared" si="2"/>
        <v>85.253541961471726</v>
      </c>
      <c r="J22" s="32">
        <f t="shared" si="5"/>
        <v>28716.977942270001</v>
      </c>
      <c r="K22" s="47">
        <f t="shared" si="6"/>
        <v>2.9784067453703634E-3</v>
      </c>
      <c r="L22" s="48">
        <f t="shared" si="3"/>
        <v>2.9913523495253237E-3</v>
      </c>
      <c r="M22" s="49">
        <f t="shared" si="4"/>
        <v>-1.2945604154960318E-5</v>
      </c>
      <c r="N22" s="45">
        <f t="shared" si="7"/>
        <v>2.6281433505175103E-3</v>
      </c>
      <c r="O22" s="3">
        <f t="shared" si="8"/>
        <v>191.78310368023961</v>
      </c>
      <c r="P22" s="32">
        <f t="shared" si="11"/>
        <v>7702.0003456838176</v>
      </c>
      <c r="Q22" s="103">
        <f t="shared" si="9"/>
        <v>2.6281E-3</v>
      </c>
      <c r="R22" s="109">
        <f t="shared" si="12"/>
        <v>1322.298</v>
      </c>
      <c r="S22" s="57">
        <f t="shared" si="13"/>
        <v>8.4985783305340026E-3</v>
      </c>
      <c r="T22" s="39">
        <f t="shared" si="14"/>
        <v>186.57588032110121</v>
      </c>
      <c r="U22" s="32">
        <f t="shared" si="15"/>
        <v>7414.0868892810468</v>
      </c>
    </row>
    <row r="23" spans="2:21" ht="19.5" thickBot="1">
      <c r="B23" s="25" t="s">
        <v>23</v>
      </c>
      <c r="C23" s="44">
        <v>26</v>
      </c>
      <c r="E23" s="45">
        <f t="shared" si="0"/>
        <v>3.1586269571225369E-3</v>
      </c>
      <c r="F23" s="3">
        <v>90</v>
      </c>
      <c r="G23" s="32">
        <f t="shared" si="10"/>
        <v>28444.589826245196</v>
      </c>
      <c r="H23" s="45">
        <f t="shared" si="1"/>
        <v>3.153648974633899E-3</v>
      </c>
      <c r="I23" s="3">
        <f t="shared" si="2"/>
        <v>90.28427642614102</v>
      </c>
      <c r="J23" s="32">
        <f t="shared" si="5"/>
        <v>28707.318354777908</v>
      </c>
      <c r="K23" s="47">
        <f t="shared" si="6"/>
        <v>3.153648974633899E-3</v>
      </c>
      <c r="L23" s="48">
        <f t="shared" si="3"/>
        <v>3.1678693482856497E-3</v>
      </c>
      <c r="M23" s="49">
        <f t="shared" si="4"/>
        <v>-1.4220373651750717E-5</v>
      </c>
      <c r="N23" s="45">
        <f t="shared" si="7"/>
        <v>3.5075538623855476E-3</v>
      </c>
      <c r="O23" s="3">
        <f t="shared" si="8"/>
        <v>197.03953586481202</v>
      </c>
      <c r="P23" s="32">
        <f t="shared" si="11"/>
        <v>5977.222370706877</v>
      </c>
      <c r="Q23" s="103">
        <f t="shared" si="9"/>
        <v>3.5076E-3</v>
      </c>
      <c r="R23" s="109">
        <f t="shared" si="12"/>
        <v>1358.54</v>
      </c>
      <c r="S23" s="57">
        <f t="shared" si="13"/>
        <v>9.3573750585960926E-3</v>
      </c>
      <c r="T23" s="39">
        <f t="shared" si="14"/>
        <v>191.78310368023961</v>
      </c>
      <c r="U23" s="32">
        <f t="shared" si="15"/>
        <v>6063.3945018499417</v>
      </c>
    </row>
    <row r="24" spans="2:21">
      <c r="E24" s="45">
        <f t="shared" si="0"/>
        <v>3.3346605254940369E-3</v>
      </c>
      <c r="F24" s="3">
        <v>95</v>
      </c>
      <c r="G24" s="32">
        <f t="shared" si="10"/>
        <v>28403.673493955634</v>
      </c>
      <c r="H24" s="45">
        <f t="shared" si="1"/>
        <v>3.3291128746842044E-3</v>
      </c>
      <c r="I24" s="3">
        <f t="shared" si="2"/>
        <v>95.31679274992193</v>
      </c>
      <c r="J24" s="32">
        <f t="shared" si="5"/>
        <v>28681.206346935702</v>
      </c>
      <c r="K24" s="47">
        <f t="shared" si="6"/>
        <v>3.3291128746842044E-3</v>
      </c>
      <c r="L24" s="48">
        <f t="shared" si="3"/>
        <v>3.3444488684183133E-3</v>
      </c>
      <c r="M24" s="49">
        <f t="shared" si="4"/>
        <v>-1.5335993734108891E-5</v>
      </c>
      <c r="N24" s="45">
        <f t="shared" si="7"/>
        <v>4.6432069250233882E-3</v>
      </c>
      <c r="O24" s="3">
        <f t="shared" si="8"/>
        <v>202.35923630503993</v>
      </c>
      <c r="P24" s="32">
        <f t="shared" si="11"/>
        <v>4684.2654814592397</v>
      </c>
      <c r="Q24" s="103">
        <f t="shared" si="9"/>
        <v>4.6432000000000001E-3</v>
      </c>
      <c r="R24" s="109">
        <f t="shared" si="12"/>
        <v>1395.2180000000001</v>
      </c>
      <c r="S24" s="57">
        <f t="shared" si="13"/>
        <v>1.0421221787466673E-2</v>
      </c>
      <c r="T24" s="39">
        <f t="shared" si="14"/>
        <v>197.03953586481202</v>
      </c>
      <c r="U24" s="32">
        <f t="shared" si="15"/>
        <v>4940.9675679059928</v>
      </c>
    </row>
    <row r="25" spans="2:21">
      <c r="B25" s="8"/>
      <c r="C25" s="5"/>
      <c r="E25" s="45">
        <f t="shared" si="0"/>
        <v>3.5111052489971936E-3</v>
      </c>
      <c r="F25" s="3">
        <v>100</v>
      </c>
      <c r="G25" s="32">
        <f t="shared" si="10"/>
        <v>28337.486668512065</v>
      </c>
      <c r="H25" s="45">
        <f t="shared" si="1"/>
        <v>3.5049557092127898E-3</v>
      </c>
      <c r="I25" s="3">
        <f t="shared" si="2"/>
        <v>100.35111052489971</v>
      </c>
      <c r="J25" s="32">
        <f t="shared" si="5"/>
        <v>28629.644127804306</v>
      </c>
      <c r="K25" s="47">
        <f t="shared" si="6"/>
        <v>3.5049557092127898E-3</v>
      </c>
      <c r="L25" s="48">
        <f t="shared" si="3"/>
        <v>3.521091597364902E-3</v>
      </c>
      <c r="M25" s="49">
        <f t="shared" si="4"/>
        <v>-1.6135888152112206E-5</v>
      </c>
      <c r="N25" s="45">
        <f t="shared" si="7"/>
        <v>6.0997094014347067E-3</v>
      </c>
      <c r="O25" s="3">
        <f t="shared" si="8"/>
        <v>207.75990868181304</v>
      </c>
      <c r="P25" s="32">
        <f t="shared" si="11"/>
        <v>3707.9733568870074</v>
      </c>
      <c r="Q25" s="103">
        <f t="shared" si="9"/>
        <v>6.0996999999999996E-3</v>
      </c>
      <c r="R25" s="109">
        <f t="shared" si="12"/>
        <v>1432.4549999999999</v>
      </c>
      <c r="S25" s="57">
        <f t="shared" si="13"/>
        <v>1.1743531005901982E-2</v>
      </c>
      <c r="T25" s="39">
        <f t="shared" si="14"/>
        <v>202.35923630503993</v>
      </c>
      <c r="U25" s="32">
        <f t="shared" si="15"/>
        <v>4023.0381563267915</v>
      </c>
    </row>
    <row r="26" spans="2:21">
      <c r="B26" s="4"/>
      <c r="C26" s="5"/>
      <c r="E26" s="45">
        <f t="shared" si="0"/>
        <v>3.6882012939317894E-3</v>
      </c>
      <c r="F26" s="3">
        <v>105</v>
      </c>
      <c r="G26" s="32">
        <f t="shared" si="10"/>
        <v>28233.267444490775</v>
      </c>
      <c r="H26" s="45">
        <f t="shared" si="1"/>
        <v>3.6814165567400099E-3</v>
      </c>
      <c r="I26" s="3">
        <f t="shared" si="2"/>
        <v>105.38726113586284</v>
      </c>
      <c r="J26" s="32">
        <f t="shared" si="5"/>
        <v>28539.7621145749</v>
      </c>
      <c r="K26" s="47">
        <f t="shared" si="6"/>
        <v>3.6814165567400099E-3</v>
      </c>
      <c r="L26" s="48">
        <f t="shared" si="3"/>
        <v>3.6977986363460648E-3</v>
      </c>
      <c r="M26" s="49">
        <f t="shared" si="4"/>
        <v>-1.6382079606054936E-5</v>
      </c>
      <c r="N26" s="45">
        <f t="shared" si="7"/>
        <v>7.955425315175348E-3</v>
      </c>
      <c r="O26" s="3">
        <f t="shared" si="8"/>
        <v>213.26371775734188</v>
      </c>
      <c r="P26" s="32">
        <f t="shared" si="11"/>
        <v>2965.8683394241016</v>
      </c>
      <c r="Q26" s="103">
        <f t="shared" si="9"/>
        <v>7.9553999999999996E-3</v>
      </c>
      <c r="R26" s="109">
        <f t="shared" si="12"/>
        <v>1470.402</v>
      </c>
      <c r="S26" s="57">
        <f t="shared" si="13"/>
        <v>1.3389530758691303E-2</v>
      </c>
      <c r="T26" s="39">
        <f t="shared" si="14"/>
        <v>207.75990868181304</v>
      </c>
      <c r="U26" s="32">
        <f t="shared" si="15"/>
        <v>3281.089421563463</v>
      </c>
    </row>
    <row r="27" spans="2:21">
      <c r="B27" s="4"/>
      <c r="C27" s="5"/>
      <c r="E27" s="45">
        <f t="shared" si="0"/>
        <v>3.8663063547191411E-3</v>
      </c>
      <c r="F27" s="3">
        <v>110</v>
      </c>
      <c r="G27" s="32">
        <f t="shared" si="10"/>
        <v>28073.31795007073</v>
      </c>
      <c r="H27" s="45">
        <f t="shared" si="1"/>
        <v>3.858851401548357E-3</v>
      </c>
      <c r="I27" s="3">
        <f t="shared" si="2"/>
        <v>110.42529369901909</v>
      </c>
      <c r="J27" s="32">
        <f t="shared" si="5"/>
        <v>28393.704565740645</v>
      </c>
      <c r="K27" s="47">
        <f t="shared" si="6"/>
        <v>3.858851401548357E-3</v>
      </c>
      <c r="L27" s="48">
        <f t="shared" si="3"/>
        <v>3.8745717087375121E-3</v>
      </c>
      <c r="M27" s="49">
        <f t="shared" si="4"/>
        <v>-1.5720307189155073E-5</v>
      </c>
      <c r="N27" s="45">
        <f t="shared" si="7"/>
        <v>1.0304778727488655E-2</v>
      </c>
      <c r="O27" s="3">
        <f t="shared" si="8"/>
        <v>218.89826216515104</v>
      </c>
      <c r="P27" s="32">
        <f t="shared" si="11"/>
        <v>2398.3383590896469</v>
      </c>
      <c r="Q27" s="103">
        <f t="shared" si="9"/>
        <v>1.0304799999999999E-2</v>
      </c>
      <c r="R27" s="109">
        <f t="shared" si="12"/>
        <v>1509.251</v>
      </c>
      <c r="S27" s="57">
        <f t="shared" si="13"/>
        <v>1.5438362780345235E-2</v>
      </c>
      <c r="T27" s="39">
        <f t="shared" si="14"/>
        <v>213.26371775734188</v>
      </c>
      <c r="U27" s="32">
        <f t="shared" si="15"/>
        <v>2686.3154311136991</v>
      </c>
    </row>
    <row r="28" spans="2:21">
      <c r="B28" s="4"/>
      <c r="C28" s="5"/>
      <c r="E28" s="45">
        <f t="shared" si="0"/>
        <v>4.0459432333412705E-3</v>
      </c>
      <c r="F28" s="3">
        <v>115</v>
      </c>
      <c r="G28" s="32">
        <f t="shared" si="10"/>
        <v>27833.928302203596</v>
      </c>
      <c r="H28" s="45">
        <f t="shared" si="1"/>
        <v>4.0377804151427834E-3</v>
      </c>
      <c r="I28" s="3">
        <f t="shared" si="2"/>
        <v>115.46528347183425</v>
      </c>
      <c r="J28" s="32">
        <f t="shared" si="5"/>
        <v>28167.537905502417</v>
      </c>
      <c r="K28" s="47">
        <f t="shared" si="6"/>
        <v>4.0377804151427834E-3</v>
      </c>
      <c r="L28" s="48">
        <f t="shared" si="3"/>
        <v>4.0514134551520795E-3</v>
      </c>
      <c r="M28" s="49">
        <f t="shared" si="4"/>
        <v>-1.3633040009296098E-5</v>
      </c>
      <c r="N28" s="45">
        <f t="shared" si="7"/>
        <v>1.3260772908497779E-2</v>
      </c>
      <c r="O28" s="3">
        <f t="shared" si="8"/>
        <v>224.69772802436134</v>
      </c>
      <c r="P28" s="32">
        <f t="shared" si="11"/>
        <v>1961.9341257398773</v>
      </c>
      <c r="Q28" s="103">
        <f t="shared" si="9"/>
        <v>1.32608E-2</v>
      </c>
      <c r="R28" s="109">
        <f t="shared" si="12"/>
        <v>1549.2370000000001</v>
      </c>
      <c r="S28" s="57">
        <f t="shared" si="13"/>
        <v>1.7985419505213249E-2</v>
      </c>
      <c r="T28" s="39">
        <f t="shared" si="14"/>
        <v>218.89826216515104</v>
      </c>
      <c r="U28" s="32">
        <f t="shared" si="15"/>
        <v>2212.1786110205835</v>
      </c>
    </row>
    <row r="29" spans="2:21">
      <c r="B29" s="4"/>
      <c r="C29" s="5"/>
      <c r="E29" s="45">
        <f t="shared" si="0"/>
        <v>4.2278630725569978E-3</v>
      </c>
      <c r="F29" s="3">
        <v>120</v>
      </c>
      <c r="G29" s="32">
        <f t="shared" si="10"/>
        <v>27484.632910601984</v>
      </c>
      <c r="H29" s="45">
        <f t="shared" si="1"/>
        <v>4.2189507706411646E-3</v>
      </c>
      <c r="I29" s="3">
        <f t="shared" si="2"/>
        <v>120.50734356870683</v>
      </c>
      <c r="J29" s="32">
        <f t="shared" si="5"/>
        <v>27830.491820819036</v>
      </c>
      <c r="K29" s="47">
        <f t="shared" si="6"/>
        <v>4.2189507706411646E-3</v>
      </c>
      <c r="L29" s="48">
        <f t="shared" si="3"/>
        <v>4.2283278445160288E-3</v>
      </c>
      <c r="M29" s="49">
        <f t="shared" si="4"/>
        <v>-9.3770738748642085E-6</v>
      </c>
      <c r="N29" s="45">
        <f t="shared" si="7"/>
        <v>1.6957687406305051E-2</v>
      </c>
      <c r="O29" s="3">
        <f t="shared" si="8"/>
        <v>230.7042514635969</v>
      </c>
      <c r="P29" s="32">
        <f t="shared" si="11"/>
        <v>1624.7396153733546</v>
      </c>
      <c r="Q29" s="103">
        <f t="shared" si="9"/>
        <v>1.6957699999999999E-2</v>
      </c>
      <c r="R29" s="109">
        <f t="shared" si="12"/>
        <v>1590.65</v>
      </c>
      <c r="S29" s="57">
        <f t="shared" si="13"/>
        <v>2.1144903716370105E-2</v>
      </c>
      <c r="T29" s="39">
        <f t="shared" si="14"/>
        <v>224.69772802436134</v>
      </c>
      <c r="U29" s="32">
        <f t="shared" si="15"/>
        <v>1835.5736163298648</v>
      </c>
    </row>
    <row r="30" spans="2:21">
      <c r="C30" s="6"/>
      <c r="E30" s="45">
        <f t="shared" si="0"/>
        <v>4.4131283225213929E-3</v>
      </c>
      <c r="F30" s="3">
        <v>125</v>
      </c>
      <c r="G30" s="32">
        <f t="shared" si="10"/>
        <v>26988.33160002168</v>
      </c>
      <c r="H30" s="45">
        <f t="shared" si="1"/>
        <v>4.4034190268238925E-3</v>
      </c>
      <c r="I30" s="3">
        <f t="shared" si="2"/>
        <v>125.55164104031519</v>
      </c>
      <c r="J30" s="32">
        <f t="shared" si="5"/>
        <v>27345.070506936714</v>
      </c>
      <c r="K30" s="47">
        <f t="shared" si="6"/>
        <v>4.4034190268238925E-3</v>
      </c>
      <c r="L30" s="48">
        <f t="shared" si="3"/>
        <v>4.4053207382566736E-3</v>
      </c>
      <c r="M30" s="49">
        <f t="shared" si="4"/>
        <v>-1.9017114327810752E-6</v>
      </c>
      <c r="N30" s="45">
        <f t="shared" si="7"/>
        <v>2.1553885480380043E-2</v>
      </c>
      <c r="O30" s="3">
        <f t="shared" si="8"/>
        <v>236.9695216857036</v>
      </c>
      <c r="P30" s="32">
        <f t="shared" si="11"/>
        <v>1363.1419101465967</v>
      </c>
      <c r="Q30" s="103">
        <f t="shared" si="9"/>
        <v>2.1553900000000001E-2</v>
      </c>
      <c r="R30" s="109">
        <f t="shared" si="12"/>
        <v>1633.848</v>
      </c>
      <c r="S30" s="57">
        <f t="shared" si="13"/>
        <v>2.5052573422571608E-2</v>
      </c>
      <c r="T30" s="39">
        <f t="shared" si="14"/>
        <v>230.7042514635969</v>
      </c>
      <c r="U30" s="32">
        <f t="shared" si="15"/>
        <v>1537.1113453379044</v>
      </c>
    </row>
    <row r="31" spans="2:21">
      <c r="E31" s="45">
        <f t="shared" si="0"/>
        <v>4.6032203308503132E-3</v>
      </c>
      <c r="F31" s="3">
        <v>130</v>
      </c>
      <c r="G31" s="32">
        <f>IFERROR((F31-F30)/(E31-E30),NA())</f>
        <v>26303.05210594858</v>
      </c>
      <c r="H31" s="45">
        <f t="shared" si="1"/>
        <v>4.5926579138280453E-3</v>
      </c>
      <c r="I31" s="3">
        <f t="shared" si="2"/>
        <v>130.59841864301055</v>
      </c>
      <c r="J31" s="32">
        <f>IFERROR((I31-I30)/(H31-H30),NA())</f>
        <v>26668.818880680723</v>
      </c>
      <c r="K31" s="47">
        <f t="shared" si="6"/>
        <v>4.5926579138280453E-3</v>
      </c>
      <c r="L31" s="48">
        <f t="shared" si="3"/>
        <v>4.5824006541407211E-3</v>
      </c>
      <c r="M31" s="49">
        <f t="shared" si="4"/>
        <v>1.0257259687324223E-5</v>
      </c>
      <c r="N31" s="45">
        <f t="shared" si="7"/>
        <v>2.72346260156437E-2</v>
      </c>
      <c r="O31" s="3">
        <f t="shared" si="8"/>
        <v>243.55666009987311</v>
      </c>
      <c r="P31" s="32">
        <f>IFERROR((O31-O30)/(N31-N30),NA())</f>
        <v>1159.5562890576186</v>
      </c>
      <c r="Q31" s="103">
        <f t="shared" si="9"/>
        <v>2.7234600000000001E-2</v>
      </c>
      <c r="R31" s="109">
        <f t="shared" si="12"/>
        <v>1679.2650000000001</v>
      </c>
      <c r="S31" s="57">
        <f t="shared" si="13"/>
        <v>2.9868605539527537E-2</v>
      </c>
      <c r="T31" s="39">
        <f>O30</f>
        <v>236.9695216857036</v>
      </c>
      <c r="U31" s="32">
        <f>IFERROR((T31-T30)/(S31-S30),NA())</f>
        <v>1300.9195266884526</v>
      </c>
    </row>
    <row r="32" spans="2:21">
      <c r="E32" s="45">
        <f t="shared" si="0"/>
        <v>4.8001773718733482E-3</v>
      </c>
      <c r="F32" s="3">
        <v>135</v>
      </c>
      <c r="G32" s="32">
        <f t="shared" si="10"/>
        <v>25386.246533909023</v>
      </c>
      <c r="H32" s="45">
        <f t="shared" si="1"/>
        <v>4.7886932563370576E-3</v>
      </c>
      <c r="I32" s="3">
        <f t="shared" si="2"/>
        <v>135.64802394520291</v>
      </c>
      <c r="J32" s="32">
        <f t="shared" si="5"/>
        <v>25758.647586519855</v>
      </c>
      <c r="K32" s="47">
        <f t="shared" si="6"/>
        <v>4.7886932563370576E-3</v>
      </c>
      <c r="L32" s="48">
        <f t="shared" si="3"/>
        <v>4.7595797875509792E-3</v>
      </c>
      <c r="M32" s="49">
        <f t="shared" si="4"/>
        <v>2.9113468786078414E-5</v>
      </c>
      <c r="N32" s="45">
        <f t="shared" si="7"/>
        <v>3.4214725614652185E-2</v>
      </c>
      <c r="O32" s="3">
        <f t="shared" si="8"/>
        <v>250.54241531795245</v>
      </c>
      <c r="P32" s="32">
        <f t="shared" si="11"/>
        <v>1000.8102490502645</v>
      </c>
      <c r="Q32" s="103">
        <f t="shared" si="9"/>
        <v>3.4214700000000001E-2</v>
      </c>
      <c r="R32" s="109">
        <f t="shared" si="12"/>
        <v>1727.43</v>
      </c>
      <c r="S32" s="57">
        <f t="shared" si="13"/>
        <v>3.5780473738446256E-2</v>
      </c>
      <c r="T32" s="39">
        <f t="shared" si="14"/>
        <v>243.55666009987311</v>
      </c>
      <c r="U32" s="32">
        <f t="shared" si="15"/>
        <v>1114.2228129128969</v>
      </c>
    </row>
    <row r="33" spans="5:21">
      <c r="E33" s="45">
        <f t="shared" si="0"/>
        <v>5.0067699822663866E-3</v>
      </c>
      <c r="F33" s="3">
        <v>140</v>
      </c>
      <c r="G33" s="32">
        <f t="shared" si="10"/>
        <v>24202.220933689725</v>
      </c>
      <c r="H33" s="45">
        <f t="shared" si="1"/>
        <v>4.9942777891129452E-3</v>
      </c>
      <c r="I33" s="3">
        <f t="shared" si="2"/>
        <v>140.7009477975173</v>
      </c>
      <c r="J33" s="32">
        <f t="shared" si="5"/>
        <v>24578.326900801923</v>
      </c>
      <c r="K33" s="47">
        <f t="shared" si="6"/>
        <v>4.9942777891129452E-3</v>
      </c>
      <c r="L33" s="48">
        <f t="shared" si="3"/>
        <v>4.9368753613163964E-3</v>
      </c>
      <c r="M33" s="49">
        <f t="shared" si="4"/>
        <v>5.7402427796548854E-5</v>
      </c>
      <c r="N33" s="45">
        <f t="shared" si="7"/>
        <v>4.2740858309613793E-2</v>
      </c>
      <c r="O33" s="3">
        <f t="shared" si="8"/>
        <v>258.01971848312166</v>
      </c>
      <c r="P33" s="32">
        <f t="shared" si="11"/>
        <v>876.98648762384607</v>
      </c>
      <c r="Q33" s="103">
        <f t="shared" si="9"/>
        <v>4.2740899999999998E-2</v>
      </c>
      <c r="R33" s="109">
        <f t="shared" si="12"/>
        <v>1778.9839999999999</v>
      </c>
      <c r="S33" s="57">
        <f t="shared" si="13"/>
        <v>4.3005687555632964E-2</v>
      </c>
      <c r="T33" s="39">
        <f t="shared" si="14"/>
        <v>250.54241531795245</v>
      </c>
      <c r="U33" s="32">
        <f t="shared" si="15"/>
        <v>966.85792210913235</v>
      </c>
    </row>
    <row r="34" spans="5:21">
      <c r="E34" s="45">
        <f t="shared" si="0"/>
        <v>5.2267216583638081E-3</v>
      </c>
      <c r="F34" s="3">
        <v>145</v>
      </c>
      <c r="G34" s="32">
        <f t="shared" si="10"/>
        <v>22732.265962753518</v>
      </c>
      <c r="H34" s="45">
        <f t="shared" si="1"/>
        <v>5.2131097585233089E-3</v>
      </c>
      <c r="I34" s="3">
        <f t="shared" si="2"/>
        <v>145.75787464046277</v>
      </c>
      <c r="J34" s="32">
        <f t="shared" si="5"/>
        <v>23108.720615964903</v>
      </c>
      <c r="K34" s="47">
        <f t="shared" si="6"/>
        <v>5.2131097585233089E-3</v>
      </c>
      <c r="L34" s="48">
        <f t="shared" si="3"/>
        <v>5.1143113908934303E-3</v>
      </c>
      <c r="M34" s="49">
        <f t="shared" si="4"/>
        <v>9.8798367629878564E-5</v>
      </c>
      <c r="N34" s="45">
        <f t="shared" si="7"/>
        <v>5.309321438979505E-2</v>
      </c>
      <c r="O34" s="3">
        <f t="shared" si="8"/>
        <v>266.10064849937453</v>
      </c>
      <c r="P34" s="32">
        <f t="shared" si="11"/>
        <v>780.58849151481047</v>
      </c>
      <c r="Q34" s="103">
        <f t="shared" si="9"/>
        <v>5.30932E-2</v>
      </c>
      <c r="R34" s="109">
        <f t="shared" si="12"/>
        <v>1834.7</v>
      </c>
      <c r="S34" s="57">
        <f t="shared" si="13"/>
        <v>5.1794181765161915E-2</v>
      </c>
      <c r="T34" s="39">
        <f t="shared" si="14"/>
        <v>258.01971848312166</v>
      </c>
      <c r="U34" s="32">
        <f t="shared" si="15"/>
        <v>850.80595001836946</v>
      </c>
    </row>
    <row r="35" spans="5:21">
      <c r="E35" s="45">
        <f t="shared" si="0"/>
        <v>5.4649843065895038E-3</v>
      </c>
      <c r="F35" s="3">
        <v>150</v>
      </c>
      <c r="G35" s="32">
        <f t="shared" si="10"/>
        <v>20985.244801206609</v>
      </c>
      <c r="H35" s="45">
        <f t="shared" si="1"/>
        <v>5.4501054636669133E-3</v>
      </c>
      <c r="I35" s="3">
        <f t="shared" si="2"/>
        <v>150.81974764598843</v>
      </c>
      <c r="J35" s="32">
        <f t="shared" si="5"/>
        <v>21358.501000929453</v>
      </c>
      <c r="K35" s="47">
        <f t="shared" si="6"/>
        <v>5.4501054636669133E-3</v>
      </c>
      <c r="L35" s="48">
        <f t="shared" si="3"/>
        <v>5.2919209700346814E-3</v>
      </c>
      <c r="M35" s="49">
        <f t="shared" si="4"/>
        <v>1.5818449363223189E-4</v>
      </c>
      <c r="N35" s="45">
        <f t="shared" si="7"/>
        <v>6.5586171301134158E-2</v>
      </c>
      <c r="O35" s="3">
        <f t="shared" si="8"/>
        <v>274.91986228821634</v>
      </c>
      <c r="P35" s="32">
        <f t="shared" si="11"/>
        <v>705.93486005199748</v>
      </c>
      <c r="Q35" s="103">
        <f t="shared" si="9"/>
        <v>6.5586199999999997E-2</v>
      </c>
      <c r="R35" s="109">
        <f t="shared" si="12"/>
        <v>1895.5060000000001</v>
      </c>
      <c r="S35" s="57">
        <f t="shared" si="13"/>
        <v>6.2430079249422211E-2</v>
      </c>
      <c r="T35" s="39">
        <f t="shared" si="14"/>
        <v>266.10064849937453</v>
      </c>
      <c r="U35" s="32">
        <f t="shared" si="15"/>
        <v>759.7788553539142</v>
      </c>
    </row>
    <row r="36" spans="5:21">
      <c r="E36" s="45">
        <f t="shared" si="0"/>
        <v>5.7280793344397889E-3</v>
      </c>
      <c r="F36" s="3">
        <v>155</v>
      </c>
      <c r="G36" s="32">
        <f t="shared" si="10"/>
        <v>19004.540073806576</v>
      </c>
      <c r="H36" s="45">
        <f t="shared" si="1"/>
        <v>5.7117362678969453E-3</v>
      </c>
      <c r="I36" s="3">
        <f t="shared" si="2"/>
        <v>155.88785229683819</v>
      </c>
      <c r="J36" s="32">
        <f t="shared" si="5"/>
        <v>19371.207705319601</v>
      </c>
      <c r="K36" s="47">
        <f t="shared" si="6"/>
        <v>5.7117362678969453E-3</v>
      </c>
      <c r="L36" s="48">
        <f t="shared" si="3"/>
        <v>5.469749203397831E-3</v>
      </c>
      <c r="M36" s="49">
        <f t="shared" si="4"/>
        <v>2.4198706449911431E-4</v>
      </c>
      <c r="N36" s="45">
        <f t="shared" si="7"/>
        <v>8.056756760054333E-2</v>
      </c>
      <c r="O36" s="3">
        <f t="shared" si="8"/>
        <v>284.63855124485912</v>
      </c>
      <c r="P36" s="32">
        <f t="shared" si="11"/>
        <v>648.71716643835521</v>
      </c>
      <c r="Q36" s="103">
        <f t="shared" si="9"/>
        <v>8.0567600000000003E-2</v>
      </c>
      <c r="R36" s="109">
        <f t="shared" si="12"/>
        <v>1962.5139999999999</v>
      </c>
      <c r="S36" s="57">
        <f t="shared" si="13"/>
        <v>7.5232482258615424E-2</v>
      </c>
      <c r="T36" s="39">
        <f t="shared" si="14"/>
        <v>274.91986228821634</v>
      </c>
      <c r="U36" s="32">
        <f t="shared" si="15"/>
        <v>688.87175185071612</v>
      </c>
    </row>
    <row r="37" spans="5:21">
      <c r="E37" s="45">
        <f t="shared" ref="E37:E64" si="16">F37/C$3+C$5*(F37/C$4)^C$6</f>
        <v>6.0245169375787574E-3</v>
      </c>
      <c r="F37" s="3">
        <v>160</v>
      </c>
      <c r="G37" s="32">
        <f t="shared" si="10"/>
        <v>16866.955970009054</v>
      </c>
      <c r="H37" s="45">
        <f t="shared" ref="H37:H64" si="17">LN((1+E37))</f>
        <v>6.0064420938854331E-3</v>
      </c>
      <c r="I37" s="3">
        <f t="shared" ref="I37:I64" si="18">F37*(1+E37)</f>
        <v>160.96392271001261</v>
      </c>
      <c r="J37" s="32">
        <f t="shared" si="5"/>
        <v>17224.194316988862</v>
      </c>
      <c r="K37" s="47">
        <f t="shared" si="6"/>
        <v>6.0064420938854331E-3</v>
      </c>
      <c r="L37" s="48">
        <f t="shared" ref="L37:L64" si="19">I37/C$3</f>
        <v>5.647856937193425E-3</v>
      </c>
      <c r="M37" s="49">
        <f t="shared" ref="M37:M64" si="20">H37-L37</f>
        <v>3.5858515669200813E-4</v>
      </c>
      <c r="N37" s="45">
        <f t="shared" si="7"/>
        <v>9.8416129601486935E-2</v>
      </c>
      <c r="O37" s="3">
        <f t="shared" si="8"/>
        <v>295.44899163138223</v>
      </c>
      <c r="P37" s="32">
        <f t="shared" si="11"/>
        <v>605.67570574882131</v>
      </c>
      <c r="Q37" s="103">
        <f t="shared" si="9"/>
        <v>9.8416100000000006E-2</v>
      </c>
      <c r="R37" s="109">
        <f t="shared" si="12"/>
        <v>2037.05</v>
      </c>
      <c r="S37" s="57">
        <f t="shared" si="13"/>
        <v>9.0554885188082232E-2</v>
      </c>
      <c r="T37" s="39">
        <f t="shared" si="14"/>
        <v>284.63855124485912</v>
      </c>
      <c r="U37" s="32">
        <f t="shared" si="15"/>
        <v>634.27968846535043</v>
      </c>
    </row>
    <row r="38" spans="5:21">
      <c r="E38" s="45">
        <f t="shared" si="16"/>
        <v>6.3653079916015931E-3</v>
      </c>
      <c r="F38" s="3">
        <v>165</v>
      </c>
      <c r="G38" s="32">
        <f t="shared" si="10"/>
        <v>14671.746634713481</v>
      </c>
      <c r="H38" s="45">
        <f t="shared" si="17"/>
        <v>6.3451349783940209E-3</v>
      </c>
      <c r="I38" s="3">
        <f t="shared" si="18"/>
        <v>166.05027581861424</v>
      </c>
      <c r="J38" s="32">
        <f t="shared" si="5"/>
        <v>15017.596593390084</v>
      </c>
      <c r="K38" s="47">
        <f t="shared" si="6"/>
        <v>6.3451349783940209E-3</v>
      </c>
      <c r="L38" s="48">
        <f t="shared" si="19"/>
        <v>5.8263254673197977E-3</v>
      </c>
      <c r="M38" s="49">
        <f t="shared" si="20"/>
        <v>5.1880951107422316E-4</v>
      </c>
      <c r="N38" s="45">
        <f t="shared" ref="N38:N65" si="21">IFERROR(INDEX(M$1:M$65,ROW()+$C$23-5)-INDEX(M$1:M$65,$C$23,1),NA())</f>
        <v>0.11953659862492635</v>
      </c>
      <c r="O38" s="3">
        <f t="shared" ref="O38:O65" si="22">IFERROR(INDEX(I$1:I$65,ROW()+$C$23-5),NA())</f>
        <v>307.57976376161258</v>
      </c>
      <c r="P38" s="32">
        <f t="shared" si="11"/>
        <v>574.36092526011942</v>
      </c>
      <c r="Q38" s="103">
        <f t="shared" si="9"/>
        <v>0.11953660000000001</v>
      </c>
      <c r="R38" s="109">
        <f t="shared" si="12"/>
        <v>2120.6889999999999</v>
      </c>
      <c r="S38" s="57">
        <f t="shared" si="13"/>
        <v>0.10878276088679859</v>
      </c>
      <c r="T38" s="39">
        <f t="shared" si="14"/>
        <v>295.44899163138223</v>
      </c>
      <c r="U38" s="32">
        <f t="shared" si="15"/>
        <v>593.07187327837698</v>
      </c>
    </row>
    <row r="39" spans="5:21">
      <c r="E39" s="45">
        <f t="shared" si="16"/>
        <v>6.7645850080723328E-3</v>
      </c>
      <c r="F39" s="3">
        <v>170</v>
      </c>
      <c r="G39" s="32">
        <f t="shared" si="10"/>
        <v>12522.63414557551</v>
      </c>
      <c r="H39" s="45">
        <f t="shared" si="17"/>
        <v>6.741807863829611E-3</v>
      </c>
      <c r="I39" s="3">
        <f t="shared" si="18"/>
        <v>171.1499794513723</v>
      </c>
      <c r="J39" s="32">
        <f t="shared" si="5"/>
        <v>12856.194158968121</v>
      </c>
      <c r="K39" s="47">
        <f t="shared" si="6"/>
        <v>6.741807863829611E-3</v>
      </c>
      <c r="L39" s="48">
        <f t="shared" si="19"/>
        <v>6.0052624368902565E-3</v>
      </c>
      <c r="M39" s="49">
        <f t="shared" si="20"/>
        <v>7.3654542693935444E-4</v>
      </c>
      <c r="N39" s="45">
        <f t="shared" si="21"/>
        <v>0.1443521670153611</v>
      </c>
      <c r="O39" s="3">
        <f t="shared" si="22"/>
        <v>321.3017225359751</v>
      </c>
      <c r="P39" s="32">
        <f t="shared" si="11"/>
        <v>552.95766586799994</v>
      </c>
      <c r="Q39" s="103">
        <f t="shared" si="9"/>
        <v>0.14435220000000001</v>
      </c>
      <c r="R39" s="109">
        <f t="shared" si="12"/>
        <v>2215.2979999999998</v>
      </c>
      <c r="S39" s="57">
        <f t="shared" ref="S39:S65" si="23">IFERROR(S38+VLOOKUP(T39,$I$5:$K$65,3)-VLOOKUP(T38,$I$5:$K$65,3),NA())</f>
        <v>0.13032887103761451</v>
      </c>
      <c r="T39" s="39">
        <f t="shared" si="14"/>
        <v>307.57976376161258</v>
      </c>
      <c r="U39" s="32">
        <f t="shared" si="15"/>
        <v>563.01448592431791</v>
      </c>
    </row>
    <row r="40" spans="5:21">
      <c r="E40" s="45">
        <f t="shared" si="16"/>
        <v>7.2403508771929827E-3</v>
      </c>
      <c r="F40" s="3">
        <v>175</v>
      </c>
      <c r="G40" s="32">
        <f t="shared" si="10"/>
        <v>10509.370941722691</v>
      </c>
      <c r="H40" s="45">
        <f t="shared" si="17"/>
        <v>7.2142653732361886E-3</v>
      </c>
      <c r="I40" s="3">
        <f t="shared" si="18"/>
        <v>176.26706140350876</v>
      </c>
      <c r="J40" s="32">
        <f t="shared" si="5"/>
        <v>10830.777054562399</v>
      </c>
      <c r="K40" s="47">
        <f t="shared" si="6"/>
        <v>7.2142653732361886E-3</v>
      </c>
      <c r="L40" s="48">
        <f t="shared" si="19"/>
        <v>6.184809172052939E-3</v>
      </c>
      <c r="M40" s="49">
        <f t="shared" si="20"/>
        <v>1.0294562011832495E-3</v>
      </c>
      <c r="N40" s="45">
        <f t="shared" si="21"/>
        <v>0.17329397499405202</v>
      </c>
      <c r="O40" s="3">
        <f t="shared" si="22"/>
        <v>336.93481020978379</v>
      </c>
      <c r="P40" s="32">
        <f t="shared" si="11"/>
        <v>540.15587710757097</v>
      </c>
      <c r="Q40" s="103">
        <f t="shared" si="9"/>
        <v>0.173294</v>
      </c>
      <c r="R40" s="109">
        <f t="shared" si="12"/>
        <v>2323.085</v>
      </c>
      <c r="S40" s="57">
        <f t="shared" si="23"/>
        <v>0.15562591166574619</v>
      </c>
      <c r="T40" s="39">
        <f t="shared" si="14"/>
        <v>321.3017225359751</v>
      </c>
      <c r="U40" s="32">
        <f t="shared" si="15"/>
        <v>542.43336112220811</v>
      </c>
    </row>
    <row r="41" spans="5:21">
      <c r="E41" s="45">
        <f t="shared" si="16"/>
        <v>7.8153766080087221E-3</v>
      </c>
      <c r="F41" s="3">
        <v>180</v>
      </c>
      <c r="G41" s="32">
        <f t="shared" si="10"/>
        <v>8695.2630674577504</v>
      </c>
      <c r="H41" s="45">
        <f t="shared" si="17"/>
        <v>7.7849947467032122E-3</v>
      </c>
      <c r="I41" s="3">
        <f t="shared" si="18"/>
        <v>181.40676778944157</v>
      </c>
      <c r="J41" s="32">
        <f t="shared" si="5"/>
        <v>9005.5052795171759</v>
      </c>
      <c r="K41" s="47">
        <f t="shared" si="6"/>
        <v>7.7849947467032122E-3</v>
      </c>
      <c r="L41" s="48">
        <f t="shared" si="19"/>
        <v>6.3651497469979501E-3</v>
      </c>
      <c r="M41" s="49">
        <f t="shared" si="20"/>
        <v>1.4198449997052621E-3</v>
      </c>
      <c r="N41" s="45">
        <f t="shared" si="21"/>
        <v>0.20678766222350434</v>
      </c>
      <c r="O41" s="3">
        <f t="shared" si="22"/>
        <v>354.8558112622631</v>
      </c>
      <c r="P41" s="32">
        <f t="shared" si="11"/>
        <v>535.05608175383782</v>
      </c>
      <c r="Q41" s="103">
        <f t="shared" si="9"/>
        <v>0.20678769999999999</v>
      </c>
      <c r="R41" s="109">
        <f t="shared" si="12"/>
        <v>2446.6460000000002</v>
      </c>
      <c r="S41" s="57">
        <f t="shared" si="23"/>
        <v>0.18511624903650062</v>
      </c>
      <c r="T41" s="39">
        <f t="shared" si="14"/>
        <v>336.93481020978379</v>
      </c>
      <c r="U41" s="32">
        <f t="shared" si="15"/>
        <v>530.10881080363708</v>
      </c>
    </row>
    <row r="42" spans="5:21">
      <c r="E42" s="45">
        <f t="shared" si="16"/>
        <v>8.5182720059523622E-3</v>
      </c>
      <c r="F42" s="3">
        <v>185</v>
      </c>
      <c r="G42" s="32">
        <f t="shared" si="10"/>
        <v>7113.433968450754</v>
      </c>
      <c r="H42" s="45">
        <f t="shared" si="17"/>
        <v>8.4821962509279477E-3</v>
      </c>
      <c r="I42" s="3">
        <f t="shared" si="18"/>
        <v>186.57588032110121</v>
      </c>
      <c r="J42" s="32">
        <f t="shared" si="5"/>
        <v>7414.0868892810468</v>
      </c>
      <c r="K42" s="47">
        <f t="shared" si="6"/>
        <v>8.4821962509279477E-3</v>
      </c>
      <c r="L42" s="48">
        <f t="shared" si="19"/>
        <v>6.5465221165298673E-3</v>
      </c>
      <c r="M42" s="49">
        <f t="shared" si="20"/>
        <v>1.9356741343980804E-3</v>
      </c>
      <c r="N42" s="45">
        <f t="shared" si="21"/>
        <v>0.2452373053533938</v>
      </c>
      <c r="O42" s="3">
        <f t="shared" si="22"/>
        <v>375.50715891438017</v>
      </c>
      <c r="P42" s="32">
        <f t="shared" si="11"/>
        <v>537.10115285994425</v>
      </c>
      <c r="Q42" s="103">
        <f t="shared" si="9"/>
        <v>0.24523729999999999</v>
      </c>
      <c r="R42" s="109">
        <f t="shared" si="12"/>
        <v>2589.0320000000002</v>
      </c>
      <c r="S42" s="57">
        <f t="shared" si="23"/>
        <v>0.21923874332042589</v>
      </c>
      <c r="T42" s="39">
        <f t="shared" si="14"/>
        <v>354.8558112622631</v>
      </c>
      <c r="U42" s="32">
        <f t="shared" si="15"/>
        <v>525.19610387689897</v>
      </c>
    </row>
    <row r="43" spans="5:21">
      <c r="E43" s="45">
        <f t="shared" si="16"/>
        <v>9.3847562117875295E-3</v>
      </c>
      <c r="F43" s="3">
        <v>190</v>
      </c>
      <c r="G43" s="32">
        <f t="shared" si="10"/>
        <v>5770.4456311245885</v>
      </c>
      <c r="H43" s="45">
        <f t="shared" si="17"/>
        <v>9.3409929789900377E-3</v>
      </c>
      <c r="I43" s="3">
        <f t="shared" si="18"/>
        <v>191.78310368023961</v>
      </c>
      <c r="J43" s="32">
        <f t="shared" si="5"/>
        <v>6063.3945018499417</v>
      </c>
      <c r="K43" s="47">
        <f t="shared" si="6"/>
        <v>9.3409929789900377E-3</v>
      </c>
      <c r="L43" s="48">
        <f t="shared" si="19"/>
        <v>6.7292317080785823E-3</v>
      </c>
      <c r="M43" s="49">
        <f t="shared" si="20"/>
        <v>2.6117612709114554E-3</v>
      </c>
      <c r="N43" s="45">
        <f t="shared" si="21"/>
        <v>0.28900747802980115</v>
      </c>
      <c r="O43" s="3">
        <f t="shared" si="22"/>
        <v>399.40691326108407</v>
      </c>
      <c r="P43" s="32">
        <f t="shared" si="11"/>
        <v>546.02833128840177</v>
      </c>
      <c r="Q43" s="103">
        <f t="shared" si="9"/>
        <v>0.28900749999999997</v>
      </c>
      <c r="R43" s="109">
        <f t="shared" si="12"/>
        <v>2753.8150000000001</v>
      </c>
      <c r="S43" s="57">
        <f t="shared" si="23"/>
        <v>0.25841299513986332</v>
      </c>
      <c r="T43" s="39">
        <f t="shared" si="14"/>
        <v>375.50715891438017</v>
      </c>
      <c r="U43" s="32">
        <f t="shared" si="15"/>
        <v>527.16635782359242</v>
      </c>
    </row>
    <row r="44" spans="5:21">
      <c r="E44" s="45">
        <f t="shared" si="16"/>
        <v>1.0459158281087295E-2</v>
      </c>
      <c r="F44" s="3">
        <v>195</v>
      </c>
      <c r="G44" s="32">
        <f t="shared" si="10"/>
        <v>4653.7512751243257</v>
      </c>
      <c r="H44" s="45">
        <f t="shared" si="17"/>
        <v>1.0404839707860616E-2</v>
      </c>
      <c r="I44" s="3">
        <f t="shared" si="18"/>
        <v>197.03953586481202</v>
      </c>
      <c r="J44" s="32">
        <f t="shared" si="5"/>
        <v>4940.967567906001</v>
      </c>
      <c r="K44" s="47">
        <f t="shared" si="6"/>
        <v>1.0404839707860616E-2</v>
      </c>
      <c r="L44" s="48">
        <f t="shared" si="19"/>
        <v>6.9136679250811238E-3</v>
      </c>
      <c r="M44" s="49">
        <f t="shared" si="20"/>
        <v>3.4911717827794926E-3</v>
      </c>
      <c r="N44" s="45">
        <f t="shared" si="21"/>
        <v>0.33840458481447144</v>
      </c>
      <c r="O44" s="3">
        <f t="shared" si="22"/>
        <v>427.16004217911734</v>
      </c>
      <c r="P44" s="32">
        <f t="shared" si="11"/>
        <v>561.83713428831959</v>
      </c>
      <c r="Q44" s="103">
        <f t="shared" si="9"/>
        <v>0.3384046</v>
      </c>
      <c r="R44" s="109">
        <f t="shared" si="12"/>
        <v>2945.1660000000002</v>
      </c>
      <c r="S44" s="57">
        <f t="shared" si="23"/>
        <v>0.30302175568808482</v>
      </c>
      <c r="T44" s="39">
        <f t="shared" si="14"/>
        <v>399.40691326108407</v>
      </c>
      <c r="U44" s="32">
        <f t="shared" si="15"/>
        <v>535.76369423823326</v>
      </c>
    </row>
    <row r="45" spans="5:21">
      <c r="E45" s="45">
        <f t="shared" si="16"/>
        <v>1.1796181525199574E-2</v>
      </c>
      <c r="F45" s="3">
        <v>200</v>
      </c>
      <c r="G45" s="32">
        <f t="shared" si="10"/>
        <v>3739.6507667447231</v>
      </c>
      <c r="H45" s="45">
        <f t="shared" si="17"/>
        <v>1.1727148926295927E-2</v>
      </c>
      <c r="I45" s="3">
        <f t="shared" si="18"/>
        <v>202.35923630503993</v>
      </c>
      <c r="J45" s="32">
        <f t="shared" si="5"/>
        <v>4023.0381563267861</v>
      </c>
      <c r="K45" s="47">
        <f t="shared" si="6"/>
        <v>1.1727148926295927E-2</v>
      </c>
      <c r="L45" s="48">
        <f t="shared" si="19"/>
        <v>7.1003240808785936E-3</v>
      </c>
      <c r="M45" s="49">
        <f t="shared" si="20"/>
        <v>4.6268248454173332E-3</v>
      </c>
      <c r="N45" s="45" t="e">
        <f t="shared" si="21"/>
        <v>#N/A</v>
      </c>
      <c r="O45" s="3" t="e">
        <f t="shared" si="22"/>
        <v>#N/A</v>
      </c>
      <c r="P45" s="32" t="e">
        <f t="shared" si="11"/>
        <v>#N/A</v>
      </c>
      <c r="Q45" s="103" t="e">
        <f t="shared" si="9"/>
        <v>#N/A</v>
      </c>
      <c r="R45" s="109" t="e">
        <f t="shared" si="12"/>
        <v>#N/A</v>
      </c>
      <c r="S45" s="57">
        <f t="shared" si="23"/>
        <v>0.35339265646987911</v>
      </c>
      <c r="T45" s="39">
        <f t="shared" si="14"/>
        <v>427.16004217911734</v>
      </c>
      <c r="U45" s="32">
        <f t="shared" si="15"/>
        <v>550.97543397643915</v>
      </c>
    </row>
    <row r="46" spans="5:21">
      <c r="E46" s="45">
        <f t="shared" si="16"/>
        <v>1.3462969179575698E-2</v>
      </c>
      <c r="F46" s="3">
        <v>205</v>
      </c>
      <c r="G46" s="32">
        <f t="shared" si="10"/>
        <v>2999.7822379308973</v>
      </c>
      <c r="H46" s="45">
        <f t="shared" si="17"/>
        <v>1.3373148679085249E-2</v>
      </c>
      <c r="I46" s="3">
        <f t="shared" si="18"/>
        <v>207.75990868181304</v>
      </c>
      <c r="J46" s="32">
        <f t="shared" si="5"/>
        <v>3281.0894215634594</v>
      </c>
      <c r="K46" s="47">
        <f t="shared" si="6"/>
        <v>1.3373148679085249E-2</v>
      </c>
      <c r="L46" s="48">
        <f t="shared" si="19"/>
        <v>7.2898213572565977E-3</v>
      </c>
      <c r="M46" s="49">
        <f t="shared" si="20"/>
        <v>6.0833273218286518E-3</v>
      </c>
      <c r="N46" s="45" t="e">
        <f t="shared" si="21"/>
        <v>#N/A</v>
      </c>
      <c r="O46" s="3" t="e">
        <f t="shared" si="22"/>
        <v>#N/A</v>
      </c>
      <c r="P46" s="32" t="e">
        <f t="shared" si="11"/>
        <v>#N/A</v>
      </c>
      <c r="Q46" s="103" t="e">
        <f t="shared" si="9"/>
        <v>#N/A</v>
      </c>
      <c r="R46" s="109" t="e">
        <f t="shared" si="12"/>
        <v>#N/A</v>
      </c>
      <c r="S46" s="57" t="e">
        <f t="shared" si="23"/>
        <v>#N/A</v>
      </c>
      <c r="T46" s="39" t="e">
        <f t="shared" si="14"/>
        <v>#N/A</v>
      </c>
      <c r="U46" s="32" t="e">
        <f t="shared" si="15"/>
        <v>#N/A</v>
      </c>
    </row>
    <row r="47" spans="5:21">
      <c r="E47" s="45">
        <f t="shared" si="16"/>
        <v>1.5541513130199577E-2</v>
      </c>
      <c r="F47" s="3">
        <v>210</v>
      </c>
      <c r="G47" s="32">
        <f t="shared" si="10"/>
        <v>2405.5300820072825</v>
      </c>
      <c r="H47" s="45">
        <f t="shared" si="17"/>
        <v>1.5421980700739184E-2</v>
      </c>
      <c r="I47" s="3">
        <f t="shared" si="18"/>
        <v>213.26371775734188</v>
      </c>
      <c r="J47" s="32">
        <f t="shared" si="5"/>
        <v>2686.3154311136968</v>
      </c>
      <c r="K47" s="47">
        <f t="shared" si="6"/>
        <v>1.5421980700739184E-2</v>
      </c>
      <c r="L47" s="48">
        <f t="shared" si="19"/>
        <v>7.4829374651698907E-3</v>
      </c>
      <c r="M47" s="49">
        <f t="shared" si="20"/>
        <v>7.939043235569293E-3</v>
      </c>
      <c r="N47" s="45" t="e">
        <f t="shared" si="21"/>
        <v>#N/A</v>
      </c>
      <c r="O47" s="3" t="e">
        <f t="shared" si="22"/>
        <v>#N/A</v>
      </c>
      <c r="P47" s="32" t="e">
        <f t="shared" si="11"/>
        <v>#N/A</v>
      </c>
      <c r="Q47" s="103" t="e">
        <f t="shared" si="9"/>
        <v>#N/A</v>
      </c>
      <c r="R47" s="109" t="e">
        <f t="shared" si="12"/>
        <v>#N/A</v>
      </c>
      <c r="S47" s="57" t="e">
        <f t="shared" si="23"/>
        <v>#N/A</v>
      </c>
      <c r="T47" s="39" t="e">
        <f t="shared" si="14"/>
        <v>#N/A</v>
      </c>
      <c r="U47" s="32" t="e">
        <f t="shared" si="15"/>
        <v>#N/A</v>
      </c>
    </row>
    <row r="48" spans="5:21">
      <c r="E48" s="45">
        <f t="shared" si="16"/>
        <v>1.8131451930935037E-2</v>
      </c>
      <c r="F48" s="3">
        <v>215</v>
      </c>
      <c r="G48" s="32">
        <f t="shared" si="10"/>
        <v>1930.5475475251224</v>
      </c>
      <c r="H48" s="45">
        <f t="shared" si="17"/>
        <v>1.7969037425607199E-2</v>
      </c>
      <c r="I48" s="3">
        <f t="shared" si="18"/>
        <v>218.89826216515104</v>
      </c>
      <c r="J48" s="32">
        <f t="shared" si="5"/>
        <v>2212.1786110205821</v>
      </c>
      <c r="K48" s="47">
        <f t="shared" si="6"/>
        <v>1.7969037425607199E-2</v>
      </c>
      <c r="L48" s="48">
        <f t="shared" si="19"/>
        <v>7.6806407777245981E-3</v>
      </c>
      <c r="M48" s="49">
        <f t="shared" si="20"/>
        <v>1.02883966478826E-2</v>
      </c>
      <c r="N48" s="45" t="e">
        <f t="shared" si="21"/>
        <v>#N/A</v>
      </c>
      <c r="O48" s="3" t="e">
        <f t="shared" si="22"/>
        <v>#N/A</v>
      </c>
      <c r="P48" s="32" t="e">
        <f t="shared" si="11"/>
        <v>#N/A</v>
      </c>
      <c r="Q48" s="103" t="e">
        <f t="shared" si="9"/>
        <v>#N/A</v>
      </c>
      <c r="R48" s="109" t="e">
        <f t="shared" si="12"/>
        <v>#N/A</v>
      </c>
      <c r="S48" s="57" t="e">
        <f t="shared" si="23"/>
        <v>#N/A</v>
      </c>
      <c r="T48" s="39" t="e">
        <f t="shared" si="14"/>
        <v>#N/A</v>
      </c>
      <c r="U48" s="32" t="e">
        <f t="shared" si="15"/>
        <v>#N/A</v>
      </c>
    </row>
    <row r="49" spans="5:22">
      <c r="E49" s="45">
        <f t="shared" si="16"/>
        <v>2.1353309201642516E-2</v>
      </c>
      <c r="F49" s="3">
        <v>220</v>
      </c>
      <c r="G49" s="32">
        <f t="shared" si="10"/>
        <v>1551.899907379219</v>
      </c>
      <c r="H49" s="45">
        <f t="shared" si="17"/>
        <v>2.1128521636764052E-2</v>
      </c>
      <c r="I49" s="3">
        <f t="shared" si="18"/>
        <v>224.69772802436134</v>
      </c>
      <c r="J49" s="32">
        <f t="shared" si="5"/>
        <v>1835.5736163298666</v>
      </c>
      <c r="K49" s="47">
        <f t="shared" si="6"/>
        <v>2.1128521636764052E-2</v>
      </c>
      <c r="L49" s="48">
        <f t="shared" si="19"/>
        <v>7.8841308078723277E-3</v>
      </c>
      <c r="M49" s="49">
        <f t="shared" si="20"/>
        <v>1.3244390828891724E-2</v>
      </c>
      <c r="N49" s="45" t="e">
        <f t="shared" si="21"/>
        <v>#N/A</v>
      </c>
      <c r="O49" s="3" t="e">
        <f t="shared" si="22"/>
        <v>#N/A</v>
      </c>
      <c r="P49" s="32" t="e">
        <f t="shared" si="11"/>
        <v>#N/A</v>
      </c>
      <c r="Q49" s="103" t="e">
        <f t="shared" si="9"/>
        <v>#N/A</v>
      </c>
      <c r="R49" s="109" t="e">
        <f t="shared" si="12"/>
        <v>#N/A</v>
      </c>
      <c r="S49" s="57" t="e">
        <f t="shared" si="23"/>
        <v>#N/A</v>
      </c>
      <c r="T49" s="39" t="e">
        <f t="shared" si="14"/>
        <v>#N/A</v>
      </c>
      <c r="U49" s="32" t="e">
        <f t="shared" si="15"/>
        <v>#N/A</v>
      </c>
    </row>
    <row r="50" spans="5:22">
      <c r="E50" s="45">
        <f t="shared" si="16"/>
        <v>2.5352228727097196E-2</v>
      </c>
      <c r="F50" s="3">
        <v>225</v>
      </c>
      <c r="G50" s="32">
        <f t="shared" si="10"/>
        <v>1250.3377395251525</v>
      </c>
      <c r="H50" s="45">
        <f t="shared" si="17"/>
        <v>2.5036191342965555E-2</v>
      </c>
      <c r="I50" s="3">
        <f t="shared" si="18"/>
        <v>230.7042514635969</v>
      </c>
      <c r="J50" s="32">
        <f t="shared" si="5"/>
        <v>1537.1113453379044</v>
      </c>
      <c r="K50" s="47">
        <f t="shared" si="6"/>
        <v>2.5036191342965555E-2</v>
      </c>
      <c r="L50" s="48">
        <f t="shared" si="19"/>
        <v>8.0948860162665583E-3</v>
      </c>
      <c r="M50" s="49">
        <f t="shared" si="20"/>
        <v>1.6941305326698998E-2</v>
      </c>
      <c r="N50" s="45" t="e">
        <f t="shared" si="21"/>
        <v>#N/A</v>
      </c>
      <c r="O50" s="3" t="e">
        <f t="shared" si="22"/>
        <v>#N/A</v>
      </c>
      <c r="P50" s="32" t="e">
        <f t="shared" si="11"/>
        <v>#N/A</v>
      </c>
      <c r="Q50" s="103" t="e">
        <f t="shared" si="9"/>
        <v>#N/A</v>
      </c>
      <c r="R50" s="109" t="e">
        <f t="shared" si="12"/>
        <v>#N/A</v>
      </c>
      <c r="S50" s="57" t="e">
        <f t="shared" si="23"/>
        <v>#N/A</v>
      </c>
      <c r="T50" s="39" t="e">
        <f t="shared" si="14"/>
        <v>#N/A</v>
      </c>
      <c r="U50" s="32" t="e">
        <f t="shared" si="15"/>
        <v>#N/A</v>
      </c>
      <c r="V50" s="6"/>
    </row>
    <row r="51" spans="5:22">
      <c r="E51" s="45">
        <f t="shared" si="16"/>
        <v>3.0302268198711239E-2</v>
      </c>
      <c r="F51" s="3">
        <v>230</v>
      </c>
      <c r="G51" s="32">
        <f t="shared" si="10"/>
        <v>1010.0929555556992</v>
      </c>
      <c r="H51" s="45">
        <f t="shared" si="17"/>
        <v>2.9852223459921483E-2</v>
      </c>
      <c r="I51" s="3">
        <f t="shared" si="18"/>
        <v>236.9695216857036</v>
      </c>
      <c r="J51" s="32">
        <f t="shared" si="5"/>
        <v>1300.9195266884526</v>
      </c>
      <c r="K51" s="47">
        <f t="shared" si="6"/>
        <v>2.9852223459921483E-2</v>
      </c>
      <c r="L51" s="48">
        <f t="shared" si="19"/>
        <v>8.3147200591474953E-3</v>
      </c>
      <c r="M51" s="49">
        <f t="shared" si="20"/>
        <v>2.153750340077399E-2</v>
      </c>
      <c r="N51" s="45" t="e">
        <f t="shared" si="21"/>
        <v>#N/A</v>
      </c>
      <c r="O51" s="3" t="e">
        <f t="shared" si="22"/>
        <v>#N/A</v>
      </c>
      <c r="P51" s="32" t="e">
        <f t="shared" si="11"/>
        <v>#N/A</v>
      </c>
      <c r="Q51" s="103" t="e">
        <f t="shared" si="9"/>
        <v>#N/A</v>
      </c>
      <c r="R51" s="109" t="e">
        <f t="shared" si="12"/>
        <v>#N/A</v>
      </c>
      <c r="S51" s="57" t="e">
        <f t="shared" si="23"/>
        <v>#N/A</v>
      </c>
      <c r="T51" s="39" t="e">
        <f t="shared" si="14"/>
        <v>#N/A</v>
      </c>
      <c r="U51" s="32" t="e">
        <f t="shared" si="15"/>
        <v>#N/A</v>
      </c>
      <c r="V51" s="6"/>
    </row>
    <row r="52" spans="5:22">
      <c r="E52" s="45">
        <f t="shared" si="16"/>
        <v>3.6411319573928236E-2</v>
      </c>
      <c r="F52" s="3">
        <v>235</v>
      </c>
      <c r="G52" s="32">
        <f t="shared" si="10"/>
        <v>818.45767745281023</v>
      </c>
      <c r="H52" s="45">
        <f t="shared" si="17"/>
        <v>3.5764091658840209E-2</v>
      </c>
      <c r="I52" s="3">
        <f t="shared" si="18"/>
        <v>243.55666009987311</v>
      </c>
      <c r="J52" s="32">
        <f t="shared" si="5"/>
        <v>1114.2228129128955</v>
      </c>
      <c r="K52" s="47">
        <f t="shared" si="6"/>
        <v>3.5764091658840209E-2</v>
      </c>
      <c r="L52" s="48">
        <f t="shared" si="19"/>
        <v>8.5458477228025648E-3</v>
      </c>
      <c r="M52" s="49">
        <f t="shared" si="20"/>
        <v>2.7218243936037646E-2</v>
      </c>
      <c r="N52" s="45" t="e">
        <f t="shared" si="21"/>
        <v>#N/A</v>
      </c>
      <c r="O52" s="3" t="e">
        <f t="shared" si="22"/>
        <v>#N/A</v>
      </c>
      <c r="P52" s="32" t="e">
        <f t="shared" si="11"/>
        <v>#N/A</v>
      </c>
      <c r="Q52" s="103" t="e">
        <f t="shared" si="9"/>
        <v>#N/A</v>
      </c>
      <c r="R52" s="109" t="e">
        <f t="shared" si="12"/>
        <v>#N/A</v>
      </c>
      <c r="S52" s="57" t="e">
        <f t="shared" si="23"/>
        <v>#N/A</v>
      </c>
      <c r="T52" s="39" t="e">
        <f t="shared" si="14"/>
        <v>#N/A</v>
      </c>
      <c r="U52" s="32" t="e">
        <f t="shared" si="15"/>
        <v>#N/A</v>
      </c>
    </row>
    <row r="53" spans="5:22">
      <c r="E53" s="45">
        <f t="shared" si="16"/>
        <v>4.392673049146846E-2</v>
      </c>
      <c r="F53" s="3">
        <v>240</v>
      </c>
      <c r="G53" s="32">
        <f t="shared" si="10"/>
        <v>665.29961632975983</v>
      </c>
      <c r="H53" s="45">
        <f t="shared" si="17"/>
        <v>4.2989305476026918E-2</v>
      </c>
      <c r="I53" s="3">
        <f t="shared" si="18"/>
        <v>250.54241531795245</v>
      </c>
      <c r="J53" s="32">
        <f t="shared" si="5"/>
        <v>966.85792210913235</v>
      </c>
      <c r="K53" s="47">
        <f t="shared" si="6"/>
        <v>4.2989305476026918E-2</v>
      </c>
      <c r="L53" s="48">
        <f t="shared" si="19"/>
        <v>8.790961940980788E-3</v>
      </c>
      <c r="M53" s="49">
        <f t="shared" si="20"/>
        <v>3.4198343535046132E-2</v>
      </c>
      <c r="N53" s="45" t="e">
        <f t="shared" si="21"/>
        <v>#N/A</v>
      </c>
      <c r="O53" s="3" t="e">
        <f t="shared" si="22"/>
        <v>#N/A</v>
      </c>
      <c r="P53" s="32" t="e">
        <f t="shared" si="11"/>
        <v>#N/A</v>
      </c>
      <c r="Q53" s="103" t="e">
        <f t="shared" si="9"/>
        <v>#N/A</v>
      </c>
      <c r="R53" s="109" t="e">
        <f t="shared" si="12"/>
        <v>#N/A</v>
      </c>
      <c r="S53" s="57" t="e">
        <f t="shared" si="23"/>
        <v>#N/A</v>
      </c>
      <c r="T53" s="39" t="e">
        <f t="shared" si="14"/>
        <v>#N/A</v>
      </c>
      <c r="U53" s="32" t="e">
        <f t="shared" si="15"/>
        <v>#N/A</v>
      </c>
    </row>
    <row r="54" spans="5:22">
      <c r="E54" s="45">
        <f t="shared" si="16"/>
        <v>5.3141708094374143E-2</v>
      </c>
      <c r="F54" s="3">
        <v>245</v>
      </c>
      <c r="G54" s="32">
        <f t="shared" si="10"/>
        <v>542.59491617466233</v>
      </c>
      <c r="H54" s="45">
        <f t="shared" si="17"/>
        <v>5.1777799685555868E-2</v>
      </c>
      <c r="I54" s="3">
        <f t="shared" si="18"/>
        <v>258.01971848312166</v>
      </c>
      <c r="J54" s="32">
        <f t="shared" si="5"/>
        <v>850.80595001836946</v>
      </c>
      <c r="K54" s="47">
        <f t="shared" si="6"/>
        <v>5.1777799685555868E-2</v>
      </c>
      <c r="L54" s="48">
        <f t="shared" si="19"/>
        <v>9.053323455548129E-3</v>
      </c>
      <c r="M54" s="49">
        <f t="shared" si="20"/>
        <v>4.2724476230007739E-2</v>
      </c>
      <c r="N54" s="45" t="e">
        <f t="shared" si="21"/>
        <v>#N/A</v>
      </c>
      <c r="O54" s="3" t="e">
        <f t="shared" si="22"/>
        <v>#N/A</v>
      </c>
      <c r="P54" s="32" t="e">
        <f t="shared" si="11"/>
        <v>#N/A</v>
      </c>
      <c r="Q54" s="103" t="e">
        <f t="shared" si="9"/>
        <v>#N/A</v>
      </c>
      <c r="R54" s="109" t="e">
        <f t="shared" si="12"/>
        <v>#N/A</v>
      </c>
      <c r="S54" s="57" t="e">
        <f t="shared" si="23"/>
        <v>#N/A</v>
      </c>
      <c r="T54" s="39" t="e">
        <f t="shared" si="14"/>
        <v>#N/A</v>
      </c>
      <c r="U54" s="32" t="e">
        <f t="shared" si="15"/>
        <v>#N/A</v>
      </c>
    </row>
    <row r="55" spans="5:22">
      <c r="E55" s="45">
        <f t="shared" si="16"/>
        <v>6.4402593997498259E-2</v>
      </c>
      <c r="F55" s="3">
        <v>250</v>
      </c>
      <c r="G55" s="32">
        <f t="shared" si="10"/>
        <v>444.01479981364935</v>
      </c>
      <c r="H55" s="45">
        <f t="shared" si="17"/>
        <v>6.2413697169816172E-2</v>
      </c>
      <c r="I55" s="3">
        <f t="shared" si="18"/>
        <v>266.10064849937453</v>
      </c>
      <c r="J55" s="32">
        <f t="shared" si="5"/>
        <v>759.77885535391374</v>
      </c>
      <c r="K55" s="47">
        <f t="shared" si="6"/>
        <v>6.2413697169816172E-2</v>
      </c>
      <c r="L55" s="48">
        <f t="shared" si="19"/>
        <v>9.336864859627177E-3</v>
      </c>
      <c r="M55" s="49">
        <f t="shared" si="20"/>
        <v>5.3076832310188997E-2</v>
      </c>
      <c r="N55" s="45" t="e">
        <f t="shared" si="21"/>
        <v>#N/A</v>
      </c>
      <c r="O55" s="3" t="e">
        <f t="shared" si="22"/>
        <v>#N/A</v>
      </c>
      <c r="P55" s="32" t="e">
        <f t="shared" si="11"/>
        <v>#N/A</v>
      </c>
      <c r="Q55" s="103" t="e">
        <f t="shared" si="9"/>
        <v>#N/A</v>
      </c>
      <c r="R55" s="109" t="e">
        <f t="shared" si="12"/>
        <v>#N/A</v>
      </c>
      <c r="S55" s="57" t="e">
        <f t="shared" si="23"/>
        <v>#N/A</v>
      </c>
      <c r="T55" s="39" t="e">
        <f t="shared" si="14"/>
        <v>#N/A</v>
      </c>
      <c r="U55" s="32" t="e">
        <f t="shared" si="15"/>
        <v>#N/A</v>
      </c>
    </row>
    <row r="56" spans="5:22">
      <c r="E56" s="45">
        <f t="shared" si="16"/>
        <v>7.8117107012613082E-2</v>
      </c>
      <c r="F56" s="3">
        <v>255</v>
      </c>
      <c r="G56" s="32">
        <f t="shared" si="10"/>
        <v>364.5772908224651</v>
      </c>
      <c r="H56" s="45">
        <f t="shared" si="17"/>
        <v>7.5216100179009385E-2</v>
      </c>
      <c r="I56" s="3">
        <f t="shared" si="18"/>
        <v>274.91986228821634</v>
      </c>
      <c r="J56" s="32">
        <f t="shared" si="5"/>
        <v>688.87175185071612</v>
      </c>
      <c r="K56" s="47">
        <f t="shared" si="6"/>
        <v>7.5216100179009385E-2</v>
      </c>
      <c r="L56" s="48">
        <f t="shared" si="19"/>
        <v>9.6463109574812748E-3</v>
      </c>
      <c r="M56" s="49">
        <f t="shared" si="20"/>
        <v>6.5569789221528105E-2</v>
      </c>
      <c r="N56" s="45" t="e">
        <f t="shared" si="21"/>
        <v>#N/A</v>
      </c>
      <c r="O56" s="3" t="e">
        <f t="shared" si="22"/>
        <v>#N/A</v>
      </c>
      <c r="P56" s="32" t="e">
        <f t="shared" si="11"/>
        <v>#N/A</v>
      </c>
      <c r="Q56" s="103" t="e">
        <f t="shared" si="9"/>
        <v>#N/A</v>
      </c>
      <c r="R56" s="109" t="e">
        <f t="shared" si="12"/>
        <v>#N/A</v>
      </c>
      <c r="S56" s="57" t="e">
        <f t="shared" si="23"/>
        <v>#N/A</v>
      </c>
      <c r="T56" s="39" t="e">
        <f t="shared" si="14"/>
        <v>#N/A</v>
      </c>
      <c r="U56" s="32" t="e">
        <f t="shared" si="15"/>
        <v>#N/A</v>
      </c>
    </row>
    <row r="57" spans="5:22">
      <c r="E57" s="45">
        <f t="shared" si="16"/>
        <v>9.4763658634073406E-2</v>
      </c>
      <c r="F57" s="3">
        <v>260</v>
      </c>
      <c r="G57" s="32">
        <f t="shared" si="10"/>
        <v>300.36250832599609</v>
      </c>
      <c r="H57" s="45">
        <f t="shared" si="17"/>
        <v>9.0538503108476193E-2</v>
      </c>
      <c r="I57" s="3">
        <f t="shared" si="18"/>
        <v>284.63855124485912</v>
      </c>
      <c r="J57" s="32">
        <f t="shared" si="5"/>
        <v>634.27968846535043</v>
      </c>
      <c r="K57" s="47">
        <f t="shared" si="6"/>
        <v>9.0538503108476193E-2</v>
      </c>
      <c r="L57" s="48">
        <f t="shared" si="19"/>
        <v>9.9873175875389159E-3</v>
      </c>
      <c r="M57" s="49">
        <f t="shared" si="20"/>
        <v>8.0551185520937277E-2</v>
      </c>
      <c r="N57" s="45" t="e">
        <f t="shared" si="21"/>
        <v>#N/A</v>
      </c>
      <c r="O57" s="3" t="e">
        <f t="shared" si="22"/>
        <v>#N/A</v>
      </c>
      <c r="P57" s="32" t="e">
        <f t="shared" si="11"/>
        <v>#N/A</v>
      </c>
      <c r="Q57" s="103" t="e">
        <f t="shared" si="9"/>
        <v>#N/A</v>
      </c>
      <c r="R57" s="109" t="e">
        <f t="shared" si="12"/>
        <v>#N/A</v>
      </c>
      <c r="S57" s="57" t="e">
        <f t="shared" si="23"/>
        <v>#N/A</v>
      </c>
      <c r="T57" s="39" t="e">
        <f t="shared" si="14"/>
        <v>#N/A</v>
      </c>
      <c r="U57" s="32" t="e">
        <f t="shared" si="15"/>
        <v>#N/A</v>
      </c>
    </row>
    <row r="58" spans="5:22">
      <c r="E58" s="45">
        <f t="shared" si="16"/>
        <v>0.11490185521276325</v>
      </c>
      <c r="F58" s="3">
        <v>265</v>
      </c>
      <c r="G58" s="32">
        <f t="shared" si="10"/>
        <v>248.28439728763894</v>
      </c>
      <c r="H58" s="45">
        <f t="shared" si="17"/>
        <v>0.10876637880719253</v>
      </c>
      <c r="I58" s="3">
        <f t="shared" si="18"/>
        <v>295.44899163138223</v>
      </c>
      <c r="J58" s="32">
        <f t="shared" si="5"/>
        <v>593.07187327837744</v>
      </c>
      <c r="K58" s="47">
        <f t="shared" si="6"/>
        <v>0.10876637880719253</v>
      </c>
      <c r="L58" s="48">
        <f t="shared" si="19"/>
        <v>1.0366631285311657E-2</v>
      </c>
      <c r="M58" s="49">
        <f t="shared" si="20"/>
        <v>9.8399747521880881E-2</v>
      </c>
      <c r="N58" s="45" t="e">
        <f t="shared" si="21"/>
        <v>#N/A</v>
      </c>
      <c r="O58" s="3" t="e">
        <f t="shared" si="22"/>
        <v>#N/A</v>
      </c>
      <c r="P58" s="32" t="e">
        <f t="shared" si="11"/>
        <v>#N/A</v>
      </c>
      <c r="Q58" s="103" t="e">
        <f t="shared" si="9"/>
        <v>#N/A</v>
      </c>
      <c r="R58" s="109" t="e">
        <f t="shared" si="12"/>
        <v>#N/A</v>
      </c>
      <c r="S58" s="57" t="e">
        <f t="shared" si="23"/>
        <v>#N/A</v>
      </c>
      <c r="T58" s="39" t="e">
        <f t="shared" si="14"/>
        <v>#N/A</v>
      </c>
      <c r="U58" s="32" t="e">
        <f t="shared" si="15"/>
        <v>#N/A</v>
      </c>
    </row>
    <row r="59" spans="5:22">
      <c r="E59" s="45">
        <f t="shared" si="16"/>
        <v>0.13918431022819464</v>
      </c>
      <c r="F59" s="3">
        <v>270</v>
      </c>
      <c r="G59" s="32">
        <f t="shared" si="10"/>
        <v>205.90998714184886</v>
      </c>
      <c r="H59" s="45">
        <f t="shared" si="17"/>
        <v>0.13031248895800845</v>
      </c>
      <c r="I59" s="3">
        <f t="shared" si="18"/>
        <v>307.57976376161258</v>
      </c>
      <c r="J59" s="32">
        <f t="shared" si="5"/>
        <v>563.01448592431791</v>
      </c>
      <c r="K59" s="47">
        <f t="shared" si="6"/>
        <v>0.13031248895800845</v>
      </c>
      <c r="L59" s="48">
        <f t="shared" si="19"/>
        <v>1.079227241268816E-2</v>
      </c>
      <c r="M59" s="49">
        <f t="shared" si="20"/>
        <v>0.1195202165453203</v>
      </c>
      <c r="N59" s="45" t="e">
        <f t="shared" si="21"/>
        <v>#N/A</v>
      </c>
      <c r="O59" s="3" t="e">
        <f t="shared" si="22"/>
        <v>#N/A</v>
      </c>
      <c r="P59" s="32" t="e">
        <f t="shared" si="11"/>
        <v>#N/A</v>
      </c>
      <c r="Q59" s="103" t="e">
        <f t="shared" si="9"/>
        <v>#N/A</v>
      </c>
      <c r="R59" s="109" t="e">
        <f t="shared" si="12"/>
        <v>#N/A</v>
      </c>
      <c r="S59" s="57" t="e">
        <f t="shared" si="23"/>
        <v>#N/A</v>
      </c>
      <c r="T59" s="39" t="e">
        <f t="shared" si="14"/>
        <v>#N/A</v>
      </c>
      <c r="U59" s="32" t="e">
        <f t="shared" si="15"/>
        <v>#N/A</v>
      </c>
    </row>
    <row r="60" spans="5:22">
      <c r="E60" s="45">
        <f t="shared" si="16"/>
        <v>0.16836990013081862</v>
      </c>
      <c r="F60" s="3">
        <v>275</v>
      </c>
      <c r="G60" s="32">
        <f t="shared" si="10"/>
        <v>171.31742125762088</v>
      </c>
      <c r="H60" s="45">
        <f t="shared" si="17"/>
        <v>0.15560952958614013</v>
      </c>
      <c r="I60" s="3">
        <f t="shared" si="18"/>
        <v>321.3017225359751</v>
      </c>
      <c r="J60" s="32">
        <f t="shared" si="5"/>
        <v>542.43336112220811</v>
      </c>
      <c r="K60" s="47">
        <f t="shared" si="6"/>
        <v>0.15560952958614013</v>
      </c>
      <c r="L60" s="48">
        <f t="shared" si="19"/>
        <v>1.1273744650385092E-2</v>
      </c>
      <c r="M60" s="49">
        <f t="shared" si="20"/>
        <v>0.14433578493575505</v>
      </c>
      <c r="N60" s="45" t="e">
        <f t="shared" si="21"/>
        <v>#N/A</v>
      </c>
      <c r="O60" s="3" t="e">
        <f t="shared" si="22"/>
        <v>#N/A</v>
      </c>
      <c r="P60" s="32" t="e">
        <f t="shared" si="11"/>
        <v>#N/A</v>
      </c>
      <c r="Q60" s="103" t="e">
        <f t="shared" si="9"/>
        <v>#N/A</v>
      </c>
      <c r="R60" s="109" t="e">
        <f t="shared" si="12"/>
        <v>#N/A</v>
      </c>
      <c r="S60" s="57" t="e">
        <f t="shared" si="23"/>
        <v>#N/A</v>
      </c>
      <c r="T60" s="39" t="e">
        <f t="shared" si="14"/>
        <v>#N/A</v>
      </c>
      <c r="U60" s="32" t="e">
        <f t="shared" si="15"/>
        <v>#N/A</v>
      </c>
    </row>
    <row r="61" spans="5:22">
      <c r="E61" s="45">
        <f t="shared" si="16"/>
        <v>0.20333860789208499</v>
      </c>
      <c r="F61" s="3">
        <v>280</v>
      </c>
      <c r="G61" s="32">
        <f t="shared" si="10"/>
        <v>142.98498057564277</v>
      </c>
      <c r="H61" s="45">
        <f t="shared" si="17"/>
        <v>0.18509986695689454</v>
      </c>
      <c r="I61" s="3">
        <f t="shared" si="18"/>
        <v>336.93481020978379</v>
      </c>
      <c r="J61" s="32">
        <f t="shared" si="5"/>
        <v>530.10881080363754</v>
      </c>
      <c r="K61" s="47">
        <f t="shared" si="6"/>
        <v>0.18509986695689454</v>
      </c>
      <c r="L61" s="48">
        <f t="shared" si="19"/>
        <v>1.1822274042448554E-2</v>
      </c>
      <c r="M61" s="49">
        <f t="shared" si="20"/>
        <v>0.17327759291444597</v>
      </c>
      <c r="N61" s="45" t="e">
        <f t="shared" si="21"/>
        <v>#N/A</v>
      </c>
      <c r="O61" s="3" t="e">
        <f t="shared" si="22"/>
        <v>#N/A</v>
      </c>
      <c r="P61" s="32" t="e">
        <f t="shared" si="11"/>
        <v>#N/A</v>
      </c>
      <c r="Q61" s="103" t="e">
        <f t="shared" si="9"/>
        <v>#N/A</v>
      </c>
      <c r="R61" s="109" t="e">
        <f t="shared" si="12"/>
        <v>#N/A</v>
      </c>
      <c r="S61" s="57" t="e">
        <f t="shared" si="23"/>
        <v>#N/A</v>
      </c>
      <c r="T61" s="39" t="e">
        <f t="shared" si="14"/>
        <v>#N/A</v>
      </c>
      <c r="U61" s="32" t="e">
        <f t="shared" si="15"/>
        <v>#N/A</v>
      </c>
    </row>
    <row r="62" spans="5:22">
      <c r="E62" s="45">
        <f t="shared" si="16"/>
        <v>0.24510810969215124</v>
      </c>
      <c r="F62" s="3">
        <v>285</v>
      </c>
      <c r="G62" s="32">
        <f t="shared" si="10"/>
        <v>119.7045639647076</v>
      </c>
      <c r="H62" s="45">
        <f t="shared" si="17"/>
        <v>0.21922236124081979</v>
      </c>
      <c r="I62" s="3">
        <f t="shared" si="18"/>
        <v>354.8558112622631</v>
      </c>
      <c r="J62" s="32">
        <f t="shared" si="5"/>
        <v>525.19610387689943</v>
      </c>
      <c r="K62" s="47">
        <f t="shared" si="6"/>
        <v>0.21922236124081979</v>
      </c>
      <c r="L62" s="48">
        <f t="shared" si="19"/>
        <v>1.2451081096921512E-2</v>
      </c>
      <c r="M62" s="49">
        <f t="shared" si="20"/>
        <v>0.20677128014389828</v>
      </c>
      <c r="N62" s="45" t="e">
        <f t="shared" si="21"/>
        <v>#N/A</v>
      </c>
      <c r="O62" s="3" t="e">
        <f t="shared" si="22"/>
        <v>#N/A</v>
      </c>
      <c r="P62" s="32" t="e">
        <f t="shared" si="11"/>
        <v>#N/A</v>
      </c>
      <c r="Q62" s="103" t="e">
        <f t="shared" si="9"/>
        <v>#N/A</v>
      </c>
      <c r="R62" s="109" t="e">
        <f t="shared" si="12"/>
        <v>#N/A</v>
      </c>
      <c r="S62" s="57" t="e">
        <f t="shared" si="23"/>
        <v>#N/A</v>
      </c>
      <c r="T62" s="39" t="e">
        <f t="shared" si="14"/>
        <v>#N/A</v>
      </c>
      <c r="U62" s="32" t="e">
        <f t="shared" si="15"/>
        <v>#N/A</v>
      </c>
    </row>
    <row r="63" spans="5:22">
      <c r="E63" s="45">
        <f t="shared" si="16"/>
        <v>0.29485227211855214</v>
      </c>
      <c r="F63" s="3">
        <v>290</v>
      </c>
      <c r="G63" s="32">
        <f t="shared" si="10"/>
        <v>100.51430672690013</v>
      </c>
      <c r="H63" s="45">
        <f t="shared" si="17"/>
        <v>0.25839661306025724</v>
      </c>
      <c r="I63" s="3">
        <f t="shared" si="18"/>
        <v>375.50715891438017</v>
      </c>
      <c r="J63" s="32">
        <f t="shared" si="5"/>
        <v>527.16635782359208</v>
      </c>
      <c r="K63" s="47">
        <f t="shared" si="6"/>
        <v>0.25839661306025724</v>
      </c>
      <c r="L63" s="48">
        <f t="shared" si="19"/>
        <v>1.3175689786469479E-2</v>
      </c>
      <c r="M63" s="49">
        <f t="shared" si="20"/>
        <v>0.24522092327378775</v>
      </c>
      <c r="N63" s="45" t="e">
        <f t="shared" si="21"/>
        <v>#N/A</v>
      </c>
      <c r="O63" s="3" t="e">
        <f t="shared" si="22"/>
        <v>#N/A</v>
      </c>
      <c r="P63" s="32" t="e">
        <f t="shared" si="11"/>
        <v>#N/A</v>
      </c>
      <c r="Q63" s="103" t="e">
        <f t="shared" si="9"/>
        <v>#N/A</v>
      </c>
      <c r="R63" s="109" t="e">
        <f t="shared" si="12"/>
        <v>#N/A</v>
      </c>
      <c r="S63" s="57" t="e">
        <f t="shared" si="23"/>
        <v>#N/A</v>
      </c>
      <c r="T63" s="39" t="e">
        <f t="shared" si="14"/>
        <v>#N/A</v>
      </c>
      <c r="U63" s="32" t="e">
        <f t="shared" si="15"/>
        <v>#N/A</v>
      </c>
    </row>
    <row r="64" spans="5:22">
      <c r="E64" s="45">
        <f t="shared" si="16"/>
        <v>0.35392173986808156</v>
      </c>
      <c r="F64" s="3">
        <v>295</v>
      </c>
      <c r="G64" s="32">
        <f t="shared" si="10"/>
        <v>84.646098745994408</v>
      </c>
      <c r="H64" s="45">
        <f t="shared" si="17"/>
        <v>0.30300537360847873</v>
      </c>
      <c r="I64" s="3">
        <f t="shared" si="18"/>
        <v>399.40691326108407</v>
      </c>
      <c r="J64" s="32">
        <f t="shared" si="5"/>
        <v>535.76369423823326</v>
      </c>
      <c r="K64" s="47">
        <f t="shared" si="6"/>
        <v>0.30300537360847873</v>
      </c>
      <c r="L64" s="48">
        <f t="shared" si="19"/>
        <v>1.4014277658283652E-2</v>
      </c>
      <c r="M64" s="49">
        <f t="shared" si="20"/>
        <v>0.28899109595019506</v>
      </c>
      <c r="N64" s="45" t="e">
        <f t="shared" si="21"/>
        <v>#N/A</v>
      </c>
      <c r="O64" s="3" t="e">
        <f t="shared" si="22"/>
        <v>#N/A</v>
      </c>
      <c r="P64" s="32" t="e">
        <f t="shared" si="11"/>
        <v>#N/A</v>
      </c>
      <c r="Q64" s="103" t="e">
        <f t="shared" si="9"/>
        <v>#N/A</v>
      </c>
      <c r="R64" s="109" t="e">
        <f t="shared" si="12"/>
        <v>#N/A</v>
      </c>
      <c r="S64" s="57" t="e">
        <f t="shared" si="23"/>
        <v>#N/A</v>
      </c>
      <c r="T64" s="39" t="e">
        <f t="shared" si="14"/>
        <v>#N/A</v>
      </c>
      <c r="U64" s="32" t="e">
        <f t="shared" si="15"/>
        <v>#N/A</v>
      </c>
    </row>
    <row r="65" spans="5:21" ht="19.5" thickBot="1">
      <c r="E65" s="46">
        <f t="shared" ref="E65" si="24">F65/C$3+C$5*(F65/C$4)^C$6</f>
        <v>0.42386680726372444</v>
      </c>
      <c r="F65" s="33">
        <v>300</v>
      </c>
      <c r="G65" s="34">
        <f t="shared" ref="G65" si="25">IFERROR((F65-F64)/(E65-E64),NA())</f>
        <v>71.484669129241084</v>
      </c>
      <c r="H65" s="46">
        <f t="shared" ref="H65" si="26">LN((1+E65))</f>
        <v>0.35337627439027297</v>
      </c>
      <c r="I65" s="33">
        <f t="shared" ref="I65" si="27">F65*(1+E65)</f>
        <v>427.16004217911734</v>
      </c>
      <c r="J65" s="34">
        <f t="shared" ref="J65" si="28">IFERROR((I65-I64)/(H65-H64),NA())</f>
        <v>550.97543397643983</v>
      </c>
      <c r="K65" s="50">
        <f t="shared" ref="K65" si="29">H65</f>
        <v>0.35337627439027297</v>
      </c>
      <c r="L65" s="51">
        <f t="shared" ref="L65" si="30">I65/C$3</f>
        <v>1.4988071655407626E-2</v>
      </c>
      <c r="M65" s="52">
        <f t="shared" ref="M65" si="31">H65-L65</f>
        <v>0.33838820273486536</v>
      </c>
      <c r="N65" s="46" t="e">
        <f t="shared" si="21"/>
        <v>#N/A</v>
      </c>
      <c r="O65" s="33" t="e">
        <f t="shared" si="22"/>
        <v>#N/A</v>
      </c>
      <c r="P65" s="34" t="e">
        <f t="shared" ref="P65" si="32">IFERROR((O65-O64)/(N65-N64),NA())</f>
        <v>#N/A</v>
      </c>
      <c r="Q65" s="112" t="e">
        <f t="shared" si="9"/>
        <v>#N/A</v>
      </c>
      <c r="R65" s="111" t="e">
        <f t="shared" si="12"/>
        <v>#N/A</v>
      </c>
      <c r="S65" s="58" t="e">
        <f t="shared" si="23"/>
        <v>#N/A</v>
      </c>
      <c r="T65" s="40" t="e">
        <f t="shared" ref="T65" si="33">O64</f>
        <v>#N/A</v>
      </c>
      <c r="U65" s="34" t="e">
        <f t="shared" ref="U65" si="34">IFERROR((T65-T64)/(S65-S64),NA())</f>
        <v>#N/A</v>
      </c>
    </row>
    <row r="67" spans="5:21">
      <c r="H67" s="6"/>
      <c r="M67" s="7"/>
    </row>
  </sheetData>
  <phoneticPr fontId="1"/>
  <conditionalFormatting sqref="Q5:R65">
    <cfRule type="expression" dxfId="8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A31" zoomScale="85" zoomScaleNormal="85" workbookViewId="0">
      <selection activeCell="W60" sqref="W60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1" s="11" customFormat="1" ht="24">
      <c r="A1" s="10" t="s">
        <v>48</v>
      </c>
    </row>
    <row r="2" spans="1:21" ht="20.25" customHeight="1" thickBot="1">
      <c r="B2" s="1" t="s">
        <v>17</v>
      </c>
      <c r="C2" s="1"/>
      <c r="D2" s="1"/>
      <c r="E2" s="26" t="s">
        <v>49</v>
      </c>
      <c r="F2" s="1"/>
      <c r="G2" s="1"/>
      <c r="H2" s="26" t="s">
        <v>50</v>
      </c>
      <c r="I2" s="1"/>
      <c r="J2" s="1"/>
      <c r="K2" s="1"/>
      <c r="L2" s="26"/>
      <c r="N2" s="26" t="s">
        <v>51</v>
      </c>
      <c r="Q2" s="26" t="s">
        <v>28</v>
      </c>
      <c r="S2" s="26" t="s">
        <v>52</v>
      </c>
    </row>
    <row r="3" spans="1:21" ht="21">
      <c r="B3" s="12" t="s">
        <v>2</v>
      </c>
      <c r="C3" s="43">
        <v>28500</v>
      </c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</row>
    <row r="4" spans="1:21" ht="21">
      <c r="B4" s="13" t="s">
        <v>16</v>
      </c>
      <c r="C4" s="14">
        <v>167</v>
      </c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</row>
    <row r="5" spans="1:21">
      <c r="A5" s="2"/>
      <c r="B5" s="13" t="s">
        <v>3</v>
      </c>
      <c r="C5" s="15">
        <v>5.9999999999999995E-4</v>
      </c>
      <c r="E5" s="56">
        <f t="shared" ref="E5:E36" si="0">F5/C$3+C$5*(F5/C$4)^C$6</f>
        <v>0</v>
      </c>
      <c r="F5" s="3">
        <v>0</v>
      </c>
      <c r="G5" s="32" t="e">
        <f>IFERROR((F5-F4)/(E5-E4),NA())</f>
        <v>#N/A</v>
      </c>
      <c r="H5" s="56">
        <f t="shared" ref="H5:H36" si="1">LN((1+E5))</f>
        <v>0</v>
      </c>
      <c r="I5" s="3">
        <f t="shared" ref="I5:I36" si="2">F5*(1+E5)</f>
        <v>0</v>
      </c>
      <c r="J5" s="32" t="e">
        <f>IFERROR((I5-I4)/(H5-H4),NA())</f>
        <v>#N/A</v>
      </c>
      <c r="K5" s="60">
        <f>H5</f>
        <v>0</v>
      </c>
      <c r="L5" s="61">
        <f t="shared" ref="L5:L36" si="3">I5/C$3</f>
        <v>0</v>
      </c>
      <c r="M5" s="62">
        <f t="shared" ref="M5:M36" si="4">H5-L5</f>
        <v>0</v>
      </c>
      <c r="N5" s="56">
        <f>INDEX(M1:M65,C$23,1)-INDEX(M1:M65,C$23,1)</f>
        <v>0</v>
      </c>
      <c r="O5" s="3">
        <f>INDEX(I$1:I$65,C$23,1)</f>
        <v>115.46440712654048</v>
      </c>
      <c r="P5" s="59" t="e">
        <f>IFERROR((O5-O4)/(N5-N4),NA())</f>
        <v>#N/A</v>
      </c>
      <c r="Q5" s="104">
        <f>ROUND(N5,7)</f>
        <v>0</v>
      </c>
      <c r="R5" s="105">
        <f>ROUND(INDEX(I$1:I$65,C$23,1)*6.89476,3)</f>
        <v>796.09900000000005</v>
      </c>
      <c r="S5" s="53">
        <v>0</v>
      </c>
      <c r="T5" s="38">
        <v>0</v>
      </c>
      <c r="U5" s="32" t="e">
        <f>IFERROR((T5-T4)/(S5-S4),NA())</f>
        <v>#N/A</v>
      </c>
    </row>
    <row r="6" spans="1:21" ht="19.5" thickBot="1">
      <c r="A6" s="2"/>
      <c r="B6" s="16" t="s">
        <v>4</v>
      </c>
      <c r="C6" s="17">
        <v>14</v>
      </c>
      <c r="E6" s="56">
        <f t="shared" si="0"/>
        <v>1.7543859649122806E-4</v>
      </c>
      <c r="F6" s="3">
        <v>5</v>
      </c>
      <c r="G6" s="32">
        <f>IFERROR((F6-F5)/(E6-E5),NA())</f>
        <v>28500.000000000004</v>
      </c>
      <c r="H6" s="56">
        <f t="shared" si="1"/>
        <v>1.7542320894027986E-4</v>
      </c>
      <c r="I6" s="3">
        <f t="shared" si="2"/>
        <v>5.0008771929824558</v>
      </c>
      <c r="J6" s="32">
        <f t="shared" ref="J6:J65" si="5">IFERROR((I6-I5)/(H6-H5),NA())</f>
        <v>28507.500365501393</v>
      </c>
      <c r="K6" s="60">
        <f t="shared" ref="K6:K65" si="6">H6</f>
        <v>1.7542320894027986E-4</v>
      </c>
      <c r="L6" s="61">
        <f t="shared" si="3"/>
        <v>1.7546937519236688E-4</v>
      </c>
      <c r="M6" s="62">
        <f t="shared" si="4"/>
        <v>-4.6166252087013636E-8</v>
      </c>
      <c r="N6" s="56">
        <f t="shared" ref="N6:N37" si="7">IFERROR(INDEX(M$1:M$65,ROW()+$C$23-5)-INDEX(M$1:M$65,$C$23,1),NA())</f>
        <v>4.4493531956447258E-7</v>
      </c>
      <c r="O6" s="3">
        <f t="shared" ref="O6:O37" si="8">IFERROR(INDEX(I$1:I$65,ROW()+$C$23-5),NA())</f>
        <v>120.50596759033064</v>
      </c>
      <c r="P6" s="108">
        <f>IFERROR((O6-O5)/(N6-N5),NA())</f>
        <v>11330996.30913797</v>
      </c>
      <c r="Q6" s="104">
        <f t="shared" ref="Q6:Q65" si="9">ROUND(N6,7)</f>
        <v>3.9999999999999998E-7</v>
      </c>
      <c r="R6" s="105">
        <f>IFERROR(ROUND(IFERROR(INDEX(I$1:I$65,ROW()+$C$23-5),"")*6.89476,3),NA())</f>
        <v>830.86</v>
      </c>
      <c r="S6" s="54">
        <f>T6/C3</f>
        <v>4.0513827061944025E-3</v>
      </c>
      <c r="T6" s="39">
        <f>O5</f>
        <v>115.46440712654048</v>
      </c>
      <c r="U6" s="32">
        <f>IFERROR((T6-T5)/(S6-S5),NA())</f>
        <v>28500.000000000004</v>
      </c>
    </row>
    <row r="7" spans="1:21">
      <c r="E7" s="56">
        <f t="shared" si="0"/>
        <v>3.5087719298245611E-4</v>
      </c>
      <c r="F7" s="3">
        <v>10</v>
      </c>
      <c r="G7" s="32">
        <f t="shared" ref="G7:G65" si="10">IFERROR((F7-F6)/(E7-E6),NA())</f>
        <v>28500.000000000004</v>
      </c>
      <c r="H7" s="56">
        <f t="shared" si="1"/>
        <v>3.5081564997587248E-4</v>
      </c>
      <c r="I7" s="3">
        <f t="shared" si="2"/>
        <v>10.003508771929825</v>
      </c>
      <c r="J7" s="32">
        <f t="shared" si="5"/>
        <v>28522.503874224425</v>
      </c>
      <c r="K7" s="60">
        <f t="shared" si="6"/>
        <v>3.5081564997587248E-4</v>
      </c>
      <c r="L7" s="61">
        <f t="shared" si="3"/>
        <v>3.5100030778701139E-4</v>
      </c>
      <c r="M7" s="62">
        <f t="shared" si="4"/>
        <v>-1.8465781113891728E-7</v>
      </c>
      <c r="N7" s="56">
        <f t="shared" si="7"/>
        <v>2.6698291938917831E-6</v>
      </c>
      <c r="O7" s="3">
        <f t="shared" si="8"/>
        <v>125.54954509777433</v>
      </c>
      <c r="P7" s="32">
        <f t="shared" ref="P7:P65" si="11">IFERROR((O7-O6)/(N7-N6),NA())</f>
        <v>2266884.5312761697</v>
      </c>
      <c r="Q7" s="104">
        <f t="shared" si="9"/>
        <v>2.7E-6</v>
      </c>
      <c r="R7" s="105">
        <f t="shared" ref="R7:R65" si="12">IFERROR(ROUND(IFERROR(INDEX(I$1:I$65,ROW()+$C$23-5),"")*6.89476,3),NA())</f>
        <v>865.63400000000001</v>
      </c>
      <c r="S7" s="54">
        <f t="shared" ref="S7:S38" si="13">IFERROR(S6+VLOOKUP(T7,$I$5:$K$65,3)-VLOOKUP(T6,$I$5:$K$65,3),NA())</f>
        <v>4.2287244998925697E-3</v>
      </c>
      <c r="T7" s="39">
        <f t="shared" ref="T7:T65" si="14">O6</f>
        <v>120.50596759033064</v>
      </c>
      <c r="U7" s="42">
        <f t="shared" ref="U7:U65" si="15">IFERROR((T7-T6)/(S7-S6),NA())</f>
        <v>28428.495949301236</v>
      </c>
    </row>
    <row r="8" spans="1:21" ht="19.5" thickBot="1">
      <c r="B8" s="1" t="s">
        <v>7</v>
      </c>
      <c r="E8" s="56">
        <f t="shared" si="0"/>
        <v>5.263157894736855E-4</v>
      </c>
      <c r="F8" s="3">
        <v>15</v>
      </c>
      <c r="G8" s="32">
        <f t="shared" si="10"/>
        <v>28499.999999999785</v>
      </c>
      <c r="H8" s="56">
        <f t="shared" si="1"/>
        <v>5.2617733389735721E-4</v>
      </c>
      <c r="I8" s="3">
        <f t="shared" si="2"/>
        <v>15.007894736842106</v>
      </c>
      <c r="J8" s="32">
        <f t="shared" si="5"/>
        <v>28537.510891791568</v>
      </c>
      <c r="K8" s="60">
        <f t="shared" si="6"/>
        <v>5.2617733389735721E-4</v>
      </c>
      <c r="L8" s="61">
        <f t="shared" si="3"/>
        <v>5.2659279778393352E-4</v>
      </c>
      <c r="M8" s="62">
        <f t="shared" si="4"/>
        <v>-4.154638865763163E-7</v>
      </c>
      <c r="N8" s="56">
        <f t="shared" si="7"/>
        <v>7.8521949677876068E-6</v>
      </c>
      <c r="O8" s="3">
        <f t="shared" si="8"/>
        <v>130.59532275294106</v>
      </c>
      <c r="P8" s="32">
        <f t="shared" si="11"/>
        <v>973643.67459026084</v>
      </c>
      <c r="Q8" s="104">
        <f t="shared" si="9"/>
        <v>7.9000000000000006E-6</v>
      </c>
      <c r="R8" s="105">
        <f t="shared" si="12"/>
        <v>900.423</v>
      </c>
      <c r="S8" s="54">
        <f t="shared" si="13"/>
        <v>4.407917025607026E-3</v>
      </c>
      <c r="T8" s="39">
        <f t="shared" si="14"/>
        <v>125.54954509777433</v>
      </c>
      <c r="U8" s="32">
        <f t="shared" si="15"/>
        <v>28146.137721618146</v>
      </c>
    </row>
    <row r="9" spans="1:21">
      <c r="B9" s="12" t="s">
        <v>1</v>
      </c>
      <c r="C9" s="18" t="s">
        <v>0</v>
      </c>
      <c r="E9" s="56">
        <f t="shared" si="0"/>
        <v>7.0175438596498715E-4</v>
      </c>
      <c r="F9" s="3">
        <v>20</v>
      </c>
      <c r="G9" s="32">
        <f t="shared" si="10"/>
        <v>28499.999999988046</v>
      </c>
      <c r="H9" s="56">
        <f t="shared" si="1"/>
        <v>7.0150827149052526E-4</v>
      </c>
      <c r="I9" s="3">
        <f t="shared" si="2"/>
        <v>20.0140350877193</v>
      </c>
      <c r="J9" s="32">
        <f t="shared" si="5"/>
        <v>28552.521418058415</v>
      </c>
      <c r="K9" s="60">
        <f t="shared" si="6"/>
        <v>7.0150827149052526E-4</v>
      </c>
      <c r="L9" s="61">
        <f t="shared" si="3"/>
        <v>7.0224684518313334E-4</v>
      </c>
      <c r="M9" s="62">
        <f t="shared" si="4"/>
        <v>-7.3857369260808652E-7</v>
      </c>
      <c r="N9" s="56">
        <f t="shared" si="7"/>
        <v>1.7816426089853864E-5</v>
      </c>
      <c r="O9" s="3">
        <f t="shared" si="8"/>
        <v>135.64359586639253</v>
      </c>
      <c r="P9" s="32">
        <f t="shared" si="11"/>
        <v>506639.50400265557</v>
      </c>
      <c r="Q9" s="104">
        <f t="shared" si="9"/>
        <v>1.7799999999999999E-5</v>
      </c>
      <c r="R9" s="105">
        <f t="shared" si="12"/>
        <v>935.23</v>
      </c>
      <c r="S9" s="54">
        <f t="shared" si="13"/>
        <v>4.5901442213867726E-3</v>
      </c>
      <c r="T9" s="39">
        <f t="shared" si="14"/>
        <v>130.59532275294106</v>
      </c>
      <c r="U9" s="32">
        <f t="shared" si="15"/>
        <v>27689.487475104608</v>
      </c>
    </row>
    <row r="10" spans="1:21">
      <c r="B10" s="19">
        <v>0</v>
      </c>
      <c r="C10" s="20">
        <f>B10/(C$3*0.7)</f>
        <v>0</v>
      </c>
      <c r="E10" s="56">
        <f t="shared" si="0"/>
        <v>8.7719298245784365E-4</v>
      </c>
      <c r="F10" s="3">
        <v>25</v>
      </c>
      <c r="G10" s="32">
        <f t="shared" si="10"/>
        <v>28499.999999735461</v>
      </c>
      <c r="H10" s="56">
        <f t="shared" si="1"/>
        <v>8.7680847353616088E-4</v>
      </c>
      <c r="I10" s="3">
        <f t="shared" si="2"/>
        <v>25.021929824561447</v>
      </c>
      <c r="J10" s="32">
        <f t="shared" si="5"/>
        <v>28567.535452916643</v>
      </c>
      <c r="K10" s="60">
        <f t="shared" si="6"/>
        <v>8.7680847353616088E-4</v>
      </c>
      <c r="L10" s="61">
        <f t="shared" si="3"/>
        <v>8.7796244998461222E-4</v>
      </c>
      <c r="M10" s="62">
        <f t="shared" si="4"/>
        <v>-1.1539764484513318E-6</v>
      </c>
      <c r="N10" s="56">
        <f t="shared" si="7"/>
        <v>3.5342201686987262E-5</v>
      </c>
      <c r="O10" s="3">
        <f t="shared" si="8"/>
        <v>140.69483210794547</v>
      </c>
      <c r="P10" s="32">
        <f t="shared" si="11"/>
        <v>288217.55782261339</v>
      </c>
      <c r="Q10" s="104">
        <f t="shared" si="9"/>
        <v>3.5299999999999997E-5</v>
      </c>
      <c r="R10" s="105">
        <f t="shared" si="12"/>
        <v>970.05700000000002</v>
      </c>
      <c r="S10" s="54">
        <f t="shared" si="13"/>
        <v>4.7772408424545049E-3</v>
      </c>
      <c r="T10" s="39">
        <f t="shared" si="14"/>
        <v>135.64359586639253</v>
      </c>
      <c r="U10" s="32">
        <f t="shared" si="15"/>
        <v>26982.17148252992</v>
      </c>
    </row>
    <row r="11" spans="1:21" ht="19.5" thickBot="1">
      <c r="B11" s="21">
        <v>999</v>
      </c>
      <c r="C11" s="22">
        <f>B11/(C$3*0.7)</f>
        <v>5.0075187969924814E-2</v>
      </c>
      <c r="E11" s="56">
        <f t="shared" si="0"/>
        <v>1.0526315789692368E-3</v>
      </c>
      <c r="F11" s="3">
        <v>30</v>
      </c>
      <c r="G11" s="32">
        <f t="shared" si="10"/>
        <v>28499.999996724189</v>
      </c>
      <c r="H11" s="56">
        <f t="shared" si="1"/>
        <v>1.0520779508255721E-3</v>
      </c>
      <c r="I11" s="3">
        <f t="shared" si="2"/>
        <v>30.031578947369077</v>
      </c>
      <c r="J11" s="32">
        <f t="shared" si="5"/>
        <v>28582.552993728154</v>
      </c>
      <c r="K11" s="60">
        <f t="shared" si="6"/>
        <v>1.0520779508255721E-3</v>
      </c>
      <c r="L11" s="61">
        <f t="shared" si="3"/>
        <v>1.0537396121883887E-3</v>
      </c>
      <c r="M11" s="62">
        <f t="shared" si="4"/>
        <v>-1.6616613628165321E-6</v>
      </c>
      <c r="N11" s="56">
        <f t="shared" si="7"/>
        <v>6.4599390272247932E-5</v>
      </c>
      <c r="O11" s="3">
        <f t="shared" si="8"/>
        <v>145.74975969194594</v>
      </c>
      <c r="P11" s="32">
        <f t="shared" si="11"/>
        <v>172775.57511274557</v>
      </c>
      <c r="Q11" s="104">
        <f t="shared" si="9"/>
        <v>6.4599999999999998E-5</v>
      </c>
      <c r="R11" s="105">
        <f t="shared" si="12"/>
        <v>1004.91</v>
      </c>
      <c r="S11" s="54">
        <f t="shared" si="13"/>
        <v>4.9720029774043724E-3</v>
      </c>
      <c r="T11" s="39">
        <f t="shared" si="14"/>
        <v>140.69483210794547</v>
      </c>
      <c r="U11" s="32">
        <f t="shared" si="15"/>
        <v>25935.412152126744</v>
      </c>
    </row>
    <row r="12" spans="1:21">
      <c r="E12" s="56">
        <f t="shared" si="0"/>
        <v>1.2280701756278629E-3</v>
      </c>
      <c r="F12" s="3">
        <v>35</v>
      </c>
      <c r="G12" s="32">
        <f t="shared" si="10"/>
        <v>28499.999972806185</v>
      </c>
      <c r="H12" s="56">
        <f t="shared" si="1"/>
        <v>1.2273167142554983E-3</v>
      </c>
      <c r="I12" s="3">
        <f t="shared" si="2"/>
        <v>35.042982456146973</v>
      </c>
      <c r="J12" s="32">
        <f t="shared" si="5"/>
        <v>28597.574022381403</v>
      </c>
      <c r="K12" s="60">
        <f t="shared" si="6"/>
        <v>1.2273167142554983E-3</v>
      </c>
      <c r="L12" s="61">
        <f t="shared" si="3"/>
        <v>1.2295783317946307E-3</v>
      </c>
      <c r="M12" s="62">
        <f t="shared" si="4"/>
        <v>-2.2616175391323903E-6</v>
      </c>
      <c r="N12" s="56">
        <f t="shared" si="7"/>
        <v>1.1175352944922407E-4</v>
      </c>
      <c r="O12" s="3">
        <f t="shared" si="8"/>
        <v>150.80949485821688</v>
      </c>
      <c r="P12" s="32">
        <f t="shared" si="11"/>
        <v>107302.03656737407</v>
      </c>
      <c r="Q12" s="104">
        <f t="shared" si="9"/>
        <v>1.1179999999999999E-4</v>
      </c>
      <c r="R12" s="105">
        <f t="shared" si="12"/>
        <v>1039.7950000000001</v>
      </c>
      <c r="S12" s="54">
        <f t="shared" si="13"/>
        <v>5.1786260461300013E-3</v>
      </c>
      <c r="T12" s="39">
        <f t="shared" si="14"/>
        <v>145.74975969194594</v>
      </c>
      <c r="U12" s="32">
        <f t="shared" si="15"/>
        <v>24464.487993413823</v>
      </c>
    </row>
    <row r="13" spans="1:21" ht="19.5" thickBot="1">
      <c r="B13" s="1" t="s">
        <v>8</v>
      </c>
      <c r="E13" s="56">
        <f t="shared" si="0"/>
        <v>1.4035087731571522E-3</v>
      </c>
      <c r="F13" s="3">
        <v>40</v>
      </c>
      <c r="G13" s="32">
        <f t="shared" si="10"/>
        <v>28499.99983136696</v>
      </c>
      <c r="H13" s="56">
        <f t="shared" si="1"/>
        <v>1.4025247753111742E-3</v>
      </c>
      <c r="I13" s="3">
        <f t="shared" si="2"/>
        <v>40.056140350926285</v>
      </c>
      <c r="J13" s="32">
        <f t="shared" si="5"/>
        <v>28612.598441953407</v>
      </c>
      <c r="K13" s="60">
        <f t="shared" si="6"/>
        <v>1.4025247753111742E-3</v>
      </c>
      <c r="L13" s="61">
        <f t="shared" si="3"/>
        <v>1.4054786088044311E-3</v>
      </c>
      <c r="M13" s="62">
        <f t="shared" si="4"/>
        <v>-2.9538334932568185E-6</v>
      </c>
      <c r="N13" s="56">
        <f t="shared" si="7"/>
        <v>1.8579871872346099E-4</v>
      </c>
      <c r="O13" s="3">
        <f t="shared" si="8"/>
        <v>155.87572377179896</v>
      </c>
      <c r="P13" s="32">
        <f t="shared" si="11"/>
        <v>68420.770656937326</v>
      </c>
      <c r="Q13" s="104">
        <f t="shared" si="9"/>
        <v>1.8579999999999999E-4</v>
      </c>
      <c r="R13" s="105">
        <f t="shared" si="12"/>
        <v>1074.7260000000001</v>
      </c>
      <c r="S13" s="54">
        <f t="shared" si="13"/>
        <v>5.4033147525445547E-3</v>
      </c>
      <c r="T13" s="39">
        <f t="shared" si="14"/>
        <v>150.80949485821688</v>
      </c>
      <c r="U13" s="32">
        <f t="shared" si="15"/>
        <v>22518.867312074275</v>
      </c>
    </row>
    <row r="14" spans="1:21">
      <c r="B14" s="12" t="s">
        <v>1</v>
      </c>
      <c r="C14" s="18" t="s">
        <v>0</v>
      </c>
      <c r="E14" s="56">
        <f t="shared" si="0"/>
        <v>1.5789473748050963E-3</v>
      </c>
      <c r="F14" s="3">
        <v>45</v>
      </c>
      <c r="G14" s="32">
        <f t="shared" si="10"/>
        <v>28499.9991622915</v>
      </c>
      <c r="H14" s="56">
        <f t="shared" si="1"/>
        <v>1.5777021479916747E-3</v>
      </c>
      <c r="I14" s="3">
        <f t="shared" si="2"/>
        <v>45.07105263186623</v>
      </c>
      <c r="J14" s="32">
        <f t="shared" si="5"/>
        <v>28627.625841189307</v>
      </c>
      <c r="K14" s="60">
        <f t="shared" si="6"/>
        <v>1.5777021479916747E-3</v>
      </c>
      <c r="L14" s="61">
        <f t="shared" si="3"/>
        <v>1.5814404432233765E-3</v>
      </c>
      <c r="M14" s="62">
        <f t="shared" si="4"/>
        <v>-3.7382952317018079E-6</v>
      </c>
      <c r="N14" s="56">
        <f t="shared" si="7"/>
        <v>2.9969041216635663E-4</v>
      </c>
      <c r="O14" s="3">
        <f t="shared" si="8"/>
        <v>160.95095893698033</v>
      </c>
      <c r="P14" s="32">
        <f t="shared" si="11"/>
        <v>44561.94312121674</v>
      </c>
      <c r="Q14" s="104">
        <f t="shared" si="9"/>
        <v>2.9970000000000002E-4</v>
      </c>
      <c r="R14" s="105">
        <f t="shared" si="12"/>
        <v>1109.7180000000001</v>
      </c>
      <c r="S14" s="54">
        <f t="shared" si="13"/>
        <v>5.6551223598392169E-3</v>
      </c>
      <c r="T14" s="39">
        <f t="shared" si="14"/>
        <v>155.87572377179896</v>
      </c>
      <c r="U14" s="32">
        <f t="shared" si="15"/>
        <v>20119.443443397009</v>
      </c>
    </row>
    <row r="15" spans="1:21">
      <c r="B15" s="19">
        <v>0</v>
      </c>
      <c r="C15" s="20">
        <f>B15/(C$3*0.85)</f>
        <v>0</v>
      </c>
      <c r="E15" s="56">
        <f t="shared" si="0"/>
        <v>1.7543859928184815E-3</v>
      </c>
      <c r="F15" s="3">
        <v>50</v>
      </c>
      <c r="G15" s="32">
        <f t="shared" si="10"/>
        <v>28499.996503725997</v>
      </c>
      <c r="H15" s="56">
        <f t="shared" si="1"/>
        <v>1.7528488552716363E-3</v>
      </c>
      <c r="I15" s="3">
        <f t="shared" si="2"/>
        <v>50.087719299640924</v>
      </c>
      <c r="J15" s="32">
        <f t="shared" si="5"/>
        <v>28642.654753171304</v>
      </c>
      <c r="K15" s="60">
        <f t="shared" si="6"/>
        <v>1.7528488552716363E-3</v>
      </c>
      <c r="L15" s="61">
        <f t="shared" si="3"/>
        <v>1.7574638350751201E-3</v>
      </c>
      <c r="M15" s="62">
        <f t="shared" si="4"/>
        <v>-4.6149798034837968E-6</v>
      </c>
      <c r="N15" s="56">
        <f t="shared" si="7"/>
        <v>4.718695078448883E-4</v>
      </c>
      <c r="O15" s="3">
        <f t="shared" si="8"/>
        <v>166.03889657036231</v>
      </c>
      <c r="P15" s="32">
        <f t="shared" si="11"/>
        <v>29550.263423856384</v>
      </c>
      <c r="Q15" s="104">
        <f t="shared" si="9"/>
        <v>4.7189999999999998E-4</v>
      </c>
      <c r="R15" s="105">
        <f t="shared" si="12"/>
        <v>1144.798</v>
      </c>
      <c r="S15" s="54">
        <f t="shared" si="13"/>
        <v>5.9470924801305804E-3</v>
      </c>
      <c r="T15" s="39">
        <f t="shared" si="14"/>
        <v>160.95095893698033</v>
      </c>
      <c r="U15" s="32">
        <f t="shared" si="15"/>
        <v>17382.721081584226</v>
      </c>
    </row>
    <row r="16" spans="1:21" ht="19.5" thickBot="1">
      <c r="B16" s="21">
        <v>999</v>
      </c>
      <c r="C16" s="22">
        <f>B16/(C$3*0.85)</f>
        <v>4.123839009287926E-2</v>
      </c>
      <c r="E16" s="56">
        <f t="shared" si="0"/>
        <v>1.9298246673772599E-3</v>
      </c>
      <c r="F16" s="3">
        <v>55</v>
      </c>
      <c r="G16" s="32">
        <f t="shared" si="10"/>
        <v>28499.987317932093</v>
      </c>
      <c r="H16" s="56">
        <f t="shared" si="1"/>
        <v>1.9279649479911167E-3</v>
      </c>
      <c r="I16" s="3">
        <f t="shared" si="2"/>
        <v>55.106140356705751</v>
      </c>
      <c r="J16" s="32">
        <f t="shared" si="5"/>
        <v>28657.680622784726</v>
      </c>
      <c r="K16" s="60">
        <f t="shared" si="6"/>
        <v>1.9279649479911167E-3</v>
      </c>
      <c r="L16" s="61">
        <f t="shared" si="3"/>
        <v>1.9335487844458158E-3</v>
      </c>
      <c r="M16" s="62">
        <f t="shared" si="4"/>
        <v>-5.5838364546991013E-6</v>
      </c>
      <c r="N16" s="56">
        <f t="shared" si="7"/>
        <v>7.2829155892299106E-4</v>
      </c>
      <c r="O16" s="3">
        <f t="shared" si="8"/>
        <v>171.144909418814</v>
      </c>
      <c r="P16" s="32">
        <f t="shared" si="11"/>
        <v>19912.534148229162</v>
      </c>
      <c r="Q16" s="104">
        <f t="shared" si="9"/>
        <v>7.2829999999999998E-4</v>
      </c>
      <c r="R16" s="105">
        <f t="shared" si="12"/>
        <v>1180.0029999999999</v>
      </c>
      <c r="S16" s="54">
        <f t="shared" si="13"/>
        <v>6.2977957032961992E-3</v>
      </c>
      <c r="T16" s="39">
        <f t="shared" si="14"/>
        <v>166.03889657036231</v>
      </c>
      <c r="U16" s="32">
        <f t="shared" si="15"/>
        <v>14507.815432820295</v>
      </c>
    </row>
    <row r="17" spans="2:21">
      <c r="E17" s="56">
        <f t="shared" si="0"/>
        <v>2.1052635161876018E-3</v>
      </c>
      <c r="F17" s="3">
        <v>60</v>
      </c>
      <c r="G17" s="32">
        <f t="shared" si="10"/>
        <v>28499.959010818915</v>
      </c>
      <c r="H17" s="56">
        <f t="shared" si="1"/>
        <v>2.1030505543189033E-3</v>
      </c>
      <c r="I17" s="3">
        <f t="shared" si="2"/>
        <v>60.126315810971256</v>
      </c>
      <c r="J17" s="32">
        <f t="shared" si="5"/>
        <v>28672.690802846369</v>
      </c>
      <c r="K17" s="60">
        <f t="shared" si="6"/>
        <v>2.1030505543189033E-3</v>
      </c>
      <c r="L17" s="61">
        <f t="shared" si="3"/>
        <v>2.1096952916130267E-3</v>
      </c>
      <c r="M17" s="62">
        <f t="shared" si="4"/>
        <v>-6.6447372941234178E-6</v>
      </c>
      <c r="N17" s="56">
        <f t="shared" si="7"/>
        <v>1.1051008752718814E-3</v>
      </c>
      <c r="O17" s="3">
        <f t="shared" si="8"/>
        <v>176.27671961403121</v>
      </c>
      <c r="P17" s="32">
        <f t="shared" si="11"/>
        <v>13619.117077417573</v>
      </c>
      <c r="Q17" s="104">
        <f t="shared" si="9"/>
        <v>1.1050999999999999E-3</v>
      </c>
      <c r="R17" s="105">
        <f t="shared" si="12"/>
        <v>1215.386</v>
      </c>
      <c r="S17" s="54">
        <f t="shared" si="13"/>
        <v>6.73337609993401E-3</v>
      </c>
      <c r="T17" s="39">
        <f t="shared" si="14"/>
        <v>171.144909418814</v>
      </c>
      <c r="U17" s="32">
        <f t="shared" si="15"/>
        <v>11722.320122448902</v>
      </c>
    </row>
    <row r="18" spans="2:21" ht="19.5" thickBot="1">
      <c r="B18" s="1" t="s">
        <v>9</v>
      </c>
      <c r="E18" s="56">
        <f t="shared" si="0"/>
        <v>2.2807028531581256E-3</v>
      </c>
      <c r="F18" s="3">
        <v>65</v>
      </c>
      <c r="G18" s="32">
        <f t="shared" si="10"/>
        <v>28499.879709646113</v>
      </c>
      <c r="H18" s="56">
        <f t="shared" si="1"/>
        <v>2.2781059980929584E-3</v>
      </c>
      <c r="I18" s="3">
        <f t="shared" si="2"/>
        <v>65.148245685455279</v>
      </c>
      <c r="J18" s="32">
        <f t="shared" si="5"/>
        <v>28687.653272673142</v>
      </c>
      <c r="K18" s="60">
        <f t="shared" si="6"/>
        <v>2.2781059980929584E-3</v>
      </c>
      <c r="L18" s="61">
        <f t="shared" si="3"/>
        <v>2.2859033573843957E-3</v>
      </c>
      <c r="M18" s="62">
        <f t="shared" si="4"/>
        <v>-7.7973592914372392E-6</v>
      </c>
      <c r="N18" s="56">
        <f t="shared" si="7"/>
        <v>1.6521182325367869E-3</v>
      </c>
      <c r="O18" s="3">
        <f t="shared" si="8"/>
        <v>181.44530876512746</v>
      </c>
      <c r="P18" s="32">
        <f t="shared" si="11"/>
        <v>9448.6748591292871</v>
      </c>
      <c r="Q18" s="104">
        <f t="shared" si="9"/>
        <v>1.6521000000000001E-3</v>
      </c>
      <c r="R18" s="105">
        <f t="shared" si="12"/>
        <v>1251.0219999999999</v>
      </c>
      <c r="S18" s="54">
        <f t="shared" si="13"/>
        <v>7.2902489319045562E-3</v>
      </c>
      <c r="T18" s="39">
        <f t="shared" si="14"/>
        <v>176.27671961403121</v>
      </c>
      <c r="U18" s="32">
        <f t="shared" si="15"/>
        <v>9215.4077207498631</v>
      </c>
    </row>
    <row r="19" spans="2:21">
      <c r="B19" s="12" t="s">
        <v>6</v>
      </c>
      <c r="C19" s="23">
        <v>184</v>
      </c>
      <c r="E19" s="56">
        <f t="shared" si="0"/>
        <v>2.4561434518161319E-3</v>
      </c>
      <c r="F19" s="3">
        <v>70</v>
      </c>
      <c r="G19" s="32">
        <f t="shared" si="10"/>
        <v>28499.67475171874</v>
      </c>
      <c r="H19" s="56">
        <f t="shared" si="1"/>
        <v>2.453132061418201E-3</v>
      </c>
      <c r="I19" s="3">
        <f t="shared" si="2"/>
        <v>70.171930041627135</v>
      </c>
      <c r="J19" s="32">
        <f t="shared" si="5"/>
        <v>28702.492992924042</v>
      </c>
      <c r="K19" s="60">
        <f t="shared" si="6"/>
        <v>2.453132061418201E-3</v>
      </c>
      <c r="L19" s="61">
        <f t="shared" si="3"/>
        <v>2.4621729839167418E-3</v>
      </c>
      <c r="M19" s="62">
        <f t="shared" si="4"/>
        <v>-9.0409224985407537E-6</v>
      </c>
      <c r="N19" s="56">
        <f t="shared" si="7"/>
        <v>2.4373414207340995E-3</v>
      </c>
      <c r="O19" s="3">
        <f t="shared" si="8"/>
        <v>186.66613811860066</v>
      </c>
      <c r="P19" s="32">
        <f t="shared" si="11"/>
        <v>6648.8476549692659</v>
      </c>
      <c r="Q19" s="104">
        <f t="shared" si="9"/>
        <v>2.4372999999999999E-3</v>
      </c>
      <c r="R19" s="105">
        <f t="shared" si="12"/>
        <v>1287.018</v>
      </c>
      <c r="S19" s="54">
        <f t="shared" si="13"/>
        <v>8.0186202944710835E-3</v>
      </c>
      <c r="T19" s="39">
        <f t="shared" si="14"/>
        <v>181.44530876512746</v>
      </c>
      <c r="U19" s="32">
        <f t="shared" si="15"/>
        <v>7096.0905613915756</v>
      </c>
    </row>
    <row r="20" spans="2:21">
      <c r="B20" s="13" t="s">
        <v>5</v>
      </c>
      <c r="C20" s="14">
        <v>168</v>
      </c>
      <c r="E20" s="56">
        <f t="shared" si="0"/>
        <v>2.6315870940049795E-3</v>
      </c>
      <c r="F20" s="3">
        <v>75</v>
      </c>
      <c r="G20" s="32">
        <f t="shared" si="10"/>
        <v>28499.180349995229</v>
      </c>
      <c r="H20" s="56">
        <f t="shared" si="1"/>
        <v>2.6281305315238256E-3</v>
      </c>
      <c r="I20" s="3">
        <f t="shared" si="2"/>
        <v>75.197369032050375</v>
      </c>
      <c r="J20" s="32">
        <f t="shared" si="5"/>
        <v>28717.045282681698</v>
      </c>
      <c r="K20" s="60">
        <f t="shared" si="6"/>
        <v>2.6281305315238256E-3</v>
      </c>
      <c r="L20" s="61">
        <f t="shared" si="3"/>
        <v>2.6385041765631711E-3</v>
      </c>
      <c r="M20" s="62">
        <f t="shared" si="4"/>
        <v>-1.0373645039345441E-5</v>
      </c>
      <c r="N20" s="56">
        <f t="shared" si="7"/>
        <v>3.5526869198904271E-3</v>
      </c>
      <c r="O20" s="3">
        <f t="shared" si="8"/>
        <v>191.96077086075164</v>
      </c>
      <c r="P20" s="32">
        <f t="shared" si="11"/>
        <v>4747.078592378738</v>
      </c>
      <c r="Q20" s="104">
        <f t="shared" si="9"/>
        <v>3.5527000000000002E-3</v>
      </c>
      <c r="R20" s="105">
        <f t="shared" si="12"/>
        <v>1323.5229999999999</v>
      </c>
      <c r="S20" s="54">
        <f t="shared" si="13"/>
        <v>8.9870304775271047E-3</v>
      </c>
      <c r="T20" s="39">
        <f t="shared" si="14"/>
        <v>186.66613811860066</v>
      </c>
      <c r="U20" s="32">
        <f t="shared" si="15"/>
        <v>5391.1342991022375</v>
      </c>
    </row>
    <row r="21" spans="2:21" ht="19.5" thickBot="1">
      <c r="B21" s="16" t="s">
        <v>4</v>
      </c>
      <c r="C21" s="24">
        <f>1+LN(17/4)/LN(C19/C20)</f>
        <v>16.90514125891012</v>
      </c>
      <c r="E21" s="56">
        <f t="shared" si="0"/>
        <v>2.8070376523965392E-3</v>
      </c>
      <c r="F21" s="3">
        <v>80</v>
      </c>
      <c r="G21" s="32">
        <f t="shared" si="10"/>
        <v>28498.0569217757</v>
      </c>
      <c r="H21" s="56">
        <f t="shared" si="1"/>
        <v>2.8031052793661762E-3</v>
      </c>
      <c r="I21" s="3">
        <f t="shared" si="2"/>
        <v>80.224563012191723</v>
      </c>
      <c r="J21" s="32">
        <f t="shared" si="5"/>
        <v>28730.968566222869</v>
      </c>
      <c r="K21" s="60">
        <f t="shared" si="6"/>
        <v>2.8031052793661762E-3</v>
      </c>
      <c r="L21" s="61">
        <f t="shared" si="3"/>
        <v>2.8148969477962008E-3</v>
      </c>
      <c r="M21" s="62">
        <f t="shared" si="4"/>
        <v>-1.1791668430024584E-5</v>
      </c>
      <c r="N21" s="56">
        <f t="shared" si="7"/>
        <v>5.1212229481759379E-3</v>
      </c>
      <c r="O21" s="3">
        <f t="shared" si="8"/>
        <v>197.35901219702106</v>
      </c>
      <c r="P21" s="32">
        <f t="shared" si="11"/>
        <v>3441.5794338941469</v>
      </c>
      <c r="Q21" s="104">
        <f t="shared" si="9"/>
        <v>5.1212000000000002E-3</v>
      </c>
      <c r="R21" s="105">
        <f t="shared" si="12"/>
        <v>1360.7429999999999</v>
      </c>
      <c r="S21" s="54">
        <f t="shared" si="13"/>
        <v>1.0288152564127327E-2</v>
      </c>
      <c r="T21" s="39">
        <f t="shared" si="14"/>
        <v>191.96077086075164</v>
      </c>
      <c r="U21" s="32">
        <f t="shared" si="15"/>
        <v>4069.2820425373279</v>
      </c>
    </row>
    <row r="22" spans="2:21" ht="19.5" thickBot="1">
      <c r="E22" s="56">
        <f t="shared" si="0"/>
        <v>2.9825031282052742E-3</v>
      </c>
      <c r="F22" s="3">
        <v>85</v>
      </c>
      <c r="G22" s="32">
        <f t="shared" si="10"/>
        <v>28495.634123776115</v>
      </c>
      <c r="H22" s="56">
        <f t="shared" si="1"/>
        <v>2.9780642894606537E-3</v>
      </c>
      <c r="I22" s="3">
        <f t="shared" si="2"/>
        <v>85.253512765897455</v>
      </c>
      <c r="J22" s="32">
        <f t="shared" si="5"/>
        <v>28743.58828956628</v>
      </c>
      <c r="K22" s="60">
        <f t="shared" si="6"/>
        <v>2.9780642894606537E-3</v>
      </c>
      <c r="L22" s="61">
        <f t="shared" si="3"/>
        <v>2.9913513251192091E-3</v>
      </c>
      <c r="M22" s="62">
        <f t="shared" si="4"/>
        <v>-1.3287035658555383E-5</v>
      </c>
      <c r="N22" s="56">
        <f t="shared" si="7"/>
        <v>7.3061492427729429E-3</v>
      </c>
      <c r="O22" s="3">
        <f t="shared" si="8"/>
        <v>202.90171151979024</v>
      </c>
      <c r="P22" s="32">
        <f t="shared" si="11"/>
        <v>2536.7900676903587</v>
      </c>
      <c r="Q22" s="104">
        <f t="shared" si="9"/>
        <v>7.3061000000000003E-3</v>
      </c>
      <c r="R22" s="105">
        <f t="shared" si="12"/>
        <v>1398.9590000000001</v>
      </c>
      <c r="S22" s="54">
        <f t="shared" si="13"/>
        <v>1.2046100569124047E-2</v>
      </c>
      <c r="T22" s="39">
        <f t="shared" si="14"/>
        <v>197.35901219702106</v>
      </c>
      <c r="U22" s="32">
        <f t="shared" si="15"/>
        <v>3070.7627989711177</v>
      </c>
    </row>
    <row r="23" spans="2:21" ht="19.5" thickBot="1">
      <c r="B23" s="25" t="s">
        <v>23</v>
      </c>
      <c r="C23" s="44">
        <v>28</v>
      </c>
      <c r="E23" s="56">
        <f t="shared" si="0"/>
        <v>3.1579993330131204E-3</v>
      </c>
      <c r="F23" s="3">
        <v>90</v>
      </c>
      <c r="G23" s="32">
        <f t="shared" si="10"/>
        <v>28490.644600973472</v>
      </c>
      <c r="H23" s="56">
        <f t="shared" si="1"/>
        <v>3.1530233265172195E-3</v>
      </c>
      <c r="I23" s="3">
        <f t="shared" si="2"/>
        <v>90.28421993997118</v>
      </c>
      <c r="J23" s="32">
        <f t="shared" si="5"/>
        <v>28753.628613349374</v>
      </c>
      <c r="K23" s="60">
        <f t="shared" si="6"/>
        <v>3.1530233265172195E-3</v>
      </c>
      <c r="L23" s="61">
        <f t="shared" si="3"/>
        <v>3.1678673663147784E-3</v>
      </c>
      <c r="M23" s="62">
        <f t="shared" si="4"/>
        <v>-1.484403979755888E-5</v>
      </c>
      <c r="N23" s="56">
        <f t="shared" si="7"/>
        <v>1.0321751301985014E-2</v>
      </c>
      <c r="O23" s="3">
        <f t="shared" si="8"/>
        <v>208.64440569627746</v>
      </c>
      <c r="P23" s="32">
        <f t="shared" si="11"/>
        <v>1904.3275815999723</v>
      </c>
      <c r="Q23" s="104">
        <f t="shared" si="9"/>
        <v>1.0321800000000001E-2</v>
      </c>
      <c r="R23" s="105">
        <f t="shared" si="12"/>
        <v>1438.5530000000001</v>
      </c>
      <c r="S23" s="54">
        <f t="shared" si="13"/>
        <v>1.4425507541712955E-2</v>
      </c>
      <c r="T23" s="39">
        <f t="shared" si="14"/>
        <v>202.90171151979024</v>
      </c>
      <c r="U23" s="32">
        <f t="shared" si="15"/>
        <v>2329.4456924022802</v>
      </c>
    </row>
    <row r="24" spans="2:21">
      <c r="E24" s="56">
        <f t="shared" si="0"/>
        <v>3.333556305743543E-3</v>
      </c>
      <c r="F24" s="3">
        <v>95</v>
      </c>
      <c r="G24" s="32">
        <f t="shared" si="10"/>
        <v>28480.782746680055</v>
      </c>
      <c r="H24" s="56">
        <f t="shared" si="1"/>
        <v>3.328012324288017E-3</v>
      </c>
      <c r="I24" s="3">
        <f t="shared" si="2"/>
        <v>95.316687849045636</v>
      </c>
      <c r="J24" s="32">
        <f t="shared" si="5"/>
        <v>28758.767540722976</v>
      </c>
      <c r="K24" s="60">
        <f t="shared" si="6"/>
        <v>3.328012324288017E-3</v>
      </c>
      <c r="L24" s="61">
        <f t="shared" si="3"/>
        <v>3.3444451876858119E-3</v>
      </c>
      <c r="M24" s="62">
        <f t="shared" si="4"/>
        <v>-1.6432863397794917E-5</v>
      </c>
      <c r="N24" s="56">
        <f t="shared" si="7"/>
        <v>1.4446471855080367E-2</v>
      </c>
      <c r="O24" s="3">
        <f t="shared" si="8"/>
        <v>214.66202433205126</v>
      </c>
      <c r="P24" s="32">
        <f t="shared" si="11"/>
        <v>1458.9154727725597</v>
      </c>
      <c r="Q24" s="104">
        <f t="shared" si="9"/>
        <v>1.4446499999999999E-2</v>
      </c>
      <c r="R24" s="105">
        <f t="shared" si="12"/>
        <v>1480.0429999999999</v>
      </c>
      <c r="S24" s="54">
        <f t="shared" si="13"/>
        <v>1.764260764220528E-2</v>
      </c>
      <c r="T24" s="39">
        <f t="shared" si="14"/>
        <v>208.64440569627746</v>
      </c>
      <c r="U24" s="32">
        <f t="shared" si="15"/>
        <v>1785.0529971412432</v>
      </c>
    </row>
    <row r="25" spans="2:21">
      <c r="B25" s="8"/>
      <c r="C25" s="5"/>
      <c r="E25" s="56">
        <f t="shared" si="0"/>
        <v>3.5092291450186108E-3</v>
      </c>
      <c r="F25" s="3">
        <v>100</v>
      </c>
      <c r="G25" s="32">
        <f t="shared" si="10"/>
        <v>28461.997999423347</v>
      </c>
      <c r="H25" s="56">
        <f t="shared" si="1"/>
        <v>3.5030861676379056E-3</v>
      </c>
      <c r="I25" s="3">
        <f t="shared" si="2"/>
        <v>100.35092291450187</v>
      </c>
      <c r="J25" s="32">
        <f t="shared" si="5"/>
        <v>28754.924031656799</v>
      </c>
      <c r="K25" s="60">
        <f t="shared" si="6"/>
        <v>3.5030861676379056E-3</v>
      </c>
      <c r="L25" s="61">
        <f t="shared" si="3"/>
        <v>3.5210850145439253E-3</v>
      </c>
      <c r="M25" s="62">
        <f t="shared" si="4"/>
        <v>-1.7998846906019678E-5</v>
      </c>
      <c r="N25" s="56">
        <f t="shared" si="7"/>
        <v>2.0038064260931798E-2</v>
      </c>
      <c r="O25" s="3">
        <f t="shared" si="8"/>
        <v>221.0549280051226</v>
      </c>
      <c r="P25" s="32">
        <f t="shared" si="11"/>
        <v>1143.3064517330279</v>
      </c>
      <c r="Q25" s="104">
        <f t="shared" si="9"/>
        <v>2.00381E-2</v>
      </c>
      <c r="R25" s="105">
        <f t="shared" si="12"/>
        <v>1524.1210000000001</v>
      </c>
      <c r="S25" s="54">
        <f t="shared" si="13"/>
        <v>2.1978472708836554E-2</v>
      </c>
      <c r="T25" s="39">
        <f t="shared" si="14"/>
        <v>214.66202433205126</v>
      </c>
      <c r="U25" s="32">
        <f t="shared" si="15"/>
        <v>1387.8703657282292</v>
      </c>
    </row>
    <row r="26" spans="2:21">
      <c r="B26" s="4"/>
      <c r="C26" s="5"/>
      <c r="E26" s="56">
        <f t="shared" si="0"/>
        <v>3.6851157811262311E-3</v>
      </c>
      <c r="F26" s="3">
        <v>105</v>
      </c>
      <c r="G26" s="32">
        <f t="shared" si="10"/>
        <v>28427.401368576044</v>
      </c>
      <c r="H26" s="56">
        <f t="shared" si="1"/>
        <v>3.6783423773838761E-3</v>
      </c>
      <c r="I26" s="3">
        <f t="shared" si="2"/>
        <v>105.38693715701825</v>
      </c>
      <c r="J26" s="32">
        <f t="shared" si="5"/>
        <v>28735.154376646416</v>
      </c>
      <c r="K26" s="60">
        <f t="shared" si="6"/>
        <v>3.6783423773838761E-3</v>
      </c>
      <c r="L26" s="61">
        <f t="shared" si="3"/>
        <v>3.6977872686673073E-3</v>
      </c>
      <c r="M26" s="62">
        <f t="shared" si="4"/>
        <v>-1.9444891283431145E-5</v>
      </c>
      <c r="N26" s="56">
        <f t="shared" si="7"/>
        <v>2.7550473241559251E-2</v>
      </c>
      <c r="O26" s="3">
        <f t="shared" si="8"/>
        <v>227.95661029994861</v>
      </c>
      <c r="P26" s="32">
        <f t="shared" si="11"/>
        <v>918.70428149261375</v>
      </c>
      <c r="Q26" s="104">
        <f t="shared" si="9"/>
        <v>2.7550499999999999E-2</v>
      </c>
      <c r="R26" s="105">
        <f t="shared" si="12"/>
        <v>1571.7059999999999</v>
      </c>
      <c r="S26" s="54">
        <f t="shared" si="13"/>
        <v>2.7794377524269435E-2</v>
      </c>
      <c r="T26" s="39">
        <f t="shared" si="14"/>
        <v>221.0549280051226</v>
      </c>
      <c r="U26" s="32">
        <f t="shared" si="15"/>
        <v>1099.2105056649757</v>
      </c>
    </row>
    <row r="27" spans="2:21">
      <c r="B27" s="4"/>
      <c r="C27" s="5"/>
      <c r="E27" s="56">
        <f t="shared" si="0"/>
        <v>3.8613853967455368E-3</v>
      </c>
      <c r="F27" s="3">
        <v>110</v>
      </c>
      <c r="G27" s="32">
        <f t="shared" si="10"/>
        <v>28365.637392655557</v>
      </c>
      <c r="H27" s="56">
        <f t="shared" si="1"/>
        <v>3.853949384214253E-3</v>
      </c>
      <c r="I27" s="3">
        <f t="shared" si="2"/>
        <v>110.42475239364201</v>
      </c>
      <c r="J27" s="32">
        <f t="shared" si="5"/>
        <v>28688.008112853411</v>
      </c>
      <c r="K27" s="60">
        <f t="shared" si="6"/>
        <v>3.853949384214253E-3</v>
      </c>
      <c r="L27" s="61">
        <f t="shared" si="3"/>
        <v>3.8745527155663864E-3</v>
      </c>
      <c r="M27" s="62">
        <f t="shared" si="4"/>
        <v>-2.0603331352133346E-5</v>
      </c>
      <c r="N27" s="56">
        <f t="shared" si="7"/>
        <v>3.7551570381049233E-2</v>
      </c>
      <c r="O27" s="3">
        <f t="shared" si="8"/>
        <v>235.5434655651041</v>
      </c>
      <c r="P27" s="32">
        <f t="shared" si="11"/>
        <v>758.6022972617975</v>
      </c>
      <c r="Q27" s="104">
        <f t="shared" si="9"/>
        <v>3.7551599999999997E-2</v>
      </c>
      <c r="R27" s="105">
        <f t="shared" si="12"/>
        <v>1624.0160000000001</v>
      </c>
      <c r="S27" s="54">
        <f t="shared" si="13"/>
        <v>3.5548950795943411E-2</v>
      </c>
      <c r="T27" s="39">
        <f t="shared" si="14"/>
        <v>227.95661029994861</v>
      </c>
      <c r="U27" s="32">
        <f t="shared" si="15"/>
        <v>890.01445379806694</v>
      </c>
    </row>
    <row r="28" spans="2:21">
      <c r="B28" s="4"/>
      <c r="C28" s="5"/>
      <c r="E28" s="56">
        <f t="shared" si="0"/>
        <v>4.0383228394823912E-3</v>
      </c>
      <c r="F28" s="3">
        <v>115</v>
      </c>
      <c r="G28" s="32">
        <f t="shared" si="10"/>
        <v>28258.575023242083</v>
      </c>
      <c r="H28" s="56">
        <f t="shared" si="1"/>
        <v>4.0301906999225551E-3</v>
      </c>
      <c r="I28" s="3">
        <f t="shared" si="2"/>
        <v>115.46440712654048</v>
      </c>
      <c r="J28" s="32">
        <f t="shared" si="5"/>
        <v>28595.194677504722</v>
      </c>
      <c r="K28" s="60">
        <f t="shared" si="6"/>
        <v>4.0301906999225551E-3</v>
      </c>
      <c r="L28" s="61">
        <f t="shared" si="3"/>
        <v>4.0513827061944025E-3</v>
      </c>
      <c r="M28" s="62">
        <f t="shared" si="4"/>
        <v>-2.1192006271847363E-5</v>
      </c>
      <c r="N28" s="56">
        <f t="shared" si="7"/>
        <v>5.0740100694720305E-2</v>
      </c>
      <c r="O28" s="3">
        <f t="shared" si="8"/>
        <v>244.04710844319794</v>
      </c>
      <c r="P28" s="32">
        <f t="shared" si="11"/>
        <v>644.77562517174999</v>
      </c>
      <c r="Q28" s="104">
        <f t="shared" si="9"/>
        <v>5.0740100000000003E-2</v>
      </c>
      <c r="R28" s="105">
        <f t="shared" si="12"/>
        <v>1682.646</v>
      </c>
      <c r="S28" s="54">
        <f t="shared" si="13"/>
        <v>4.5816253383333595E-2</v>
      </c>
      <c r="T28" s="39">
        <f t="shared" si="14"/>
        <v>235.5434655651041</v>
      </c>
      <c r="U28" s="32">
        <f t="shared" si="15"/>
        <v>738.93363915010252</v>
      </c>
    </row>
    <row r="29" spans="2:21">
      <c r="B29" s="4"/>
      <c r="C29" s="5"/>
      <c r="E29" s="56">
        <f t="shared" si="0"/>
        <v>4.2163965860885942E-3</v>
      </c>
      <c r="F29" s="3">
        <v>120</v>
      </c>
      <c r="G29" s="32">
        <f t="shared" si="10"/>
        <v>28078.254629286435</v>
      </c>
      <c r="H29" s="56">
        <f t="shared" si="1"/>
        <v>4.2075324936207224E-3</v>
      </c>
      <c r="I29" s="3">
        <f t="shared" si="2"/>
        <v>120.50596759033064</v>
      </c>
      <c r="J29" s="32">
        <f t="shared" si="5"/>
        <v>28428.495949301236</v>
      </c>
      <c r="K29" s="60">
        <f t="shared" si="6"/>
        <v>4.2075324936207224E-3</v>
      </c>
      <c r="L29" s="61">
        <f t="shared" si="3"/>
        <v>4.2282795645730053E-3</v>
      </c>
      <c r="M29" s="62">
        <f t="shared" si="4"/>
        <v>-2.0747070952282891E-5</v>
      </c>
      <c r="N29" s="56">
        <f t="shared" si="7"/>
        <v>6.795914984485231E-2</v>
      </c>
      <c r="O29" s="3">
        <f t="shared" si="8"/>
        <v>253.76983037339059</v>
      </c>
      <c r="P29" s="32">
        <f t="shared" si="11"/>
        <v>564.64917693310099</v>
      </c>
      <c r="Q29" s="104">
        <f t="shared" si="9"/>
        <v>6.7959099999999995E-2</v>
      </c>
      <c r="R29" s="105">
        <f t="shared" si="12"/>
        <v>1749.682</v>
      </c>
      <c r="S29" s="54">
        <f t="shared" si="13"/>
        <v>5.9303157131323753E-2</v>
      </c>
      <c r="T29" s="39">
        <f t="shared" si="14"/>
        <v>244.04710844319794</v>
      </c>
      <c r="U29" s="32">
        <f t="shared" si="15"/>
        <v>630.51112671884164</v>
      </c>
    </row>
    <row r="30" spans="2:21">
      <c r="C30" s="6"/>
      <c r="E30" s="56">
        <f t="shared" si="0"/>
        <v>4.3963607821946469E-3</v>
      </c>
      <c r="F30" s="3">
        <v>125</v>
      </c>
      <c r="G30" s="32">
        <f t="shared" si="10"/>
        <v>27783.304169311014</v>
      </c>
      <c r="H30" s="56">
        <f t="shared" si="1"/>
        <v>4.3867250193351786E-3</v>
      </c>
      <c r="I30" s="3">
        <f t="shared" si="2"/>
        <v>125.54954509777433</v>
      </c>
      <c r="J30" s="32">
        <f t="shared" si="5"/>
        <v>28146.137721618146</v>
      </c>
      <c r="K30" s="60">
        <f t="shared" si="6"/>
        <v>4.3867250193351786E-3</v>
      </c>
      <c r="L30" s="61">
        <f t="shared" si="3"/>
        <v>4.4052471964131342E-3</v>
      </c>
      <c r="M30" s="62">
        <f t="shared" si="4"/>
        <v>-1.852217707795558E-5</v>
      </c>
      <c r="N30" s="56">
        <f t="shared" si="7"/>
        <v>9.0202182212682586E-2</v>
      </c>
      <c r="O30" s="3">
        <f t="shared" si="8"/>
        <v>265.1038946909693</v>
      </c>
      <c r="P30" s="32">
        <f t="shared" si="11"/>
        <v>509.55571750059471</v>
      </c>
      <c r="Q30" s="104">
        <f t="shared" si="9"/>
        <v>9.0202199999999996E-2</v>
      </c>
      <c r="R30" s="105">
        <f t="shared" si="12"/>
        <v>1827.828</v>
      </c>
      <c r="S30" s="54">
        <f t="shared" si="13"/>
        <v>7.6863354419357252E-2</v>
      </c>
      <c r="T30" s="39">
        <f t="shared" si="14"/>
        <v>253.76983037339059</v>
      </c>
      <c r="U30" s="32">
        <f t="shared" si="15"/>
        <v>553.67953848777393</v>
      </c>
    </row>
    <row r="31" spans="2:21">
      <c r="E31" s="56">
        <f t="shared" si="0"/>
        <v>4.5794057918542522E-3</v>
      </c>
      <c r="F31" s="3">
        <v>130</v>
      </c>
      <c r="G31" s="32">
        <f t="shared" si="10"/>
        <v>27315.685957776801</v>
      </c>
      <c r="H31" s="56">
        <f t="shared" si="1"/>
        <v>4.5689522151149244E-3</v>
      </c>
      <c r="I31" s="3">
        <f t="shared" si="2"/>
        <v>130.59532275294106</v>
      </c>
      <c r="J31" s="32">
        <f t="shared" si="5"/>
        <v>27689.487475104743</v>
      </c>
      <c r="K31" s="60">
        <f t="shared" si="6"/>
        <v>4.5689522151149244E-3</v>
      </c>
      <c r="L31" s="61">
        <f t="shared" si="3"/>
        <v>4.5822920264189842E-3</v>
      </c>
      <c r="M31" s="62">
        <f t="shared" si="4"/>
        <v>-1.3339811304059757E-5</v>
      </c>
      <c r="N31" s="56">
        <f t="shared" si="7"/>
        <v>0.11860645466818179</v>
      </c>
      <c r="O31" s="3">
        <f t="shared" si="8"/>
        <v>278.55550816322443</v>
      </c>
      <c r="P31" s="32">
        <f t="shared" si="11"/>
        <v>473.57711743293873</v>
      </c>
      <c r="Q31" s="104">
        <f t="shared" si="9"/>
        <v>0.1186065</v>
      </c>
      <c r="R31" s="105">
        <f t="shared" si="12"/>
        <v>1920.5730000000001</v>
      </c>
      <c r="S31" s="54">
        <f t="shared" si="13"/>
        <v>9.9504073254470998E-2</v>
      </c>
      <c r="T31" s="39">
        <f t="shared" si="14"/>
        <v>265.1038946909693</v>
      </c>
      <c r="U31" s="32">
        <f t="shared" si="15"/>
        <v>500.6053208876292</v>
      </c>
    </row>
    <row r="32" spans="2:21">
      <c r="E32" s="56">
        <f t="shared" si="0"/>
        <v>4.7673767880930121E-3</v>
      </c>
      <c r="F32" s="3">
        <v>135</v>
      </c>
      <c r="G32" s="32">
        <f t="shared" si="10"/>
        <v>26599.848381124841</v>
      </c>
      <c r="H32" s="56">
        <f t="shared" si="1"/>
        <v>4.7560488361826567E-3</v>
      </c>
      <c r="I32" s="3">
        <f t="shared" si="2"/>
        <v>135.64359586639253</v>
      </c>
      <c r="J32" s="32">
        <f t="shared" si="5"/>
        <v>26982.17148252992</v>
      </c>
      <c r="K32" s="60">
        <f t="shared" si="6"/>
        <v>4.7560488361826567E-3</v>
      </c>
      <c r="L32" s="61">
        <f t="shared" si="3"/>
        <v>4.7594244163646502E-3</v>
      </c>
      <c r="M32" s="62">
        <f t="shared" si="4"/>
        <v>-3.3755801819934997E-6</v>
      </c>
      <c r="N32" s="56">
        <f t="shared" si="7"/>
        <v>0.15442785107114865</v>
      </c>
      <c r="O32" s="3">
        <f t="shared" si="8"/>
        <v>294.77446562366248</v>
      </c>
      <c r="P32" s="32">
        <f t="shared" si="11"/>
        <v>452.7728980184238</v>
      </c>
      <c r="Q32" s="104">
        <f t="shared" si="9"/>
        <v>0.15442790000000001</v>
      </c>
      <c r="R32" s="105">
        <f t="shared" si="12"/>
        <v>2032.3989999999999</v>
      </c>
      <c r="S32" s="54">
        <f t="shared" si="13"/>
        <v>0.1283803321475932</v>
      </c>
      <c r="T32" s="39">
        <f t="shared" si="14"/>
        <v>278.55550816322443</v>
      </c>
      <c r="U32" s="32">
        <f t="shared" si="15"/>
        <v>465.83643407695939</v>
      </c>
    </row>
    <row r="33" spans="5:21">
      <c r="E33" s="56">
        <f t="shared" si="0"/>
        <v>4.9630864853246219E-3</v>
      </c>
      <c r="F33" s="3">
        <v>140</v>
      </c>
      <c r="G33" s="32">
        <f t="shared" si="10"/>
        <v>25548.044224312624</v>
      </c>
      <c r="H33" s="56">
        <f t="shared" si="1"/>
        <v>4.950810971132525E-3</v>
      </c>
      <c r="I33" s="3">
        <f t="shared" si="2"/>
        <v>140.69483210794547</v>
      </c>
      <c r="J33" s="32">
        <f t="shared" si="5"/>
        <v>25935.412152126632</v>
      </c>
      <c r="K33" s="60">
        <f t="shared" si="6"/>
        <v>4.950810971132525E-3</v>
      </c>
      <c r="L33" s="61">
        <f t="shared" si="3"/>
        <v>4.9366607757173851E-3</v>
      </c>
      <c r="M33" s="62">
        <f t="shared" si="4"/>
        <v>1.4150195415139899E-5</v>
      </c>
      <c r="N33" s="56">
        <f t="shared" si="7"/>
        <v>0.19899164500178756</v>
      </c>
      <c r="O33" s="3">
        <f t="shared" si="8"/>
        <v>314.59064894141829</v>
      </c>
      <c r="P33" s="32">
        <f t="shared" si="11"/>
        <v>444.67002402440443</v>
      </c>
      <c r="Q33" s="104">
        <f t="shared" si="9"/>
        <v>0.19899159999999999</v>
      </c>
      <c r="R33" s="105">
        <f t="shared" si="12"/>
        <v>2169.027</v>
      </c>
      <c r="S33" s="54">
        <f t="shared" si="13"/>
        <v>0.16477081477724209</v>
      </c>
      <c r="T33" s="39">
        <f t="shared" si="14"/>
        <v>294.77446562366248</v>
      </c>
      <c r="U33" s="32">
        <f t="shared" si="15"/>
        <v>445.6922878847385</v>
      </c>
    </row>
    <row r="34" spans="5:21">
      <c r="E34" s="56">
        <f t="shared" si="0"/>
        <v>5.170756496178844E-3</v>
      </c>
      <c r="F34" s="3">
        <v>145</v>
      </c>
      <c r="G34" s="32">
        <f t="shared" si="10"/>
        <v>24076.658827305808</v>
      </c>
      <c r="H34" s="56">
        <f t="shared" si="1"/>
        <v>5.157434039858153E-3</v>
      </c>
      <c r="I34" s="3">
        <f t="shared" si="2"/>
        <v>145.74975969194594</v>
      </c>
      <c r="J34" s="32">
        <f t="shared" si="5"/>
        <v>24464.487993413924</v>
      </c>
      <c r="K34" s="60">
        <f t="shared" si="6"/>
        <v>5.157434039858153E-3</v>
      </c>
      <c r="L34" s="61">
        <f t="shared" si="3"/>
        <v>5.1140266558577525E-3</v>
      </c>
      <c r="M34" s="62">
        <f t="shared" si="4"/>
        <v>4.3407384000400569E-5</v>
      </c>
      <c r="N34" s="56">
        <f t="shared" si="7"/>
        <v>0.25361623293780211</v>
      </c>
      <c r="O34" s="3">
        <f t="shared" si="8"/>
        <v>339.05877538996253</v>
      </c>
      <c r="P34" s="32">
        <f t="shared" si="11"/>
        <v>447.93246728387959</v>
      </c>
      <c r="Q34" s="104">
        <f t="shared" si="9"/>
        <v>0.25361620000000001</v>
      </c>
      <c r="R34" s="105">
        <f t="shared" si="12"/>
        <v>2337.7289999999998</v>
      </c>
      <c r="S34" s="54">
        <f t="shared" si="13"/>
        <v>0.21002991338569704</v>
      </c>
      <c r="T34" s="39">
        <f t="shared" si="14"/>
        <v>314.59064894141829</v>
      </c>
      <c r="U34" s="32">
        <f t="shared" si="15"/>
        <v>437.83866508675698</v>
      </c>
    </row>
    <row r="35" spans="5:21">
      <c r="E35" s="56">
        <f t="shared" si="0"/>
        <v>5.3966323881124729E-3</v>
      </c>
      <c r="F35" s="3">
        <v>150</v>
      </c>
      <c r="G35" s="32">
        <f t="shared" si="10"/>
        <v>22136.0498333713</v>
      </c>
      <c r="H35" s="56">
        <f t="shared" si="1"/>
        <v>5.3821227462727056E-3</v>
      </c>
      <c r="I35" s="3">
        <f t="shared" si="2"/>
        <v>150.80949485821688</v>
      </c>
      <c r="J35" s="32">
        <f t="shared" si="5"/>
        <v>22518.867312074362</v>
      </c>
      <c r="K35" s="60">
        <f t="shared" si="6"/>
        <v>5.3821227462727056E-3</v>
      </c>
      <c r="L35" s="61">
        <f t="shared" si="3"/>
        <v>5.2915612230953289E-3</v>
      </c>
      <c r="M35" s="62">
        <f t="shared" si="4"/>
        <v>9.0561523177376708E-5</v>
      </c>
      <c r="N35" s="56">
        <f t="shared" si="7"/>
        <v>0.31951202007569801</v>
      </c>
      <c r="O35" s="3">
        <f t="shared" si="8"/>
        <v>369.51303744718109</v>
      </c>
      <c r="P35" s="32">
        <f t="shared" si="11"/>
        <v>462.15795242704775</v>
      </c>
      <c r="Q35" s="104">
        <f t="shared" si="9"/>
        <v>0.31951200000000002</v>
      </c>
      <c r="R35" s="105">
        <f t="shared" si="12"/>
        <v>2547.7040000000002</v>
      </c>
      <c r="S35" s="54">
        <f t="shared" si="13"/>
        <v>0.265513032074292</v>
      </c>
      <c r="T35" s="39">
        <f t="shared" si="14"/>
        <v>339.05877538996253</v>
      </c>
      <c r="U35" s="32">
        <f t="shared" si="15"/>
        <v>441.00128159475429</v>
      </c>
    </row>
    <row r="36" spans="5:21">
      <c r="E36" s="56">
        <f t="shared" si="0"/>
        <v>5.6498307857998139E-3</v>
      </c>
      <c r="F36" s="3">
        <v>155</v>
      </c>
      <c r="G36" s="32">
        <f t="shared" si="10"/>
        <v>19747.360353260174</v>
      </c>
      <c r="H36" s="56">
        <f t="shared" si="1"/>
        <v>5.6339303535673669E-3</v>
      </c>
      <c r="I36" s="3">
        <f t="shared" si="2"/>
        <v>155.87572377179896</v>
      </c>
      <c r="J36" s="32">
        <f t="shared" si="5"/>
        <v>20119.443443397078</v>
      </c>
      <c r="K36" s="60">
        <f t="shared" si="6"/>
        <v>5.6339303535673669E-3</v>
      </c>
      <c r="L36" s="61">
        <f t="shared" si="3"/>
        <v>5.4693236411157533E-3</v>
      </c>
      <c r="M36" s="62">
        <f t="shared" si="4"/>
        <v>1.6460671245161363E-4</v>
      </c>
      <c r="N36" s="56">
        <f t="shared" si="7"/>
        <v>0.39766493581531659</v>
      </c>
      <c r="O36" s="3">
        <f t="shared" si="8"/>
        <v>407.63356047760954</v>
      </c>
      <c r="P36" s="32">
        <f t="shared" si="11"/>
        <v>487.76840466751457</v>
      </c>
      <c r="Q36" s="104">
        <f t="shared" si="9"/>
        <v>0.39766489999999999</v>
      </c>
      <c r="R36" s="105">
        <f t="shared" si="12"/>
        <v>2810.5360000000001</v>
      </c>
      <c r="S36" s="54">
        <f t="shared" si="13"/>
        <v>0.33247738981068681</v>
      </c>
      <c r="T36" s="39">
        <f t="shared" si="14"/>
        <v>369.51303744718109</v>
      </c>
      <c r="U36" s="32">
        <f t="shared" si="15"/>
        <v>454.7831575881271</v>
      </c>
    </row>
    <row r="37" spans="5:21">
      <c r="E37" s="56">
        <f t="shared" ref="E37:E64" si="16">F37/C$3+C$5*(F37/C$4)^C$6</f>
        <v>5.9434933561269988E-3</v>
      </c>
      <c r="F37" s="3">
        <v>160</v>
      </c>
      <c r="G37" s="32">
        <f t="shared" si="10"/>
        <v>17026.344196433471</v>
      </c>
      <c r="H37" s="56">
        <f t="shared" ref="H37:H64" si="17">LN((1+E37))</f>
        <v>5.9259004738587313E-3</v>
      </c>
      <c r="I37" s="3">
        <f t="shared" ref="I37:I64" si="18">F37*(1+E37)</f>
        <v>160.95095893698033</v>
      </c>
      <c r="J37" s="32">
        <f t="shared" si="5"/>
        <v>17382.721081584175</v>
      </c>
      <c r="K37" s="60">
        <f t="shared" si="6"/>
        <v>5.9259004738587313E-3</v>
      </c>
      <c r="L37" s="61">
        <f t="shared" ref="L37:L64" si="19">I37/C$3</f>
        <v>5.6474020679642221E-3</v>
      </c>
      <c r="M37" s="62">
        <f t="shared" ref="M37:M64" si="20">H37-L37</f>
        <v>2.7849840589450926E-4</v>
      </c>
      <c r="N37" s="56">
        <f t="shared" si="7"/>
        <v>0.48872153307426491</v>
      </c>
      <c r="O37" s="3">
        <f t="shared" si="8"/>
        <v>455.52693138446512</v>
      </c>
      <c r="P37" s="32">
        <f t="shared" si="11"/>
        <v>525.97365098824844</v>
      </c>
      <c r="Q37" s="104">
        <f t="shared" si="9"/>
        <v>0.48872149999999998</v>
      </c>
      <c r="R37" s="105">
        <f t="shared" si="12"/>
        <v>3140.7489999999998</v>
      </c>
      <c r="S37" s="54">
        <f t="shared" si="13"/>
        <v>0.41196786776189936</v>
      </c>
      <c r="T37" s="39">
        <f t="shared" si="14"/>
        <v>407.63356047760954</v>
      </c>
      <c r="U37" s="32">
        <f t="shared" si="15"/>
        <v>479.56087336429141</v>
      </c>
    </row>
    <row r="38" spans="5:21">
      <c r="E38" s="56">
        <f t="shared" si="16"/>
        <v>6.2963428506805589E-3</v>
      </c>
      <c r="F38" s="3">
        <v>165</v>
      </c>
      <c r="G38" s="32">
        <f t="shared" si="10"/>
        <v>14170.347633135221</v>
      </c>
      <c r="H38" s="56">
        <f t="shared" si="17"/>
        <v>6.2766036970243501E-3</v>
      </c>
      <c r="I38" s="3">
        <f t="shared" si="18"/>
        <v>166.03889657036231</v>
      </c>
      <c r="J38" s="32">
        <f t="shared" si="5"/>
        <v>14507.815432820295</v>
      </c>
      <c r="K38" s="60">
        <f t="shared" si="6"/>
        <v>6.2766036970243501E-3</v>
      </c>
      <c r="L38" s="61">
        <f t="shared" si="19"/>
        <v>5.8259261954513092E-3</v>
      </c>
      <c r="M38" s="62">
        <f t="shared" si="20"/>
        <v>4.5067750157304094E-4</v>
      </c>
      <c r="N38" s="56">
        <f t="shared" ref="N38:N65" si="21">IFERROR(INDEX(M$1:M$65,ROW()+$C$23-5)-INDEX(M$1:M$65,$C$23,1),NA())</f>
        <v>0.59289702943074185</v>
      </c>
      <c r="O38" s="3">
        <f t="shared" ref="O38:O65" si="22">IFERROR(INDEX(I$1:I$65,ROW()+$C$23-5),NA())</f>
        <v>515.82342543711138</v>
      </c>
      <c r="P38" s="32">
        <f t="shared" si="11"/>
        <v>578.79728114103136</v>
      </c>
      <c r="Q38" s="104">
        <f t="shared" si="9"/>
        <v>0.59289700000000001</v>
      </c>
      <c r="R38" s="105">
        <f t="shared" si="12"/>
        <v>3556.4789999999998</v>
      </c>
      <c r="S38" s="54">
        <f t="shared" si="13"/>
        <v>0.50470493417547413</v>
      </c>
      <c r="T38" s="39">
        <f t="shared" si="14"/>
        <v>455.52693138446512</v>
      </c>
      <c r="U38" s="32">
        <f t="shared" si="15"/>
        <v>516.44259150130927</v>
      </c>
    </row>
    <row r="39" spans="5:21">
      <c r="E39" s="56">
        <f t="shared" si="16"/>
        <v>6.7347612871411543E-3</v>
      </c>
      <c r="F39" s="3">
        <v>170</v>
      </c>
      <c r="G39" s="32">
        <f t="shared" si="10"/>
        <v>11404.629879084465</v>
      </c>
      <c r="H39" s="56">
        <f t="shared" si="17"/>
        <v>6.7121840936621609E-3</v>
      </c>
      <c r="I39" s="3">
        <f t="shared" si="18"/>
        <v>171.144909418814</v>
      </c>
      <c r="J39" s="32">
        <f t="shared" si="5"/>
        <v>11722.320122448902</v>
      </c>
      <c r="K39" s="60">
        <f t="shared" si="6"/>
        <v>6.7121840936621609E-3</v>
      </c>
      <c r="L39" s="61">
        <f t="shared" si="19"/>
        <v>6.0050845410110172E-3</v>
      </c>
      <c r="M39" s="62">
        <f t="shared" si="20"/>
        <v>7.0709955265114369E-4</v>
      </c>
      <c r="N39" s="56">
        <f t="shared" si="21"/>
        <v>0.70992588796934664</v>
      </c>
      <c r="O39" s="3">
        <f t="shared" si="22"/>
        <v>591.79398587754486</v>
      </c>
      <c r="P39" s="32">
        <f t="shared" si="11"/>
        <v>649.16091115571089</v>
      </c>
      <c r="Q39" s="104">
        <f t="shared" si="9"/>
        <v>0.7099259</v>
      </c>
      <c r="R39" s="105">
        <f t="shared" si="12"/>
        <v>4080.2779999999998</v>
      </c>
      <c r="S39" s="54">
        <f t="shared" ref="S39:S65" si="23">IFERROR(S38+VLOOKUP(T39,$I$5:$K$65,3)-VLOOKUP(T38,$I$5:$K$65,3),NA())</f>
        <v>0.61099609698993851</v>
      </c>
      <c r="T39" s="39">
        <f t="shared" si="14"/>
        <v>515.82342543711138</v>
      </c>
      <c r="U39" s="32">
        <f t="shared" si="15"/>
        <v>567.27664328873971</v>
      </c>
    </row>
    <row r="40" spans="5:21">
      <c r="E40" s="56">
        <f t="shared" si="16"/>
        <v>7.295540651606776E-3</v>
      </c>
      <c r="F40" s="3">
        <v>175</v>
      </c>
      <c r="G40" s="32">
        <f t="shared" si="10"/>
        <v>8916.1626065977016</v>
      </c>
      <c r="H40" s="56">
        <f t="shared" si="17"/>
        <v>7.2690569256327079E-3</v>
      </c>
      <c r="I40" s="3">
        <f t="shared" si="18"/>
        <v>176.27671961403121</v>
      </c>
      <c r="J40" s="32">
        <f t="shared" si="5"/>
        <v>9215.4077207498485</v>
      </c>
      <c r="K40" s="60">
        <f t="shared" si="6"/>
        <v>7.2690569256327079E-3</v>
      </c>
      <c r="L40" s="61">
        <f t="shared" si="19"/>
        <v>6.1851480566326739E-3</v>
      </c>
      <c r="M40" s="62">
        <f t="shared" si="20"/>
        <v>1.083908869000034E-3</v>
      </c>
      <c r="N40" s="56">
        <f t="shared" si="21"/>
        <v>0.8390658037163613</v>
      </c>
      <c r="O40" s="3">
        <f t="shared" si="22"/>
        <v>687.4904979650147</v>
      </c>
      <c r="P40" s="32">
        <f t="shared" si="11"/>
        <v>741.02969274766667</v>
      </c>
      <c r="Q40" s="104">
        <f t="shared" si="9"/>
        <v>0.83906579999999997</v>
      </c>
      <c r="R40" s="105">
        <f t="shared" si="12"/>
        <v>4740.0820000000003</v>
      </c>
      <c r="S40" s="54">
        <f t="shared" si="23"/>
        <v>0.73069058922820751</v>
      </c>
      <c r="T40" s="39">
        <f t="shared" si="14"/>
        <v>591.79398587754486</v>
      </c>
      <c r="U40" s="32">
        <f t="shared" si="15"/>
        <v>634.70389505645096</v>
      </c>
    </row>
    <row r="41" spans="5:21">
      <c r="E41" s="56">
        <f t="shared" si="16"/>
        <v>8.0294931395969854E-3</v>
      </c>
      <c r="F41" s="3">
        <v>180</v>
      </c>
      <c r="G41" s="32">
        <f t="shared" si="10"/>
        <v>6812.4300711774385</v>
      </c>
      <c r="H41" s="56">
        <f t="shared" si="17"/>
        <v>7.9974282881992362E-3</v>
      </c>
      <c r="I41" s="3">
        <f t="shared" si="18"/>
        <v>181.44530876512746</v>
      </c>
      <c r="J41" s="32">
        <f t="shared" si="5"/>
        <v>7096.0905613915675</v>
      </c>
      <c r="K41" s="60">
        <f t="shared" si="6"/>
        <v>7.9974282881992362E-3</v>
      </c>
      <c r="L41" s="61">
        <f t="shared" si="19"/>
        <v>6.3665020619342967E-3</v>
      </c>
      <c r="M41" s="62">
        <f t="shared" si="20"/>
        <v>1.6309262262649395E-3</v>
      </c>
      <c r="N41" s="56">
        <f t="shared" si="21"/>
        <v>0.97915293516931801</v>
      </c>
      <c r="O41" s="3">
        <f t="shared" si="22"/>
        <v>807.91345283257249</v>
      </c>
      <c r="P41" s="32">
        <f t="shared" si="11"/>
        <v>859.62895819590381</v>
      </c>
      <c r="Q41" s="104">
        <f t="shared" si="9"/>
        <v>0.97915289999999999</v>
      </c>
      <c r="R41" s="105">
        <f t="shared" si="12"/>
        <v>5570.3689999999997</v>
      </c>
      <c r="S41" s="54">
        <f t="shared" si="23"/>
        <v>0.86318827732916859</v>
      </c>
      <c r="T41" s="39">
        <f t="shared" si="14"/>
        <v>687.4904979650147</v>
      </c>
      <c r="U41" s="32">
        <f t="shared" si="15"/>
        <v>722.25042911353034</v>
      </c>
    </row>
    <row r="42" spans="5:21">
      <c r="E42" s="56">
        <f t="shared" si="16"/>
        <v>9.0061519924359897E-3</v>
      </c>
      <c r="F42" s="3">
        <v>185</v>
      </c>
      <c r="G42" s="32">
        <f t="shared" si="10"/>
        <v>5119.4948834649194</v>
      </c>
      <c r="H42" s="56">
        <f t="shared" si="17"/>
        <v>8.9658384712552573E-3</v>
      </c>
      <c r="I42" s="3">
        <f t="shared" si="18"/>
        <v>186.66613811860066</v>
      </c>
      <c r="J42" s="32">
        <f t="shared" si="5"/>
        <v>5391.1342991022375</v>
      </c>
      <c r="K42" s="60">
        <f t="shared" si="6"/>
        <v>8.9658384712552573E-3</v>
      </c>
      <c r="L42" s="61">
        <f t="shared" si="19"/>
        <v>6.5496890567930052E-3</v>
      </c>
      <c r="M42" s="62">
        <f t="shared" si="20"/>
        <v>2.4161494144622521E-3</v>
      </c>
      <c r="N42" s="56">
        <f t="shared" si="21"/>
        <v>1.1286939925359822</v>
      </c>
      <c r="O42" s="3">
        <f t="shared" si="22"/>
        <v>959.21172457674231</v>
      </c>
      <c r="P42" s="32">
        <f t="shared" si="11"/>
        <v>1011.7507152112548</v>
      </c>
      <c r="Q42" s="104">
        <f t="shared" si="9"/>
        <v>1.1286940000000001</v>
      </c>
      <c r="R42" s="105">
        <f t="shared" si="12"/>
        <v>6613.5349999999999</v>
      </c>
      <c r="S42" s="54">
        <f t="shared" si="23"/>
        <v>1.0075007756195835</v>
      </c>
      <c r="T42" s="39">
        <f t="shared" si="14"/>
        <v>807.91345283257249</v>
      </c>
      <c r="U42" s="32">
        <f t="shared" si="15"/>
        <v>834.45963651199679</v>
      </c>
    </row>
    <row r="43" spans="5:21">
      <c r="E43" s="56">
        <f t="shared" si="16"/>
        <v>1.0319846635535011E-2</v>
      </c>
      <c r="F43" s="3">
        <v>190</v>
      </c>
      <c r="G43" s="32">
        <f t="shared" si="10"/>
        <v>3806.059517914256</v>
      </c>
      <c r="H43" s="56">
        <f t="shared" si="17"/>
        <v>1.0266960557855479E-2</v>
      </c>
      <c r="I43" s="3">
        <f t="shared" si="18"/>
        <v>191.96077086075164</v>
      </c>
      <c r="J43" s="32">
        <f t="shared" si="5"/>
        <v>4069.2820425373279</v>
      </c>
      <c r="K43" s="60">
        <f t="shared" si="6"/>
        <v>1.0266960557855479E-2</v>
      </c>
      <c r="L43" s="61">
        <f t="shared" si="19"/>
        <v>6.7354656442368994E-3</v>
      </c>
      <c r="M43" s="62">
        <f t="shared" si="20"/>
        <v>3.5314949136185797E-3</v>
      </c>
      <c r="N43" s="56" t="e">
        <f t="shared" si="21"/>
        <v>#N/A</v>
      </c>
      <c r="O43" s="3" t="e">
        <f t="shared" si="22"/>
        <v>#N/A</v>
      </c>
      <c r="P43" s="32" t="e">
        <f t="shared" si="11"/>
        <v>#N/A</v>
      </c>
      <c r="Q43" s="104" t="e">
        <f t="shared" si="9"/>
        <v>#N/A</v>
      </c>
      <c r="R43" s="105" t="e">
        <f t="shared" si="12"/>
        <v>#N/A</v>
      </c>
      <c r="S43" s="54">
        <f t="shared" si="23"/>
        <v>1.1623505442755167</v>
      </c>
      <c r="T43" s="39">
        <f t="shared" si="14"/>
        <v>959.21172457674231</v>
      </c>
      <c r="U43" s="32">
        <f t="shared" si="15"/>
        <v>977.06488719621836</v>
      </c>
    </row>
    <row r="44" spans="5:21">
      <c r="E44" s="56">
        <f t="shared" si="16"/>
        <v>1.2097498446261741E-2</v>
      </c>
      <c r="F44" s="3">
        <v>195</v>
      </c>
      <c r="G44" s="32">
        <f t="shared" si="10"/>
        <v>2812.6992979327747</v>
      </c>
      <c r="H44" s="56">
        <f t="shared" si="17"/>
        <v>1.2024908562852198E-2</v>
      </c>
      <c r="I44" s="3">
        <f t="shared" si="18"/>
        <v>197.35901219702106</v>
      </c>
      <c r="J44" s="32">
        <f t="shared" si="5"/>
        <v>3070.7627989711204</v>
      </c>
      <c r="K44" s="60">
        <f t="shared" si="6"/>
        <v>1.2024908562852198E-2</v>
      </c>
      <c r="L44" s="61">
        <f t="shared" si="19"/>
        <v>6.9248776209481075E-3</v>
      </c>
      <c r="M44" s="62">
        <f t="shared" si="20"/>
        <v>5.1000309419040905E-3</v>
      </c>
      <c r="N44" s="56" t="e">
        <f t="shared" si="21"/>
        <v>#N/A</v>
      </c>
      <c r="O44" s="3" t="e">
        <f t="shared" si="22"/>
        <v>#N/A</v>
      </c>
      <c r="P44" s="32" t="e">
        <f t="shared" si="11"/>
        <v>#N/A</v>
      </c>
      <c r="Q44" s="104" t="e">
        <f t="shared" si="9"/>
        <v>#N/A</v>
      </c>
      <c r="R44" s="105" t="e">
        <f t="shared" si="12"/>
        <v>#N/A</v>
      </c>
      <c r="S44" s="54" t="e">
        <f t="shared" si="23"/>
        <v>#N/A</v>
      </c>
      <c r="T44" s="39" t="e">
        <f t="shared" si="14"/>
        <v>#N/A</v>
      </c>
      <c r="U44" s="32" t="e">
        <f t="shared" si="15"/>
        <v>#N/A</v>
      </c>
    </row>
    <row r="45" spans="5:21">
      <c r="E45" s="56">
        <f t="shared" si="16"/>
        <v>1.45085575989513E-2</v>
      </c>
      <c r="F45" s="3">
        <v>200</v>
      </c>
      <c r="G45" s="32">
        <f t="shared" si="10"/>
        <v>2073.7774079173682</v>
      </c>
      <c r="H45" s="56">
        <f t="shared" si="17"/>
        <v>1.4404315535441104E-2</v>
      </c>
      <c r="I45" s="3">
        <f t="shared" si="18"/>
        <v>202.90171151979024</v>
      </c>
      <c r="J45" s="32">
        <f t="shared" si="5"/>
        <v>2329.445692402282</v>
      </c>
      <c r="K45" s="60">
        <f t="shared" si="6"/>
        <v>1.4404315535441104E-2</v>
      </c>
      <c r="L45" s="61">
        <f t="shared" si="19"/>
        <v>7.1193582989400083E-3</v>
      </c>
      <c r="M45" s="62">
        <f t="shared" si="20"/>
        <v>7.2849572365010955E-3</v>
      </c>
      <c r="N45" s="56" t="e">
        <f t="shared" si="21"/>
        <v>#N/A</v>
      </c>
      <c r="O45" s="3" t="e">
        <f t="shared" si="22"/>
        <v>#N/A</v>
      </c>
      <c r="P45" s="32" t="e">
        <f t="shared" si="11"/>
        <v>#N/A</v>
      </c>
      <c r="Q45" s="104" t="e">
        <f t="shared" si="9"/>
        <v>#N/A</v>
      </c>
      <c r="R45" s="105" t="e">
        <f t="shared" si="12"/>
        <v>#N/A</v>
      </c>
      <c r="S45" s="54" t="e">
        <f t="shared" si="23"/>
        <v>#N/A</v>
      </c>
      <c r="T45" s="39" t="e">
        <f t="shared" si="14"/>
        <v>#N/A</v>
      </c>
      <c r="U45" s="32" t="e">
        <f t="shared" si="15"/>
        <v>#N/A</v>
      </c>
    </row>
    <row r="46" spans="5:21">
      <c r="E46" s="56">
        <f t="shared" si="16"/>
        <v>1.7777588762329152E-2</v>
      </c>
      <c r="F46" s="3">
        <v>205</v>
      </c>
      <c r="G46" s="32">
        <f t="shared" si="10"/>
        <v>1529.5051500315337</v>
      </c>
      <c r="H46" s="56">
        <f t="shared" si="17"/>
        <v>1.7621415635933429E-2</v>
      </c>
      <c r="I46" s="3">
        <f t="shared" si="18"/>
        <v>208.64440569627746</v>
      </c>
      <c r="J46" s="32">
        <f t="shared" si="5"/>
        <v>1785.0529971412432</v>
      </c>
      <c r="K46" s="60">
        <f t="shared" si="6"/>
        <v>1.7621415635933429E-2</v>
      </c>
      <c r="L46" s="61">
        <f t="shared" si="19"/>
        <v>7.3208563402202614E-3</v>
      </c>
      <c r="M46" s="62">
        <f t="shared" si="20"/>
        <v>1.0300559295713167E-2</v>
      </c>
      <c r="N46" s="56" t="e">
        <f t="shared" si="21"/>
        <v>#N/A</v>
      </c>
      <c r="O46" s="3" t="e">
        <f t="shared" si="22"/>
        <v>#N/A</v>
      </c>
      <c r="P46" s="32" t="e">
        <f t="shared" si="11"/>
        <v>#N/A</v>
      </c>
      <c r="Q46" s="104" t="e">
        <f t="shared" si="9"/>
        <v>#N/A</v>
      </c>
      <c r="R46" s="105" t="e">
        <f t="shared" si="12"/>
        <v>#N/A</v>
      </c>
      <c r="S46" s="54" t="e">
        <f t="shared" si="23"/>
        <v>#N/A</v>
      </c>
      <c r="T46" s="39" t="e">
        <f t="shared" si="14"/>
        <v>#N/A</v>
      </c>
      <c r="U46" s="32" t="e">
        <f t="shared" si="15"/>
        <v>#N/A</v>
      </c>
    </row>
    <row r="47" spans="5:21">
      <c r="E47" s="56">
        <f t="shared" si="16"/>
        <v>2.2200115866910643E-2</v>
      </c>
      <c r="F47" s="3">
        <v>210</v>
      </c>
      <c r="G47" s="32">
        <f t="shared" si="10"/>
        <v>1130.5753207979842</v>
      </c>
      <c r="H47" s="56">
        <f t="shared" si="17"/>
        <v>2.1957280702564703E-2</v>
      </c>
      <c r="I47" s="3">
        <f t="shared" si="18"/>
        <v>214.66202433205126</v>
      </c>
      <c r="J47" s="32">
        <f t="shared" si="5"/>
        <v>1387.8703657282292</v>
      </c>
      <c r="K47" s="60">
        <f t="shared" si="6"/>
        <v>2.1957280702564703E-2</v>
      </c>
      <c r="L47" s="61">
        <f t="shared" si="19"/>
        <v>7.5320008537561843E-3</v>
      </c>
      <c r="M47" s="62">
        <f t="shared" si="20"/>
        <v>1.4425279848808519E-2</v>
      </c>
      <c r="N47" s="56" t="e">
        <f t="shared" si="21"/>
        <v>#N/A</v>
      </c>
      <c r="O47" s="3" t="e">
        <f t="shared" si="22"/>
        <v>#N/A</v>
      </c>
      <c r="P47" s="32" t="e">
        <f t="shared" si="11"/>
        <v>#N/A</v>
      </c>
      <c r="Q47" s="104" t="e">
        <f t="shared" si="9"/>
        <v>#N/A</v>
      </c>
      <c r="R47" s="105" t="e">
        <f t="shared" si="12"/>
        <v>#N/A</v>
      </c>
      <c r="S47" s="54" t="e">
        <f t="shared" si="23"/>
        <v>#N/A</v>
      </c>
      <c r="T47" s="39" t="e">
        <f t="shared" si="14"/>
        <v>#N/A</v>
      </c>
      <c r="U47" s="32" t="e">
        <f t="shared" si="15"/>
        <v>#N/A</v>
      </c>
    </row>
    <row r="48" spans="5:21">
      <c r="E48" s="56">
        <f t="shared" si="16"/>
        <v>2.8162455837779543E-2</v>
      </c>
      <c r="F48" s="3">
        <v>215</v>
      </c>
      <c r="G48" s="32">
        <f t="shared" si="10"/>
        <v>838.59693080724196</v>
      </c>
      <c r="H48" s="56">
        <f t="shared" si="17"/>
        <v>2.7773185517997588E-2</v>
      </c>
      <c r="I48" s="3">
        <f t="shared" si="18"/>
        <v>221.0549280051226</v>
      </c>
      <c r="J48" s="32">
        <f t="shared" si="5"/>
        <v>1099.210505664975</v>
      </c>
      <c r="K48" s="60">
        <f t="shared" si="6"/>
        <v>2.7773185517997588E-2</v>
      </c>
      <c r="L48" s="61">
        <f t="shared" si="19"/>
        <v>7.7563132633376355E-3</v>
      </c>
      <c r="M48" s="62">
        <f t="shared" si="20"/>
        <v>2.0016872254659951E-2</v>
      </c>
      <c r="N48" s="56" t="e">
        <f t="shared" si="21"/>
        <v>#N/A</v>
      </c>
      <c r="O48" s="3" t="e">
        <f t="shared" si="22"/>
        <v>#N/A</v>
      </c>
      <c r="P48" s="32" t="e">
        <f t="shared" si="11"/>
        <v>#N/A</v>
      </c>
      <c r="Q48" s="104" t="e">
        <f t="shared" si="9"/>
        <v>#N/A</v>
      </c>
      <c r="R48" s="105" t="e">
        <f t="shared" si="12"/>
        <v>#N/A</v>
      </c>
      <c r="S48" s="54" t="e">
        <f t="shared" si="23"/>
        <v>#N/A</v>
      </c>
      <c r="T48" s="39" t="e">
        <f t="shared" si="14"/>
        <v>#N/A</v>
      </c>
      <c r="U48" s="32" t="e">
        <f t="shared" si="15"/>
        <v>#N/A</v>
      </c>
    </row>
    <row r="49" spans="5:22">
      <c r="E49" s="56">
        <f t="shared" si="16"/>
        <v>3.6166410454311779E-2</v>
      </c>
      <c r="F49" s="3">
        <v>220</v>
      </c>
      <c r="G49" s="32">
        <f t="shared" si="10"/>
        <v>624.69119823249093</v>
      </c>
      <c r="H49" s="56">
        <f t="shared" si="17"/>
        <v>3.5527758789671564E-2</v>
      </c>
      <c r="I49" s="3">
        <f t="shared" si="18"/>
        <v>227.95661029994861</v>
      </c>
      <c r="J49" s="32">
        <f t="shared" si="5"/>
        <v>890.01445379806694</v>
      </c>
      <c r="K49" s="60">
        <f t="shared" si="6"/>
        <v>3.5527758789671564E-2</v>
      </c>
      <c r="L49" s="61">
        <f t="shared" si="19"/>
        <v>7.9984775543841622E-3</v>
      </c>
      <c r="M49" s="62">
        <f t="shared" si="20"/>
        <v>2.7529281235287403E-2</v>
      </c>
      <c r="N49" s="56" t="e">
        <f t="shared" si="21"/>
        <v>#N/A</v>
      </c>
      <c r="O49" s="3" t="e">
        <f t="shared" si="22"/>
        <v>#N/A</v>
      </c>
      <c r="P49" s="32" t="e">
        <f t="shared" si="11"/>
        <v>#N/A</v>
      </c>
      <c r="Q49" s="104" t="e">
        <f t="shared" si="9"/>
        <v>#N/A</v>
      </c>
      <c r="R49" s="105" t="e">
        <f t="shared" si="12"/>
        <v>#N/A</v>
      </c>
      <c r="S49" s="54" t="e">
        <f t="shared" si="23"/>
        <v>#N/A</v>
      </c>
      <c r="T49" s="39" t="e">
        <f t="shared" si="14"/>
        <v>#N/A</v>
      </c>
      <c r="U49" s="32" t="e">
        <f t="shared" si="15"/>
        <v>#N/A</v>
      </c>
    </row>
    <row r="50" spans="5:22">
      <c r="E50" s="56">
        <f t="shared" si="16"/>
        <v>4.6859846956018109E-2</v>
      </c>
      <c r="F50" s="3">
        <v>225</v>
      </c>
      <c r="G50" s="32">
        <f t="shared" si="10"/>
        <v>467.57653624278407</v>
      </c>
      <c r="H50" s="56">
        <f t="shared" si="17"/>
        <v>4.5795061377061741E-2</v>
      </c>
      <c r="I50" s="3">
        <f t="shared" si="18"/>
        <v>235.5434655651041</v>
      </c>
      <c r="J50" s="32">
        <f t="shared" si="5"/>
        <v>738.93363915010298</v>
      </c>
      <c r="K50" s="60">
        <f t="shared" si="6"/>
        <v>4.5795061377061741E-2</v>
      </c>
      <c r="L50" s="61">
        <f t="shared" si="19"/>
        <v>8.2646830022843551E-3</v>
      </c>
      <c r="M50" s="62">
        <f t="shared" si="20"/>
        <v>3.7530378374777386E-2</v>
      </c>
      <c r="N50" s="56" t="e">
        <f t="shared" si="21"/>
        <v>#N/A</v>
      </c>
      <c r="O50" s="3" t="e">
        <f t="shared" si="22"/>
        <v>#N/A</v>
      </c>
      <c r="P50" s="32" t="e">
        <f t="shared" si="11"/>
        <v>#N/A</v>
      </c>
      <c r="Q50" s="104" t="e">
        <f t="shared" si="9"/>
        <v>#N/A</v>
      </c>
      <c r="R50" s="105" t="e">
        <f t="shared" si="12"/>
        <v>#N/A</v>
      </c>
      <c r="S50" s="54" t="e">
        <f t="shared" si="23"/>
        <v>#N/A</v>
      </c>
      <c r="T50" s="39" t="e">
        <f t="shared" si="14"/>
        <v>#N/A</v>
      </c>
      <c r="U50" s="32" t="e">
        <f t="shared" si="15"/>
        <v>#N/A</v>
      </c>
      <c r="V50" s="6"/>
    </row>
    <row r="51" spans="5:22">
      <c r="E51" s="56">
        <f t="shared" si="16"/>
        <v>6.1074384535643129E-2</v>
      </c>
      <c r="F51" s="3">
        <v>230</v>
      </c>
      <c r="G51" s="32">
        <f t="shared" si="10"/>
        <v>351.75256120656019</v>
      </c>
      <c r="H51" s="56">
        <f t="shared" si="17"/>
        <v>5.9281965125051891E-2</v>
      </c>
      <c r="I51" s="3">
        <f t="shared" si="18"/>
        <v>244.04710844319794</v>
      </c>
      <c r="J51" s="32">
        <f t="shared" si="5"/>
        <v>630.51112671884198</v>
      </c>
      <c r="K51" s="60">
        <f t="shared" si="6"/>
        <v>5.9281965125051891E-2</v>
      </c>
      <c r="L51" s="61">
        <f t="shared" si="19"/>
        <v>8.5630564366034369E-3</v>
      </c>
      <c r="M51" s="62">
        <f t="shared" si="20"/>
        <v>5.0718908688448458E-2</v>
      </c>
      <c r="N51" s="56" t="e">
        <f t="shared" si="21"/>
        <v>#N/A</v>
      </c>
      <c r="O51" s="3" t="e">
        <f t="shared" si="22"/>
        <v>#N/A</v>
      </c>
      <c r="P51" s="32" t="e">
        <f t="shared" si="11"/>
        <v>#N/A</v>
      </c>
      <c r="Q51" s="104" t="e">
        <f t="shared" si="9"/>
        <v>#N/A</v>
      </c>
      <c r="R51" s="105" t="e">
        <f t="shared" si="12"/>
        <v>#N/A</v>
      </c>
      <c r="S51" s="54" t="e">
        <f t="shared" si="23"/>
        <v>#N/A</v>
      </c>
      <c r="T51" s="39" t="e">
        <f t="shared" si="14"/>
        <v>#N/A</v>
      </c>
      <c r="U51" s="32" t="e">
        <f t="shared" si="15"/>
        <v>#N/A</v>
      </c>
      <c r="V51" s="6"/>
    </row>
    <row r="52" spans="5:22">
      <c r="E52" s="56">
        <f t="shared" si="16"/>
        <v>7.9871618610172682E-2</v>
      </c>
      <c r="F52" s="3">
        <v>235</v>
      </c>
      <c r="G52" s="32">
        <f t="shared" si="10"/>
        <v>265.99658120845834</v>
      </c>
      <c r="H52" s="56">
        <f t="shared" si="17"/>
        <v>7.6842162413085391E-2</v>
      </c>
      <c r="I52" s="3">
        <f t="shared" si="18"/>
        <v>253.76983037339059</v>
      </c>
      <c r="J52" s="32">
        <f t="shared" si="5"/>
        <v>553.67953848777393</v>
      </c>
      <c r="K52" s="60">
        <f t="shared" si="6"/>
        <v>7.6842162413085391E-2</v>
      </c>
      <c r="L52" s="61">
        <f t="shared" si="19"/>
        <v>8.9042045745049338E-3</v>
      </c>
      <c r="M52" s="62">
        <f t="shared" si="20"/>
        <v>6.7937957838580462E-2</v>
      </c>
      <c r="N52" s="56" t="e">
        <f t="shared" si="21"/>
        <v>#N/A</v>
      </c>
      <c r="O52" s="3" t="e">
        <f t="shared" si="22"/>
        <v>#N/A</v>
      </c>
      <c r="P52" s="32" t="e">
        <f t="shared" si="11"/>
        <v>#N/A</v>
      </c>
      <c r="Q52" s="104" t="e">
        <f t="shared" si="9"/>
        <v>#N/A</v>
      </c>
      <c r="R52" s="105" t="e">
        <f t="shared" si="12"/>
        <v>#N/A</v>
      </c>
      <c r="S52" s="54" t="e">
        <f t="shared" si="23"/>
        <v>#N/A</v>
      </c>
      <c r="T52" s="39" t="e">
        <f t="shared" si="14"/>
        <v>#N/A</v>
      </c>
      <c r="U52" s="32" t="e">
        <f t="shared" si="15"/>
        <v>#N/A</v>
      </c>
    </row>
    <row r="53" spans="5:22">
      <c r="E53" s="56">
        <f t="shared" si="16"/>
        <v>0.10459956121237191</v>
      </c>
      <c r="F53" s="3">
        <v>240</v>
      </c>
      <c r="G53" s="32">
        <f t="shared" si="10"/>
        <v>202.20040463678995</v>
      </c>
      <c r="H53" s="56">
        <f t="shared" si="17"/>
        <v>9.9482881248199137E-2</v>
      </c>
      <c r="I53" s="3">
        <f t="shared" si="18"/>
        <v>265.1038946909693</v>
      </c>
      <c r="J53" s="32">
        <f t="shared" si="5"/>
        <v>500.6053208876292</v>
      </c>
      <c r="K53" s="60">
        <f t="shared" si="6"/>
        <v>9.9482881248199137E-2</v>
      </c>
      <c r="L53" s="61">
        <f t="shared" si="19"/>
        <v>9.301891041788397E-3</v>
      </c>
      <c r="M53" s="62">
        <f t="shared" si="20"/>
        <v>9.0180990206410738E-2</v>
      </c>
      <c r="N53" s="56" t="e">
        <f t="shared" si="21"/>
        <v>#N/A</v>
      </c>
      <c r="O53" s="3" t="e">
        <f t="shared" si="22"/>
        <v>#N/A</v>
      </c>
      <c r="P53" s="32" t="e">
        <f t="shared" si="11"/>
        <v>#N/A</v>
      </c>
      <c r="Q53" s="104" t="e">
        <f t="shared" si="9"/>
        <v>#N/A</v>
      </c>
      <c r="R53" s="105" t="e">
        <f t="shared" si="12"/>
        <v>#N/A</v>
      </c>
      <c r="S53" s="54" t="e">
        <f t="shared" si="23"/>
        <v>#N/A</v>
      </c>
      <c r="T53" s="39" t="e">
        <f t="shared" si="14"/>
        <v>#N/A</v>
      </c>
      <c r="U53" s="32" t="e">
        <f t="shared" si="15"/>
        <v>#N/A</v>
      </c>
    </row>
    <row r="54" spans="5:22">
      <c r="E54" s="56">
        <f t="shared" si="16"/>
        <v>0.13696125780907922</v>
      </c>
      <c r="F54" s="3">
        <v>245</v>
      </c>
      <c r="G54" s="32">
        <f t="shared" si="10"/>
        <v>154.50364244836075</v>
      </c>
      <c r="H54" s="56">
        <f t="shared" si="17"/>
        <v>0.12835914014132133</v>
      </c>
      <c r="I54" s="3">
        <f t="shared" si="18"/>
        <v>278.55550816322443</v>
      </c>
      <c r="J54" s="32">
        <f t="shared" si="5"/>
        <v>465.83643407695962</v>
      </c>
      <c r="K54" s="60">
        <f t="shared" si="6"/>
        <v>0.12835914014132133</v>
      </c>
      <c r="L54" s="61">
        <f t="shared" si="19"/>
        <v>9.7738774794113841E-3</v>
      </c>
      <c r="M54" s="62">
        <f t="shared" si="20"/>
        <v>0.11858526266190994</v>
      </c>
      <c r="N54" s="56" t="e">
        <f t="shared" si="21"/>
        <v>#N/A</v>
      </c>
      <c r="O54" s="3" t="e">
        <f t="shared" si="22"/>
        <v>#N/A</v>
      </c>
      <c r="P54" s="32" t="e">
        <f t="shared" si="11"/>
        <v>#N/A</v>
      </c>
      <c r="Q54" s="104" t="e">
        <f t="shared" si="9"/>
        <v>#N/A</v>
      </c>
      <c r="R54" s="105" t="e">
        <f t="shared" si="12"/>
        <v>#N/A</v>
      </c>
      <c r="S54" s="54" t="e">
        <f t="shared" si="23"/>
        <v>#N/A</v>
      </c>
      <c r="T54" s="39" t="e">
        <f t="shared" si="14"/>
        <v>#N/A</v>
      </c>
      <c r="U54" s="32" t="e">
        <f t="shared" si="15"/>
        <v>#N/A</v>
      </c>
    </row>
    <row r="55" spans="5:22">
      <c r="E55" s="56">
        <f t="shared" si="16"/>
        <v>0.17909786249465004</v>
      </c>
      <c r="F55" s="3">
        <v>250</v>
      </c>
      <c r="G55" s="32">
        <f t="shared" si="10"/>
        <v>118.66167284504039</v>
      </c>
      <c r="H55" s="56">
        <f t="shared" si="17"/>
        <v>0.16474962277097022</v>
      </c>
      <c r="I55" s="3">
        <f t="shared" si="18"/>
        <v>294.77446562366248</v>
      </c>
      <c r="J55" s="32">
        <f t="shared" si="5"/>
        <v>445.6922878847385</v>
      </c>
      <c r="K55" s="60">
        <f t="shared" si="6"/>
        <v>0.16474962277097022</v>
      </c>
      <c r="L55" s="61">
        <f t="shared" si="19"/>
        <v>1.034296370609342E-2</v>
      </c>
      <c r="M55" s="62">
        <f t="shared" si="20"/>
        <v>0.1544066590648768</v>
      </c>
      <c r="N55" s="56" t="e">
        <f t="shared" si="21"/>
        <v>#N/A</v>
      </c>
      <c r="O55" s="3" t="e">
        <f t="shared" si="22"/>
        <v>#N/A</v>
      </c>
      <c r="P55" s="32" t="e">
        <f t="shared" si="11"/>
        <v>#N/A</v>
      </c>
      <c r="Q55" s="104" t="e">
        <f t="shared" si="9"/>
        <v>#N/A</v>
      </c>
      <c r="R55" s="105" t="e">
        <f t="shared" si="12"/>
        <v>#N/A</v>
      </c>
      <c r="S55" s="54" t="e">
        <f t="shared" si="23"/>
        <v>#N/A</v>
      </c>
      <c r="T55" s="39" t="e">
        <f t="shared" si="14"/>
        <v>#N/A</v>
      </c>
      <c r="U55" s="32" t="e">
        <f t="shared" si="15"/>
        <v>#N/A</v>
      </c>
    </row>
    <row r="56" spans="5:22">
      <c r="E56" s="56">
        <f t="shared" si="16"/>
        <v>0.23368881937811109</v>
      </c>
      <c r="F56" s="3">
        <v>255</v>
      </c>
      <c r="G56" s="32">
        <f t="shared" si="10"/>
        <v>91.590261197909257</v>
      </c>
      <c r="H56" s="56">
        <f t="shared" si="17"/>
        <v>0.21000872137942514</v>
      </c>
      <c r="I56" s="3">
        <f t="shared" si="18"/>
        <v>314.59064894141829</v>
      </c>
      <c r="J56" s="32">
        <f t="shared" si="5"/>
        <v>437.8386650867572</v>
      </c>
      <c r="K56" s="60">
        <f t="shared" si="6"/>
        <v>0.21000872137942514</v>
      </c>
      <c r="L56" s="61">
        <f t="shared" si="19"/>
        <v>1.1038268383909413E-2</v>
      </c>
      <c r="M56" s="62">
        <f t="shared" si="20"/>
        <v>0.19897045299551572</v>
      </c>
      <c r="N56" s="56" t="e">
        <f t="shared" si="21"/>
        <v>#N/A</v>
      </c>
      <c r="O56" s="3" t="e">
        <f t="shared" si="22"/>
        <v>#N/A</v>
      </c>
      <c r="P56" s="32" t="e">
        <f t="shared" si="11"/>
        <v>#N/A</v>
      </c>
      <c r="Q56" s="104" t="e">
        <f t="shared" si="9"/>
        <v>#N/A</v>
      </c>
      <c r="R56" s="105" t="e">
        <f t="shared" si="12"/>
        <v>#N/A</v>
      </c>
      <c r="S56" s="54" t="e">
        <f t="shared" si="23"/>
        <v>#N/A</v>
      </c>
      <c r="T56" s="39" t="e">
        <f t="shared" si="14"/>
        <v>#N/A</v>
      </c>
      <c r="U56" s="32" t="e">
        <f t="shared" si="15"/>
        <v>#N/A</v>
      </c>
    </row>
    <row r="57" spans="5:22">
      <c r="E57" s="56">
        <f t="shared" si="16"/>
        <v>0.30407221303831744</v>
      </c>
      <c r="F57" s="3">
        <v>260</v>
      </c>
      <c r="G57" s="32">
        <f t="shared" si="10"/>
        <v>71.039484457637343</v>
      </c>
      <c r="H57" s="56">
        <f t="shared" si="17"/>
        <v>0.26549184006802012</v>
      </c>
      <c r="I57" s="3">
        <f t="shared" si="18"/>
        <v>339.05877538996253</v>
      </c>
      <c r="J57" s="32">
        <f t="shared" si="5"/>
        <v>441.00128159475406</v>
      </c>
      <c r="K57" s="60">
        <f t="shared" si="6"/>
        <v>0.26549184006802012</v>
      </c>
      <c r="L57" s="61">
        <f t="shared" si="19"/>
        <v>1.1896799136489913E-2</v>
      </c>
      <c r="M57" s="62">
        <f t="shared" si="20"/>
        <v>0.25359504093153024</v>
      </c>
      <c r="N57" s="56" t="e">
        <f t="shared" si="21"/>
        <v>#N/A</v>
      </c>
      <c r="O57" s="3" t="e">
        <f t="shared" si="22"/>
        <v>#N/A</v>
      </c>
      <c r="P57" s="32" t="e">
        <f t="shared" si="11"/>
        <v>#N/A</v>
      </c>
      <c r="Q57" s="104" t="e">
        <f t="shared" si="9"/>
        <v>#N/A</v>
      </c>
      <c r="R57" s="105" t="e">
        <f t="shared" si="12"/>
        <v>#N/A</v>
      </c>
      <c r="S57" s="54" t="e">
        <f t="shared" si="23"/>
        <v>#N/A</v>
      </c>
      <c r="T57" s="39" t="e">
        <f t="shared" si="14"/>
        <v>#N/A</v>
      </c>
      <c r="U57" s="32" t="e">
        <f t="shared" si="15"/>
        <v>#N/A</v>
      </c>
    </row>
    <row r="58" spans="5:22">
      <c r="E58" s="56">
        <f t="shared" si="16"/>
        <v>0.39438882055540014</v>
      </c>
      <c r="F58" s="3">
        <v>265</v>
      </c>
      <c r="G58" s="32">
        <f t="shared" si="10"/>
        <v>55.360803925837089</v>
      </c>
      <c r="H58" s="56">
        <f t="shared" si="17"/>
        <v>0.33245619780441499</v>
      </c>
      <c r="I58" s="3">
        <f t="shared" si="18"/>
        <v>369.51303744718109</v>
      </c>
      <c r="J58" s="32">
        <f t="shared" si="5"/>
        <v>454.7831575881267</v>
      </c>
      <c r="K58" s="60">
        <f t="shared" si="6"/>
        <v>0.33245619780441499</v>
      </c>
      <c r="L58" s="61">
        <f t="shared" si="19"/>
        <v>1.296536973498881E-2</v>
      </c>
      <c r="M58" s="62">
        <f t="shared" si="20"/>
        <v>0.31949082806942619</v>
      </c>
      <c r="N58" s="56" t="e">
        <f t="shared" si="21"/>
        <v>#N/A</v>
      </c>
      <c r="O58" s="3" t="e">
        <f t="shared" si="22"/>
        <v>#N/A</v>
      </c>
      <c r="P58" s="32" t="e">
        <f t="shared" si="11"/>
        <v>#N/A</v>
      </c>
      <c r="Q58" s="104" t="e">
        <f t="shared" si="9"/>
        <v>#N/A</v>
      </c>
      <c r="R58" s="105" t="e">
        <f t="shared" si="12"/>
        <v>#N/A</v>
      </c>
      <c r="S58" s="54" t="e">
        <f t="shared" si="23"/>
        <v>#N/A</v>
      </c>
      <c r="T58" s="39" t="e">
        <f t="shared" si="14"/>
        <v>#N/A</v>
      </c>
      <c r="U58" s="32" t="e">
        <f t="shared" si="15"/>
        <v>#N/A</v>
      </c>
    </row>
    <row r="59" spans="5:22">
      <c r="E59" s="56">
        <f t="shared" si="16"/>
        <v>0.50975392769485028</v>
      </c>
      <c r="F59" s="3">
        <v>270</v>
      </c>
      <c r="G59" s="32">
        <f t="shared" si="10"/>
        <v>43.34066100208392</v>
      </c>
      <c r="H59" s="56">
        <f t="shared" si="17"/>
        <v>0.41194667575562754</v>
      </c>
      <c r="I59" s="3">
        <f t="shared" si="18"/>
        <v>407.63356047760954</v>
      </c>
      <c r="J59" s="32">
        <f t="shared" si="5"/>
        <v>479.56087336429141</v>
      </c>
      <c r="K59" s="60">
        <f t="shared" si="6"/>
        <v>0.41194667575562754</v>
      </c>
      <c r="L59" s="61">
        <f t="shared" si="19"/>
        <v>1.4302931946582791E-2</v>
      </c>
      <c r="M59" s="62">
        <f t="shared" si="20"/>
        <v>0.39764374380904477</v>
      </c>
      <c r="N59" s="56" t="e">
        <f t="shared" si="21"/>
        <v>#N/A</v>
      </c>
      <c r="O59" s="3" t="e">
        <f t="shared" si="22"/>
        <v>#N/A</v>
      </c>
      <c r="P59" s="32" t="e">
        <f t="shared" si="11"/>
        <v>#N/A</v>
      </c>
      <c r="Q59" s="104" t="e">
        <f t="shared" si="9"/>
        <v>#N/A</v>
      </c>
      <c r="R59" s="105" t="e">
        <f t="shared" si="12"/>
        <v>#N/A</v>
      </c>
      <c r="S59" s="54" t="e">
        <f t="shared" si="23"/>
        <v>#N/A</v>
      </c>
      <c r="T59" s="39" t="e">
        <f t="shared" si="14"/>
        <v>#N/A</v>
      </c>
      <c r="U59" s="32" t="e">
        <f t="shared" si="15"/>
        <v>#N/A</v>
      </c>
    </row>
    <row r="60" spans="5:22">
      <c r="E60" s="56">
        <f t="shared" si="16"/>
        <v>0.6564615686707822</v>
      </c>
      <c r="F60" s="3">
        <v>275</v>
      </c>
      <c r="G60" s="32">
        <f t="shared" si="10"/>
        <v>34.081387763710779</v>
      </c>
      <c r="H60" s="56">
        <f t="shared" si="17"/>
        <v>0.50468374216920242</v>
      </c>
      <c r="I60" s="3">
        <f t="shared" si="18"/>
        <v>455.52693138446512</v>
      </c>
      <c r="J60" s="32">
        <f t="shared" si="5"/>
        <v>516.4425915013087</v>
      </c>
      <c r="K60" s="60">
        <f t="shared" si="6"/>
        <v>0.50468374216920242</v>
      </c>
      <c r="L60" s="61">
        <f t="shared" si="19"/>
        <v>1.5983401101209303E-2</v>
      </c>
      <c r="M60" s="62">
        <f t="shared" si="20"/>
        <v>0.48870034106799309</v>
      </c>
      <c r="N60" s="56" t="e">
        <f t="shared" si="21"/>
        <v>#N/A</v>
      </c>
      <c r="O60" s="3" t="e">
        <f t="shared" si="22"/>
        <v>#N/A</v>
      </c>
      <c r="P60" s="32" t="e">
        <f t="shared" si="11"/>
        <v>#N/A</v>
      </c>
      <c r="Q60" s="104" t="e">
        <f t="shared" si="9"/>
        <v>#N/A</v>
      </c>
      <c r="R60" s="105" t="e">
        <f t="shared" si="12"/>
        <v>#N/A</v>
      </c>
      <c r="S60" s="54" t="e">
        <f t="shared" si="23"/>
        <v>#N/A</v>
      </c>
      <c r="T60" s="39" t="e">
        <f t="shared" si="14"/>
        <v>#N/A</v>
      </c>
      <c r="U60" s="32" t="e">
        <f t="shared" si="15"/>
        <v>#N/A</v>
      </c>
    </row>
    <row r="61" spans="5:22">
      <c r="E61" s="56">
        <f t="shared" si="16"/>
        <v>0.84222651941825477</v>
      </c>
      <c r="F61" s="3">
        <v>280</v>
      </c>
      <c r="G61" s="32">
        <f t="shared" si="10"/>
        <v>26.915733995466997</v>
      </c>
      <c r="H61" s="56">
        <f t="shared" si="17"/>
        <v>0.61097490498366691</v>
      </c>
      <c r="I61" s="3">
        <f t="shared" si="18"/>
        <v>515.82342543711138</v>
      </c>
      <c r="J61" s="32">
        <f t="shared" si="5"/>
        <v>567.27664328873914</v>
      </c>
      <c r="K61" s="60">
        <f t="shared" si="6"/>
        <v>0.61097490498366691</v>
      </c>
      <c r="L61" s="61">
        <f t="shared" si="19"/>
        <v>1.809906755919689E-2</v>
      </c>
      <c r="M61" s="62">
        <f t="shared" si="20"/>
        <v>0.59287583742447003</v>
      </c>
      <c r="N61" s="56" t="e">
        <f t="shared" si="21"/>
        <v>#N/A</v>
      </c>
      <c r="O61" s="3" t="e">
        <f t="shared" si="22"/>
        <v>#N/A</v>
      </c>
      <c r="P61" s="32" t="e">
        <f t="shared" si="11"/>
        <v>#N/A</v>
      </c>
      <c r="Q61" s="104" t="e">
        <f t="shared" si="9"/>
        <v>#N/A</v>
      </c>
      <c r="R61" s="105" t="e">
        <f t="shared" si="12"/>
        <v>#N/A</v>
      </c>
      <c r="S61" s="54" t="e">
        <f t="shared" si="23"/>
        <v>#N/A</v>
      </c>
      <c r="T61" s="39" t="e">
        <f t="shared" si="14"/>
        <v>#N/A</v>
      </c>
      <c r="U61" s="32" t="e">
        <f t="shared" si="15"/>
        <v>#N/A</v>
      </c>
    </row>
    <row r="62" spans="5:22">
      <c r="E62" s="56">
        <f t="shared" si="16"/>
        <v>1.0764701258861227</v>
      </c>
      <c r="F62" s="3">
        <v>285</v>
      </c>
      <c r="G62" s="32">
        <f t="shared" si="10"/>
        <v>21.345299773148213</v>
      </c>
      <c r="H62" s="56">
        <f t="shared" si="17"/>
        <v>0.73066939722193602</v>
      </c>
      <c r="I62" s="3">
        <f t="shared" si="18"/>
        <v>591.79398587754486</v>
      </c>
      <c r="J62" s="32">
        <f t="shared" si="5"/>
        <v>634.70389505645039</v>
      </c>
      <c r="K62" s="60">
        <f t="shared" si="6"/>
        <v>0.73066939722193602</v>
      </c>
      <c r="L62" s="61">
        <f t="shared" si="19"/>
        <v>2.0764701258861224E-2</v>
      </c>
      <c r="M62" s="62">
        <f t="shared" si="20"/>
        <v>0.70990469596307482</v>
      </c>
      <c r="N62" s="56" t="e">
        <f t="shared" si="21"/>
        <v>#N/A</v>
      </c>
      <c r="O62" s="3" t="e">
        <f t="shared" si="22"/>
        <v>#N/A</v>
      </c>
      <c r="P62" s="32" t="e">
        <f t="shared" si="11"/>
        <v>#N/A</v>
      </c>
      <c r="Q62" s="104" t="e">
        <f t="shared" si="9"/>
        <v>#N/A</v>
      </c>
      <c r="R62" s="105" t="e">
        <f t="shared" si="12"/>
        <v>#N/A</v>
      </c>
      <c r="S62" s="54" t="e">
        <f t="shared" si="23"/>
        <v>#N/A</v>
      </c>
      <c r="T62" s="39" t="e">
        <f t="shared" si="14"/>
        <v>#N/A</v>
      </c>
      <c r="U62" s="32" t="e">
        <f t="shared" si="15"/>
        <v>#N/A</v>
      </c>
    </row>
    <row r="63" spans="5:22">
      <c r="E63" s="56">
        <f t="shared" si="16"/>
        <v>1.3706568895345335</v>
      </c>
      <c r="F63" s="3">
        <v>290</v>
      </c>
      <c r="G63" s="32">
        <f t="shared" si="10"/>
        <v>16.996005999697566</v>
      </c>
      <c r="H63" s="56">
        <f t="shared" si="17"/>
        <v>0.86316708532289699</v>
      </c>
      <c r="I63" s="3">
        <f t="shared" si="18"/>
        <v>687.4904979650147</v>
      </c>
      <c r="J63" s="32">
        <f t="shared" si="5"/>
        <v>722.25042911353091</v>
      </c>
      <c r="K63" s="60">
        <f t="shared" si="6"/>
        <v>0.86316708532289699</v>
      </c>
      <c r="L63" s="61">
        <f t="shared" si="19"/>
        <v>2.4122473612807532E-2</v>
      </c>
      <c r="M63" s="62">
        <f t="shared" si="20"/>
        <v>0.83904461171008948</v>
      </c>
      <c r="N63" s="56" t="e">
        <f t="shared" si="21"/>
        <v>#N/A</v>
      </c>
      <c r="O63" s="3" t="e">
        <f t="shared" si="22"/>
        <v>#N/A</v>
      </c>
      <c r="P63" s="32" t="e">
        <f t="shared" si="11"/>
        <v>#N/A</v>
      </c>
      <c r="Q63" s="104" t="e">
        <f t="shared" si="9"/>
        <v>#N/A</v>
      </c>
      <c r="R63" s="105" t="e">
        <f t="shared" si="12"/>
        <v>#N/A</v>
      </c>
      <c r="S63" s="54" t="e">
        <f t="shared" si="23"/>
        <v>#N/A</v>
      </c>
      <c r="T63" s="39" t="e">
        <f t="shared" si="14"/>
        <v>#N/A</v>
      </c>
      <c r="U63" s="32" t="e">
        <f t="shared" si="15"/>
        <v>#N/A</v>
      </c>
    </row>
    <row r="64" spans="5:22">
      <c r="E64" s="56">
        <f t="shared" si="16"/>
        <v>1.7386896706188897</v>
      </c>
      <c r="F64" s="3">
        <v>295</v>
      </c>
      <c r="G64" s="32">
        <f t="shared" si="10"/>
        <v>13.585746316586832</v>
      </c>
      <c r="H64" s="56">
        <f t="shared" si="17"/>
        <v>1.0074795836133119</v>
      </c>
      <c r="I64" s="3">
        <f t="shared" si="18"/>
        <v>807.91345283257249</v>
      </c>
      <c r="J64" s="32">
        <f t="shared" si="5"/>
        <v>834.45963651199679</v>
      </c>
      <c r="K64" s="60">
        <f t="shared" si="6"/>
        <v>1.0074795836133119</v>
      </c>
      <c r="L64" s="61">
        <f t="shared" si="19"/>
        <v>2.8347840450265702E-2</v>
      </c>
      <c r="M64" s="62">
        <f t="shared" si="20"/>
        <v>0.97913174316304619</v>
      </c>
      <c r="N64" s="56" t="e">
        <f t="shared" si="21"/>
        <v>#N/A</v>
      </c>
      <c r="O64" s="3" t="e">
        <f t="shared" si="22"/>
        <v>#N/A</v>
      </c>
      <c r="P64" s="32" t="e">
        <f t="shared" si="11"/>
        <v>#N/A</v>
      </c>
      <c r="Q64" s="104" t="e">
        <f t="shared" si="9"/>
        <v>#N/A</v>
      </c>
      <c r="R64" s="105" t="e">
        <f t="shared" si="12"/>
        <v>#N/A</v>
      </c>
      <c r="S64" s="54" t="e">
        <f t="shared" si="23"/>
        <v>#N/A</v>
      </c>
      <c r="T64" s="39" t="e">
        <f t="shared" si="14"/>
        <v>#N/A</v>
      </c>
      <c r="U64" s="32" t="e">
        <f t="shared" si="15"/>
        <v>#N/A</v>
      </c>
    </row>
    <row r="65" spans="5:21" ht="19.5" thickBot="1">
      <c r="E65" s="63">
        <f t="shared" ref="E65" si="24">F65/C$3+C$5*(F65/C$4)^C$6</f>
        <v>2.1973724152558076</v>
      </c>
      <c r="F65" s="33">
        <v>300</v>
      </c>
      <c r="G65" s="34">
        <f t="shared" si="10"/>
        <v>10.90078067784712</v>
      </c>
      <c r="H65" s="63">
        <f t="shared" ref="H65" si="25">LN((1+E65))</f>
        <v>1.1623293522692453</v>
      </c>
      <c r="I65" s="33">
        <f t="shared" ref="I65" si="26">F65*(1+E65)</f>
        <v>959.21172457674231</v>
      </c>
      <c r="J65" s="34">
        <f t="shared" si="5"/>
        <v>977.064887196217</v>
      </c>
      <c r="K65" s="64">
        <f t="shared" si="6"/>
        <v>1.1623293522692453</v>
      </c>
      <c r="L65" s="65">
        <f t="shared" ref="L65" si="27">I65/C$3</f>
        <v>3.3656551739534815E-2</v>
      </c>
      <c r="M65" s="66">
        <f t="shared" ref="M65" si="28">H65-L65</f>
        <v>1.1286728005297104</v>
      </c>
      <c r="N65" s="63" t="e">
        <f t="shared" si="21"/>
        <v>#N/A</v>
      </c>
      <c r="O65" s="33" t="e">
        <f t="shared" si="22"/>
        <v>#N/A</v>
      </c>
      <c r="P65" s="34" t="e">
        <f t="shared" si="11"/>
        <v>#N/A</v>
      </c>
      <c r="Q65" s="106" t="e">
        <f t="shared" si="9"/>
        <v>#N/A</v>
      </c>
      <c r="R65" s="107" t="e">
        <f t="shared" si="12"/>
        <v>#N/A</v>
      </c>
      <c r="S65" s="55" t="e">
        <f t="shared" si="23"/>
        <v>#N/A</v>
      </c>
      <c r="T65" s="40" t="e">
        <f t="shared" si="14"/>
        <v>#N/A</v>
      </c>
      <c r="U65" s="34" t="e">
        <f t="shared" si="15"/>
        <v>#N/A</v>
      </c>
    </row>
    <row r="67" spans="5:21">
      <c r="H67" s="6"/>
      <c r="M67" s="7"/>
    </row>
  </sheetData>
  <phoneticPr fontId="1"/>
  <conditionalFormatting sqref="Q5:R65">
    <cfRule type="expression" dxfId="7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A46" zoomScale="85" zoomScaleNormal="85" workbookViewId="0">
      <selection activeCell="W67" sqref="W67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1" s="11" customFormat="1" ht="24">
      <c r="A1" s="10" t="s">
        <v>33</v>
      </c>
    </row>
    <row r="2" spans="1:21" ht="20.25" customHeight="1" thickBot="1">
      <c r="B2" s="1" t="s">
        <v>17</v>
      </c>
      <c r="C2" s="1"/>
      <c r="D2" s="1"/>
      <c r="E2" s="26" t="s">
        <v>34</v>
      </c>
      <c r="F2" s="1"/>
      <c r="G2" s="1"/>
      <c r="H2" s="26" t="s">
        <v>35</v>
      </c>
      <c r="I2" s="1"/>
      <c r="J2" s="1"/>
      <c r="K2" s="1"/>
      <c r="L2" s="26"/>
      <c r="N2" s="26" t="s">
        <v>36</v>
      </c>
      <c r="Q2" s="26" t="s">
        <v>28</v>
      </c>
      <c r="S2" s="26" t="s">
        <v>37</v>
      </c>
    </row>
    <row r="3" spans="1:21" ht="21">
      <c r="B3" s="12" t="s">
        <v>2</v>
      </c>
      <c r="C3" s="43">
        <v>28500</v>
      </c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</row>
    <row r="4" spans="1:21" ht="21">
      <c r="B4" s="13" t="s">
        <v>16</v>
      </c>
      <c r="C4" s="14">
        <v>145</v>
      </c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</row>
    <row r="5" spans="1:21">
      <c r="A5" s="2"/>
      <c r="B5" s="13" t="s">
        <v>3</v>
      </c>
      <c r="C5" s="15">
        <v>8.0000000000000007E-5</v>
      </c>
      <c r="E5" s="45">
        <f t="shared" ref="E5:E36" si="0">F5/C$3+C$5*(F5/C$4)^C$6</f>
        <v>0</v>
      </c>
      <c r="F5" s="3">
        <v>0</v>
      </c>
      <c r="G5" s="32" t="e">
        <f>IFERROR((F5-F4)/(E5-E4),NA())</f>
        <v>#N/A</v>
      </c>
      <c r="H5" s="45">
        <f t="shared" ref="H5:H36" si="1">LN((1+E5))</f>
        <v>0</v>
      </c>
      <c r="I5" s="3">
        <f t="shared" ref="I5:I36" si="2">F5*(1+E5)</f>
        <v>0</v>
      </c>
      <c r="J5" s="32" t="e">
        <f>IFERROR((I5-I4)/(H5-H4),NA())</f>
        <v>#N/A</v>
      </c>
      <c r="K5" s="47">
        <f>H5</f>
        <v>0</v>
      </c>
      <c r="L5" s="48">
        <f t="shared" ref="L5:L36" si="3">I5/C$3</f>
        <v>0</v>
      </c>
      <c r="M5" s="49">
        <f t="shared" ref="M5:M36" si="4">H5-L5</f>
        <v>0</v>
      </c>
      <c r="N5" s="45">
        <f>INDEX(M1:M65,C$23,1)-INDEX(M1:M65,C$23,1)</f>
        <v>0</v>
      </c>
      <c r="O5" s="3">
        <f>INDEX(I$1:I$65,C$23,1)</f>
        <v>125.54852941133457</v>
      </c>
      <c r="P5" s="32" t="e">
        <f>IFERROR((O5-O4)/(N5-N4),NA())</f>
        <v>#N/A</v>
      </c>
      <c r="Q5" s="103">
        <f>ROUND(N5,7)</f>
        <v>0</v>
      </c>
      <c r="R5" s="109">
        <f>ROUND(INDEX(I$1:I$65,C$23,1)*6.89476,3)</f>
        <v>865.62699999999995</v>
      </c>
      <c r="S5" s="56">
        <v>0</v>
      </c>
      <c r="T5" s="38">
        <v>0</v>
      </c>
      <c r="U5" s="32" t="e">
        <f>IFERROR((T5-T4)/(S5-S4),NA())</f>
        <v>#N/A</v>
      </c>
    </row>
    <row r="6" spans="1:21" ht="19.5" thickBot="1">
      <c r="A6" s="2"/>
      <c r="B6" s="16" t="s">
        <v>4</v>
      </c>
      <c r="C6" s="17">
        <v>24</v>
      </c>
      <c r="E6" s="45">
        <f t="shared" si="0"/>
        <v>1.7543859649122806E-4</v>
      </c>
      <c r="F6" s="3">
        <v>5</v>
      </c>
      <c r="G6" s="32">
        <f>IFERROR((F6-F5)/(E6-E5),NA())</f>
        <v>28500.000000000004</v>
      </c>
      <c r="H6" s="45">
        <f t="shared" si="1"/>
        <v>1.7542320894027986E-4</v>
      </c>
      <c r="I6" s="3">
        <f t="shared" si="2"/>
        <v>5.0008771929824558</v>
      </c>
      <c r="J6" s="32">
        <f t="shared" ref="J6:J65" si="5">IFERROR((I6-I5)/(H6-H5),NA())</f>
        <v>28507.500365501393</v>
      </c>
      <c r="K6" s="47">
        <f t="shared" ref="K6:K65" si="6">H6</f>
        <v>1.7542320894027986E-4</v>
      </c>
      <c r="L6" s="48">
        <f t="shared" si="3"/>
        <v>1.7546937519236688E-4</v>
      </c>
      <c r="M6" s="49">
        <f t="shared" si="4"/>
        <v>-4.6166252087013636E-8</v>
      </c>
      <c r="N6" s="45">
        <f t="shared" ref="N6:N37" si="7">IFERROR(INDEX(M$1:M$65,ROW()+$C$23-5)-INDEX(M$1:M$65,$C$23,1),NA())</f>
        <v>1.1651040697164064E-6</v>
      </c>
      <c r="O6" s="3">
        <f t="shared" ref="O6:O37" si="8">IFERROR(INDEX(I$1:I$65,ROW()+$C$23-5),NA())</f>
        <v>130.59373901329209</v>
      </c>
      <c r="P6" s="108">
        <f>IFERROR((O6-O5)/(N6-N5),NA())</f>
        <v>4330265.1952675432</v>
      </c>
      <c r="Q6" s="103">
        <f t="shared" ref="Q6:Q65" si="9">ROUND(N6,7)</f>
        <v>1.1999999999999999E-6</v>
      </c>
      <c r="R6" s="109">
        <f>IFERROR(ROUND(IFERROR(INDEX(I$1:I$65,ROW()+$C$23-5),"")*6.89476,3),NA())</f>
        <v>900.41200000000003</v>
      </c>
      <c r="S6" s="57">
        <f>T6/C3</f>
        <v>4.4052115582924409E-3</v>
      </c>
      <c r="T6" s="39">
        <f>O5</f>
        <v>125.54852941133457</v>
      </c>
      <c r="U6" s="32">
        <f>IFERROR((T6-T5)/(S6-S5),NA())</f>
        <v>28500</v>
      </c>
    </row>
    <row r="7" spans="1:21">
      <c r="E7" s="45">
        <f t="shared" si="0"/>
        <v>3.5087719298245611E-4</v>
      </c>
      <c r="F7" s="3">
        <v>10</v>
      </c>
      <c r="G7" s="32">
        <f t="shared" ref="G7:G65" si="10">IFERROR((F7-F6)/(E7-E6),NA())</f>
        <v>28500.000000000004</v>
      </c>
      <c r="H7" s="45">
        <f t="shared" si="1"/>
        <v>3.5081564997587248E-4</v>
      </c>
      <c r="I7" s="3">
        <f t="shared" si="2"/>
        <v>10.003508771929825</v>
      </c>
      <c r="J7" s="32">
        <f t="shared" si="5"/>
        <v>28522.503874224425</v>
      </c>
      <c r="K7" s="47">
        <f t="shared" si="6"/>
        <v>3.5081564997587248E-4</v>
      </c>
      <c r="L7" s="48">
        <f t="shared" si="3"/>
        <v>3.5100030778701139E-4</v>
      </c>
      <c r="M7" s="49">
        <f t="shared" si="4"/>
        <v>-1.8465781113891728E-7</v>
      </c>
      <c r="N7" s="45">
        <f t="shared" si="7"/>
        <v>7.215996899426376E-6</v>
      </c>
      <c r="O7" s="3">
        <f t="shared" si="8"/>
        <v>135.64141726297683</v>
      </c>
      <c r="P7" s="32">
        <f t="shared" ref="P7:P65" si="11">IFERROR((O7-O6)/(N7-N6),NA())</f>
        <v>834203.87564965035</v>
      </c>
      <c r="Q7" s="103">
        <f t="shared" si="9"/>
        <v>7.1999999999999997E-6</v>
      </c>
      <c r="R7" s="109">
        <f t="shared" ref="R7:R65" si="12">IFERROR(ROUND(IFERROR(INDEX(I$1:I$65,ROW()+$C$23-5),"")*6.89476,3),NA())</f>
        <v>935.21500000000003</v>
      </c>
      <c r="S7" s="57">
        <f t="shared" ref="S7:S38" si="13">IFERROR(S6+VLOOKUP(T7,$I$5:$K$65,3)-VLOOKUP(T6,$I$5:$K$65,3),NA())</f>
        <v>4.5834015606764558E-3</v>
      </c>
      <c r="T7" s="39">
        <f t="shared" ref="T7:T65" si="14">O6</f>
        <v>130.59373901329209</v>
      </c>
      <c r="U7" s="42">
        <f t="shared" ref="U7:U65" si="15">IFERROR((T7-T6)/(S7-S6),NA())</f>
        <v>28313.651352249621</v>
      </c>
    </row>
    <row r="8" spans="1:21" ht="19.5" thickBot="1">
      <c r="B8" s="1" t="s">
        <v>7</v>
      </c>
      <c r="E8" s="45">
        <f t="shared" si="0"/>
        <v>5.263157894736842E-4</v>
      </c>
      <c r="F8" s="3">
        <v>15</v>
      </c>
      <c r="G8" s="32">
        <f t="shared" si="10"/>
        <v>28499.999999999996</v>
      </c>
      <c r="H8" s="45">
        <f t="shared" si="1"/>
        <v>5.2617733389735721E-4</v>
      </c>
      <c r="I8" s="3">
        <f t="shared" si="2"/>
        <v>15.007894736842106</v>
      </c>
      <c r="J8" s="32">
        <f t="shared" si="5"/>
        <v>28537.510891791568</v>
      </c>
      <c r="K8" s="47">
        <f t="shared" si="6"/>
        <v>5.2617733389735721E-4</v>
      </c>
      <c r="L8" s="48">
        <f t="shared" si="3"/>
        <v>5.2659279778393352E-4</v>
      </c>
      <c r="M8" s="49">
        <f t="shared" si="4"/>
        <v>-4.154638865763163E-7</v>
      </c>
      <c r="N8" s="45">
        <f t="shared" si="7"/>
        <v>2.4543015609859893E-5</v>
      </c>
      <c r="O8" s="3">
        <f t="shared" si="8"/>
        <v>140.69254387061534</v>
      </c>
      <c r="P8" s="32">
        <f t="shared" si="11"/>
        <v>291517.35171827092</v>
      </c>
      <c r="Q8" s="103">
        <f t="shared" si="9"/>
        <v>2.4499999999999999E-5</v>
      </c>
      <c r="R8" s="109">
        <f t="shared" si="12"/>
        <v>970.04100000000005</v>
      </c>
      <c r="S8" s="57">
        <f t="shared" si="13"/>
        <v>4.7665639710389634E-3</v>
      </c>
      <c r="T8" s="39">
        <f t="shared" si="14"/>
        <v>135.64141726297683</v>
      </c>
      <c r="U8" s="32">
        <f t="shared" si="15"/>
        <v>27558.483422960948</v>
      </c>
    </row>
    <row r="9" spans="1:21">
      <c r="B9" s="12" t="s">
        <v>1</v>
      </c>
      <c r="C9" s="18" t="s">
        <v>0</v>
      </c>
      <c r="E9" s="45">
        <f t="shared" si="0"/>
        <v>7.0175438596491223E-4</v>
      </c>
      <c r="F9" s="3">
        <v>20</v>
      </c>
      <c r="G9" s="32">
        <f t="shared" si="10"/>
        <v>28500.000000000007</v>
      </c>
      <c r="H9" s="45">
        <f t="shared" si="1"/>
        <v>7.0150827149030332E-4</v>
      </c>
      <c r="I9" s="3">
        <f t="shared" si="2"/>
        <v>20.014035087719297</v>
      </c>
      <c r="J9" s="32">
        <f t="shared" si="5"/>
        <v>28552.521418094537</v>
      </c>
      <c r="K9" s="47">
        <f t="shared" si="6"/>
        <v>7.0150827149030332E-4</v>
      </c>
      <c r="L9" s="48">
        <f t="shared" si="3"/>
        <v>7.0224684518313324E-4</v>
      </c>
      <c r="M9" s="49">
        <f t="shared" si="4"/>
        <v>-7.3857369282991428E-7</v>
      </c>
      <c r="N9" s="45">
        <f t="shared" si="7"/>
        <v>6.6977754705245529E-5</v>
      </c>
      <c r="O9" s="3">
        <f t="shared" si="8"/>
        <v>145.74931929824561</v>
      </c>
      <c r="P9" s="32">
        <f t="shared" si="11"/>
        <v>119165.93657530336</v>
      </c>
      <c r="Q9" s="103">
        <f t="shared" si="9"/>
        <v>6.7000000000000002E-5</v>
      </c>
      <c r="R9" s="109">
        <f t="shared" si="12"/>
        <v>1004.907</v>
      </c>
      <c r="S9" s="57">
        <f t="shared" si="13"/>
        <v>4.9611235022981159E-3</v>
      </c>
      <c r="T9" s="39">
        <f t="shared" si="14"/>
        <v>140.69254387061534</v>
      </c>
      <c r="U9" s="32">
        <f t="shared" si="15"/>
        <v>25961.856378603359</v>
      </c>
    </row>
    <row r="10" spans="1:21">
      <c r="B10" s="19">
        <v>0</v>
      </c>
      <c r="C10" s="20">
        <f>B10/(C$3*0.7)</f>
        <v>0</v>
      </c>
      <c r="E10" s="45">
        <f t="shared" si="0"/>
        <v>8.7719298245614037E-4</v>
      </c>
      <c r="F10" s="3">
        <v>25</v>
      </c>
      <c r="G10" s="32">
        <f t="shared" si="10"/>
        <v>28499.999999999989</v>
      </c>
      <c r="H10" s="45">
        <f t="shared" si="1"/>
        <v>8.7680847353438615E-4</v>
      </c>
      <c r="I10" s="3">
        <f t="shared" si="2"/>
        <v>25.021929824561401</v>
      </c>
      <c r="J10" s="32">
        <f t="shared" si="5"/>
        <v>28567.53545316945</v>
      </c>
      <c r="K10" s="47">
        <f t="shared" si="6"/>
        <v>8.7680847353438615E-4</v>
      </c>
      <c r="L10" s="48">
        <f t="shared" si="3"/>
        <v>8.7796244998461059E-4</v>
      </c>
      <c r="M10" s="49">
        <f t="shared" si="4"/>
        <v>-1.153976450224436E-6</v>
      </c>
      <c r="N10" s="45">
        <f t="shared" si="7"/>
        <v>1.6365056647618149E-4</v>
      </c>
      <c r="O10" s="3">
        <f t="shared" si="8"/>
        <v>150.81654687287556</v>
      </c>
      <c r="P10" s="32">
        <f t="shared" si="11"/>
        <v>52416.263495434832</v>
      </c>
      <c r="Q10" s="103">
        <f t="shared" si="9"/>
        <v>1.6369999999999999E-4</v>
      </c>
      <c r="R10" s="109">
        <f t="shared" si="12"/>
        <v>1039.8440000000001</v>
      </c>
      <c r="S10" s="57">
        <f t="shared" si="13"/>
        <v>5.1809889581524576E-3</v>
      </c>
      <c r="T10" s="39">
        <f t="shared" si="14"/>
        <v>145.74931929824561</v>
      </c>
      <c r="U10" s="32">
        <f t="shared" si="15"/>
        <v>22999.408469970491</v>
      </c>
    </row>
    <row r="11" spans="1:21" ht="19.5" thickBot="1">
      <c r="B11" s="21">
        <v>999</v>
      </c>
      <c r="C11" s="22">
        <f>B11/(C$3*0.7)</f>
        <v>5.0075187969924814E-2</v>
      </c>
      <c r="E11" s="45">
        <f t="shared" si="0"/>
        <v>1.0526315789473684E-3</v>
      </c>
      <c r="F11" s="3">
        <v>30</v>
      </c>
      <c r="G11" s="32">
        <f t="shared" si="10"/>
        <v>28500.000000000007</v>
      </c>
      <c r="H11" s="45">
        <f t="shared" si="1"/>
        <v>1.0520779508038345E-3</v>
      </c>
      <c r="I11" s="3">
        <f t="shared" si="2"/>
        <v>30.031578947368423</v>
      </c>
      <c r="J11" s="32">
        <f t="shared" si="5"/>
        <v>28582.552996980186</v>
      </c>
      <c r="K11" s="47">
        <f t="shared" si="6"/>
        <v>1.0520779508038345E-3</v>
      </c>
      <c r="L11" s="48">
        <f t="shared" si="3"/>
        <v>1.0537396121883657E-3</v>
      </c>
      <c r="M11" s="49">
        <f t="shared" si="4"/>
        <v>-1.66166138453115E-6</v>
      </c>
      <c r="N11" s="45">
        <f t="shared" si="7"/>
        <v>3.743614049455269E-4</v>
      </c>
      <c r="O11" s="3">
        <f t="shared" si="8"/>
        <v>155.90443648890232</v>
      </c>
      <c r="P11" s="32">
        <f t="shared" si="11"/>
        <v>24146.31185081138</v>
      </c>
      <c r="Q11" s="103">
        <f t="shared" si="9"/>
        <v>3.7439999999999999E-4</v>
      </c>
      <c r="R11" s="109">
        <f t="shared" si="12"/>
        <v>1074.924</v>
      </c>
      <c r="S11" s="57">
        <f t="shared" si="13"/>
        <v>5.4554592286823389E-3</v>
      </c>
      <c r="T11" s="39">
        <f t="shared" si="14"/>
        <v>150.81654687287556</v>
      </c>
      <c r="U11" s="32">
        <f t="shared" si="15"/>
        <v>18461.844938059661</v>
      </c>
    </row>
    <row r="12" spans="1:21">
      <c r="E12" s="45">
        <f t="shared" si="0"/>
        <v>1.2280701754385968E-3</v>
      </c>
      <c r="F12" s="3">
        <v>35</v>
      </c>
      <c r="G12" s="32">
        <f t="shared" si="10"/>
        <v>28499.999999999953</v>
      </c>
      <c r="H12" s="45">
        <f t="shared" si="1"/>
        <v>1.2273167140665483E-3</v>
      </c>
      <c r="I12" s="3">
        <f t="shared" si="2"/>
        <v>35.042982456140351</v>
      </c>
      <c r="J12" s="32">
        <f t="shared" si="5"/>
        <v>28597.574049635077</v>
      </c>
      <c r="K12" s="47">
        <f t="shared" si="6"/>
        <v>1.2273167140665483E-3</v>
      </c>
      <c r="L12" s="48">
        <f t="shared" si="3"/>
        <v>1.2295783317943982E-3</v>
      </c>
      <c r="M12" s="49">
        <f t="shared" si="4"/>
        <v>-2.2616177278499214E-6</v>
      </c>
      <c r="N12" s="45">
        <f t="shared" si="7"/>
        <v>8.1894093199288628E-4</v>
      </c>
      <c r="O12" s="3">
        <f t="shared" si="8"/>
        <v>161.03415751902773</v>
      </c>
      <c r="P12" s="32">
        <f t="shared" si="11"/>
        <v>11538.365394812614</v>
      </c>
      <c r="Q12" s="103">
        <f t="shared" si="9"/>
        <v>8.1890000000000001E-4</v>
      </c>
      <c r="R12" s="109">
        <f t="shared" si="12"/>
        <v>1110.2919999999999</v>
      </c>
      <c r="S12" s="57">
        <f t="shared" si="13"/>
        <v>5.8446925098192895E-3</v>
      </c>
      <c r="T12" s="39">
        <f t="shared" si="14"/>
        <v>155.90443648890232</v>
      </c>
      <c r="U12" s="32">
        <f t="shared" si="15"/>
        <v>13071.568806154059</v>
      </c>
    </row>
    <row r="13" spans="1:21" ht="19.5" thickBot="1">
      <c r="B13" s="1" t="s">
        <v>8</v>
      </c>
      <c r="E13" s="45">
        <f t="shared" si="0"/>
        <v>1.4035087719298275E-3</v>
      </c>
      <c r="F13" s="3">
        <v>40</v>
      </c>
      <c r="G13" s="32">
        <f t="shared" si="10"/>
        <v>28499.999999999567</v>
      </c>
      <c r="H13" s="45">
        <f t="shared" si="1"/>
        <v>1.4025247740854319E-3</v>
      </c>
      <c r="I13" s="3">
        <f t="shared" si="2"/>
        <v>40.056140350877186</v>
      </c>
      <c r="J13" s="32">
        <f t="shared" si="5"/>
        <v>28612.598611025813</v>
      </c>
      <c r="K13" s="47">
        <f t="shared" si="6"/>
        <v>1.4025247740854319E-3</v>
      </c>
      <c r="L13" s="48">
        <f t="shared" si="3"/>
        <v>1.4054786088027083E-3</v>
      </c>
      <c r="M13" s="49">
        <f t="shared" si="4"/>
        <v>-2.9538347172764021E-6</v>
      </c>
      <c r="N13" s="45">
        <f t="shared" si="7"/>
        <v>1.7320361459935403E-3</v>
      </c>
      <c r="O13" s="3">
        <f t="shared" si="8"/>
        <v>166.24859319603036</v>
      </c>
      <c r="P13" s="32">
        <f t="shared" si="11"/>
        <v>5710.7250120784129</v>
      </c>
      <c r="Q13" s="103">
        <f t="shared" si="9"/>
        <v>1.732E-3</v>
      </c>
      <c r="R13" s="109">
        <f t="shared" si="12"/>
        <v>1146.2439999999999</v>
      </c>
      <c r="S13" s="57">
        <f t="shared" si="13"/>
        <v>6.4692622484499975E-3</v>
      </c>
      <c r="T13" s="39">
        <f t="shared" si="14"/>
        <v>161.03415751902773</v>
      </c>
      <c r="U13" s="32">
        <f t="shared" si="15"/>
        <v>8213.2077698347821</v>
      </c>
    </row>
    <row r="14" spans="1:21">
      <c r="B14" s="12" t="s">
        <v>1</v>
      </c>
      <c r="C14" s="18" t="s">
        <v>0</v>
      </c>
      <c r="E14" s="45">
        <f t="shared" si="0"/>
        <v>1.5789473684211036E-3</v>
      </c>
      <c r="F14" s="3">
        <v>45</v>
      </c>
      <c r="G14" s="32">
        <f t="shared" si="10"/>
        <v>28499.999999992204</v>
      </c>
      <c r="H14" s="45">
        <f t="shared" si="1"/>
        <v>1.5777021416177343E-3</v>
      </c>
      <c r="I14" s="3">
        <f t="shared" si="2"/>
        <v>45.071052631578951</v>
      </c>
      <c r="J14" s="32">
        <f t="shared" si="5"/>
        <v>28627.626681152306</v>
      </c>
      <c r="K14" s="47">
        <f t="shared" si="6"/>
        <v>1.5777021416177343E-3</v>
      </c>
      <c r="L14" s="48">
        <f t="shared" si="3"/>
        <v>1.5814404432132965E-3</v>
      </c>
      <c r="M14" s="49">
        <f t="shared" si="4"/>
        <v>-3.7383015955622014E-6</v>
      </c>
      <c r="N14" s="45">
        <f t="shared" si="7"/>
        <v>3.5628780183144396E-3</v>
      </c>
      <c r="O14" s="3">
        <f t="shared" si="8"/>
        <v>171.63273630118766</v>
      </c>
      <c r="P14" s="32">
        <f t="shared" si="11"/>
        <v>2940.8018172164711</v>
      </c>
      <c r="Q14" s="103">
        <f t="shared" si="9"/>
        <v>3.5628999999999999E-3</v>
      </c>
      <c r="R14" s="109">
        <f t="shared" si="12"/>
        <v>1183.367</v>
      </c>
      <c r="S14" s="57">
        <f t="shared" si="13"/>
        <v>7.5653201177840771E-3</v>
      </c>
      <c r="T14" s="39">
        <f t="shared" si="14"/>
        <v>166.24859319603036</v>
      </c>
      <c r="U14" s="32">
        <f t="shared" si="15"/>
        <v>4757.4455901408801</v>
      </c>
    </row>
    <row r="15" spans="1:21">
      <c r="B15" s="19">
        <v>0</v>
      </c>
      <c r="C15" s="20">
        <f>B15/(C$3*0.85)</f>
        <v>0</v>
      </c>
      <c r="E15" s="45">
        <f t="shared" si="0"/>
        <v>1.7543859649129198E-3</v>
      </c>
      <c r="F15" s="3">
        <v>50</v>
      </c>
      <c r="G15" s="32">
        <f t="shared" si="10"/>
        <v>28499.999999904456</v>
      </c>
      <c r="H15" s="45">
        <f t="shared" si="1"/>
        <v>1.7528488274150516E-3</v>
      </c>
      <c r="I15" s="3">
        <f t="shared" si="2"/>
        <v>50.087719298245645</v>
      </c>
      <c r="J15" s="32">
        <f t="shared" si="5"/>
        <v>28642.658260014494</v>
      </c>
      <c r="K15" s="47">
        <f t="shared" si="6"/>
        <v>1.7528488274150516E-3</v>
      </c>
      <c r="L15" s="48">
        <f t="shared" si="3"/>
        <v>1.7574638350261629E-3</v>
      </c>
      <c r="M15" s="49">
        <f t="shared" si="4"/>
        <v>-4.6150076111113082E-6</v>
      </c>
      <c r="N15" s="45">
        <f t="shared" si="7"/>
        <v>7.1520267831002172E-3</v>
      </c>
      <c r="O15" s="3">
        <f t="shared" si="8"/>
        <v>177.35161507650389</v>
      </c>
      <c r="P15" s="32">
        <f t="shared" si="11"/>
        <v>1593.3802553479738</v>
      </c>
      <c r="Q15" s="103">
        <f t="shared" si="9"/>
        <v>7.1520000000000004E-3</v>
      </c>
      <c r="R15" s="109">
        <f t="shared" si="12"/>
        <v>1222.797</v>
      </c>
      <c r="S15" s="57">
        <f t="shared" si="13"/>
        <v>9.5850792920403223E-3</v>
      </c>
      <c r="T15" s="39">
        <f t="shared" si="14"/>
        <v>171.63273630118766</v>
      </c>
      <c r="U15" s="32">
        <f t="shared" si="15"/>
        <v>2665.7351895133538</v>
      </c>
    </row>
    <row r="16" spans="1:21" ht="19.5" thickBot="1">
      <c r="B16" s="21">
        <v>999</v>
      </c>
      <c r="C16" s="22">
        <f>B16/(C$3*0.85)</f>
        <v>4.123839009287926E-2</v>
      </c>
      <c r="E16" s="45">
        <f t="shared" si="0"/>
        <v>1.9298245614098033E-3</v>
      </c>
      <c r="F16" s="3">
        <v>55</v>
      </c>
      <c r="G16" s="32">
        <f t="shared" si="10"/>
        <v>28499.999999081268</v>
      </c>
      <c r="H16" s="45">
        <f t="shared" si="1"/>
        <v>1.9279648422277642E-3</v>
      </c>
      <c r="I16" s="3">
        <f t="shared" si="2"/>
        <v>55.106140350877546</v>
      </c>
      <c r="J16" s="32">
        <f t="shared" si="5"/>
        <v>28657.693346888496</v>
      </c>
      <c r="K16" s="47">
        <f t="shared" si="6"/>
        <v>1.9279648422277642E-3</v>
      </c>
      <c r="L16" s="48">
        <f t="shared" si="3"/>
        <v>1.9335487842413175E-3</v>
      </c>
      <c r="M16" s="49">
        <f t="shared" si="4"/>
        <v>-5.5839420135532936E-6</v>
      </c>
      <c r="N16" s="45">
        <f t="shared" si="7"/>
        <v>1.4033683589665946E-2</v>
      </c>
      <c r="O16" s="3">
        <f t="shared" si="8"/>
        <v>183.7195218763994</v>
      </c>
      <c r="P16" s="32">
        <f t="shared" si="11"/>
        <v>925.34501194827726</v>
      </c>
      <c r="Q16" s="103">
        <f t="shared" si="9"/>
        <v>1.40337E-2</v>
      </c>
      <c r="R16" s="109">
        <f t="shared" si="12"/>
        <v>1266.702</v>
      </c>
      <c r="S16" s="57">
        <f t="shared" si="13"/>
        <v>1.3374890469995092E-2</v>
      </c>
      <c r="T16" s="39">
        <f t="shared" si="14"/>
        <v>177.35161507650389</v>
      </c>
      <c r="U16" s="32">
        <f t="shared" si="15"/>
        <v>1509.0141716249063</v>
      </c>
    </row>
    <row r="17" spans="2:21">
      <c r="E17" s="45">
        <f t="shared" si="0"/>
        <v>2.1052631579455395E-3</v>
      </c>
      <c r="F17" s="3">
        <v>60</v>
      </c>
      <c r="G17" s="32">
        <f t="shared" si="10"/>
        <v>28499.999992769663</v>
      </c>
      <c r="H17" s="45">
        <f t="shared" si="1"/>
        <v>2.1030501968294099E-3</v>
      </c>
      <c r="I17" s="3">
        <f t="shared" si="2"/>
        <v>60.126315789476728</v>
      </c>
      <c r="J17" s="32">
        <f t="shared" si="5"/>
        <v>28672.731937066277</v>
      </c>
      <c r="K17" s="47">
        <f t="shared" si="6"/>
        <v>2.1030501968294099E-3</v>
      </c>
      <c r="L17" s="48">
        <f t="shared" si="3"/>
        <v>2.1096952908588327E-3</v>
      </c>
      <c r="M17" s="49">
        <f t="shared" si="4"/>
        <v>-6.6450940294227046E-6</v>
      </c>
      <c r="N17" s="45">
        <f t="shared" si="7"/>
        <v>2.692695757257944E-2</v>
      </c>
      <c r="O17" s="3">
        <f t="shared" si="8"/>
        <v>191.32419319252816</v>
      </c>
      <c r="P17" s="32">
        <f t="shared" si="11"/>
        <v>589.81693293779915</v>
      </c>
      <c r="Q17" s="103">
        <f t="shared" si="9"/>
        <v>2.6927E-2</v>
      </c>
      <c r="R17" s="109">
        <f t="shared" si="12"/>
        <v>1319.134</v>
      </c>
      <c r="S17" s="57">
        <f t="shared" si="13"/>
        <v>2.0479982602872947E-2</v>
      </c>
      <c r="T17" s="39">
        <f t="shared" si="14"/>
        <v>183.7195218763994</v>
      </c>
      <c r="U17" s="32">
        <f t="shared" si="15"/>
        <v>896.24549278240579</v>
      </c>
    </row>
    <row r="18" spans="2:21" ht="19.5" thickBot="1">
      <c r="B18" s="1" t="s">
        <v>9</v>
      </c>
      <c r="E18" s="45">
        <f t="shared" si="0"/>
        <v>2.2807017547328439E-3</v>
      </c>
      <c r="F18" s="3">
        <v>65</v>
      </c>
      <c r="G18" s="32">
        <f t="shared" si="10"/>
        <v>28499.999951902391</v>
      </c>
      <c r="H18" s="45">
        <f t="shared" si="1"/>
        <v>2.2781049021670884E-3</v>
      </c>
      <c r="I18" s="3">
        <f t="shared" si="2"/>
        <v>65.148245614057629</v>
      </c>
      <c r="J18" s="32">
        <f t="shared" si="5"/>
        <v>28687.774001239544</v>
      </c>
      <c r="K18" s="47">
        <f t="shared" si="6"/>
        <v>2.2781049021670884E-3</v>
      </c>
      <c r="L18" s="48">
        <f t="shared" si="3"/>
        <v>2.2859033548792151E-3</v>
      </c>
      <c r="M18" s="49">
        <f t="shared" si="4"/>
        <v>-7.7984527121267334E-6</v>
      </c>
      <c r="N18" s="45">
        <f t="shared" si="7"/>
        <v>5.0468876516101421E-2</v>
      </c>
      <c r="O18" s="3">
        <f t="shared" si="8"/>
        <v>201.24591791835539</v>
      </c>
      <c r="P18" s="32">
        <f t="shared" si="11"/>
        <v>421.4492773350317</v>
      </c>
      <c r="Q18" s="103">
        <f t="shared" si="9"/>
        <v>5.0468899999999997E-2</v>
      </c>
      <c r="R18" s="109">
        <f t="shared" si="12"/>
        <v>1387.5419999999999</v>
      </c>
      <c r="S18" s="57">
        <f t="shared" si="13"/>
        <v>3.3640087158282185E-2</v>
      </c>
      <c r="T18" s="39">
        <f t="shared" si="14"/>
        <v>191.32419319252816</v>
      </c>
      <c r="U18" s="32">
        <f t="shared" si="15"/>
        <v>577.85797096900626</v>
      </c>
    </row>
    <row r="19" spans="2:21">
      <c r="B19" s="12" t="s">
        <v>6</v>
      </c>
      <c r="C19" s="23">
        <v>168</v>
      </c>
      <c r="E19" s="45">
        <f t="shared" si="0"/>
        <v>2.4561403529312427E-3</v>
      </c>
      <c r="F19" s="3">
        <v>70</v>
      </c>
      <c r="G19" s="32">
        <f t="shared" si="10"/>
        <v>28499.99972267012</v>
      </c>
      <c r="H19" s="45">
        <f t="shared" si="1"/>
        <v>2.4531289701259272E-3</v>
      </c>
      <c r="I19" s="3">
        <f t="shared" si="2"/>
        <v>70.171929824705188</v>
      </c>
      <c r="J19" s="32">
        <f t="shared" si="5"/>
        <v>28702.819384983104</v>
      </c>
      <c r="K19" s="47">
        <f t="shared" si="6"/>
        <v>2.4531289701259272E-3</v>
      </c>
      <c r="L19" s="48">
        <f t="shared" si="3"/>
        <v>2.4621729763054452E-3</v>
      </c>
      <c r="M19" s="49">
        <f t="shared" si="4"/>
        <v>-9.0440061795179875E-6</v>
      </c>
      <c r="N19" s="45">
        <f t="shared" si="7"/>
        <v>9.2141703522410731E-2</v>
      </c>
      <c r="O19" s="3">
        <f t="shared" si="8"/>
        <v>215.43816248935482</v>
      </c>
      <c r="P19" s="32">
        <f t="shared" si="11"/>
        <v>340.56351801740533</v>
      </c>
      <c r="Q19" s="103">
        <f t="shared" si="9"/>
        <v>9.2141700000000007E-2</v>
      </c>
      <c r="R19" s="109">
        <f t="shared" si="12"/>
        <v>1485.394</v>
      </c>
      <c r="S19" s="57">
        <f t="shared" si="13"/>
        <v>5.7530136793938452E-2</v>
      </c>
      <c r="T19" s="39">
        <f t="shared" si="14"/>
        <v>201.24591791835539</v>
      </c>
      <c r="U19" s="32">
        <f t="shared" si="15"/>
        <v>415.30783222061228</v>
      </c>
    </row>
    <row r="20" spans="2:21">
      <c r="B20" s="13" t="s">
        <v>5</v>
      </c>
      <c r="C20" s="14">
        <v>160</v>
      </c>
      <c r="E20" s="45">
        <f t="shared" si="0"/>
        <v>2.6315789581263394E-3</v>
      </c>
      <c r="F20" s="3">
        <v>75</v>
      </c>
      <c r="G20" s="32">
        <f t="shared" si="10"/>
        <v>28499.998586056608</v>
      </c>
      <c r="H20" s="45">
        <f t="shared" si="1"/>
        <v>2.628122416999233E-3</v>
      </c>
      <c r="I20" s="3">
        <f t="shared" si="2"/>
        <v>75.19736842185948</v>
      </c>
      <c r="J20" s="32">
        <f t="shared" si="5"/>
        <v>28717.867365585869</v>
      </c>
      <c r="K20" s="47">
        <f t="shared" si="6"/>
        <v>2.628122416999233E-3</v>
      </c>
      <c r="L20" s="48">
        <f t="shared" si="3"/>
        <v>2.6385041551529641E-3</v>
      </c>
      <c r="M20" s="49">
        <f t="shared" si="4"/>
        <v>-1.0381738153731127E-5</v>
      </c>
      <c r="N20" s="45">
        <f t="shared" si="7"/>
        <v>0.16303852016520293</v>
      </c>
      <c r="O20" s="3">
        <f t="shared" si="8"/>
        <v>237.37909047595326</v>
      </c>
      <c r="P20" s="32">
        <f t="shared" si="11"/>
        <v>309.47691342963969</v>
      </c>
      <c r="Q20" s="103">
        <f t="shared" si="9"/>
        <v>0.1630385</v>
      </c>
      <c r="R20" s="109">
        <f t="shared" si="12"/>
        <v>1636.672</v>
      </c>
      <c r="S20" s="57">
        <f t="shared" si="13"/>
        <v>9.9700937293967035E-2</v>
      </c>
      <c r="T20" s="39">
        <f t="shared" si="14"/>
        <v>215.43816248935482</v>
      </c>
      <c r="U20" s="32">
        <f t="shared" si="15"/>
        <v>336.54197697740682</v>
      </c>
    </row>
    <row r="21" spans="2:21" ht="19.5" thickBot="1">
      <c r="B21" s="16" t="s">
        <v>4</v>
      </c>
      <c r="C21" s="24">
        <f>1+LN(17/4)/LN(C19/C20)</f>
        <v>30.655956432359112</v>
      </c>
      <c r="E21" s="45">
        <f t="shared" si="0"/>
        <v>2.8070175944907788E-3</v>
      </c>
      <c r="F21" s="3">
        <v>80</v>
      </c>
      <c r="G21" s="32">
        <f t="shared" si="10"/>
        <v>28499.993522598288</v>
      </c>
      <c r="H21" s="45">
        <f t="shared" si="1"/>
        <v>2.8030852776058891E-3</v>
      </c>
      <c r="I21" s="3">
        <f t="shared" si="2"/>
        <v>80.224561407559264</v>
      </c>
      <c r="J21" s="32">
        <f t="shared" si="5"/>
        <v>28732.914907019614</v>
      </c>
      <c r="K21" s="47">
        <f t="shared" si="6"/>
        <v>2.8030852776058891E-3</v>
      </c>
      <c r="L21" s="48">
        <f t="shared" si="3"/>
        <v>2.8148968914933075E-3</v>
      </c>
      <c r="M21" s="49">
        <f t="shared" si="4"/>
        <v>-1.1811613887418356E-5</v>
      </c>
      <c r="N21" s="45">
        <f t="shared" si="7"/>
        <v>0.27753063348883478</v>
      </c>
      <c r="O21" s="3">
        <f t="shared" si="8"/>
        <v>273.17127878738944</v>
      </c>
      <c r="P21" s="32">
        <f t="shared" si="11"/>
        <v>312.61706393927187</v>
      </c>
      <c r="Q21" s="103">
        <f t="shared" si="9"/>
        <v>0.27753060000000002</v>
      </c>
      <c r="R21" s="109">
        <f t="shared" si="12"/>
        <v>1883.45</v>
      </c>
      <c r="S21" s="57">
        <f t="shared" si="13"/>
        <v>0.17136761105909601</v>
      </c>
      <c r="T21" s="39">
        <f t="shared" si="14"/>
        <v>237.37909047595326</v>
      </c>
      <c r="U21" s="32">
        <f t="shared" si="15"/>
        <v>306.15245321004824</v>
      </c>
    </row>
    <row r="22" spans="2:21" ht="19.5" thickBot="1">
      <c r="E22" s="45">
        <f t="shared" si="0"/>
        <v>2.9824563572771481E-3</v>
      </c>
      <c r="F22" s="3">
        <v>85</v>
      </c>
      <c r="G22" s="32">
        <f t="shared" si="10"/>
        <v>28499.972985379929</v>
      </c>
      <c r="H22" s="45">
        <f t="shared" si="1"/>
        <v>2.9780176576109595E-3</v>
      </c>
      <c r="I22" s="3">
        <f t="shared" si="2"/>
        <v>85.253508790368556</v>
      </c>
      <c r="J22" s="32">
        <f t="shared" si="5"/>
        <v>28747.950394681237</v>
      </c>
      <c r="K22" s="47">
        <f t="shared" si="6"/>
        <v>2.9780176576109595E-3</v>
      </c>
      <c r="L22" s="48">
        <f t="shared" si="3"/>
        <v>2.9913511856269671E-3</v>
      </c>
      <c r="M22" s="49">
        <f t="shared" si="4"/>
        <v>-1.3333528016007574E-5</v>
      </c>
      <c r="N22" s="45">
        <f t="shared" si="7"/>
        <v>0.45048508638763307</v>
      </c>
      <c r="O22" s="3">
        <f t="shared" si="8"/>
        <v>333.37345727620198</v>
      </c>
      <c r="P22" s="32">
        <f t="shared" si="11"/>
        <v>348.08111314739574</v>
      </c>
      <c r="Q22" s="103">
        <f t="shared" si="9"/>
        <v>0.45048510000000003</v>
      </c>
      <c r="R22" s="109">
        <f t="shared" si="12"/>
        <v>2298.5300000000002</v>
      </c>
      <c r="S22" s="57">
        <f t="shared" si="13"/>
        <v>0.2871155906392695</v>
      </c>
      <c r="T22" s="39">
        <f t="shared" si="14"/>
        <v>273.17127878738944</v>
      </c>
      <c r="U22" s="32">
        <f t="shared" si="15"/>
        <v>309.22516696409821</v>
      </c>
    </row>
    <row r="23" spans="2:21" ht="19.5" thickBot="1">
      <c r="B23" s="25" t="s">
        <v>23</v>
      </c>
      <c r="C23" s="44">
        <v>30</v>
      </c>
      <c r="E23" s="45">
        <f t="shared" si="0"/>
        <v>3.1578955920627183E-3</v>
      </c>
      <c r="F23" s="3">
        <v>90</v>
      </c>
      <c r="G23" s="32">
        <f t="shared" si="10"/>
        <v>28499.896309461372</v>
      </c>
      <c r="H23" s="45">
        <f t="shared" si="1"/>
        <v>3.1529199121441021E-3</v>
      </c>
      <c r="I23" s="3">
        <f t="shared" si="2"/>
        <v>90.284210603285658</v>
      </c>
      <c r="J23" s="32">
        <f t="shared" si="5"/>
        <v>28762.93290984321</v>
      </c>
      <c r="K23" s="47">
        <f t="shared" si="6"/>
        <v>3.1529199121441021E-3</v>
      </c>
      <c r="L23" s="48">
        <f t="shared" si="3"/>
        <v>3.1678670387117773E-3</v>
      </c>
      <c r="M23" s="49">
        <f t="shared" si="4"/>
        <v>-1.4947126567675141E-5</v>
      </c>
      <c r="N23" s="45">
        <f t="shared" si="7"/>
        <v>0.69176245894139632</v>
      </c>
      <c r="O23" s="3">
        <f t="shared" si="8"/>
        <v>436.01324482066303</v>
      </c>
      <c r="P23" s="32">
        <f t="shared" si="11"/>
        <v>425.40162990870635</v>
      </c>
      <c r="Q23" s="103">
        <f t="shared" si="9"/>
        <v>0.69176249999999995</v>
      </c>
      <c r="R23" s="109">
        <f t="shared" si="12"/>
        <v>3006.2069999999999</v>
      </c>
      <c r="S23" s="57">
        <f t="shared" si="13"/>
        <v>0.46218240067802618</v>
      </c>
      <c r="T23" s="39">
        <f t="shared" si="14"/>
        <v>333.37345727620198</v>
      </c>
      <c r="U23" s="32">
        <f t="shared" si="15"/>
        <v>343.8811644279395</v>
      </c>
    </row>
    <row r="24" spans="2:21">
      <c r="E24" s="45">
        <f t="shared" si="0"/>
        <v>3.3333364639108387E-3</v>
      </c>
      <c r="F24" s="3">
        <v>95</v>
      </c>
      <c r="G24" s="32">
        <f t="shared" si="10"/>
        <v>28499.630373066728</v>
      </c>
      <c r="H24" s="45">
        <f t="shared" si="1"/>
        <v>3.3277932128515045E-3</v>
      </c>
      <c r="I24" s="3">
        <f t="shared" si="2"/>
        <v>95.316666964071516</v>
      </c>
      <c r="J24" s="32">
        <f t="shared" si="5"/>
        <v>28777.728449273978</v>
      </c>
      <c r="K24" s="47">
        <f t="shared" si="6"/>
        <v>3.3277932128515045E-3</v>
      </c>
      <c r="L24" s="48">
        <f t="shared" si="3"/>
        <v>3.3444444548797023E-3</v>
      </c>
      <c r="M24" s="49">
        <f t="shared" si="4"/>
        <v>-1.6651242028197736E-5</v>
      </c>
      <c r="N24" s="45">
        <f t="shared" si="7"/>
        <v>1.0008307917928223</v>
      </c>
      <c r="O24" s="3">
        <f t="shared" si="8"/>
        <v>611.4830945194708</v>
      </c>
      <c r="P24" s="32">
        <f t="shared" si="11"/>
        <v>567.73804058133283</v>
      </c>
      <c r="Q24" s="103">
        <f t="shared" si="9"/>
        <v>1.0008307999999999</v>
      </c>
      <c r="R24" s="109">
        <f t="shared" si="12"/>
        <v>4216.0290000000005</v>
      </c>
      <c r="S24" s="57">
        <f t="shared" si="13"/>
        <v>0.70706116928598095</v>
      </c>
      <c r="T24" s="39">
        <f t="shared" si="14"/>
        <v>436.01324482066303</v>
      </c>
      <c r="U24" s="32">
        <f t="shared" si="15"/>
        <v>419.1453106691539</v>
      </c>
    </row>
    <row r="25" spans="2:21">
      <c r="B25" s="8"/>
      <c r="C25" s="5"/>
      <c r="E25" s="45">
        <f t="shared" si="0"/>
        <v>3.5087826513834019E-3</v>
      </c>
      <c r="F25" s="3">
        <v>100</v>
      </c>
      <c r="G25" s="32">
        <f t="shared" si="10"/>
        <v>28498.766898436679</v>
      </c>
      <c r="H25" s="45">
        <f t="shared" si="1"/>
        <v>3.5026412352728016E-3</v>
      </c>
      <c r="I25" s="3">
        <f t="shared" si="2"/>
        <v>100.35087826513833</v>
      </c>
      <c r="J25" s="32">
        <f t="shared" si="5"/>
        <v>28791.925875700588</v>
      </c>
      <c r="K25" s="47">
        <f t="shared" si="6"/>
        <v>3.5026412352728016E-3</v>
      </c>
      <c r="L25" s="48">
        <f t="shared" si="3"/>
        <v>3.5210834478995906E-3</v>
      </c>
      <c r="M25" s="49">
        <f t="shared" si="4"/>
        <v>-1.844221262678903E-5</v>
      </c>
      <c r="N25" s="45">
        <f t="shared" si="7"/>
        <v>1.36587271440941</v>
      </c>
      <c r="O25" s="3">
        <f t="shared" si="8"/>
        <v>910.4059590268422</v>
      </c>
      <c r="P25" s="32">
        <f t="shared" si="11"/>
        <v>818.87269923607437</v>
      </c>
      <c r="Q25" s="103">
        <f t="shared" si="9"/>
        <v>1.3658726999999999</v>
      </c>
      <c r="R25" s="109">
        <f t="shared" si="12"/>
        <v>6277.0309999999999</v>
      </c>
      <c r="S25" s="57">
        <f t="shared" si="13"/>
        <v>1.0222863389689441</v>
      </c>
      <c r="T25" s="39">
        <f t="shared" si="14"/>
        <v>611.4830945194708</v>
      </c>
      <c r="U25" s="32">
        <f t="shared" si="15"/>
        <v>556.64923545060219</v>
      </c>
    </row>
    <row r="26" spans="2:21">
      <c r="B26" s="4"/>
      <c r="C26" s="5"/>
      <c r="E26" s="45">
        <f t="shared" si="0"/>
        <v>3.6842451044146016E-3</v>
      </c>
      <c r="F26" s="3">
        <v>105</v>
      </c>
      <c r="G26" s="32">
        <f t="shared" si="10"/>
        <v>28496.125032008578</v>
      </c>
      <c r="H26" s="45">
        <f t="shared" si="1"/>
        <v>3.6774748970600426E-3</v>
      </c>
      <c r="I26" s="3">
        <f t="shared" si="2"/>
        <v>105.38684573596353</v>
      </c>
      <c r="J26" s="32">
        <f t="shared" si="5"/>
        <v>28804.335614462965</v>
      </c>
      <c r="K26" s="47">
        <f t="shared" si="6"/>
        <v>3.6774748970600426E-3</v>
      </c>
      <c r="L26" s="48">
        <f t="shared" si="3"/>
        <v>3.697784060911001E-3</v>
      </c>
      <c r="M26" s="49">
        <f t="shared" si="4"/>
        <v>-2.0309163850958448E-5</v>
      </c>
      <c r="N26" s="45">
        <f t="shared" si="7"/>
        <v>1.7679446671406764</v>
      </c>
      <c r="O26" s="3">
        <f t="shared" si="8"/>
        <v>1416.1346099349987</v>
      </c>
      <c r="P26" s="32">
        <f t="shared" si="11"/>
        <v>1257.8063390712839</v>
      </c>
      <c r="Q26" s="103">
        <f t="shared" si="9"/>
        <v>1.7679446999999999</v>
      </c>
      <c r="R26" s="109">
        <f t="shared" si="12"/>
        <v>9763.9079999999994</v>
      </c>
      <c r="S26" s="57">
        <f t="shared" si="13"/>
        <v>1.3978167831471939</v>
      </c>
      <c r="T26" s="39">
        <f t="shared" si="14"/>
        <v>910.4059590268422</v>
      </c>
      <c r="U26" s="32">
        <f t="shared" si="15"/>
        <v>796.00168013404584</v>
      </c>
    </row>
    <row r="27" spans="2:21">
      <c r="B27" s="4"/>
      <c r="C27" s="5"/>
      <c r="E27" s="45">
        <f t="shared" si="0"/>
        <v>3.8597547272954625E-3</v>
      </c>
      <c r="F27" s="3">
        <v>110</v>
      </c>
      <c r="G27" s="32">
        <f t="shared" si="10"/>
        <v>28488.466432373847</v>
      </c>
      <c r="H27" s="45">
        <f t="shared" si="1"/>
        <v>3.8523249858677415E-3</v>
      </c>
      <c r="I27" s="3">
        <f t="shared" si="2"/>
        <v>110.4245730200025</v>
      </c>
      <c r="J27" s="32">
        <f t="shared" si="5"/>
        <v>28811.694168365488</v>
      </c>
      <c r="K27" s="47">
        <f t="shared" si="6"/>
        <v>3.8523249858677415E-3</v>
      </c>
      <c r="L27" s="48">
        <f t="shared" si="3"/>
        <v>3.8745464217544738E-3</v>
      </c>
      <c r="M27" s="49">
        <f t="shared" si="4"/>
        <v>-2.222143588673231E-5</v>
      </c>
      <c r="N27" s="45">
        <f t="shared" si="7"/>
        <v>2.1860567723464102</v>
      </c>
      <c r="O27" s="3">
        <f t="shared" si="8"/>
        <v>2264.4079684483086</v>
      </c>
      <c r="P27" s="32">
        <f t="shared" si="11"/>
        <v>2028.8179843439682</v>
      </c>
      <c r="Q27" s="103">
        <f t="shared" si="9"/>
        <v>2.1860567999999998</v>
      </c>
      <c r="R27" s="109">
        <f t="shared" si="12"/>
        <v>15612.549000000001</v>
      </c>
      <c r="S27" s="57">
        <f t="shared" si="13"/>
        <v>1.8176336008226059</v>
      </c>
      <c r="T27" s="39">
        <f t="shared" si="14"/>
        <v>1416.1346099349987</v>
      </c>
      <c r="U27" s="32">
        <f t="shared" si="15"/>
        <v>1204.6412378342798</v>
      </c>
    </row>
    <row r="28" spans="2:21">
      <c r="B28" s="4"/>
      <c r="C28" s="5"/>
      <c r="E28" s="45">
        <f t="shared" si="0"/>
        <v>4.0353946258090924E-3</v>
      </c>
      <c r="F28" s="3">
        <v>115</v>
      </c>
      <c r="G28" s="32">
        <f t="shared" si="10"/>
        <v>28467.335965876769</v>
      </c>
      <c r="H28" s="45">
        <f t="shared" si="1"/>
        <v>4.0272742595071978E-3</v>
      </c>
      <c r="I28" s="3">
        <f t="shared" si="2"/>
        <v>115.46407038196806</v>
      </c>
      <c r="J28" s="32">
        <f t="shared" si="5"/>
        <v>28805.477480010526</v>
      </c>
      <c r="K28" s="47">
        <f t="shared" si="6"/>
        <v>4.0272742595071978E-3</v>
      </c>
      <c r="L28" s="48">
        <f t="shared" si="3"/>
        <v>4.0513708905953703E-3</v>
      </c>
      <c r="M28" s="49">
        <f t="shared" si="4"/>
        <v>-2.4096631088172532E-5</v>
      </c>
      <c r="N28" s="45">
        <f t="shared" si="7"/>
        <v>2.5995010729003671</v>
      </c>
      <c r="O28" s="3">
        <f t="shared" si="8"/>
        <v>3673.9554387650014</v>
      </c>
      <c r="P28" s="32">
        <f t="shared" si="11"/>
        <v>3409.2802063738654</v>
      </c>
      <c r="Q28" s="103">
        <f t="shared" si="9"/>
        <v>2.5995010999999999</v>
      </c>
      <c r="R28" s="109">
        <f t="shared" si="12"/>
        <v>25331.041000000001</v>
      </c>
      <c r="S28" s="57">
        <f t="shared" si="13"/>
        <v>2.265509683520035</v>
      </c>
      <c r="T28" s="39">
        <f t="shared" si="14"/>
        <v>2264.4079684483086</v>
      </c>
      <c r="U28" s="32">
        <f t="shared" si="15"/>
        <v>1893.9911982001872</v>
      </c>
    </row>
    <row r="29" spans="2:21">
      <c r="B29" s="4"/>
      <c r="C29" s="5"/>
      <c r="E29" s="45">
        <f t="shared" si="0"/>
        <v>4.2113786459143819E-3</v>
      </c>
      <c r="F29" s="3">
        <v>120</v>
      </c>
      <c r="G29" s="32">
        <f t="shared" si="10"/>
        <v>28411.670542635344</v>
      </c>
      <c r="H29" s="45">
        <f t="shared" si="1"/>
        <v>4.2025356097534902E-3</v>
      </c>
      <c r="I29" s="3">
        <f t="shared" si="2"/>
        <v>120.50536543750972</v>
      </c>
      <c r="J29" s="32">
        <f t="shared" si="5"/>
        <v>28764.442636423857</v>
      </c>
      <c r="K29" s="47">
        <f t="shared" si="6"/>
        <v>4.2025356097534902E-3</v>
      </c>
      <c r="L29" s="48">
        <f t="shared" si="3"/>
        <v>4.2282584364038501E-3</v>
      </c>
      <c r="M29" s="49">
        <f t="shared" si="4"/>
        <v>-2.5722826650359867E-5</v>
      </c>
      <c r="N29" s="45">
        <f t="shared" si="7"/>
        <v>2.9869264939248765</v>
      </c>
      <c r="O29" s="3">
        <f t="shared" si="8"/>
        <v>5993.6938867726158</v>
      </c>
      <c r="P29" s="32">
        <f t="shared" si="11"/>
        <v>5987.5741810469963</v>
      </c>
      <c r="Q29" s="103">
        <f t="shared" si="9"/>
        <v>2.9869265</v>
      </c>
      <c r="R29" s="109">
        <f t="shared" si="12"/>
        <v>41325.080999999998</v>
      </c>
      <c r="S29" s="57">
        <f t="shared" si="13"/>
        <v>2.7284117900500164</v>
      </c>
      <c r="T29" s="39">
        <f t="shared" si="14"/>
        <v>3673.9554387650014</v>
      </c>
      <c r="U29" s="32">
        <f t="shared" si="15"/>
        <v>3045.0228038126215</v>
      </c>
    </row>
    <row r="30" spans="2:21">
      <c r="C30" s="6"/>
      <c r="E30" s="45">
        <f t="shared" si="0"/>
        <v>4.3882352906766129E-3</v>
      </c>
      <c r="F30" s="3">
        <v>125</v>
      </c>
      <c r="G30" s="32">
        <f t="shared" si="10"/>
        <v>28271.48511565445</v>
      </c>
      <c r="H30" s="45">
        <f t="shared" si="1"/>
        <v>4.3786350613237487E-3</v>
      </c>
      <c r="I30" s="3">
        <f t="shared" si="2"/>
        <v>125.54852941133457</v>
      </c>
      <c r="J30" s="32">
        <f t="shared" si="5"/>
        <v>28638.158318243102</v>
      </c>
      <c r="K30" s="47">
        <f t="shared" si="6"/>
        <v>4.3786350613237487E-3</v>
      </c>
      <c r="L30" s="48">
        <f t="shared" si="3"/>
        <v>4.4052115582924409E-3</v>
      </c>
      <c r="M30" s="49">
        <f t="shared" si="4"/>
        <v>-2.657649696869227E-5</v>
      </c>
      <c r="N30" s="45">
        <f t="shared" si="7"/>
        <v>3.3231565165421437</v>
      </c>
      <c r="O30" s="3">
        <f t="shared" si="8"/>
        <v>9774.8501699395092</v>
      </c>
      <c r="P30" s="32">
        <f t="shared" si="11"/>
        <v>11245.74258340698</v>
      </c>
      <c r="Q30" s="103">
        <f t="shared" si="9"/>
        <v>3.3231565000000001</v>
      </c>
      <c r="R30" s="109">
        <f t="shared" si="12"/>
        <v>67395.245999999999</v>
      </c>
      <c r="S30" s="57">
        <f t="shared" si="13"/>
        <v>3.1972315425835651</v>
      </c>
      <c r="T30" s="39">
        <f t="shared" si="14"/>
        <v>5993.6938867726158</v>
      </c>
      <c r="U30" s="32">
        <f t="shared" si="15"/>
        <v>4948.0390607936561</v>
      </c>
    </row>
    <row r="31" spans="2:21">
      <c r="E31" s="45">
        <f t="shared" si="0"/>
        <v>4.5672231791700482E-3</v>
      </c>
      <c r="F31" s="3">
        <v>130</v>
      </c>
      <c r="G31" s="32">
        <f t="shared" si="10"/>
        <v>27934.851023081283</v>
      </c>
      <c r="H31" s="45">
        <f t="shared" si="1"/>
        <v>4.5568250637077643E-3</v>
      </c>
      <c r="I31" s="3">
        <f t="shared" si="2"/>
        <v>130.59373901329209</v>
      </c>
      <c r="J31" s="32">
        <f t="shared" si="5"/>
        <v>28313.651352249482</v>
      </c>
      <c r="K31" s="47">
        <f t="shared" si="6"/>
        <v>4.5568250637077643E-3</v>
      </c>
      <c r="L31" s="48">
        <f t="shared" si="3"/>
        <v>4.5822364566067402E-3</v>
      </c>
      <c r="M31" s="49">
        <f t="shared" si="4"/>
        <v>-2.5411392898975864E-5</v>
      </c>
      <c r="N31" s="45">
        <f t="shared" si="7"/>
        <v>3.5743916405823142</v>
      </c>
      <c r="O31" s="3">
        <f t="shared" si="8"/>
        <v>15880.21004396526</v>
      </c>
      <c r="P31" s="32">
        <f t="shared" si="11"/>
        <v>24301.378628290659</v>
      </c>
      <c r="Q31" s="103">
        <f t="shared" si="9"/>
        <v>3.5743915999999998</v>
      </c>
      <c r="R31" s="109">
        <f t="shared" si="12"/>
        <v>109490.23699999999</v>
      </c>
      <c r="S31" s="57">
        <f t="shared" si="13"/>
        <v>3.6661337154873896</v>
      </c>
      <c r="T31" s="39">
        <f t="shared" si="14"/>
        <v>9774.8501699395092</v>
      </c>
      <c r="U31" s="32">
        <f t="shared" si="15"/>
        <v>8063.8489255677605</v>
      </c>
    </row>
    <row r="32" spans="2:21">
      <c r="E32" s="45">
        <f t="shared" si="0"/>
        <v>4.7512389850135556E-3</v>
      </c>
      <c r="F32" s="3">
        <v>135</v>
      </c>
      <c r="G32" s="32">
        <f t="shared" si="10"/>
        <v>27171.578968885697</v>
      </c>
      <c r="H32" s="45">
        <f t="shared" si="1"/>
        <v>4.7399874740702719E-3</v>
      </c>
      <c r="I32" s="3">
        <f t="shared" si="2"/>
        <v>135.64141726297683</v>
      </c>
      <c r="J32" s="32">
        <f t="shared" si="5"/>
        <v>27558.483422960948</v>
      </c>
      <c r="K32" s="47">
        <f t="shared" si="6"/>
        <v>4.7399874740702719E-3</v>
      </c>
      <c r="L32" s="48">
        <f t="shared" si="3"/>
        <v>4.7593479741395378E-3</v>
      </c>
      <c r="M32" s="49">
        <f t="shared" si="4"/>
        <v>-1.9360500069265894E-5</v>
      </c>
      <c r="N32" s="45">
        <f t="shared" si="7"/>
        <v>3.691636844084583</v>
      </c>
      <c r="O32" s="3">
        <f t="shared" si="8"/>
        <v>25648.217432517613</v>
      </c>
      <c r="P32" s="32">
        <f t="shared" si="11"/>
        <v>83312.639637009357</v>
      </c>
      <c r="Q32" s="103">
        <f t="shared" si="9"/>
        <v>3.6916367999999999</v>
      </c>
      <c r="R32" s="109">
        <f t="shared" si="12"/>
        <v>176838.304</v>
      </c>
      <c r="S32" s="57">
        <f t="shared" si="13"/>
        <v>4.1315919930021483</v>
      </c>
      <c r="T32" s="39">
        <f t="shared" si="14"/>
        <v>15880.21004396526</v>
      </c>
      <c r="U32" s="32">
        <f t="shared" si="15"/>
        <v>13116.87893192997</v>
      </c>
    </row>
    <row r="33" spans="5:21">
      <c r="E33" s="45">
        <f t="shared" si="0"/>
        <v>4.9467419329668307E-3</v>
      </c>
      <c r="F33" s="3">
        <v>140</v>
      </c>
      <c r="G33" s="32">
        <f t="shared" si="10"/>
        <v>25575.0619228258</v>
      </c>
      <c r="H33" s="45">
        <f t="shared" si="1"/>
        <v>4.9345470053294253E-3</v>
      </c>
      <c r="I33" s="3">
        <f t="shared" si="2"/>
        <v>140.69254387061534</v>
      </c>
      <c r="J33" s="32">
        <f t="shared" si="5"/>
        <v>25961.856378603243</v>
      </c>
      <c r="K33" s="47">
        <f t="shared" si="6"/>
        <v>4.9345470053294253E-3</v>
      </c>
      <c r="L33" s="48">
        <f t="shared" si="3"/>
        <v>4.9365804866882577E-3</v>
      </c>
      <c r="M33" s="49">
        <f t="shared" si="4"/>
        <v>-2.0334813588323772E-6</v>
      </c>
      <c r="N33" s="45">
        <f t="shared" si="7"/>
        <v>3.6015513326642314</v>
      </c>
      <c r="O33" s="3">
        <f t="shared" si="8"/>
        <v>41137.477592202551</v>
      </c>
      <c r="P33" s="32">
        <f t="shared" si="11"/>
        <v>-171939.5262952983</v>
      </c>
      <c r="Q33" s="103">
        <f t="shared" si="9"/>
        <v>3.6015513000000001</v>
      </c>
      <c r="R33" s="109">
        <f t="shared" si="12"/>
        <v>283633.03499999997</v>
      </c>
      <c r="S33" s="57">
        <f t="shared" si="13"/>
        <v>4.5915742978571323</v>
      </c>
      <c r="T33" s="39">
        <f t="shared" si="14"/>
        <v>25648.217432517613</v>
      </c>
      <c r="U33" s="32">
        <f t="shared" si="15"/>
        <v>21235.615556193745</v>
      </c>
    </row>
    <row r="34" spans="5:21">
      <c r="E34" s="45">
        <f t="shared" si="0"/>
        <v>5.1677192982456143E-3</v>
      </c>
      <c r="F34" s="3">
        <v>145</v>
      </c>
      <c r="G34" s="32">
        <f t="shared" si="10"/>
        <v>22626.751810946938</v>
      </c>
      <c r="H34" s="45">
        <f t="shared" si="1"/>
        <v>5.154412461183768E-3</v>
      </c>
      <c r="I34" s="3">
        <f t="shared" si="2"/>
        <v>145.74931929824561</v>
      </c>
      <c r="J34" s="32">
        <f t="shared" si="5"/>
        <v>22999.4084699704</v>
      </c>
      <c r="K34" s="47">
        <f t="shared" si="6"/>
        <v>5.154412461183768E-3</v>
      </c>
      <c r="L34" s="48">
        <f t="shared" si="3"/>
        <v>5.1140112034472147E-3</v>
      </c>
      <c r="M34" s="49">
        <f t="shared" si="4"/>
        <v>4.0401257736553259E-5</v>
      </c>
      <c r="N34" s="45">
        <f t="shared" si="7"/>
        <v>3.1933975095540834</v>
      </c>
      <c r="O34" s="3">
        <f t="shared" si="8"/>
        <v>65488.239445316372</v>
      </c>
      <c r="P34" s="32">
        <f t="shared" si="11"/>
        <v>-59660.746694861431</v>
      </c>
      <c r="Q34" s="103">
        <f t="shared" si="9"/>
        <v>3.1933975000000001</v>
      </c>
      <c r="R34" s="109">
        <f t="shared" si="12"/>
        <v>451525.69400000002</v>
      </c>
      <c r="S34" s="57">
        <f t="shared" si="13"/>
        <v>5.0449715990573045</v>
      </c>
      <c r="T34" s="39">
        <f t="shared" si="14"/>
        <v>41137.477592202551</v>
      </c>
      <c r="U34" s="32">
        <f t="shared" si="15"/>
        <v>34162.665103395761</v>
      </c>
    </row>
    <row r="35" spans="5:21">
      <c r="E35" s="45">
        <f t="shared" si="0"/>
        <v>5.4436458191704645E-3</v>
      </c>
      <c r="F35" s="3">
        <v>150</v>
      </c>
      <c r="G35" s="32">
        <f t="shared" si="10"/>
        <v>18120.766294015539</v>
      </c>
      <c r="H35" s="45">
        <f t="shared" si="1"/>
        <v>5.4288827317136492E-3</v>
      </c>
      <c r="I35" s="3">
        <f t="shared" si="2"/>
        <v>150.81654687287556</v>
      </c>
      <c r="J35" s="32">
        <f t="shared" si="5"/>
        <v>18461.844938059661</v>
      </c>
      <c r="K35" s="47">
        <f t="shared" si="6"/>
        <v>5.4288827317136492E-3</v>
      </c>
      <c r="L35" s="48">
        <f t="shared" si="3"/>
        <v>5.29180866220616E-3</v>
      </c>
      <c r="M35" s="49">
        <f t="shared" si="4"/>
        <v>1.3707406950748922E-4</v>
      </c>
      <c r="N35" s="45">
        <f t="shared" si="7"/>
        <v>2.3002023039470707</v>
      </c>
      <c r="O35" s="3">
        <f t="shared" si="8"/>
        <v>103452.84393484821</v>
      </c>
      <c r="P35" s="32">
        <f t="shared" si="11"/>
        <v>-42504.263627043547</v>
      </c>
      <c r="Q35" s="103">
        <f t="shared" si="9"/>
        <v>2.3002023</v>
      </c>
      <c r="R35" s="109">
        <f t="shared" si="12"/>
        <v>713282.53</v>
      </c>
      <c r="S35" s="57">
        <f t="shared" si="13"/>
        <v>5.4912304725476417</v>
      </c>
      <c r="T35" s="39">
        <f t="shared" si="14"/>
        <v>65488.239445316372</v>
      </c>
      <c r="U35" s="32">
        <f t="shared" si="15"/>
        <v>54566.448533916009</v>
      </c>
    </row>
    <row r="36" spans="5:21">
      <c r="E36" s="45">
        <f t="shared" si="0"/>
        <v>5.8350741219504549E-3</v>
      </c>
      <c r="F36" s="3">
        <v>155</v>
      </c>
      <c r="G36" s="32">
        <f t="shared" si="10"/>
        <v>12773.731394713028</v>
      </c>
      <c r="H36" s="45">
        <f t="shared" si="1"/>
        <v>5.8181160128505998E-3</v>
      </c>
      <c r="I36" s="3">
        <f t="shared" si="2"/>
        <v>155.90443648890232</v>
      </c>
      <c r="J36" s="32">
        <f t="shared" si="5"/>
        <v>13071.568806154059</v>
      </c>
      <c r="K36" s="47">
        <f t="shared" si="6"/>
        <v>5.8181160128505998E-3</v>
      </c>
      <c r="L36" s="48">
        <f t="shared" si="3"/>
        <v>5.4703311048737652E-3</v>
      </c>
      <c r="M36" s="49">
        <f t="shared" si="4"/>
        <v>3.4778490797683463E-4</v>
      </c>
      <c r="N36" s="45">
        <f t="shared" si="7"/>
        <v>0.67150431107482444</v>
      </c>
      <c r="O36" s="3">
        <f t="shared" si="8"/>
        <v>162168.53638678972</v>
      </c>
      <c r="P36" s="32">
        <f t="shared" si="11"/>
        <v>-36050.693688395259</v>
      </c>
      <c r="Q36" s="103">
        <f t="shared" si="9"/>
        <v>0.67150430000000005</v>
      </c>
      <c r="R36" s="109">
        <f t="shared" si="12"/>
        <v>1118113.138</v>
      </c>
      <c r="S36" s="57">
        <f t="shared" si="13"/>
        <v>5.9301266525382372</v>
      </c>
      <c r="T36" s="39">
        <f t="shared" si="14"/>
        <v>103452.84393484821</v>
      </c>
      <c r="U36" s="32">
        <f t="shared" si="15"/>
        <v>86500.193486180098</v>
      </c>
    </row>
    <row r="37" spans="5:21">
      <c r="E37" s="45">
        <f t="shared" ref="E37:E57" si="16">F37/C$3+C$5*(F37/C$4)^C$6</f>
        <v>6.4634844939233903E-3</v>
      </c>
      <c r="F37" s="3">
        <v>160</v>
      </c>
      <c r="G37" s="32">
        <f t="shared" si="10"/>
        <v>7956.5841415095902</v>
      </c>
      <c r="H37" s="45">
        <f t="shared" ref="H37:H57" si="17">LN((1+E37))</f>
        <v>6.4426857514813069E-3</v>
      </c>
      <c r="I37" s="3">
        <f t="shared" ref="I37:I57" si="18">F37*(1+E37)</f>
        <v>161.03415751902773</v>
      </c>
      <c r="J37" s="32">
        <f t="shared" si="5"/>
        <v>8213.207769834793</v>
      </c>
      <c r="K37" s="47">
        <f t="shared" si="6"/>
        <v>6.4426857514813069E-3</v>
      </c>
      <c r="L37" s="48">
        <f t="shared" ref="L37:L57" si="19">I37/C$3</f>
        <v>5.6503213164571129E-3</v>
      </c>
      <c r="M37" s="49">
        <f t="shared" ref="M37:M57" si="20">H37-L37</f>
        <v>7.9236443502419401E-4</v>
      </c>
      <c r="N37" s="45">
        <f t="shared" si="7"/>
        <v>-2.0659607099812276</v>
      </c>
      <c r="O37" s="3">
        <f t="shared" si="8"/>
        <v>252275.60280492442</v>
      </c>
      <c r="P37" s="32">
        <f t="shared" si="11"/>
        <v>-32916.24394286266</v>
      </c>
      <c r="Q37" s="103">
        <f t="shared" si="9"/>
        <v>-2.0659607000000002</v>
      </c>
      <c r="R37" s="109">
        <f t="shared" si="12"/>
        <v>1739379.7350000001</v>
      </c>
      <c r="S37" s="57">
        <f t="shared" si="13"/>
        <v>6.3616283948218335</v>
      </c>
      <c r="T37" s="39">
        <f t="shared" si="14"/>
        <v>162168.53638678972</v>
      </c>
      <c r="U37" s="32">
        <f t="shared" si="15"/>
        <v>136072.89773896613</v>
      </c>
    </row>
    <row r="38" spans="5:21">
      <c r="E38" s="45">
        <f t="shared" si="16"/>
        <v>7.5672314910930696E-3</v>
      </c>
      <c r="F38" s="3">
        <v>165</v>
      </c>
      <c r="G38" s="32">
        <f t="shared" si="10"/>
        <v>4530.0236492796075</v>
      </c>
      <c r="H38" s="45">
        <f t="shared" si="17"/>
        <v>7.5387436208153866E-3</v>
      </c>
      <c r="I38" s="3">
        <f t="shared" si="18"/>
        <v>166.24859319603036</v>
      </c>
      <c r="J38" s="32">
        <f t="shared" si="5"/>
        <v>4757.4455901408801</v>
      </c>
      <c r="K38" s="47">
        <f t="shared" si="6"/>
        <v>7.5387436208153866E-3</v>
      </c>
      <c r="L38" s="48">
        <f t="shared" si="19"/>
        <v>5.8332839717905385E-3</v>
      </c>
      <c r="M38" s="49">
        <f t="shared" si="20"/>
        <v>1.7054596490248481E-3</v>
      </c>
      <c r="N38" s="45">
        <f t="shared" ref="N38:N65" si="21">IFERROR(INDEX(M$1:M$65,ROW()+$C$23-5)-INDEX(M$1:M$65,$C$23,1),NA())</f>
        <v>-6.4646941334862049</v>
      </c>
      <c r="O38" s="3">
        <f t="shared" ref="O38:O65" si="22">IFERROR(INDEX(I$1:I$65,ROW()+$C$23-5),NA())</f>
        <v>389524.36207719299</v>
      </c>
      <c r="P38" s="32">
        <f t="shared" si="11"/>
        <v>-31201.881555010601</v>
      </c>
      <c r="Q38" s="103">
        <f t="shared" si="9"/>
        <v>-6.4646941</v>
      </c>
      <c r="R38" s="109">
        <f t="shared" si="12"/>
        <v>2685676.9909999999</v>
      </c>
      <c r="S38" s="57">
        <f t="shared" si="13"/>
        <v>6.7858148270336658</v>
      </c>
      <c r="T38" s="39">
        <f t="shared" si="14"/>
        <v>252275.60280492442</v>
      </c>
      <c r="U38" s="32">
        <f t="shared" si="15"/>
        <v>212423.26386605547</v>
      </c>
    </row>
    <row r="39" spans="5:21">
      <c r="E39" s="45">
        <f t="shared" si="16"/>
        <v>9.6043311834568303E-3</v>
      </c>
      <c r="F39" s="3">
        <v>170</v>
      </c>
      <c r="G39" s="32">
        <f t="shared" si="10"/>
        <v>2454.4699597878889</v>
      </c>
      <c r="H39" s="45">
        <f t="shared" si="17"/>
        <v>9.55850279507163E-3</v>
      </c>
      <c r="I39" s="3">
        <f t="shared" si="18"/>
        <v>171.63273630118766</v>
      </c>
      <c r="J39" s="32">
        <f t="shared" si="5"/>
        <v>2665.7351895133561</v>
      </c>
      <c r="K39" s="47">
        <f t="shared" si="6"/>
        <v>9.55850279507163E-3</v>
      </c>
      <c r="L39" s="48">
        <f t="shared" si="19"/>
        <v>6.0222012737258827E-3</v>
      </c>
      <c r="M39" s="49">
        <f t="shared" si="20"/>
        <v>3.5363015213457473E-3</v>
      </c>
      <c r="N39" s="45">
        <f t="shared" si="21"/>
        <v>-13.33698064990145</v>
      </c>
      <c r="O39" s="3">
        <f t="shared" si="22"/>
        <v>597069.9086306534</v>
      </c>
      <c r="P39" s="32">
        <f t="shared" si="11"/>
        <v>-30200.362871616897</v>
      </c>
      <c r="Q39" s="103">
        <f t="shared" si="9"/>
        <v>-13.3369806</v>
      </c>
      <c r="R39" s="109">
        <f t="shared" si="12"/>
        <v>4116653.7230000002</v>
      </c>
      <c r="S39" s="57">
        <f t="shared" ref="S39:S62" si="23">IFERROR(S38+VLOOKUP(T39,$I$5:$K$65,3)-VLOOKUP(T38,$I$5:$K$65,3),NA())</f>
        <v>7.2028273429065335</v>
      </c>
      <c r="T39" s="39">
        <f t="shared" si="14"/>
        <v>389524.36207719299</v>
      </c>
      <c r="U39" s="32">
        <f t="shared" si="15"/>
        <v>329123.83693085809</v>
      </c>
    </row>
    <row r="40" spans="5:21">
      <c r="E40" s="45">
        <f t="shared" si="16"/>
        <v>1.3437800437165245E-2</v>
      </c>
      <c r="F40" s="3">
        <v>175</v>
      </c>
      <c r="G40" s="32">
        <f t="shared" si="10"/>
        <v>1304.3015788278749</v>
      </c>
      <c r="H40" s="45">
        <f t="shared" si="17"/>
        <v>1.3348313973026398E-2</v>
      </c>
      <c r="I40" s="3">
        <f t="shared" si="18"/>
        <v>177.35161507650389</v>
      </c>
      <c r="J40" s="32">
        <f t="shared" si="5"/>
        <v>1509.014171624907</v>
      </c>
      <c r="K40" s="47">
        <f t="shared" si="6"/>
        <v>1.3348313973026398E-2</v>
      </c>
      <c r="L40" s="48">
        <f t="shared" si="19"/>
        <v>6.2228636868948729E-3</v>
      </c>
      <c r="M40" s="49">
        <f t="shared" si="20"/>
        <v>7.1254502861315249E-3</v>
      </c>
      <c r="N40" s="45">
        <f t="shared" si="21"/>
        <v>-23.869169057484282</v>
      </c>
      <c r="O40" s="3">
        <f t="shared" si="22"/>
        <v>908728.6259791042</v>
      </c>
      <c r="P40" s="32">
        <f t="shared" si="11"/>
        <v>-29591.069328390167</v>
      </c>
      <c r="Q40" s="103">
        <f t="shared" si="9"/>
        <v>-23.869169100000001</v>
      </c>
      <c r="R40" s="109">
        <f t="shared" si="12"/>
        <v>6265465.7810000004</v>
      </c>
      <c r="S40" s="57">
        <f t="shared" si="23"/>
        <v>7.6128407055600755</v>
      </c>
      <c r="T40" s="39">
        <f t="shared" si="14"/>
        <v>597069.9086306534</v>
      </c>
      <c r="U40" s="32">
        <f t="shared" si="15"/>
        <v>506192.15239781031</v>
      </c>
    </row>
    <row r="41" spans="5:21">
      <c r="E41" s="45">
        <f t="shared" si="16"/>
        <v>2.0664010424441014E-2</v>
      </c>
      <c r="F41" s="3">
        <v>180</v>
      </c>
      <c r="G41" s="32">
        <f t="shared" si="10"/>
        <v>691.92564412108447</v>
      </c>
      <c r="H41" s="45">
        <f t="shared" si="17"/>
        <v>2.0453406105904251E-2</v>
      </c>
      <c r="I41" s="3">
        <f t="shared" si="18"/>
        <v>183.7195218763994</v>
      </c>
      <c r="J41" s="32">
        <f t="shared" si="5"/>
        <v>896.24549278240602</v>
      </c>
      <c r="K41" s="47">
        <f t="shared" si="6"/>
        <v>2.0453406105904251E-2</v>
      </c>
      <c r="L41" s="48">
        <f t="shared" si="19"/>
        <v>6.4462990132069962E-3</v>
      </c>
      <c r="M41" s="49">
        <f t="shared" si="20"/>
        <v>1.4007107092697254E-2</v>
      </c>
      <c r="N41" s="45" t="e">
        <f t="shared" si="21"/>
        <v>#N/A</v>
      </c>
      <c r="O41" s="3" t="e">
        <f t="shared" si="22"/>
        <v>#N/A</v>
      </c>
      <c r="P41" s="32" t="e">
        <f t="shared" si="11"/>
        <v>#N/A</v>
      </c>
      <c r="Q41" s="103" t="e">
        <f t="shared" si="9"/>
        <v>#N/A</v>
      </c>
      <c r="R41" s="109" t="e">
        <f t="shared" si="12"/>
        <v>#N/A</v>
      </c>
      <c r="S41" s="57">
        <f t="shared" si="23"/>
        <v>8.0160458891509556</v>
      </c>
      <c r="T41" s="39">
        <f t="shared" si="14"/>
        <v>908728.6259791042</v>
      </c>
      <c r="U41" s="32">
        <f t="shared" si="15"/>
        <v>772953.15147704375</v>
      </c>
    </row>
    <row r="42" spans="5:21">
      <c r="E42" s="45">
        <f t="shared" si="16"/>
        <v>3.4184828067719754E-2</v>
      </c>
      <c r="F42" s="3">
        <v>185</v>
      </c>
      <c r="G42" s="32">
        <f t="shared" si="10"/>
        <v>369.80012096276755</v>
      </c>
      <c r="H42" s="45">
        <f t="shared" si="17"/>
        <v>3.3613510661313489E-2</v>
      </c>
      <c r="I42" s="3">
        <f t="shared" si="18"/>
        <v>191.32419319252816</v>
      </c>
      <c r="J42" s="32">
        <f t="shared" si="5"/>
        <v>577.85797096900626</v>
      </c>
      <c r="K42" s="47">
        <f t="shared" si="6"/>
        <v>3.3613510661313489E-2</v>
      </c>
      <c r="L42" s="48">
        <f t="shared" si="19"/>
        <v>6.7131295857027424E-3</v>
      </c>
      <c r="M42" s="49">
        <f t="shared" si="20"/>
        <v>2.6900381075610748E-2</v>
      </c>
      <c r="N42" s="45" t="e">
        <f t="shared" si="21"/>
        <v>#N/A</v>
      </c>
      <c r="O42" s="3" t="e">
        <f t="shared" si="22"/>
        <v>#N/A</v>
      </c>
      <c r="P42" s="32" t="e">
        <f t="shared" si="11"/>
        <v>#N/A</v>
      </c>
      <c r="Q42" s="103" t="e">
        <f t="shared" si="9"/>
        <v>#N/A</v>
      </c>
      <c r="R42" s="109" t="e">
        <f t="shared" si="12"/>
        <v>#N/A</v>
      </c>
      <c r="S42" s="57" t="e">
        <f t="shared" si="23"/>
        <v>#N/A</v>
      </c>
      <c r="T42" s="39" t="e">
        <f t="shared" si="14"/>
        <v>#N/A</v>
      </c>
      <c r="U42" s="32" t="e">
        <f t="shared" si="15"/>
        <v>#N/A</v>
      </c>
    </row>
    <row r="43" spans="5:21">
      <c r="E43" s="45">
        <f t="shared" si="16"/>
        <v>5.9189041675554631E-2</v>
      </c>
      <c r="F43" s="3">
        <v>190</v>
      </c>
      <c r="G43" s="32">
        <f t="shared" si="10"/>
        <v>199.9662968178007</v>
      </c>
      <c r="H43" s="45">
        <f t="shared" si="17"/>
        <v>5.7503560296969757E-2</v>
      </c>
      <c r="I43" s="3">
        <f t="shared" si="18"/>
        <v>201.24591791835539</v>
      </c>
      <c r="J43" s="32">
        <f t="shared" si="5"/>
        <v>415.30783222061228</v>
      </c>
      <c r="K43" s="47">
        <f t="shared" si="6"/>
        <v>5.7503560296969757E-2</v>
      </c>
      <c r="L43" s="48">
        <f t="shared" si="19"/>
        <v>7.0612602778370309E-3</v>
      </c>
      <c r="M43" s="49">
        <f t="shared" si="20"/>
        <v>5.0442300019132726E-2</v>
      </c>
      <c r="N43" s="45" t="e">
        <f t="shared" si="21"/>
        <v>#N/A</v>
      </c>
      <c r="O43" s="3" t="e">
        <f t="shared" si="22"/>
        <v>#N/A</v>
      </c>
      <c r="P43" s="32" t="e">
        <f t="shared" si="11"/>
        <v>#N/A</v>
      </c>
      <c r="Q43" s="103" t="e">
        <f t="shared" si="9"/>
        <v>#N/A</v>
      </c>
      <c r="R43" s="109" t="e">
        <f t="shared" si="12"/>
        <v>#N/A</v>
      </c>
      <c r="S43" s="57" t="e">
        <f t="shared" si="23"/>
        <v>#N/A</v>
      </c>
      <c r="T43" s="39" t="e">
        <f t="shared" si="14"/>
        <v>#N/A</v>
      </c>
      <c r="U43" s="32" t="e">
        <f t="shared" si="15"/>
        <v>#N/A</v>
      </c>
    </row>
    <row r="44" spans="5:21">
      <c r="E44" s="45">
        <f t="shared" si="16"/>
        <v>0.10481108968899915</v>
      </c>
      <c r="F44" s="3">
        <v>195</v>
      </c>
      <c r="G44" s="32">
        <f t="shared" si="10"/>
        <v>109.59613208347274</v>
      </c>
      <c r="H44" s="45">
        <f t="shared" si="17"/>
        <v>9.9674360796998346E-2</v>
      </c>
      <c r="I44" s="3">
        <f t="shared" si="18"/>
        <v>215.43816248935482</v>
      </c>
      <c r="J44" s="32">
        <f t="shared" si="5"/>
        <v>336.54197697740676</v>
      </c>
      <c r="K44" s="47">
        <f t="shared" si="6"/>
        <v>9.9674360796998346E-2</v>
      </c>
      <c r="L44" s="48">
        <f t="shared" si="19"/>
        <v>7.5592337715563096E-3</v>
      </c>
      <c r="M44" s="49">
        <f t="shared" si="20"/>
        <v>9.2115127025442042E-2</v>
      </c>
      <c r="N44" s="45" t="e">
        <f t="shared" si="21"/>
        <v>#N/A</v>
      </c>
      <c r="O44" s="3" t="e">
        <f t="shared" si="22"/>
        <v>#N/A</v>
      </c>
      <c r="P44" s="32" t="e">
        <f t="shared" si="11"/>
        <v>#N/A</v>
      </c>
      <c r="Q44" s="103" t="e">
        <f t="shared" si="9"/>
        <v>#N/A</v>
      </c>
      <c r="R44" s="109" t="e">
        <f t="shared" si="12"/>
        <v>#N/A</v>
      </c>
      <c r="S44" s="57" t="e">
        <f t="shared" si="23"/>
        <v>#N/A</v>
      </c>
      <c r="T44" s="39" t="e">
        <f t="shared" si="14"/>
        <v>#N/A</v>
      </c>
      <c r="U44" s="32" t="e">
        <f t="shared" si="15"/>
        <v>#N/A</v>
      </c>
    </row>
    <row r="45" spans="5:21">
      <c r="E45" s="45">
        <f t="shared" si="16"/>
        <v>0.1868954523797664</v>
      </c>
      <c r="F45" s="3">
        <v>200</v>
      </c>
      <c r="G45" s="32">
        <f t="shared" si="10"/>
        <v>60.912941711398503</v>
      </c>
      <c r="H45" s="45">
        <f t="shared" si="17"/>
        <v>0.17134103456212735</v>
      </c>
      <c r="I45" s="3">
        <f t="shared" si="18"/>
        <v>237.37909047595326</v>
      </c>
      <c r="J45" s="32">
        <f t="shared" si="5"/>
        <v>306.15245321004812</v>
      </c>
      <c r="K45" s="47">
        <f t="shared" si="6"/>
        <v>0.17134103456212735</v>
      </c>
      <c r="L45" s="48">
        <f t="shared" si="19"/>
        <v>8.3290908938930975E-3</v>
      </c>
      <c r="M45" s="49">
        <f t="shared" si="20"/>
        <v>0.16301194366823424</v>
      </c>
      <c r="N45" s="45" t="e">
        <f t="shared" si="21"/>
        <v>#N/A</v>
      </c>
      <c r="O45" s="3" t="e">
        <f t="shared" si="22"/>
        <v>#N/A</v>
      </c>
      <c r="P45" s="32" t="e">
        <f t="shared" si="11"/>
        <v>#N/A</v>
      </c>
      <c r="Q45" s="103" t="e">
        <f t="shared" si="9"/>
        <v>#N/A</v>
      </c>
      <c r="R45" s="109" t="e">
        <f t="shared" si="12"/>
        <v>#N/A</v>
      </c>
      <c r="S45" s="57" t="e">
        <f t="shared" si="23"/>
        <v>#N/A</v>
      </c>
      <c r="T45" s="39" t="e">
        <f t="shared" si="14"/>
        <v>#N/A</v>
      </c>
      <c r="U45" s="32" t="e">
        <f t="shared" si="15"/>
        <v>#N/A</v>
      </c>
    </row>
    <row r="46" spans="5:21">
      <c r="E46" s="45">
        <f t="shared" si="16"/>
        <v>0.33254282335311908</v>
      </c>
      <c r="F46" s="3">
        <v>205</v>
      </c>
      <c r="G46" s="32">
        <f t="shared" si="10"/>
        <v>34.329490237862167</v>
      </c>
      <c r="H46" s="45">
        <f t="shared" si="17"/>
        <v>0.28708901414230081</v>
      </c>
      <c r="I46" s="3">
        <f t="shared" si="18"/>
        <v>273.17127878738944</v>
      </c>
      <c r="J46" s="32">
        <f t="shared" si="5"/>
        <v>309.22516696409826</v>
      </c>
      <c r="K46" s="47">
        <f t="shared" si="6"/>
        <v>0.28708901414230081</v>
      </c>
      <c r="L46" s="48">
        <f t="shared" si="19"/>
        <v>9.5849571504347166E-3</v>
      </c>
      <c r="M46" s="49">
        <f t="shared" si="20"/>
        <v>0.27750405699186609</v>
      </c>
      <c r="N46" s="45" t="e">
        <f t="shared" si="21"/>
        <v>#N/A</v>
      </c>
      <c r="O46" s="3" t="e">
        <f t="shared" si="22"/>
        <v>#N/A</v>
      </c>
      <c r="P46" s="32" t="e">
        <f t="shared" si="11"/>
        <v>#N/A</v>
      </c>
      <c r="Q46" s="103" t="e">
        <f t="shared" si="9"/>
        <v>#N/A</v>
      </c>
      <c r="R46" s="109" t="e">
        <f t="shared" si="12"/>
        <v>#N/A</v>
      </c>
      <c r="S46" s="57" t="e">
        <f t="shared" si="23"/>
        <v>#N/A</v>
      </c>
      <c r="T46" s="39" t="e">
        <f t="shared" si="14"/>
        <v>#N/A</v>
      </c>
      <c r="U46" s="32" t="e">
        <f t="shared" si="15"/>
        <v>#N/A</v>
      </c>
    </row>
    <row r="47" spans="5:21">
      <c r="E47" s="45">
        <f t="shared" si="16"/>
        <v>0.58749265369619985</v>
      </c>
      <c r="F47" s="3">
        <v>210</v>
      </c>
      <c r="G47" s="32">
        <f t="shared" si="10"/>
        <v>19.611701617026387</v>
      </c>
      <c r="H47" s="45">
        <f t="shared" si="17"/>
        <v>0.46215582418105744</v>
      </c>
      <c r="I47" s="3">
        <f t="shared" si="18"/>
        <v>333.37345727620198</v>
      </c>
      <c r="J47" s="32">
        <f t="shared" si="5"/>
        <v>343.88116442793961</v>
      </c>
      <c r="K47" s="47">
        <f t="shared" si="6"/>
        <v>0.46215582418105744</v>
      </c>
      <c r="L47" s="48">
        <f t="shared" si="19"/>
        <v>1.1697314290393052E-2</v>
      </c>
      <c r="M47" s="49">
        <f t="shared" si="20"/>
        <v>0.45045850989066438</v>
      </c>
      <c r="N47" s="45" t="e">
        <f t="shared" si="21"/>
        <v>#N/A</v>
      </c>
      <c r="O47" s="3" t="e">
        <f t="shared" si="22"/>
        <v>#N/A</v>
      </c>
      <c r="P47" s="32" t="e">
        <f t="shared" si="11"/>
        <v>#N/A</v>
      </c>
      <c r="Q47" s="103" t="e">
        <f t="shared" si="9"/>
        <v>#N/A</v>
      </c>
      <c r="R47" s="109" t="e">
        <f t="shared" si="12"/>
        <v>#N/A</v>
      </c>
      <c r="S47" s="57" t="e">
        <f t="shared" si="23"/>
        <v>#N/A</v>
      </c>
      <c r="T47" s="39" t="e">
        <f t="shared" si="14"/>
        <v>#N/A</v>
      </c>
      <c r="U47" s="32" t="e">
        <f t="shared" si="15"/>
        <v>#N/A</v>
      </c>
    </row>
    <row r="48" spans="5:21">
      <c r="E48" s="45">
        <f t="shared" si="16"/>
        <v>1.0279685805612235</v>
      </c>
      <c r="F48" s="3">
        <v>215</v>
      </c>
      <c r="G48" s="32">
        <f t="shared" si="10"/>
        <v>11.35135814478271</v>
      </c>
      <c r="H48" s="45">
        <f t="shared" si="17"/>
        <v>0.70703459278901226</v>
      </c>
      <c r="I48" s="3">
        <f t="shared" si="18"/>
        <v>436.01324482066303</v>
      </c>
      <c r="J48" s="32">
        <f t="shared" si="5"/>
        <v>419.14531066915384</v>
      </c>
      <c r="K48" s="47">
        <f t="shared" si="6"/>
        <v>0.70703459278901226</v>
      </c>
      <c r="L48" s="48">
        <f t="shared" si="19"/>
        <v>1.5298710344584668E-2</v>
      </c>
      <c r="M48" s="49">
        <f t="shared" si="20"/>
        <v>0.69173588244442763</v>
      </c>
      <c r="N48" s="45" t="e">
        <f t="shared" si="21"/>
        <v>#N/A</v>
      </c>
      <c r="O48" s="3" t="e">
        <f t="shared" si="22"/>
        <v>#N/A</v>
      </c>
      <c r="P48" s="32" t="e">
        <f t="shared" si="11"/>
        <v>#N/A</v>
      </c>
      <c r="Q48" s="103" t="e">
        <f t="shared" si="9"/>
        <v>#N/A</v>
      </c>
      <c r="R48" s="109" t="e">
        <f t="shared" si="12"/>
        <v>#N/A</v>
      </c>
      <c r="S48" s="57" t="e">
        <f t="shared" si="23"/>
        <v>#N/A</v>
      </c>
      <c r="T48" s="39" t="e">
        <f t="shared" si="14"/>
        <v>#N/A</v>
      </c>
      <c r="U48" s="32" t="e">
        <f t="shared" si="15"/>
        <v>#N/A</v>
      </c>
    </row>
    <row r="49" spans="5:22">
      <c r="E49" s="45">
        <f t="shared" si="16"/>
        <v>1.7794686114521399</v>
      </c>
      <c r="F49" s="3">
        <v>220</v>
      </c>
      <c r="G49" s="32">
        <f t="shared" si="10"/>
        <v>6.6533596732822664</v>
      </c>
      <c r="H49" s="45">
        <f t="shared" si="17"/>
        <v>1.0222597624719754</v>
      </c>
      <c r="I49" s="3">
        <f t="shared" si="18"/>
        <v>611.4830945194708</v>
      </c>
      <c r="J49" s="32">
        <f t="shared" si="5"/>
        <v>556.64923545060219</v>
      </c>
      <c r="K49" s="47">
        <f t="shared" si="6"/>
        <v>1.0222597624719754</v>
      </c>
      <c r="L49" s="48">
        <f t="shared" si="19"/>
        <v>2.1455547176121782E-2</v>
      </c>
      <c r="M49" s="49">
        <f t="shared" si="20"/>
        <v>1.0008042152958536</v>
      </c>
      <c r="N49" s="45" t="e">
        <f t="shared" si="21"/>
        <v>#N/A</v>
      </c>
      <c r="O49" s="3" t="e">
        <f t="shared" si="22"/>
        <v>#N/A</v>
      </c>
      <c r="P49" s="32" t="e">
        <f t="shared" si="11"/>
        <v>#N/A</v>
      </c>
      <c r="Q49" s="103" t="e">
        <f t="shared" si="9"/>
        <v>#N/A</v>
      </c>
      <c r="R49" s="109" t="e">
        <f t="shared" si="12"/>
        <v>#N/A</v>
      </c>
      <c r="S49" s="57" t="e">
        <f t="shared" si="23"/>
        <v>#N/A</v>
      </c>
      <c r="T49" s="39" t="e">
        <f t="shared" si="14"/>
        <v>#N/A</v>
      </c>
      <c r="U49" s="32" t="e">
        <f t="shared" si="15"/>
        <v>#N/A</v>
      </c>
    </row>
    <row r="50" spans="5:22">
      <c r="E50" s="45">
        <f t="shared" si="16"/>
        <v>3.0462487067859647</v>
      </c>
      <c r="F50" s="3">
        <v>225</v>
      </c>
      <c r="G50" s="32">
        <f t="shared" si="10"/>
        <v>3.9470149700152879</v>
      </c>
      <c r="H50" s="45">
        <f t="shared" si="17"/>
        <v>1.3977902066502252</v>
      </c>
      <c r="I50" s="3">
        <f t="shared" si="18"/>
        <v>910.4059590268422</v>
      </c>
      <c r="J50" s="32">
        <f t="shared" si="5"/>
        <v>796.00168013404584</v>
      </c>
      <c r="K50" s="47">
        <f t="shared" si="6"/>
        <v>1.3977902066502252</v>
      </c>
      <c r="L50" s="48">
        <f t="shared" si="19"/>
        <v>3.1944068737783937E-2</v>
      </c>
      <c r="M50" s="49">
        <f t="shared" si="20"/>
        <v>1.3658461379124414</v>
      </c>
      <c r="N50" s="45" t="e">
        <f t="shared" si="21"/>
        <v>#N/A</v>
      </c>
      <c r="O50" s="3" t="e">
        <f t="shared" si="22"/>
        <v>#N/A</v>
      </c>
      <c r="P50" s="32" t="e">
        <f t="shared" si="11"/>
        <v>#N/A</v>
      </c>
      <c r="Q50" s="103" t="e">
        <f t="shared" si="9"/>
        <v>#N/A</v>
      </c>
      <c r="R50" s="109" t="e">
        <f t="shared" si="12"/>
        <v>#N/A</v>
      </c>
      <c r="S50" s="57" t="e">
        <f t="shared" si="23"/>
        <v>#N/A</v>
      </c>
      <c r="T50" s="39" t="e">
        <f t="shared" si="14"/>
        <v>#N/A</v>
      </c>
      <c r="U50" s="32" t="e">
        <f t="shared" si="15"/>
        <v>#N/A</v>
      </c>
      <c r="V50" s="6"/>
    </row>
    <row r="51" spans="5:22">
      <c r="E51" s="45">
        <f t="shared" si="16"/>
        <v>5.157106999717386</v>
      </c>
      <c r="F51" s="3">
        <v>230</v>
      </c>
      <c r="G51" s="32">
        <f t="shared" si="10"/>
        <v>2.3687047191862076</v>
      </c>
      <c r="H51" s="45">
        <f t="shared" si="17"/>
        <v>1.8176070243256375</v>
      </c>
      <c r="I51" s="3">
        <f t="shared" si="18"/>
        <v>1416.1346099349987</v>
      </c>
      <c r="J51" s="32">
        <f t="shared" si="5"/>
        <v>1204.6412378342793</v>
      </c>
      <c r="K51" s="47">
        <f t="shared" si="6"/>
        <v>1.8176070243256375</v>
      </c>
      <c r="L51" s="48">
        <f t="shared" si="19"/>
        <v>4.9688933681929781E-2</v>
      </c>
      <c r="M51" s="49">
        <f t="shared" si="20"/>
        <v>1.7679180906437078</v>
      </c>
      <c r="N51" s="45" t="e">
        <f t="shared" si="21"/>
        <v>#N/A</v>
      </c>
      <c r="O51" s="3" t="e">
        <f t="shared" si="22"/>
        <v>#N/A</v>
      </c>
      <c r="P51" s="32" t="e">
        <f t="shared" si="11"/>
        <v>#N/A</v>
      </c>
      <c r="Q51" s="103" t="e">
        <f t="shared" si="9"/>
        <v>#N/A</v>
      </c>
      <c r="R51" s="109" t="e">
        <f t="shared" si="12"/>
        <v>#N/A</v>
      </c>
      <c r="S51" s="57" t="e">
        <f t="shared" si="23"/>
        <v>#N/A</v>
      </c>
      <c r="T51" s="39" t="e">
        <f t="shared" si="14"/>
        <v>#N/A</v>
      </c>
      <c r="U51" s="32" t="e">
        <f t="shared" si="15"/>
        <v>#N/A</v>
      </c>
      <c r="V51" s="6"/>
    </row>
    <row r="52" spans="5:22">
      <c r="E52" s="45">
        <f t="shared" si="16"/>
        <v>8.6357785891417382</v>
      </c>
      <c r="F52" s="3">
        <v>235</v>
      </c>
      <c r="G52" s="32">
        <f t="shared" si="10"/>
        <v>1.4373302772244148</v>
      </c>
      <c r="H52" s="45">
        <f t="shared" si="17"/>
        <v>2.2654831070230661</v>
      </c>
      <c r="I52" s="3">
        <f t="shared" si="18"/>
        <v>2264.4079684483086</v>
      </c>
      <c r="J52" s="32">
        <f t="shared" si="5"/>
        <v>1893.9911982001893</v>
      </c>
      <c r="K52" s="47">
        <f t="shared" si="6"/>
        <v>2.2654831070230661</v>
      </c>
      <c r="L52" s="48">
        <f t="shared" si="19"/>
        <v>7.9452911173624866E-2</v>
      </c>
      <c r="M52" s="49">
        <f t="shared" si="20"/>
        <v>2.1860301958494412</v>
      </c>
      <c r="N52" s="45" t="e">
        <f t="shared" si="21"/>
        <v>#N/A</v>
      </c>
      <c r="O52" s="3" t="e">
        <f t="shared" si="22"/>
        <v>#N/A</v>
      </c>
      <c r="P52" s="32" t="e">
        <f t="shared" si="11"/>
        <v>#N/A</v>
      </c>
      <c r="Q52" s="103" t="e">
        <f t="shared" si="9"/>
        <v>#N/A</v>
      </c>
      <c r="R52" s="109" t="e">
        <f t="shared" si="12"/>
        <v>#N/A</v>
      </c>
      <c r="S52" s="57" t="e">
        <f t="shared" si="23"/>
        <v>#N/A</v>
      </c>
      <c r="T52" s="39" t="e">
        <f t="shared" si="14"/>
        <v>#N/A</v>
      </c>
      <c r="U52" s="32" t="e">
        <f t="shared" si="15"/>
        <v>#N/A</v>
      </c>
    </row>
    <row r="53" spans="5:22">
      <c r="E53" s="45">
        <f t="shared" si="16"/>
        <v>14.30814766152084</v>
      </c>
      <c r="F53" s="3">
        <v>240</v>
      </c>
      <c r="G53" s="32">
        <f t="shared" si="10"/>
        <v>0.88146591595156965</v>
      </c>
      <c r="H53" s="45">
        <f t="shared" si="17"/>
        <v>2.7283852135530475</v>
      </c>
      <c r="I53" s="3">
        <f t="shared" si="18"/>
        <v>3673.9554387650014</v>
      </c>
      <c r="J53" s="32">
        <f t="shared" si="5"/>
        <v>3045.0228038126215</v>
      </c>
      <c r="K53" s="47">
        <f t="shared" si="6"/>
        <v>2.7283852135530475</v>
      </c>
      <c r="L53" s="48">
        <f t="shared" si="19"/>
        <v>0.12891071714964916</v>
      </c>
      <c r="M53" s="49">
        <f t="shared" si="20"/>
        <v>2.5994744964033982</v>
      </c>
      <c r="N53" s="45" t="e">
        <f t="shared" si="21"/>
        <v>#N/A</v>
      </c>
      <c r="O53" s="3" t="e">
        <f t="shared" si="22"/>
        <v>#N/A</v>
      </c>
      <c r="P53" s="32" t="e">
        <f t="shared" si="11"/>
        <v>#N/A</v>
      </c>
      <c r="Q53" s="103" t="e">
        <f t="shared" si="9"/>
        <v>#N/A</v>
      </c>
      <c r="R53" s="109" t="e">
        <f t="shared" si="12"/>
        <v>#N/A</v>
      </c>
      <c r="S53" s="57" t="e">
        <f t="shared" si="23"/>
        <v>#N/A</v>
      </c>
      <c r="T53" s="39" t="e">
        <f t="shared" si="14"/>
        <v>#N/A</v>
      </c>
      <c r="U53" s="32" t="e">
        <f t="shared" si="15"/>
        <v>#N/A</v>
      </c>
    </row>
    <row r="54" spans="5:22">
      <c r="E54" s="45">
        <f t="shared" si="16"/>
        <v>23.464056680704555</v>
      </c>
      <c r="F54" s="3">
        <v>245</v>
      </c>
      <c r="G54" s="32">
        <f t="shared" si="10"/>
        <v>0.54609542204098582</v>
      </c>
      <c r="H54" s="45">
        <f t="shared" si="17"/>
        <v>3.1972049660865958</v>
      </c>
      <c r="I54" s="3">
        <f t="shared" si="18"/>
        <v>5993.6938867726158</v>
      </c>
      <c r="J54" s="32">
        <f t="shared" si="5"/>
        <v>4948.0390607936606</v>
      </c>
      <c r="K54" s="47">
        <f t="shared" si="6"/>
        <v>3.1972049660865958</v>
      </c>
      <c r="L54" s="48">
        <f t="shared" si="19"/>
        <v>0.21030504865868827</v>
      </c>
      <c r="M54" s="49">
        <f t="shared" si="20"/>
        <v>2.9868999174279076</v>
      </c>
      <c r="N54" s="45" t="e">
        <f t="shared" si="21"/>
        <v>#N/A</v>
      </c>
      <c r="O54" s="3" t="e">
        <f t="shared" si="22"/>
        <v>#N/A</v>
      </c>
      <c r="P54" s="32" t="e">
        <f t="shared" si="11"/>
        <v>#N/A</v>
      </c>
      <c r="Q54" s="103" t="e">
        <f t="shared" si="9"/>
        <v>#N/A</v>
      </c>
      <c r="R54" s="109" t="e">
        <f t="shared" si="12"/>
        <v>#N/A</v>
      </c>
      <c r="S54" s="57" t="e">
        <f t="shared" si="23"/>
        <v>#N/A</v>
      </c>
      <c r="T54" s="39" t="e">
        <f t="shared" si="14"/>
        <v>#N/A</v>
      </c>
      <c r="U54" s="32" t="e">
        <f t="shared" si="15"/>
        <v>#N/A</v>
      </c>
    </row>
    <row r="55" spans="5:22">
      <c r="E55" s="45">
        <f t="shared" si="16"/>
        <v>38.099400679758034</v>
      </c>
      <c r="F55" s="3">
        <v>250</v>
      </c>
      <c r="G55" s="32">
        <f t="shared" si="10"/>
        <v>0.34163870697698451</v>
      </c>
      <c r="H55" s="45">
        <f t="shared" si="17"/>
        <v>3.6661071389904207</v>
      </c>
      <c r="I55" s="3">
        <f t="shared" si="18"/>
        <v>9774.8501699395092</v>
      </c>
      <c r="J55" s="32">
        <f t="shared" si="5"/>
        <v>8063.8489255677523</v>
      </c>
      <c r="K55" s="47">
        <f t="shared" si="6"/>
        <v>3.6661071389904207</v>
      </c>
      <c r="L55" s="48">
        <f t="shared" si="19"/>
        <v>0.34297719894524592</v>
      </c>
      <c r="M55" s="49">
        <f t="shared" si="20"/>
        <v>3.3231299400451748</v>
      </c>
      <c r="N55" s="45" t="e">
        <f t="shared" si="21"/>
        <v>#N/A</v>
      </c>
      <c r="O55" s="3" t="e">
        <f t="shared" si="22"/>
        <v>#N/A</v>
      </c>
      <c r="P55" s="32" t="e">
        <f t="shared" si="11"/>
        <v>#N/A</v>
      </c>
      <c r="Q55" s="103" t="e">
        <f t="shared" si="9"/>
        <v>#N/A</v>
      </c>
      <c r="R55" s="109" t="e">
        <f t="shared" si="12"/>
        <v>#N/A</v>
      </c>
      <c r="S55" s="57" t="e">
        <f t="shared" si="23"/>
        <v>#N/A</v>
      </c>
      <c r="T55" s="39" t="e">
        <f t="shared" si="14"/>
        <v>#N/A</v>
      </c>
      <c r="U55" s="32" t="e">
        <f t="shared" si="15"/>
        <v>#N/A</v>
      </c>
    </row>
    <row r="56" spans="5:22">
      <c r="E56" s="45">
        <f t="shared" si="16"/>
        <v>61.275333505746119</v>
      </c>
      <c r="F56" s="3">
        <v>255</v>
      </c>
      <c r="G56" s="32">
        <f t="shared" si="10"/>
        <v>0.21574104643560682</v>
      </c>
      <c r="H56" s="45">
        <f t="shared" si="17"/>
        <v>4.1315654165051789</v>
      </c>
      <c r="I56" s="3">
        <f t="shared" si="18"/>
        <v>15880.21004396526</v>
      </c>
      <c r="J56" s="32">
        <f t="shared" si="5"/>
        <v>13116.878931929983</v>
      </c>
      <c r="K56" s="47">
        <f t="shared" si="6"/>
        <v>4.1315654165051789</v>
      </c>
      <c r="L56" s="48">
        <f t="shared" si="19"/>
        <v>0.55720035241983368</v>
      </c>
      <c r="M56" s="49">
        <f t="shared" si="20"/>
        <v>3.5743650640853453</v>
      </c>
      <c r="N56" s="45" t="e">
        <f t="shared" si="21"/>
        <v>#N/A</v>
      </c>
      <c r="O56" s="3" t="e">
        <f t="shared" si="22"/>
        <v>#N/A</v>
      </c>
      <c r="P56" s="32" t="e">
        <f t="shared" si="11"/>
        <v>#N/A</v>
      </c>
      <c r="Q56" s="103" t="e">
        <f t="shared" si="9"/>
        <v>#N/A</v>
      </c>
      <c r="R56" s="109" t="e">
        <f t="shared" si="12"/>
        <v>#N/A</v>
      </c>
      <c r="S56" s="57" t="e">
        <f t="shared" si="23"/>
        <v>#N/A</v>
      </c>
      <c r="T56" s="39" t="e">
        <f t="shared" si="14"/>
        <v>#N/A</v>
      </c>
      <c r="U56" s="32" t="e">
        <f t="shared" si="15"/>
        <v>#N/A</v>
      </c>
    </row>
    <row r="57" spans="5:22">
      <c r="E57" s="45">
        <f t="shared" si="16"/>
        <v>97.646990125067745</v>
      </c>
      <c r="F57" s="3">
        <v>260</v>
      </c>
      <c r="G57" s="32">
        <f t="shared" si="10"/>
        <v>0.13746968009545824</v>
      </c>
      <c r="H57" s="45">
        <f t="shared" si="17"/>
        <v>4.5915477213601621</v>
      </c>
      <c r="I57" s="3">
        <f t="shared" si="18"/>
        <v>25648.217432517613</v>
      </c>
      <c r="J57" s="32">
        <f t="shared" si="5"/>
        <v>21235.615556193785</v>
      </c>
      <c r="K57" s="47">
        <f t="shared" si="6"/>
        <v>4.5915477213601621</v>
      </c>
      <c r="L57" s="48">
        <f t="shared" si="19"/>
        <v>0.89993745377254786</v>
      </c>
      <c r="M57" s="49">
        <f t="shared" si="20"/>
        <v>3.6916102675876141</v>
      </c>
      <c r="N57" s="45" t="e">
        <f t="shared" si="21"/>
        <v>#N/A</v>
      </c>
      <c r="O57" s="3" t="e">
        <f t="shared" si="22"/>
        <v>#N/A</v>
      </c>
      <c r="P57" s="32" t="e">
        <f t="shared" si="11"/>
        <v>#N/A</v>
      </c>
      <c r="Q57" s="103" t="e">
        <f t="shared" si="9"/>
        <v>#N/A</v>
      </c>
      <c r="R57" s="109" t="e">
        <f t="shared" si="12"/>
        <v>#N/A</v>
      </c>
      <c r="S57" s="57" t="e">
        <f t="shared" si="23"/>
        <v>#N/A</v>
      </c>
      <c r="T57" s="39" t="e">
        <f t="shared" si="14"/>
        <v>#N/A</v>
      </c>
      <c r="U57" s="32" t="e">
        <f t="shared" si="15"/>
        <v>#N/A</v>
      </c>
    </row>
    <row r="58" spans="5:22">
      <c r="E58" s="45">
        <f t="shared" ref="E58:E62" si="24">F58/C$3+C$5*(F58/C$4)^C$6</f>
        <v>154.23576449887756</v>
      </c>
      <c r="F58" s="3">
        <v>265</v>
      </c>
      <c r="G58" s="32">
        <f t="shared" ref="G58:G62" si="25">IFERROR((F58-F57)/(E58-E57),NA())</f>
        <v>8.835674663973779E-2</v>
      </c>
      <c r="H58" s="45">
        <f t="shared" ref="H58:H62" si="26">LN((1+E58))</f>
        <v>5.0449450225603343</v>
      </c>
      <c r="I58" s="3">
        <f t="shared" ref="I58:I62" si="27">F58*(1+E58)</f>
        <v>41137.477592202551</v>
      </c>
      <c r="J58" s="32">
        <f t="shared" ref="J58:J62" si="28">IFERROR((I58-I57)/(H58-H57),NA())</f>
        <v>34162.665103395761</v>
      </c>
      <c r="K58" s="47">
        <f t="shared" ref="K58:K62" si="29">H58</f>
        <v>5.0449450225603343</v>
      </c>
      <c r="L58" s="48">
        <f t="shared" ref="L58:L62" si="30">I58/C$3</f>
        <v>1.443420266393072</v>
      </c>
      <c r="M58" s="49">
        <f t="shared" ref="M58:M62" si="31">H58-L58</f>
        <v>3.6015247561672625</v>
      </c>
      <c r="N58" s="45" t="e">
        <f t="shared" si="21"/>
        <v>#N/A</v>
      </c>
      <c r="O58" s="3" t="e">
        <f t="shared" si="22"/>
        <v>#N/A</v>
      </c>
      <c r="P58" s="32" t="e">
        <f t="shared" ref="P58:P62" si="32">IFERROR((O58-O57)/(N58-N57),NA())</f>
        <v>#N/A</v>
      </c>
      <c r="Q58" s="103" t="e">
        <f t="shared" si="9"/>
        <v>#N/A</v>
      </c>
      <c r="R58" s="109" t="e">
        <f t="shared" si="12"/>
        <v>#N/A</v>
      </c>
      <c r="S58" s="57" t="e">
        <f t="shared" si="23"/>
        <v>#N/A</v>
      </c>
      <c r="T58" s="39" t="e">
        <f t="shared" ref="T58:T62" si="33">O57</f>
        <v>#N/A</v>
      </c>
      <c r="U58" s="32" t="e">
        <f t="shared" ref="U58:U62" si="34">IFERROR((T58-T57)/(S58-S57),NA())</f>
        <v>#N/A</v>
      </c>
    </row>
    <row r="59" spans="5:22">
      <c r="E59" s="45">
        <f t="shared" si="24"/>
        <v>241.54903498265324</v>
      </c>
      <c r="F59" s="3">
        <v>270</v>
      </c>
      <c r="G59" s="32">
        <f t="shared" si="25"/>
        <v>5.7265063744566601E-2</v>
      </c>
      <c r="H59" s="45">
        <f t="shared" si="26"/>
        <v>5.4912038960506715</v>
      </c>
      <c r="I59" s="3">
        <f t="shared" si="27"/>
        <v>65488.239445316372</v>
      </c>
      <c r="J59" s="32">
        <f t="shared" si="28"/>
        <v>54566.448533916009</v>
      </c>
      <c r="K59" s="47">
        <f t="shared" si="29"/>
        <v>5.4912038960506715</v>
      </c>
      <c r="L59" s="48">
        <f t="shared" si="30"/>
        <v>2.297832962993557</v>
      </c>
      <c r="M59" s="49">
        <f t="shared" si="31"/>
        <v>3.1933709330571145</v>
      </c>
      <c r="N59" s="45" t="e">
        <f t="shared" si="21"/>
        <v>#N/A</v>
      </c>
      <c r="O59" s="3" t="e">
        <f t="shared" si="22"/>
        <v>#N/A</v>
      </c>
      <c r="P59" s="32" t="e">
        <f t="shared" si="32"/>
        <v>#N/A</v>
      </c>
      <c r="Q59" s="103" t="e">
        <f t="shared" si="9"/>
        <v>#N/A</v>
      </c>
      <c r="R59" s="109" t="e">
        <f t="shared" si="12"/>
        <v>#N/A</v>
      </c>
      <c r="S59" s="57" t="e">
        <f t="shared" si="23"/>
        <v>#N/A</v>
      </c>
      <c r="T59" s="39" t="e">
        <f t="shared" si="33"/>
        <v>#N/A</v>
      </c>
      <c r="U59" s="32" t="e">
        <f t="shared" si="34"/>
        <v>#N/A</v>
      </c>
    </row>
    <row r="60" spans="5:22">
      <c r="E60" s="45">
        <f t="shared" si="24"/>
        <v>375.19215976308436</v>
      </c>
      <c r="F60" s="3">
        <v>275</v>
      </c>
      <c r="G60" s="32">
        <f t="shared" si="25"/>
        <v>3.7413073124522842E-2</v>
      </c>
      <c r="H60" s="45">
        <f t="shared" si="26"/>
        <v>5.930100076041267</v>
      </c>
      <c r="I60" s="3">
        <f t="shared" si="27"/>
        <v>103452.84393484821</v>
      </c>
      <c r="J60" s="32">
        <f t="shared" si="28"/>
        <v>86500.193486180098</v>
      </c>
      <c r="K60" s="47">
        <f t="shared" si="29"/>
        <v>5.930100076041267</v>
      </c>
      <c r="L60" s="48">
        <f t="shared" si="30"/>
        <v>3.6299243485911652</v>
      </c>
      <c r="M60" s="49">
        <f t="shared" si="31"/>
        <v>2.3001757274501018</v>
      </c>
      <c r="N60" s="45" t="e">
        <f t="shared" si="21"/>
        <v>#N/A</v>
      </c>
      <c r="O60" s="3" t="e">
        <f t="shared" si="22"/>
        <v>#N/A</v>
      </c>
      <c r="P60" s="32" t="e">
        <f t="shared" si="32"/>
        <v>#N/A</v>
      </c>
      <c r="Q60" s="103" t="e">
        <f t="shared" si="9"/>
        <v>#N/A</v>
      </c>
      <c r="R60" s="109" t="e">
        <f t="shared" si="12"/>
        <v>#N/A</v>
      </c>
      <c r="S60" s="57" t="e">
        <f t="shared" si="23"/>
        <v>#N/A</v>
      </c>
      <c r="T60" s="39" t="e">
        <f t="shared" si="33"/>
        <v>#N/A</v>
      </c>
      <c r="U60" s="32" t="e">
        <f t="shared" si="34"/>
        <v>#N/A</v>
      </c>
    </row>
    <row r="61" spans="5:22">
      <c r="E61" s="45">
        <f t="shared" si="24"/>
        <v>578.1733442385347</v>
      </c>
      <c r="F61" s="3">
        <v>280</v>
      </c>
      <c r="G61" s="32">
        <f t="shared" si="25"/>
        <v>2.4632825022285393E-2</v>
      </c>
      <c r="H61" s="45">
        <f t="shared" si="26"/>
        <v>6.3616018183248633</v>
      </c>
      <c r="I61" s="3">
        <f t="shared" si="27"/>
        <v>162168.53638678972</v>
      </c>
      <c r="J61" s="32">
        <f t="shared" si="28"/>
        <v>136072.89773896613</v>
      </c>
      <c r="K61" s="47">
        <f t="shared" si="29"/>
        <v>6.3616018183248633</v>
      </c>
      <c r="L61" s="48">
        <f t="shared" si="30"/>
        <v>5.6901240837470075</v>
      </c>
      <c r="M61" s="49">
        <f t="shared" si="31"/>
        <v>0.67147773457785576</v>
      </c>
      <c r="N61" s="45" t="e">
        <f t="shared" si="21"/>
        <v>#N/A</v>
      </c>
      <c r="O61" s="3" t="e">
        <f t="shared" si="22"/>
        <v>#N/A</v>
      </c>
      <c r="P61" s="32" t="e">
        <f t="shared" si="32"/>
        <v>#N/A</v>
      </c>
      <c r="Q61" s="103" t="e">
        <f t="shared" si="9"/>
        <v>#N/A</v>
      </c>
      <c r="R61" s="109" t="e">
        <f t="shared" si="12"/>
        <v>#N/A</v>
      </c>
      <c r="S61" s="57" t="e">
        <f t="shared" si="23"/>
        <v>#N/A</v>
      </c>
      <c r="T61" s="39" t="e">
        <f t="shared" si="33"/>
        <v>#N/A</v>
      </c>
      <c r="U61" s="32" t="e">
        <f t="shared" si="34"/>
        <v>#N/A</v>
      </c>
    </row>
    <row r="62" spans="5:22">
      <c r="E62" s="45">
        <f t="shared" si="24"/>
        <v>884.17755370148916</v>
      </c>
      <c r="F62" s="3">
        <v>285</v>
      </c>
      <c r="G62" s="32">
        <f t="shared" si="25"/>
        <v>1.6339644506116871E-2</v>
      </c>
      <c r="H62" s="45">
        <f t="shared" si="26"/>
        <v>6.7857882505366947</v>
      </c>
      <c r="I62" s="3">
        <f t="shared" si="27"/>
        <v>252275.60280492442</v>
      </c>
      <c r="J62" s="32">
        <f t="shared" si="28"/>
        <v>212423.2638660559</v>
      </c>
      <c r="K62" s="47">
        <f t="shared" si="29"/>
        <v>6.7857882505366947</v>
      </c>
      <c r="L62" s="48">
        <f t="shared" si="30"/>
        <v>8.8517755370148912</v>
      </c>
      <c r="M62" s="49">
        <f t="shared" si="31"/>
        <v>-2.0659872864781965</v>
      </c>
      <c r="N62" s="45" t="e">
        <f t="shared" si="21"/>
        <v>#N/A</v>
      </c>
      <c r="O62" s="3" t="e">
        <f t="shared" si="22"/>
        <v>#N/A</v>
      </c>
      <c r="P62" s="32" t="e">
        <f t="shared" si="32"/>
        <v>#N/A</v>
      </c>
      <c r="Q62" s="103" t="e">
        <f t="shared" si="9"/>
        <v>#N/A</v>
      </c>
      <c r="R62" s="109" t="e">
        <f t="shared" si="12"/>
        <v>#N/A</v>
      </c>
      <c r="S62" s="57" t="e">
        <f t="shared" si="23"/>
        <v>#N/A</v>
      </c>
      <c r="T62" s="39" t="e">
        <f t="shared" si="33"/>
        <v>#N/A</v>
      </c>
      <c r="U62" s="32" t="e">
        <f t="shared" si="34"/>
        <v>#N/A</v>
      </c>
    </row>
    <row r="63" spans="5:22">
      <c r="E63" s="45">
        <f t="shared" ref="E63:E65" si="35">F63/C$3+C$5*(F63/C$4)^C$6</f>
        <v>1342.1874554385965</v>
      </c>
      <c r="F63" s="3">
        <v>290</v>
      </c>
      <c r="G63" s="32">
        <f>IFERROR((F63-F57)/(E63-E57),NA())</f>
        <v>2.4105282902506749E-2</v>
      </c>
      <c r="H63" s="45">
        <f t="shared" ref="H63:H65" si="36">LN((1+E63))</f>
        <v>7.2028007664095623</v>
      </c>
      <c r="I63" s="3">
        <f t="shared" ref="I63:I65" si="37">F63*(1+E63)</f>
        <v>389524.36207719299</v>
      </c>
      <c r="J63" s="32">
        <f>IFERROR((I63-I57)/(H63-H57),NA())</f>
        <v>139349.2466517321</v>
      </c>
      <c r="K63" s="47">
        <f t="shared" si="6"/>
        <v>7.2028007664095623</v>
      </c>
      <c r="L63" s="48">
        <f t="shared" ref="L63:L65" si="38">I63/C$3</f>
        <v>13.667521476392736</v>
      </c>
      <c r="M63" s="49">
        <f t="shared" ref="M63:M65" si="39">H63-L63</f>
        <v>-6.4647207099831734</v>
      </c>
      <c r="N63" s="45" t="e">
        <f t="shared" si="21"/>
        <v>#N/A</v>
      </c>
      <c r="O63" s="3" t="e">
        <f t="shared" si="22"/>
        <v>#N/A</v>
      </c>
      <c r="P63" s="32" t="e">
        <f>IFERROR((O63-O57)/(N63-N57),NA())</f>
        <v>#N/A</v>
      </c>
      <c r="Q63" s="103" t="e">
        <f t="shared" si="9"/>
        <v>#N/A</v>
      </c>
      <c r="R63" s="109" t="e">
        <f t="shared" si="12"/>
        <v>#N/A</v>
      </c>
      <c r="S63" s="57" t="e">
        <f>IFERROR(S57+VLOOKUP(T63,$I$5:$K$65,3)-VLOOKUP(T57,$I$5:$K$65,3),NA())</f>
        <v>#N/A</v>
      </c>
      <c r="T63" s="39" t="e">
        <f>O57</f>
        <v>#N/A</v>
      </c>
      <c r="U63" s="32" t="e">
        <f>IFERROR((T63-T57)/(S63-S57),NA())</f>
        <v>#N/A</v>
      </c>
    </row>
    <row r="64" spans="5:22">
      <c r="E64" s="45">
        <f t="shared" si="35"/>
        <v>2022.9657919683166</v>
      </c>
      <c r="F64" s="3">
        <v>295</v>
      </c>
      <c r="G64" s="32">
        <f t="shared" si="10"/>
        <v>7.3445345301197318E-3</v>
      </c>
      <c r="H64" s="45">
        <f t="shared" si="36"/>
        <v>7.6128141290631044</v>
      </c>
      <c r="I64" s="3">
        <f t="shared" si="37"/>
        <v>597069.9086306534</v>
      </c>
      <c r="J64" s="32">
        <f t="shared" si="5"/>
        <v>506192.15239781031</v>
      </c>
      <c r="K64" s="47">
        <f t="shared" si="6"/>
        <v>7.6128141290631044</v>
      </c>
      <c r="L64" s="48">
        <f t="shared" si="38"/>
        <v>20.949821355461523</v>
      </c>
      <c r="M64" s="49">
        <f t="shared" si="39"/>
        <v>-13.33700722639842</v>
      </c>
      <c r="N64" s="45" t="e">
        <f t="shared" si="21"/>
        <v>#N/A</v>
      </c>
      <c r="O64" s="3" t="e">
        <f t="shared" si="22"/>
        <v>#N/A</v>
      </c>
      <c r="P64" s="32" t="e">
        <f t="shared" si="11"/>
        <v>#N/A</v>
      </c>
      <c r="Q64" s="103" t="e">
        <f t="shared" si="9"/>
        <v>#N/A</v>
      </c>
      <c r="R64" s="109" t="e">
        <f t="shared" si="12"/>
        <v>#N/A</v>
      </c>
      <c r="S64" s="57" t="e">
        <f>IFERROR(S63+VLOOKUP(T64,$I$5:$K$65,3)-VLOOKUP(T63,$I$5:$K$65,3),NA())</f>
        <v>#N/A</v>
      </c>
      <c r="T64" s="39" t="e">
        <f t="shared" si="14"/>
        <v>#N/A</v>
      </c>
      <c r="U64" s="32" t="e">
        <f t="shared" si="15"/>
        <v>#N/A</v>
      </c>
    </row>
    <row r="65" spans="5:21" ht="19.5" thickBot="1">
      <c r="E65" s="46">
        <f t="shared" si="35"/>
        <v>3028.0954199303474</v>
      </c>
      <c r="F65" s="33">
        <v>300</v>
      </c>
      <c r="G65" s="34">
        <f t="shared" si="10"/>
        <v>4.9744827541675822E-3</v>
      </c>
      <c r="H65" s="46">
        <f t="shared" si="36"/>
        <v>8.0160193126539827</v>
      </c>
      <c r="I65" s="33">
        <f t="shared" si="37"/>
        <v>908728.6259791042</v>
      </c>
      <c r="J65" s="34">
        <f t="shared" si="5"/>
        <v>772953.15147704724</v>
      </c>
      <c r="K65" s="50">
        <f t="shared" si="6"/>
        <v>8.0160193126539827</v>
      </c>
      <c r="L65" s="51">
        <f t="shared" si="38"/>
        <v>31.885214946635234</v>
      </c>
      <c r="M65" s="52">
        <f t="shared" si="39"/>
        <v>-23.869195633981249</v>
      </c>
      <c r="N65" s="46" t="e">
        <f t="shared" si="21"/>
        <v>#N/A</v>
      </c>
      <c r="O65" s="33" t="e">
        <f t="shared" si="22"/>
        <v>#N/A</v>
      </c>
      <c r="P65" s="34" t="e">
        <f t="shared" si="11"/>
        <v>#N/A</v>
      </c>
      <c r="Q65" s="112" t="e">
        <f t="shared" si="9"/>
        <v>#N/A</v>
      </c>
      <c r="R65" s="111" t="e">
        <f t="shared" si="12"/>
        <v>#N/A</v>
      </c>
      <c r="S65" s="58" t="e">
        <f>IFERROR(S64+VLOOKUP(T65,$I$5:$K$65,3)-VLOOKUP(T64,$I$5:$K$65,3),NA())</f>
        <v>#N/A</v>
      </c>
      <c r="T65" s="40" t="e">
        <f t="shared" si="14"/>
        <v>#N/A</v>
      </c>
      <c r="U65" s="34" t="e">
        <f t="shared" si="15"/>
        <v>#N/A</v>
      </c>
    </row>
    <row r="67" spans="5:21">
      <c r="H67" s="6"/>
      <c r="M67" s="7"/>
    </row>
  </sheetData>
  <phoneticPr fontId="1"/>
  <conditionalFormatting sqref="Q5:R65">
    <cfRule type="expression" dxfId="6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A37" zoomScale="85" zoomScaleNormal="85" workbookViewId="0">
      <selection activeCell="W60" sqref="W60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1" s="11" customFormat="1" ht="24">
      <c r="A1" s="10" t="s">
        <v>43</v>
      </c>
    </row>
    <row r="2" spans="1:21" ht="20.25" customHeight="1" thickBot="1">
      <c r="B2" s="1" t="s">
        <v>17</v>
      </c>
      <c r="C2" s="1"/>
      <c r="D2" s="1"/>
      <c r="E2" s="26" t="s">
        <v>44</v>
      </c>
      <c r="F2" s="1"/>
      <c r="G2" s="1"/>
      <c r="H2" s="26" t="s">
        <v>45</v>
      </c>
      <c r="I2" s="1"/>
      <c r="J2" s="1"/>
      <c r="K2" s="1"/>
      <c r="L2" s="26"/>
      <c r="N2" s="26" t="s">
        <v>46</v>
      </c>
      <c r="Q2" s="26" t="s">
        <v>28</v>
      </c>
      <c r="S2" s="26" t="s">
        <v>47</v>
      </c>
    </row>
    <row r="3" spans="1:21" ht="21">
      <c r="B3" s="12" t="s">
        <v>2</v>
      </c>
      <c r="C3" s="43">
        <v>28500</v>
      </c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</row>
    <row r="4" spans="1:21" ht="21">
      <c r="B4" s="13" t="s">
        <v>16</v>
      </c>
      <c r="C4" s="14">
        <v>143</v>
      </c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</row>
    <row r="5" spans="1:21">
      <c r="A5" s="2"/>
      <c r="B5" s="13" t="s">
        <v>3</v>
      </c>
      <c r="C5" s="113">
        <v>1.4499999999999999E-3</v>
      </c>
      <c r="E5" s="45">
        <f t="shared" ref="E5:E36" si="0">F5/C$3+C$5*(F5/C$4)^C$6</f>
        <v>0</v>
      </c>
      <c r="F5" s="3">
        <v>0</v>
      </c>
      <c r="G5" s="32" t="e">
        <f>IFERROR((F5-F4)/(E5-E4),NA())</f>
        <v>#N/A</v>
      </c>
      <c r="H5" s="45">
        <f t="shared" ref="H5:H36" si="1">LN((1+E5))</f>
        <v>0</v>
      </c>
      <c r="I5" s="3">
        <f t="shared" ref="I5:I36" si="2">F5*(1+E5)</f>
        <v>0</v>
      </c>
      <c r="J5" s="32" t="e">
        <f>IFERROR((I5-I4)/(H5-H4),NA())</f>
        <v>#N/A</v>
      </c>
      <c r="K5" s="47">
        <f>H5</f>
        <v>0</v>
      </c>
      <c r="L5" s="48">
        <f t="shared" ref="L5:L36" si="3">I5/C$3</f>
        <v>0</v>
      </c>
      <c r="M5" s="49">
        <f t="shared" ref="M5:M36" si="4">H5-L5</f>
        <v>0</v>
      </c>
      <c r="N5" s="45">
        <f>INDEX(M1:M65,C$23,1)-INDEX(M1:M65,C$23,1)</f>
        <v>0</v>
      </c>
      <c r="O5" s="3">
        <f>INDEX(I$1:I$65,C$23,1)</f>
        <v>95.31686495295925</v>
      </c>
      <c r="P5" s="32" t="e">
        <f>IFERROR((O5-O4)/(N5-N4),NA())</f>
        <v>#N/A</v>
      </c>
      <c r="Q5" s="72">
        <f>ROUND(N5,7)</f>
        <v>0</v>
      </c>
      <c r="R5" s="109">
        <f>ROUND(INDEX(I$1:I$65,C$23,1)*6.89476,3)</f>
        <v>657.18700000000001</v>
      </c>
      <c r="S5" s="56">
        <v>0</v>
      </c>
      <c r="T5" s="38">
        <v>0</v>
      </c>
      <c r="U5" s="32" t="e">
        <f>IFERROR((T5-T4)/(S5-S4),NA())</f>
        <v>#N/A</v>
      </c>
    </row>
    <row r="6" spans="1:21" ht="19.5" thickBot="1">
      <c r="A6" s="2"/>
      <c r="B6" s="16" t="s">
        <v>4</v>
      </c>
      <c r="C6" s="17">
        <v>16</v>
      </c>
      <c r="E6" s="45">
        <f t="shared" si="0"/>
        <v>1.7543859649122806E-4</v>
      </c>
      <c r="F6" s="3">
        <v>5</v>
      </c>
      <c r="G6" s="32">
        <f>IFERROR((F6-F5)/(E6-E5),NA())</f>
        <v>28500.000000000004</v>
      </c>
      <c r="H6" s="45">
        <f t="shared" si="1"/>
        <v>1.7542320894027986E-4</v>
      </c>
      <c r="I6" s="3">
        <f t="shared" si="2"/>
        <v>5.0008771929824558</v>
      </c>
      <c r="J6" s="32">
        <f t="shared" ref="J6:J65" si="5">IFERROR((I6-I5)/(H6-H5),NA())</f>
        <v>28507.500365501393</v>
      </c>
      <c r="K6" s="47">
        <f t="shared" ref="K6:K65" si="6">H6</f>
        <v>1.7542320894027986E-4</v>
      </c>
      <c r="L6" s="48">
        <f t="shared" si="3"/>
        <v>1.7546937519236688E-4</v>
      </c>
      <c r="M6" s="49">
        <f t="shared" si="4"/>
        <v>-4.6166252087013636E-8</v>
      </c>
      <c r="N6" s="45">
        <f t="shared" ref="N6:N37" si="7">IFERROR(INDEX(M$1:M$65,ROW()+$C$23-5)-INDEX(M$1:M$65,$C$23,1),NA())</f>
        <v>8.3725594385774746E-7</v>
      </c>
      <c r="O6" s="3">
        <f t="shared" ref="O6:O37" si="8">IFERROR(INDEX(I$1:I$65,ROW()+$C$23-5),NA())</f>
        <v>100.35135142557981</v>
      </c>
      <c r="P6" s="108">
        <f>IFERROR((O6-O5)/(N6-N5),NA())</f>
        <v>6013079.4048754256</v>
      </c>
      <c r="Q6" s="72">
        <f>ROUND(N6,7)</f>
        <v>7.9999999999999996E-7</v>
      </c>
      <c r="R6" s="109">
        <f>IFERROR(ROUND(IFERROR(INDEX(I$1:I$65,ROW()+$C$23-5),"")*6.89476,3),NA())</f>
        <v>691.89800000000002</v>
      </c>
      <c r="S6" s="57">
        <f>T6/C3</f>
        <v>3.3444514018582195E-3</v>
      </c>
      <c r="T6" s="39">
        <f>O5</f>
        <v>95.31686495295925</v>
      </c>
      <c r="U6" s="32">
        <f>IFERROR((T6-T5)/(S6-S5),NA())</f>
        <v>28500</v>
      </c>
    </row>
    <row r="7" spans="1:21">
      <c r="E7" s="45">
        <f t="shared" si="0"/>
        <v>3.5087719298245611E-4</v>
      </c>
      <c r="F7" s="3">
        <v>10</v>
      </c>
      <c r="G7" s="32">
        <f t="shared" ref="G7:G65" si="9">IFERROR((F7-F6)/(E7-E6),NA())</f>
        <v>28500.000000000004</v>
      </c>
      <c r="H7" s="45">
        <f t="shared" si="1"/>
        <v>3.5081564997587248E-4</v>
      </c>
      <c r="I7" s="3">
        <f t="shared" si="2"/>
        <v>10.003508771929825</v>
      </c>
      <c r="J7" s="32">
        <f t="shared" si="5"/>
        <v>28522.503874224425</v>
      </c>
      <c r="K7" s="47">
        <f t="shared" si="6"/>
        <v>3.5081564997587248E-4</v>
      </c>
      <c r="L7" s="48">
        <f t="shared" si="3"/>
        <v>3.5100030778701139E-4</v>
      </c>
      <c r="M7" s="49">
        <f t="shared" si="4"/>
        <v>-1.8465781113891728E-7</v>
      </c>
      <c r="N7" s="45">
        <f t="shared" si="7"/>
        <v>4.513246368988838E-6</v>
      </c>
      <c r="O7" s="3">
        <f t="shared" si="8"/>
        <v>105.3879290550632</v>
      </c>
      <c r="P7" s="32">
        <f t="shared" ref="P7:P65" si="10">IFERROR((O7-O6)/(N7-N6),NA())</f>
        <v>1370128.0599238172</v>
      </c>
      <c r="Q7" s="72">
        <f t="shared" ref="Q7:Q65" si="11">ROUND(N7,7)</f>
        <v>4.5000000000000001E-6</v>
      </c>
      <c r="R7" s="109">
        <f t="shared" ref="R7:R65" si="12">IFERROR(ROUND(IFERROR(INDEX(I$1:I$65,ROW()+$C$23-5),"")*6.89476,3),NA())</f>
        <v>726.62400000000002</v>
      </c>
      <c r="S7" s="57">
        <f t="shared" ref="S7:S38" si="13">IFERROR(S6+VLOOKUP(T7,$I$5:$K$65,3)-VLOOKUP(T6,$I$5:$K$65,3),NA())</f>
        <v>3.521937305964202E-3</v>
      </c>
      <c r="T7" s="39">
        <f t="shared" ref="T7:T65" si="14">O6</f>
        <v>100.35135142557981</v>
      </c>
      <c r="U7" s="42">
        <f t="shared" ref="U7:U65" si="15">IFERROR((T7-T6)/(S7-S6),NA())</f>
        <v>28365.556678880268</v>
      </c>
    </row>
    <row r="8" spans="1:21" ht="19.5" thickBot="1">
      <c r="B8" s="1" t="s">
        <v>7</v>
      </c>
      <c r="E8" s="45">
        <f t="shared" si="0"/>
        <v>5.2631578947368452E-4</v>
      </c>
      <c r="F8" s="3">
        <v>15</v>
      </c>
      <c r="G8" s="32">
        <f t="shared" si="9"/>
        <v>28499.999999999945</v>
      </c>
      <c r="H8" s="45">
        <f t="shared" si="1"/>
        <v>5.2617733389735721E-4</v>
      </c>
      <c r="I8" s="3">
        <f t="shared" si="2"/>
        <v>15.007894736842106</v>
      </c>
      <c r="J8" s="32">
        <f t="shared" si="5"/>
        <v>28537.510891791568</v>
      </c>
      <c r="K8" s="47">
        <f t="shared" si="6"/>
        <v>5.2617733389735721E-4</v>
      </c>
      <c r="L8" s="48">
        <f t="shared" si="3"/>
        <v>5.2659279778393352E-4</v>
      </c>
      <c r="M8" s="49">
        <f t="shared" si="4"/>
        <v>-4.154638865763163E-7</v>
      </c>
      <c r="N8" s="45">
        <f t="shared" si="7"/>
        <v>1.3877532138506683E-5</v>
      </c>
      <c r="O8" s="3">
        <f t="shared" si="8"/>
        <v>110.42695839808027</v>
      </c>
      <c r="P8" s="32">
        <f t="shared" si="10"/>
        <v>538111.44459301676</v>
      </c>
      <c r="Q8" s="72">
        <f t="shared" si="11"/>
        <v>1.3900000000000001E-5</v>
      </c>
      <c r="R8" s="109">
        <f t="shared" si="12"/>
        <v>761.36699999999996</v>
      </c>
      <c r="S8" s="57">
        <f t="shared" si="13"/>
        <v>3.7023353184764693E-3</v>
      </c>
      <c r="T8" s="39">
        <f t="shared" si="14"/>
        <v>105.3879290550632</v>
      </c>
      <c r="U8" s="32">
        <f t="shared" si="15"/>
        <v>27919.252320703345</v>
      </c>
    </row>
    <row r="9" spans="1:21">
      <c r="B9" s="12" t="s">
        <v>1</v>
      </c>
      <c r="C9" s="18" t="s">
        <v>0</v>
      </c>
      <c r="E9" s="45">
        <f t="shared" si="0"/>
        <v>7.0175438596494335E-4</v>
      </c>
      <c r="F9" s="3">
        <v>20</v>
      </c>
      <c r="G9" s="32">
        <f t="shared" si="9"/>
        <v>28499.999999995005</v>
      </c>
      <c r="H9" s="45">
        <f t="shared" si="1"/>
        <v>7.0150827149030332E-4</v>
      </c>
      <c r="I9" s="3">
        <f t="shared" si="2"/>
        <v>20.014035087719297</v>
      </c>
      <c r="J9" s="32">
        <f t="shared" si="5"/>
        <v>28552.521418094537</v>
      </c>
      <c r="K9" s="47">
        <f t="shared" si="6"/>
        <v>7.0150827149030332E-4</v>
      </c>
      <c r="L9" s="48">
        <f t="shared" si="3"/>
        <v>7.0224684518313324E-4</v>
      </c>
      <c r="M9" s="49">
        <f t="shared" si="4"/>
        <v>-7.3857369282991428E-7</v>
      </c>
      <c r="N9" s="45">
        <f t="shared" si="7"/>
        <v>3.4198457928729699E-5</v>
      </c>
      <c r="O9" s="3">
        <f t="shared" si="8"/>
        <v>115.46913842989902</v>
      </c>
      <c r="P9" s="32">
        <f t="shared" si="10"/>
        <v>248127.47627102124</v>
      </c>
      <c r="Q9" s="72">
        <f t="shared" si="11"/>
        <v>3.4199999999999998E-5</v>
      </c>
      <c r="R9" s="109">
        <f t="shared" si="12"/>
        <v>796.13199999999995</v>
      </c>
      <c r="S9" s="57">
        <f t="shared" si="13"/>
        <v>3.8885076513693936E-3</v>
      </c>
      <c r="T9" s="39">
        <f t="shared" si="14"/>
        <v>110.42695839808027</v>
      </c>
      <c r="U9" s="32">
        <f t="shared" si="15"/>
        <v>27066.477949305394</v>
      </c>
    </row>
    <row r="10" spans="1:21">
      <c r="B10" s="19">
        <v>0</v>
      </c>
      <c r="C10" s="20">
        <f>B10/(C$3*0.7)</f>
        <v>0</v>
      </c>
      <c r="E10" s="45">
        <f t="shared" si="0"/>
        <v>8.7719298245724452E-4</v>
      </c>
      <c r="F10" s="3">
        <v>25</v>
      </c>
      <c r="G10" s="32">
        <f t="shared" si="9"/>
        <v>28499.999999825675</v>
      </c>
      <c r="H10" s="45">
        <f t="shared" si="1"/>
        <v>8.768084735354954E-4</v>
      </c>
      <c r="I10" s="3">
        <f t="shared" si="2"/>
        <v>25.021929824561429</v>
      </c>
      <c r="J10" s="32">
        <f t="shared" si="5"/>
        <v>28567.535452988846</v>
      </c>
      <c r="K10" s="47">
        <f t="shared" si="6"/>
        <v>8.768084735354954E-4</v>
      </c>
      <c r="L10" s="48">
        <f t="shared" si="3"/>
        <v>8.7796244998461156E-4</v>
      </c>
      <c r="M10" s="49">
        <f t="shared" si="4"/>
        <v>-1.1539764491161645E-6</v>
      </c>
      <c r="N10" s="45">
        <f t="shared" si="7"/>
        <v>7.4950564169455787E-5</v>
      </c>
      <c r="O10" s="3">
        <f t="shared" si="8"/>
        <v>120.51578453497143</v>
      </c>
      <c r="P10" s="32">
        <f t="shared" si="10"/>
        <v>123837.67541391487</v>
      </c>
      <c r="Q10" s="72">
        <f t="shared" si="11"/>
        <v>7.4999999999999993E-5</v>
      </c>
      <c r="R10" s="109">
        <f t="shared" si="12"/>
        <v>830.92700000000002</v>
      </c>
      <c r="S10" s="57">
        <f t="shared" si="13"/>
        <v>4.0857471747672907E-3</v>
      </c>
      <c r="T10" s="39">
        <f t="shared" si="14"/>
        <v>115.46913842989902</v>
      </c>
      <c r="U10" s="32">
        <f t="shared" si="15"/>
        <v>25563.74069940843</v>
      </c>
    </row>
    <row r="11" spans="1:21" ht="19.5" thickBot="1">
      <c r="B11" s="21">
        <v>999</v>
      </c>
      <c r="C11" s="22">
        <f>B11/(C$3*0.7)</f>
        <v>5.0075187969924814E-2</v>
      </c>
      <c r="E11" s="45">
        <f t="shared" si="0"/>
        <v>1.0526315789677826E-3</v>
      </c>
      <c r="F11" s="3">
        <v>30</v>
      </c>
      <c r="G11" s="32">
        <f t="shared" si="9"/>
        <v>28499.999996863084</v>
      </c>
      <c r="H11" s="45">
        <f t="shared" si="1"/>
        <v>1.0520779508242412E-3</v>
      </c>
      <c r="I11" s="3">
        <f t="shared" si="2"/>
        <v>30.031578947369034</v>
      </c>
      <c r="J11" s="32">
        <f t="shared" si="5"/>
        <v>28582.552993836536</v>
      </c>
      <c r="K11" s="47">
        <f t="shared" si="6"/>
        <v>1.0520779508242412E-3</v>
      </c>
      <c r="L11" s="48">
        <f t="shared" si="3"/>
        <v>1.0537396121883872E-3</v>
      </c>
      <c r="M11" s="49">
        <f t="shared" si="4"/>
        <v>-1.6616613641459808E-6</v>
      </c>
      <c r="N11" s="45">
        <f t="shared" si="7"/>
        <v>1.5274653771467795E-4</v>
      </c>
      <c r="O11" s="3">
        <f t="shared" si="8"/>
        <v>125.56930577197953</v>
      </c>
      <c r="P11" s="32">
        <f t="shared" si="10"/>
        <v>64958.647687216457</v>
      </c>
      <c r="Q11" s="72">
        <f t="shared" si="11"/>
        <v>1.527E-4</v>
      </c>
      <c r="R11" s="109">
        <f t="shared" si="12"/>
        <v>865.77</v>
      </c>
      <c r="S11" s="57">
        <f t="shared" si="13"/>
        <v>4.3035745829403818E-3</v>
      </c>
      <c r="T11" s="39">
        <f t="shared" si="14"/>
        <v>120.51578453497143</v>
      </c>
      <c r="U11" s="32">
        <f t="shared" si="15"/>
        <v>23168.095086832327</v>
      </c>
    </row>
    <row r="12" spans="1:21">
      <c r="E12" s="45">
        <f t="shared" si="0"/>
        <v>1.2280701756790771E-3</v>
      </c>
      <c r="F12" s="3">
        <v>35</v>
      </c>
      <c r="G12" s="32">
        <f t="shared" si="9"/>
        <v>28499.999964250208</v>
      </c>
      <c r="H12" s="45">
        <f t="shared" si="1"/>
        <v>1.2273167143067277E-3</v>
      </c>
      <c r="I12" s="3">
        <f t="shared" si="2"/>
        <v>35.042982456148764</v>
      </c>
      <c r="J12" s="32">
        <f t="shared" si="5"/>
        <v>28597.574013814428</v>
      </c>
      <c r="K12" s="47">
        <f t="shared" si="6"/>
        <v>1.2273167143067277E-3</v>
      </c>
      <c r="L12" s="48">
        <f t="shared" si="3"/>
        <v>1.2295783317946936E-3</v>
      </c>
      <c r="M12" s="49">
        <f t="shared" si="4"/>
        <v>-2.261617487965854E-6</v>
      </c>
      <c r="N12" s="45">
        <f t="shared" si="7"/>
        <v>2.960435872061901E-4</v>
      </c>
      <c r="O12" s="3">
        <f t="shared" si="8"/>
        <v>130.63400554823679</v>
      </c>
      <c r="P12" s="32">
        <f t="shared" si="10"/>
        <v>35344.061822830845</v>
      </c>
      <c r="Q12" s="72">
        <f t="shared" si="11"/>
        <v>2.9599999999999998E-4</v>
      </c>
      <c r="R12" s="109">
        <f t="shared" si="12"/>
        <v>900.69</v>
      </c>
      <c r="S12" s="57">
        <f t="shared" si="13"/>
        <v>4.5586870911174665E-3</v>
      </c>
      <c r="T12" s="39">
        <f t="shared" si="14"/>
        <v>125.56930577197953</v>
      </c>
      <c r="U12" s="32">
        <f t="shared" si="15"/>
        <v>19808.990445502695</v>
      </c>
    </row>
    <row r="13" spans="1:21" ht="19.5" thickBot="1">
      <c r="B13" s="1" t="s">
        <v>8</v>
      </c>
      <c r="E13" s="45">
        <f t="shared" si="0"/>
        <v>1.4035087739666379E-3</v>
      </c>
      <c r="F13" s="3">
        <v>40</v>
      </c>
      <c r="G13" s="32">
        <f t="shared" si="9"/>
        <v>28499.999708185758</v>
      </c>
      <c r="H13" s="45">
        <f t="shared" si="1"/>
        <v>1.4025247761193925E-3</v>
      </c>
      <c r="I13" s="3">
        <f t="shared" si="2"/>
        <v>40.056140350958664</v>
      </c>
      <c r="J13" s="32">
        <f t="shared" si="5"/>
        <v>28612.598318506862</v>
      </c>
      <c r="K13" s="47">
        <f t="shared" si="6"/>
        <v>1.4025247761193925E-3</v>
      </c>
      <c r="L13" s="48">
        <f t="shared" si="3"/>
        <v>1.4054786088055671E-3</v>
      </c>
      <c r="M13" s="49">
        <f t="shared" si="4"/>
        <v>-2.9538326861745529E-6</v>
      </c>
      <c r="N13" s="45">
        <f t="shared" si="7"/>
        <v>5.5254661781120595E-4</v>
      </c>
      <c r="O13" s="3">
        <f t="shared" si="8"/>
        <v>135.71739664884186</v>
      </c>
      <c r="P13" s="32">
        <f t="shared" si="10"/>
        <v>19818.054736487255</v>
      </c>
      <c r="Q13" s="72">
        <f t="shared" si="11"/>
        <v>5.5250000000000004E-4</v>
      </c>
      <c r="R13" s="109">
        <f t="shared" si="12"/>
        <v>935.73900000000003</v>
      </c>
      <c r="S13" s="57">
        <f t="shared" si="13"/>
        <v>4.8796929046881809E-3</v>
      </c>
      <c r="T13" s="39">
        <f t="shared" si="14"/>
        <v>130.63400554823679</v>
      </c>
      <c r="U13" s="32">
        <f t="shared" si="15"/>
        <v>15777.59517785666</v>
      </c>
    </row>
    <row r="14" spans="1:21">
      <c r="B14" s="12" t="s">
        <v>1</v>
      </c>
      <c r="C14" s="18" t="s">
        <v>0</v>
      </c>
      <c r="E14" s="45">
        <f t="shared" si="0"/>
        <v>1.5789473818299054E-3</v>
      </c>
      <c r="F14" s="3">
        <v>45</v>
      </c>
      <c r="G14" s="32">
        <f t="shared" si="9"/>
        <v>28499.998152612312</v>
      </c>
      <c r="H14" s="45">
        <f t="shared" si="1"/>
        <v>1.5777021550054254E-3</v>
      </c>
      <c r="I14" s="3">
        <f t="shared" si="2"/>
        <v>45.071052632182351</v>
      </c>
      <c r="J14" s="32">
        <f t="shared" si="5"/>
        <v>28627.624828696029</v>
      </c>
      <c r="K14" s="47">
        <f t="shared" si="6"/>
        <v>1.5777021550054254E-3</v>
      </c>
      <c r="L14" s="48">
        <f t="shared" si="3"/>
        <v>1.5814404432344684E-3</v>
      </c>
      <c r="M14" s="49">
        <f t="shared" si="4"/>
        <v>-3.7382882290429385E-6</v>
      </c>
      <c r="N14" s="45">
        <f t="shared" si="7"/>
        <v>1.0006307113547795E-3</v>
      </c>
      <c r="O14" s="3">
        <f t="shared" si="8"/>
        <v>140.83231920380848</v>
      </c>
      <c r="P14" s="32">
        <f t="shared" si="10"/>
        <v>11415.095132068618</v>
      </c>
      <c r="Q14" s="72">
        <f t="shared" si="11"/>
        <v>1.0005999999999999E-3</v>
      </c>
      <c r="R14" s="109">
        <f t="shared" si="12"/>
        <v>971.005</v>
      </c>
      <c r="S14" s="57">
        <f t="shared" si="13"/>
        <v>5.3145605353144276E-3</v>
      </c>
      <c r="T14" s="39">
        <f t="shared" si="14"/>
        <v>135.71739664884186</v>
      </c>
      <c r="U14" s="32">
        <f t="shared" si="15"/>
        <v>11689.513641851314</v>
      </c>
    </row>
    <row r="15" spans="1:21">
      <c r="B15" s="19">
        <v>0</v>
      </c>
      <c r="C15" s="20">
        <f>B15/(C$3*0.85)</f>
        <v>0</v>
      </c>
      <c r="E15" s="45">
        <f t="shared" si="0"/>
        <v>1.7543860372744324E-3</v>
      </c>
      <c r="F15" s="3">
        <v>50</v>
      </c>
      <c r="G15" s="32">
        <f t="shared" si="9"/>
        <v>28499.99042303981</v>
      </c>
      <c r="H15" s="45">
        <f t="shared" si="1"/>
        <v>1.7528488996497744E-3</v>
      </c>
      <c r="I15" s="3">
        <f t="shared" si="2"/>
        <v>50.087719301863721</v>
      </c>
      <c r="J15" s="32">
        <f t="shared" si="5"/>
        <v>28642.648653665583</v>
      </c>
      <c r="K15" s="47">
        <f t="shared" si="6"/>
        <v>1.7528488996497744E-3</v>
      </c>
      <c r="L15" s="48">
        <f t="shared" si="3"/>
        <v>1.757463835153113E-3</v>
      </c>
      <c r="M15" s="49">
        <f t="shared" si="4"/>
        <v>-4.6149355033386474E-6</v>
      </c>
      <c r="N15" s="45">
        <f t="shared" si="7"/>
        <v>1.7666342602434531E-3</v>
      </c>
      <c r="O15" s="3">
        <f t="shared" si="8"/>
        <v>146.00029071094812</v>
      </c>
      <c r="P15" s="32">
        <f t="shared" si="10"/>
        <v>6746.6678380764561</v>
      </c>
      <c r="Q15" s="72">
        <f t="shared" si="11"/>
        <v>1.7665999999999999E-3</v>
      </c>
      <c r="R15" s="109">
        <f t="shared" si="12"/>
        <v>1006.6369999999999</v>
      </c>
      <c r="S15" s="57">
        <f t="shared" si="13"/>
        <v>5.942115595698935E-3</v>
      </c>
      <c r="T15" s="39">
        <f t="shared" si="14"/>
        <v>140.83231920380848</v>
      </c>
      <c r="U15" s="32">
        <f t="shared" si="15"/>
        <v>8150.5558282530246</v>
      </c>
    </row>
    <row r="16" spans="1:21" ht="19.5" thickBot="1">
      <c r="B16" s="21">
        <v>999</v>
      </c>
      <c r="C16" s="22">
        <f>B16/(C$3*0.85)</f>
        <v>4.123839009287926E-2</v>
      </c>
      <c r="E16" s="45">
        <f t="shared" si="0"/>
        <v>1.9298248939056413E-3</v>
      </c>
      <c r="F16" s="3">
        <v>55</v>
      </c>
      <c r="G16" s="32">
        <f t="shared" si="9"/>
        <v>28499.957740322781</v>
      </c>
      <c r="H16" s="45">
        <f t="shared" si="1"/>
        <v>1.9279651740831503E-3</v>
      </c>
      <c r="I16" s="3">
        <f t="shared" si="2"/>
        <v>55.106140369164812</v>
      </c>
      <c r="J16" s="32">
        <f t="shared" si="5"/>
        <v>28657.650943861197</v>
      </c>
      <c r="K16" s="47">
        <f t="shared" si="6"/>
        <v>1.9279651740831503E-3</v>
      </c>
      <c r="L16" s="48">
        <f t="shared" si="3"/>
        <v>1.9335487848829759E-3</v>
      </c>
      <c r="M16" s="49">
        <f t="shared" si="4"/>
        <v>-5.5836107998256251E-6</v>
      </c>
      <c r="N16" s="45">
        <f t="shared" si="7"/>
        <v>3.0505374840989249E-3</v>
      </c>
      <c r="O16" s="3">
        <f t="shared" si="8"/>
        <v>151.25671668746267</v>
      </c>
      <c r="P16" s="32">
        <f t="shared" si="10"/>
        <v>4094.0982769167517</v>
      </c>
      <c r="Q16" s="72">
        <f t="shared" si="11"/>
        <v>3.0504999999999998E-3</v>
      </c>
      <c r="R16" s="109">
        <f t="shared" si="12"/>
        <v>1042.8789999999999</v>
      </c>
      <c r="S16" s="57">
        <f t="shared" si="13"/>
        <v>6.8894514781714551E-3</v>
      </c>
      <c r="T16" s="39">
        <f t="shared" si="14"/>
        <v>146.00029071094812</v>
      </c>
      <c r="U16" s="32">
        <f t="shared" si="15"/>
        <v>5455.2684034847061</v>
      </c>
    </row>
    <row r="17" spans="2:21">
      <c r="E17" s="45">
        <f t="shared" si="0"/>
        <v>2.1052644957570157E-3</v>
      </c>
      <c r="F17" s="3">
        <v>60</v>
      </c>
      <c r="G17" s="32">
        <f t="shared" si="9"/>
        <v>28499.836680180142</v>
      </c>
      <c r="H17" s="45">
        <f t="shared" si="1"/>
        <v>2.1030515318305196E-3</v>
      </c>
      <c r="I17" s="3">
        <f t="shared" si="2"/>
        <v>60.126315869745426</v>
      </c>
      <c r="J17" s="32">
        <f t="shared" si="5"/>
        <v>28672.568012547174</v>
      </c>
      <c r="K17" s="47">
        <f t="shared" si="6"/>
        <v>2.1030515318305196E-3</v>
      </c>
      <c r="L17" s="48">
        <f t="shared" si="3"/>
        <v>2.1096952936752781E-3</v>
      </c>
      <c r="M17" s="49">
        <f t="shared" si="4"/>
        <v>-6.643761844758473E-6</v>
      </c>
      <c r="N17" s="45">
        <f t="shared" si="7"/>
        <v>5.1633001151084393E-3</v>
      </c>
      <c r="O17" s="3">
        <f t="shared" si="8"/>
        <v>156.65886994152677</v>
      </c>
      <c r="P17" s="32">
        <f t="shared" si="10"/>
        <v>2556.914427951076</v>
      </c>
      <c r="Q17" s="72">
        <f t="shared" si="11"/>
        <v>5.1633E-3</v>
      </c>
      <c r="R17" s="109">
        <f t="shared" si="12"/>
        <v>1080.125</v>
      </c>
      <c r="S17" s="57">
        <f t="shared" si="13"/>
        <v>8.3577907012028756E-3</v>
      </c>
      <c r="T17" s="39">
        <f t="shared" si="14"/>
        <v>151.25671668746267</v>
      </c>
      <c r="U17" s="32">
        <f t="shared" si="15"/>
        <v>3579.8444215516733</v>
      </c>
    </row>
    <row r="18" spans="2:21" ht="19.5" thickBot="1">
      <c r="B18" s="1" t="s">
        <v>9</v>
      </c>
      <c r="E18" s="45">
        <f t="shared" si="0"/>
        <v>2.2807065694837262E-3</v>
      </c>
      <c r="F18" s="3">
        <v>65</v>
      </c>
      <c r="G18" s="32">
        <f t="shared" si="9"/>
        <v>28499.435134291645</v>
      </c>
      <c r="H18" s="45">
        <f t="shared" si="1"/>
        <v>2.2781097059618735E-3</v>
      </c>
      <c r="I18" s="3">
        <f t="shared" si="2"/>
        <v>65.148245927016433</v>
      </c>
      <c r="J18" s="32">
        <f t="shared" si="5"/>
        <v>28687.206879598947</v>
      </c>
      <c r="K18" s="47">
        <f t="shared" si="6"/>
        <v>2.2781097059618735E-3</v>
      </c>
      <c r="L18" s="48">
        <f t="shared" si="3"/>
        <v>2.2859033658602255E-3</v>
      </c>
      <c r="M18" s="49">
        <f t="shared" si="4"/>
        <v>-7.7936598983519706E-6</v>
      </c>
      <c r="N18" s="45">
        <f t="shared" si="7"/>
        <v>8.5798414056149665E-3</v>
      </c>
      <c r="O18" s="3">
        <f t="shared" si="8"/>
        <v>162.29793319080432</v>
      </c>
      <c r="P18" s="32">
        <f t="shared" si="10"/>
        <v>1650.5181028974214</v>
      </c>
      <c r="Q18" s="72">
        <f t="shared" si="11"/>
        <v>8.5798000000000003E-3</v>
      </c>
      <c r="R18" s="109">
        <f t="shared" si="12"/>
        <v>1119.0050000000001</v>
      </c>
      <c r="S18" s="57">
        <f t="shared" si="13"/>
        <v>1.0660102569197097E-2</v>
      </c>
      <c r="T18" s="39">
        <f t="shared" si="14"/>
        <v>156.65886994152677</v>
      </c>
      <c r="U18" s="32">
        <f t="shared" si="15"/>
        <v>2346.4037731649578</v>
      </c>
    </row>
    <row r="19" spans="2:21">
      <c r="B19" s="12" t="s">
        <v>6</v>
      </c>
      <c r="C19" s="23">
        <v>125</v>
      </c>
      <c r="E19" s="45">
        <f t="shared" si="0"/>
        <v>2.4561561110161747E-3</v>
      </c>
      <c r="F19" s="3">
        <v>70</v>
      </c>
      <c r="G19" s="32">
        <f t="shared" si="9"/>
        <v>28498.222088971808</v>
      </c>
      <c r="H19" s="45">
        <f t="shared" si="1"/>
        <v>2.4531446896014024E-3</v>
      </c>
      <c r="I19" s="3">
        <f t="shared" si="2"/>
        <v>70.171930927771129</v>
      </c>
      <c r="J19" s="32">
        <f t="shared" si="5"/>
        <v>28701.033909316036</v>
      </c>
      <c r="K19" s="47">
        <f t="shared" si="6"/>
        <v>2.4531446896014024E-3</v>
      </c>
      <c r="L19" s="48">
        <f t="shared" si="3"/>
        <v>2.4621730150095134E-3</v>
      </c>
      <c r="M19" s="49">
        <f t="shared" si="4"/>
        <v>-9.0283254081109481E-6</v>
      </c>
      <c r="N19" s="45">
        <f t="shared" si="7"/>
        <v>1.4011934535491873E-2</v>
      </c>
      <c r="O19" s="3">
        <f t="shared" si="8"/>
        <v>168.3169290337035</v>
      </c>
      <c r="P19" s="32">
        <f t="shared" si="10"/>
        <v>1108.043566078474</v>
      </c>
      <c r="Q19" s="72">
        <f t="shared" si="11"/>
        <v>1.4011900000000001E-2</v>
      </c>
      <c r="R19" s="109">
        <f t="shared" si="12"/>
        <v>1160.5050000000001</v>
      </c>
      <c r="S19" s="57">
        <f t="shared" si="13"/>
        <v>1.4274505728099327E-2</v>
      </c>
      <c r="T19" s="39">
        <f t="shared" si="14"/>
        <v>162.29793319080432</v>
      </c>
      <c r="U19" s="32">
        <f t="shared" si="15"/>
        <v>1560.1644314051125</v>
      </c>
    </row>
    <row r="20" spans="2:21">
      <c r="B20" s="13" t="s">
        <v>5</v>
      </c>
      <c r="C20" s="14">
        <v>114</v>
      </c>
      <c r="E20" s="45">
        <f t="shared" si="0"/>
        <v>2.6316264777846046E-3</v>
      </c>
      <c r="F20" s="3">
        <v>75</v>
      </c>
      <c r="G20" s="32">
        <f t="shared" si="9"/>
        <v>28494.839852922589</v>
      </c>
      <c r="H20" s="45">
        <f t="shared" si="1"/>
        <v>2.6281698119328054E-3</v>
      </c>
      <c r="I20" s="3">
        <f t="shared" si="2"/>
        <v>75.19737198583384</v>
      </c>
      <c r="J20" s="32">
        <f t="shared" si="5"/>
        <v>28712.6841628326</v>
      </c>
      <c r="K20" s="47">
        <f t="shared" si="6"/>
        <v>2.6281698119328054E-3</v>
      </c>
      <c r="L20" s="48">
        <f t="shared" si="3"/>
        <v>2.6385042802046961E-3</v>
      </c>
      <c r="M20" s="49">
        <f t="shared" si="4"/>
        <v>-1.0334468271890745E-5</v>
      </c>
      <c r="N20" s="45">
        <f t="shared" si="7"/>
        <v>2.2504356252656323E-2</v>
      </c>
      <c r="O20" s="3">
        <f t="shared" si="8"/>
        <v>174.93707806802442</v>
      </c>
      <c r="P20" s="32">
        <f t="shared" si="10"/>
        <v>779.53606813243971</v>
      </c>
      <c r="Q20" s="72">
        <f t="shared" si="11"/>
        <v>2.2504400000000001E-2</v>
      </c>
      <c r="R20" s="109">
        <f t="shared" si="12"/>
        <v>1206.1489999999999</v>
      </c>
      <c r="S20" s="57">
        <f t="shared" si="13"/>
        <v>1.9917791694569188E-2</v>
      </c>
      <c r="T20" s="39">
        <f t="shared" si="14"/>
        <v>168.3169290337035</v>
      </c>
      <c r="U20" s="32">
        <f t="shared" si="15"/>
        <v>1066.5764376750788</v>
      </c>
    </row>
    <row r="21" spans="2:21" ht="19.5" thickBot="1">
      <c r="B21" s="16" t="s">
        <v>4</v>
      </c>
      <c r="C21" s="24">
        <f>1+LN(17/4)/LN(C19/C20)</f>
        <v>16.70769630201654</v>
      </c>
      <c r="E21" s="45">
        <f t="shared" si="0"/>
        <v>2.8071510284689446E-3</v>
      </c>
      <c r="F21" s="3">
        <v>80</v>
      </c>
      <c r="G21" s="32">
        <f t="shared" si="9"/>
        <v>28486.043579122477</v>
      </c>
      <c r="H21" s="45">
        <f t="shared" si="1"/>
        <v>2.8032183380720314E-3</v>
      </c>
      <c r="I21" s="3">
        <f t="shared" si="2"/>
        <v>80.224572082277504</v>
      </c>
      <c r="J21" s="32">
        <f t="shared" si="5"/>
        <v>28718.894167924875</v>
      </c>
      <c r="K21" s="47">
        <f t="shared" si="6"/>
        <v>2.8032183380720314E-3</v>
      </c>
      <c r="L21" s="48">
        <f t="shared" si="3"/>
        <v>2.8148972660448249E-3</v>
      </c>
      <c r="M21" s="49">
        <f t="shared" si="4"/>
        <v>-1.1678927972793435E-5</v>
      </c>
      <c r="N21" s="45">
        <f t="shared" si="7"/>
        <v>3.5553968323376518E-2</v>
      </c>
      <c r="O21" s="3">
        <f t="shared" si="8"/>
        <v>182.49608718408882</v>
      </c>
      <c r="P21" s="32">
        <f t="shared" si="10"/>
        <v>579.25163407920581</v>
      </c>
      <c r="Q21" s="72">
        <f t="shared" si="11"/>
        <v>3.5554000000000002E-2</v>
      </c>
      <c r="R21" s="109">
        <f t="shared" si="12"/>
        <v>1258.2670000000001</v>
      </c>
      <c r="S21" s="57">
        <f t="shared" si="13"/>
        <v>2.8642499342762442E-2</v>
      </c>
      <c r="T21" s="39">
        <f t="shared" si="14"/>
        <v>174.93707806802442</v>
      </c>
      <c r="U21" s="32">
        <f t="shared" si="15"/>
        <v>758.78176109337517</v>
      </c>
    </row>
    <row r="22" spans="2:21" ht="19.5" thickBot="1">
      <c r="E22" s="45">
        <f t="shared" si="0"/>
        <v>2.9828082632056985E-3</v>
      </c>
      <c r="F22" s="3">
        <v>85</v>
      </c>
      <c r="G22" s="32">
        <f t="shared" si="9"/>
        <v>28464.526425530799</v>
      </c>
      <c r="H22" s="45">
        <f t="shared" si="1"/>
        <v>2.978368517054865E-3</v>
      </c>
      <c r="I22" s="3">
        <f t="shared" si="2"/>
        <v>85.253538702372481</v>
      </c>
      <c r="J22" s="32">
        <f t="shared" si="5"/>
        <v>28712.312195740691</v>
      </c>
      <c r="K22" s="47">
        <f t="shared" si="6"/>
        <v>2.978368517054865E-3</v>
      </c>
      <c r="L22" s="48">
        <f t="shared" si="3"/>
        <v>2.9913522351709644E-3</v>
      </c>
      <c r="M22" s="49">
        <f t="shared" si="4"/>
        <v>-1.2983718116099403E-5</v>
      </c>
      <c r="N22" s="45">
        <f t="shared" si="7"/>
        <v>5.5242564775679293E-2</v>
      </c>
      <c r="O22" s="3">
        <f t="shared" si="8"/>
        <v>191.50314727088266</v>
      </c>
      <c r="P22" s="32">
        <f t="shared" si="10"/>
        <v>457.47598660037437</v>
      </c>
      <c r="Q22" s="72">
        <f t="shared" si="11"/>
        <v>5.5242600000000003E-2</v>
      </c>
      <c r="R22" s="109">
        <f t="shared" si="12"/>
        <v>1320.3679999999999</v>
      </c>
      <c r="S22" s="57">
        <f t="shared" si="13"/>
        <v>4.1957339803519983E-2</v>
      </c>
      <c r="T22" s="39">
        <f t="shared" si="14"/>
        <v>182.49608718408882</v>
      </c>
      <c r="U22" s="32">
        <f t="shared" si="15"/>
        <v>567.71308213139014</v>
      </c>
    </row>
    <row r="23" spans="2:21" ht="19.5" thickBot="1">
      <c r="B23" s="25" t="s">
        <v>23</v>
      </c>
      <c r="C23" s="44">
        <v>24</v>
      </c>
      <c r="E23" s="45">
        <f t="shared" si="0"/>
        <v>3.1587734994192145E-3</v>
      </c>
      <c r="F23" s="3">
        <v>90</v>
      </c>
      <c r="G23" s="32">
        <f t="shared" si="9"/>
        <v>28414.703424334388</v>
      </c>
      <c r="H23" s="45">
        <f t="shared" si="1"/>
        <v>3.15379505550496E-3</v>
      </c>
      <c r="I23" s="3">
        <f t="shared" si="2"/>
        <v>90.284289614947724</v>
      </c>
      <c r="J23" s="32">
        <f t="shared" si="5"/>
        <v>28677.251213084728</v>
      </c>
      <c r="K23" s="47">
        <f t="shared" si="6"/>
        <v>3.15379505550496E-3</v>
      </c>
      <c r="L23" s="48">
        <f t="shared" si="3"/>
        <v>3.1678698110507975E-3</v>
      </c>
      <c r="M23" s="49">
        <f t="shared" si="4"/>
        <v>-1.407475554583747E-5</v>
      </c>
      <c r="N23" s="45">
        <f t="shared" si="7"/>
        <v>8.4357296079868305E-2</v>
      </c>
      <c r="O23" s="3">
        <f t="shared" si="8"/>
        <v>202.71710200368994</v>
      </c>
      <c r="P23" s="32">
        <f t="shared" si="10"/>
        <v>385.16428730337702</v>
      </c>
      <c r="Q23" s="72">
        <f t="shared" si="11"/>
        <v>8.4357299999999996E-2</v>
      </c>
      <c r="R23" s="109">
        <f t="shared" si="12"/>
        <v>1397.6859999999999</v>
      </c>
      <c r="S23" s="57">
        <f t="shared" si="13"/>
        <v>6.1961973451850609E-2</v>
      </c>
      <c r="T23" s="39">
        <f t="shared" si="14"/>
        <v>191.50314727088266</v>
      </c>
      <c r="U23" s="32">
        <f t="shared" si="15"/>
        <v>450.24868963523738</v>
      </c>
    </row>
    <row r="24" spans="2:21">
      <c r="E24" s="45">
        <f t="shared" si="0"/>
        <v>3.3354205574657302E-3</v>
      </c>
      <c r="F24" s="3">
        <v>95</v>
      </c>
      <c r="G24" s="32">
        <f t="shared" si="9"/>
        <v>28305.028429533028</v>
      </c>
      <c r="H24" s="45">
        <f t="shared" si="1"/>
        <v>3.3298703803439217E-3</v>
      </c>
      <c r="I24" s="3">
        <f t="shared" si="2"/>
        <v>95.31686495295925</v>
      </c>
      <c r="J24" s="32">
        <f t="shared" si="5"/>
        <v>28581.945497555182</v>
      </c>
      <c r="K24" s="47">
        <f t="shared" si="6"/>
        <v>3.3298703803439217E-3</v>
      </c>
      <c r="L24" s="48">
        <f t="shared" si="3"/>
        <v>3.3444514018582195E-3</v>
      </c>
      <c r="M24" s="49">
        <f t="shared" si="4"/>
        <v>-1.4581021514297778E-5</v>
      </c>
      <c r="N24" s="45">
        <f t="shared" si="7"/>
        <v>0.12644591760172763</v>
      </c>
      <c r="O24" s="3">
        <f t="shared" si="8"/>
        <v>217.25644760741028</v>
      </c>
      <c r="P24" s="32">
        <f t="shared" si="10"/>
        <v>345.44599176689877</v>
      </c>
      <c r="Q24" s="72">
        <f t="shared" si="11"/>
        <v>0.1264459</v>
      </c>
      <c r="R24" s="109">
        <f t="shared" si="12"/>
        <v>1497.931</v>
      </c>
      <c r="S24" s="57">
        <f t="shared" si="13"/>
        <v>9.1470176851927598E-2</v>
      </c>
      <c r="T24" s="39">
        <f t="shared" si="14"/>
        <v>202.71710200368994</v>
      </c>
      <c r="U24" s="32">
        <f t="shared" si="15"/>
        <v>380.02837993105413</v>
      </c>
    </row>
    <row r="25" spans="2:21">
      <c r="B25" s="8"/>
      <c r="C25" s="5"/>
      <c r="E25" s="45">
        <f t="shared" si="0"/>
        <v>3.5135142557981059E-3</v>
      </c>
      <c r="F25" s="3">
        <v>100</v>
      </c>
      <c r="G25" s="32">
        <f t="shared" si="9"/>
        <v>28075.109039897168</v>
      </c>
      <c r="H25" s="45">
        <f t="shared" si="1"/>
        <v>3.5073562844499043E-3</v>
      </c>
      <c r="I25" s="3">
        <f t="shared" si="2"/>
        <v>100.35135142557981</v>
      </c>
      <c r="J25" s="32">
        <f t="shared" si="5"/>
        <v>28365.556678880268</v>
      </c>
      <c r="K25" s="47">
        <f t="shared" si="6"/>
        <v>3.5073562844499043E-3</v>
      </c>
      <c r="L25" s="48">
        <f t="shared" si="3"/>
        <v>3.5211000500203443E-3</v>
      </c>
      <c r="M25" s="49">
        <f t="shared" si="4"/>
        <v>-1.374376557044003E-5</v>
      </c>
      <c r="N25" s="45">
        <f t="shared" si="7"/>
        <v>0.18572393628983738</v>
      </c>
      <c r="O25" s="3">
        <f t="shared" si="8"/>
        <v>236.75267366183414</v>
      </c>
      <c r="P25" s="32">
        <f t="shared" si="10"/>
        <v>328.89469799931919</v>
      </c>
      <c r="Q25" s="72">
        <f t="shared" si="11"/>
        <v>0.1857239</v>
      </c>
      <c r="R25" s="109">
        <f t="shared" si="12"/>
        <v>1632.3530000000001</v>
      </c>
      <c r="S25" s="57">
        <f t="shared" si="13"/>
        <v>0.13406895085111045</v>
      </c>
      <c r="T25" s="39">
        <f t="shared" si="14"/>
        <v>217.25644760741028</v>
      </c>
      <c r="U25" s="32">
        <f t="shared" si="15"/>
        <v>341.30901523126545</v>
      </c>
    </row>
    <row r="26" spans="2:21">
      <c r="B26" s="4"/>
      <c r="C26" s="5"/>
      <c r="E26" s="45">
        <f t="shared" si="0"/>
        <v>3.6945624291732627E-3</v>
      </c>
      <c r="F26" s="3">
        <v>105</v>
      </c>
      <c r="G26" s="32">
        <f t="shared" si="9"/>
        <v>27616.959104245208</v>
      </c>
      <c r="H26" s="45">
        <f t="shared" si="1"/>
        <v>3.6877542969621716E-3</v>
      </c>
      <c r="I26" s="3">
        <f t="shared" si="2"/>
        <v>105.3879290550632</v>
      </c>
      <c r="J26" s="32">
        <f t="shared" si="5"/>
        <v>27919.252320703345</v>
      </c>
      <c r="K26" s="47">
        <f t="shared" si="6"/>
        <v>3.6877542969621716E-3</v>
      </c>
      <c r="L26" s="48">
        <f t="shared" si="3"/>
        <v>3.6978220721074805E-3</v>
      </c>
      <c r="M26" s="49">
        <f t="shared" si="4"/>
        <v>-1.006777514530894E-5</v>
      </c>
      <c r="N26" s="45">
        <f t="shared" si="7"/>
        <v>0.26673852469240217</v>
      </c>
      <c r="O26" s="3">
        <f t="shared" si="8"/>
        <v>263.56212377236938</v>
      </c>
      <c r="P26" s="32">
        <f t="shared" si="10"/>
        <v>330.92126540615118</v>
      </c>
      <c r="Q26" s="72">
        <f t="shared" si="11"/>
        <v>0.26673849999999999</v>
      </c>
      <c r="R26" s="109">
        <f t="shared" si="12"/>
        <v>1817.1980000000001</v>
      </c>
      <c r="S26" s="57">
        <f t="shared" si="13"/>
        <v>0.19403104764639298</v>
      </c>
      <c r="T26" s="39">
        <f t="shared" si="14"/>
        <v>236.75267366183414</v>
      </c>
      <c r="U26" s="32">
        <f t="shared" si="15"/>
        <v>325.14249995269859</v>
      </c>
    </row>
    <row r="27" spans="2:21">
      <c r="B27" s="4"/>
      <c r="C27" s="5"/>
      <c r="E27" s="45">
        <f t="shared" si="0"/>
        <v>3.881439982547954E-3</v>
      </c>
      <c r="F27" s="3">
        <v>110</v>
      </c>
      <c r="G27" s="32">
        <f t="shared" si="9"/>
        <v>26755.487268045246</v>
      </c>
      <c r="H27" s="45">
        <f t="shared" si="1"/>
        <v>3.8739266298550958E-3</v>
      </c>
      <c r="I27" s="3">
        <f t="shared" si="2"/>
        <v>110.42695839808027</v>
      </c>
      <c r="J27" s="32">
        <f t="shared" si="5"/>
        <v>27066.477949305394</v>
      </c>
      <c r="K27" s="47">
        <f t="shared" si="6"/>
        <v>3.8739266298550958E-3</v>
      </c>
      <c r="L27" s="48">
        <f t="shared" si="3"/>
        <v>3.8746301192308869E-3</v>
      </c>
      <c r="M27" s="49">
        <f t="shared" si="4"/>
        <v>-7.0348937579109427E-7</v>
      </c>
      <c r="N27" s="45">
        <f t="shared" si="7"/>
        <v>0.37373833287852315</v>
      </c>
      <c r="O27" s="3">
        <f t="shared" si="8"/>
        <v>301.05624507765316</v>
      </c>
      <c r="P27" s="32">
        <f t="shared" si="10"/>
        <v>350.41297681641237</v>
      </c>
      <c r="Q27" s="72">
        <f t="shared" si="11"/>
        <v>0.37373830000000002</v>
      </c>
      <c r="R27" s="109">
        <f t="shared" si="12"/>
        <v>2075.7109999999998</v>
      </c>
      <c r="S27" s="57">
        <f t="shared" si="13"/>
        <v>0.27598631850897648</v>
      </c>
      <c r="T27" s="39">
        <f t="shared" si="14"/>
        <v>263.56212377236938</v>
      </c>
      <c r="U27" s="32">
        <f t="shared" si="15"/>
        <v>327.12295168284328</v>
      </c>
    </row>
    <row r="28" spans="2:21">
      <c r="B28" s="4"/>
      <c r="C28" s="5"/>
      <c r="E28" s="45">
        <f t="shared" si="0"/>
        <v>4.0794646078173985E-3</v>
      </c>
      <c r="F28" s="3">
        <v>115</v>
      </c>
      <c r="G28" s="32">
        <f t="shared" si="9"/>
        <v>25249.384985310247</v>
      </c>
      <c r="H28" s="45">
        <f t="shared" si="1"/>
        <v>4.0711661532529938E-3</v>
      </c>
      <c r="I28" s="3">
        <f t="shared" si="2"/>
        <v>115.46913842989902</v>
      </c>
      <c r="J28" s="32">
        <f t="shared" si="5"/>
        <v>25563.740699408318</v>
      </c>
      <c r="K28" s="47">
        <f t="shared" si="6"/>
        <v>4.0711661532529938E-3</v>
      </c>
      <c r="L28" s="48">
        <f t="shared" si="3"/>
        <v>4.0515487168385619E-3</v>
      </c>
      <c r="M28" s="49">
        <f t="shared" si="4"/>
        <v>1.9617436414431921E-5</v>
      </c>
      <c r="N28" s="45">
        <f t="shared" si="7"/>
        <v>0.50982769288793839</v>
      </c>
      <c r="O28" s="3">
        <f t="shared" si="8"/>
        <v>354.01605261120216</v>
      </c>
      <c r="P28" s="32">
        <f t="shared" si="10"/>
        <v>389.15465198664327</v>
      </c>
      <c r="Q28" s="72">
        <f t="shared" si="11"/>
        <v>0.50982769999999999</v>
      </c>
      <c r="R28" s="109">
        <f t="shared" si="12"/>
        <v>2440.8560000000002</v>
      </c>
      <c r="S28" s="57">
        <f t="shared" si="13"/>
        <v>0.3843017098987917</v>
      </c>
      <c r="T28" s="39">
        <f t="shared" si="14"/>
        <v>301.05624507765316</v>
      </c>
      <c r="U28" s="32">
        <f t="shared" si="15"/>
        <v>346.15691107412937</v>
      </c>
    </row>
    <row r="29" spans="2:21">
      <c r="B29" s="4"/>
      <c r="C29" s="5"/>
      <c r="E29" s="45">
        <f t="shared" si="0"/>
        <v>4.2982044580952153E-3</v>
      </c>
      <c r="F29" s="3">
        <v>120</v>
      </c>
      <c r="G29" s="32">
        <f t="shared" si="9"/>
        <v>22858.203448752509</v>
      </c>
      <c r="H29" s="45">
        <f t="shared" si="1"/>
        <v>4.2889935614260858E-3</v>
      </c>
      <c r="I29" s="3">
        <f t="shared" si="2"/>
        <v>120.51578453497143</v>
      </c>
      <c r="J29" s="32">
        <f t="shared" si="5"/>
        <v>23168.095086832236</v>
      </c>
      <c r="K29" s="47">
        <f t="shared" si="6"/>
        <v>4.2889935614260858E-3</v>
      </c>
      <c r="L29" s="48">
        <f t="shared" si="3"/>
        <v>4.2286240187709278E-3</v>
      </c>
      <c r="M29" s="49">
        <f t="shared" si="4"/>
        <v>6.0369542655158009E-5</v>
      </c>
      <c r="N29" s="45">
        <f t="shared" si="7"/>
        <v>0.6761576510277002</v>
      </c>
      <c r="O29" s="3">
        <f t="shared" si="8"/>
        <v>429.16415417730065</v>
      </c>
      <c r="P29" s="32">
        <f t="shared" si="10"/>
        <v>451.8013616221433</v>
      </c>
      <c r="Q29" s="72">
        <f t="shared" si="11"/>
        <v>0.67615769999999997</v>
      </c>
      <c r="R29" s="109">
        <f t="shared" si="12"/>
        <v>2958.9839999999999</v>
      </c>
      <c r="S29" s="57">
        <f t="shared" si="13"/>
        <v>0.52224930876903319</v>
      </c>
      <c r="T29" s="39">
        <f t="shared" si="14"/>
        <v>354.01605261120216</v>
      </c>
      <c r="U29" s="32">
        <f t="shared" si="15"/>
        <v>383.91249987152662</v>
      </c>
    </row>
    <row r="30" spans="2:21">
      <c r="C30" s="6"/>
      <c r="E30" s="45">
        <f t="shared" si="0"/>
        <v>4.5544461758361184E-3</v>
      </c>
      <c r="F30" s="3">
        <v>125</v>
      </c>
      <c r="G30" s="32">
        <f t="shared" si="9"/>
        <v>19512.825796210564</v>
      </c>
      <c r="H30" s="45">
        <f t="shared" si="1"/>
        <v>4.5441060696031705E-3</v>
      </c>
      <c r="I30" s="3">
        <f t="shared" si="2"/>
        <v>125.56930577197953</v>
      </c>
      <c r="J30" s="32">
        <f t="shared" si="5"/>
        <v>19808.990445502695</v>
      </c>
      <c r="K30" s="47">
        <f t="shared" si="6"/>
        <v>4.5441060696031705E-3</v>
      </c>
      <c r="L30" s="48">
        <f t="shared" si="3"/>
        <v>4.4059405534027903E-3</v>
      </c>
      <c r="M30" s="49">
        <f t="shared" si="4"/>
        <v>1.3816551620038017E-4</v>
      </c>
      <c r="N30" s="45">
        <f t="shared" si="7"/>
        <v>0.87148920626394744</v>
      </c>
      <c r="O30" s="3">
        <f t="shared" si="8"/>
        <v>535.8771180900734</v>
      </c>
      <c r="P30" s="32">
        <f t="shared" si="10"/>
        <v>546.31707500463426</v>
      </c>
      <c r="Q30" s="72">
        <f t="shared" si="11"/>
        <v>0.87148919999999996</v>
      </c>
      <c r="R30" s="109">
        <f t="shared" si="12"/>
        <v>3694.7440000000001</v>
      </c>
      <c r="S30" s="57">
        <f t="shared" si="13"/>
        <v>0.69121604240234225</v>
      </c>
      <c r="T30" s="39">
        <f t="shared" si="14"/>
        <v>429.16415417730065</v>
      </c>
      <c r="U30" s="32">
        <f t="shared" si="15"/>
        <v>444.75086870759191</v>
      </c>
    </row>
    <row r="31" spans="2:21">
      <c r="E31" s="45">
        <f t="shared" si="0"/>
        <v>4.8769657556676452E-3</v>
      </c>
      <c r="F31" s="3">
        <v>130</v>
      </c>
      <c r="G31" s="32">
        <f t="shared" si="9"/>
        <v>15502.934744649701</v>
      </c>
      <c r="H31" s="45">
        <f t="shared" si="1"/>
        <v>4.8651118831738848E-3</v>
      </c>
      <c r="I31" s="3">
        <f t="shared" si="2"/>
        <v>130.63400554823679</v>
      </c>
      <c r="J31" s="32">
        <f t="shared" si="5"/>
        <v>15777.59517785666</v>
      </c>
      <c r="K31" s="47">
        <f t="shared" si="6"/>
        <v>4.8651118831738848E-3</v>
      </c>
      <c r="L31" s="48">
        <f t="shared" si="3"/>
        <v>4.5836493174819925E-3</v>
      </c>
      <c r="M31" s="49">
        <f t="shared" si="4"/>
        <v>2.8146256569189232E-4</v>
      </c>
      <c r="N31" s="45">
        <f t="shared" si="7"/>
        <v>1.092331752529599</v>
      </c>
      <c r="O31" s="3">
        <f t="shared" si="8"/>
        <v>687.13274279593202</v>
      </c>
      <c r="P31" s="32">
        <f t="shared" si="10"/>
        <v>684.90255733563754</v>
      </c>
      <c r="Q31" s="72">
        <f t="shared" si="11"/>
        <v>1.0923318</v>
      </c>
      <c r="R31" s="109">
        <f t="shared" si="12"/>
        <v>4737.6149999999998</v>
      </c>
      <c r="S31" s="57">
        <f t="shared" si="13"/>
        <v>0.89029191216184478</v>
      </c>
      <c r="T31" s="39">
        <f t="shared" si="14"/>
        <v>535.8771180900734</v>
      </c>
      <c r="U31" s="32">
        <f t="shared" si="15"/>
        <v>536.04168120269628</v>
      </c>
    </row>
    <row r="32" spans="2:21">
      <c r="E32" s="45">
        <f t="shared" si="0"/>
        <v>5.3140492506804768E-3</v>
      </c>
      <c r="F32" s="3">
        <v>135</v>
      </c>
      <c r="G32" s="32">
        <f t="shared" si="9"/>
        <v>11439.46192672687</v>
      </c>
      <c r="H32" s="45">
        <f t="shared" si="1"/>
        <v>5.2999795138001316E-3</v>
      </c>
      <c r="I32" s="3">
        <f t="shared" si="2"/>
        <v>135.71739664884186</v>
      </c>
      <c r="J32" s="32">
        <f t="shared" si="5"/>
        <v>11689.513641851314</v>
      </c>
      <c r="K32" s="47">
        <f t="shared" si="6"/>
        <v>5.2999795138001316E-3</v>
      </c>
      <c r="L32" s="48">
        <f t="shared" si="3"/>
        <v>4.7620139175032234E-3</v>
      </c>
      <c r="M32" s="49">
        <f t="shared" si="4"/>
        <v>5.3796559629690818E-4</v>
      </c>
      <c r="N32" s="45">
        <f t="shared" si="7"/>
        <v>1.3335700216275095</v>
      </c>
      <c r="O32" s="3">
        <f t="shared" si="8"/>
        <v>900.76140652885681</v>
      </c>
      <c r="P32" s="32">
        <f t="shared" si="10"/>
        <v>885.55047477239248</v>
      </c>
      <c r="Q32" s="72">
        <f t="shared" si="11"/>
        <v>1.3335699999999999</v>
      </c>
      <c r="R32" s="109">
        <f t="shared" si="12"/>
        <v>6210.5339999999997</v>
      </c>
      <c r="S32" s="57">
        <f t="shared" si="13"/>
        <v>1.1164416733294562</v>
      </c>
      <c r="T32" s="39">
        <f t="shared" si="14"/>
        <v>687.13274279593202</v>
      </c>
      <c r="U32" s="32">
        <f t="shared" si="15"/>
        <v>668.82946913110004</v>
      </c>
    </row>
    <row r="33" spans="5:21">
      <c r="E33" s="45">
        <f t="shared" si="0"/>
        <v>5.9451371700604706E-3</v>
      </c>
      <c r="F33" s="3">
        <v>140</v>
      </c>
      <c r="G33" s="32">
        <f t="shared" si="9"/>
        <v>7922.8263550222946</v>
      </c>
      <c r="H33" s="45">
        <f t="shared" si="1"/>
        <v>5.927534574184639E-3</v>
      </c>
      <c r="I33" s="3">
        <f t="shared" si="2"/>
        <v>140.83231920380848</v>
      </c>
      <c r="J33" s="32">
        <f t="shared" si="5"/>
        <v>8150.5558282530246</v>
      </c>
      <c r="K33" s="47">
        <f t="shared" si="6"/>
        <v>5.927534574184639E-3</v>
      </c>
      <c r="L33" s="48">
        <f t="shared" si="3"/>
        <v>4.9414848843441573E-3</v>
      </c>
      <c r="M33" s="49">
        <f t="shared" si="4"/>
        <v>9.8604968984048174E-4</v>
      </c>
      <c r="N33" s="45">
        <f t="shared" si="7"/>
        <v>1.5892693031132858</v>
      </c>
      <c r="O33" s="3">
        <f t="shared" si="8"/>
        <v>1201.0887312483624</v>
      </c>
      <c r="P33" s="32">
        <f t="shared" si="10"/>
        <v>1174.5333149722271</v>
      </c>
      <c r="Q33" s="72">
        <f t="shared" si="11"/>
        <v>1.5892693</v>
      </c>
      <c r="R33" s="109">
        <f t="shared" si="12"/>
        <v>8281.2189999999991</v>
      </c>
      <c r="S33" s="57">
        <f t="shared" si="13"/>
        <v>1.3651756850144872</v>
      </c>
      <c r="T33" s="39">
        <f t="shared" si="14"/>
        <v>900.76140652885681</v>
      </c>
      <c r="U33" s="32">
        <f t="shared" si="15"/>
        <v>858.86390158592519</v>
      </c>
    </row>
    <row r="34" spans="5:21">
      <c r="E34" s="45">
        <f t="shared" si="0"/>
        <v>6.8985566272284264E-3</v>
      </c>
      <c r="F34" s="3">
        <v>145</v>
      </c>
      <c r="G34" s="32">
        <f t="shared" si="9"/>
        <v>5244.2814780097278</v>
      </c>
      <c r="H34" s="45">
        <f t="shared" si="1"/>
        <v>6.8748704566571599E-3</v>
      </c>
      <c r="I34" s="3">
        <f t="shared" si="2"/>
        <v>146.00029071094812</v>
      </c>
      <c r="J34" s="32">
        <f t="shared" si="5"/>
        <v>5455.2684034847016</v>
      </c>
      <c r="K34" s="47">
        <f t="shared" si="6"/>
        <v>6.8748704566571599E-3</v>
      </c>
      <c r="L34" s="48">
        <f t="shared" si="3"/>
        <v>5.1228172179280046E-3</v>
      </c>
      <c r="M34" s="49">
        <f t="shared" si="4"/>
        <v>1.7520532387291553E-3</v>
      </c>
      <c r="N34" s="45">
        <f t="shared" si="7"/>
        <v>1.853342942163861</v>
      </c>
      <c r="O34" s="3">
        <f t="shared" si="8"/>
        <v>1621.0789888273589</v>
      </c>
      <c r="P34" s="32">
        <f t="shared" si="10"/>
        <v>1590.4285603401725</v>
      </c>
      <c r="Q34" s="72">
        <f t="shared" si="11"/>
        <v>1.8533428999999999</v>
      </c>
      <c r="R34" s="109">
        <f t="shared" si="12"/>
        <v>11176.950999999999</v>
      </c>
      <c r="S34" s="57">
        <f t="shared" si="13"/>
        <v>1.6314127673676146</v>
      </c>
      <c r="T34" s="39">
        <f t="shared" si="14"/>
        <v>1201.0887312483624</v>
      </c>
      <c r="U34" s="32">
        <f t="shared" si="15"/>
        <v>1128.0446813234003</v>
      </c>
    </row>
    <row r="35" spans="5:21">
      <c r="E35" s="45">
        <f t="shared" si="0"/>
        <v>8.3781112497510919E-3</v>
      </c>
      <c r="F35" s="3">
        <v>150</v>
      </c>
      <c r="G35" s="32">
        <f t="shared" si="9"/>
        <v>3379.3953422786894</v>
      </c>
      <c r="H35" s="45">
        <f t="shared" si="1"/>
        <v>8.3432096796885805E-3</v>
      </c>
      <c r="I35" s="3">
        <f t="shared" si="2"/>
        <v>151.25671668746267</v>
      </c>
      <c r="J35" s="32">
        <f t="shared" si="5"/>
        <v>3579.8444215516733</v>
      </c>
      <c r="K35" s="47">
        <f t="shared" si="6"/>
        <v>8.3432096796885805E-3</v>
      </c>
      <c r="L35" s="48">
        <f t="shared" si="3"/>
        <v>5.3072532171039534E-3</v>
      </c>
      <c r="M35" s="49">
        <f t="shared" si="4"/>
        <v>3.0359564625846271E-3</v>
      </c>
      <c r="N35" s="45">
        <f t="shared" si="7"/>
        <v>2.1199192029216589</v>
      </c>
      <c r="O35" s="3">
        <f t="shared" si="8"/>
        <v>2205.1158314209324</v>
      </c>
      <c r="P35" s="32">
        <f t="shared" si="10"/>
        <v>2190.8809169028345</v>
      </c>
      <c r="Q35" s="72">
        <f t="shared" si="11"/>
        <v>2.1199192</v>
      </c>
      <c r="R35" s="109">
        <f t="shared" si="12"/>
        <v>15203.744000000001</v>
      </c>
      <c r="S35" s="57">
        <f t="shared" si="13"/>
        <v>1.9102229066841194</v>
      </c>
      <c r="T35" s="39">
        <f t="shared" si="14"/>
        <v>1621.0789888273589</v>
      </c>
      <c r="U35" s="32">
        <f t="shared" si="15"/>
        <v>1506.3665138168606</v>
      </c>
    </row>
    <row r="36" spans="5:21">
      <c r="E36" s="45">
        <f t="shared" si="0"/>
        <v>1.0702386719527545E-2</v>
      </c>
      <c r="F36" s="3">
        <v>155</v>
      </c>
      <c r="G36" s="32">
        <f t="shared" si="9"/>
        <v>2151.2080065453242</v>
      </c>
      <c r="H36" s="45">
        <f t="shared" si="1"/>
        <v>1.06455215476828E-2</v>
      </c>
      <c r="I36" s="3">
        <f t="shared" si="2"/>
        <v>156.65886994152677</v>
      </c>
      <c r="J36" s="32">
        <f t="shared" si="5"/>
        <v>2346.4037731649596</v>
      </c>
      <c r="K36" s="47">
        <f t="shared" si="6"/>
        <v>1.06455215476828E-2</v>
      </c>
      <c r="L36" s="48">
        <f t="shared" si="3"/>
        <v>5.4968024540886585E-3</v>
      </c>
      <c r="M36" s="49">
        <f t="shared" si="4"/>
        <v>5.1487190935941415E-3</v>
      </c>
      <c r="N36" s="45">
        <f t="shared" si="7"/>
        <v>2.3834042050999957</v>
      </c>
      <c r="O36" s="3">
        <f t="shared" si="8"/>
        <v>3012.5900045480885</v>
      </c>
      <c r="P36" s="32">
        <f t="shared" si="10"/>
        <v>3064.5925439833059</v>
      </c>
      <c r="Q36" s="72">
        <f t="shared" si="11"/>
        <v>2.3834042000000002</v>
      </c>
      <c r="R36" s="109">
        <f t="shared" si="12"/>
        <v>20771.084999999999</v>
      </c>
      <c r="S36" s="57">
        <f t="shared" si="13"/>
        <v>2.1972916882346745</v>
      </c>
      <c r="T36" s="39">
        <f t="shared" si="14"/>
        <v>2205.1158314209324</v>
      </c>
      <c r="U36" s="32">
        <f t="shared" si="15"/>
        <v>2034.4839987092782</v>
      </c>
    </row>
    <row r="37" spans="5:21">
      <c r="E37" s="45">
        <f t="shared" ref="E37:E64" si="16">F37/C$3+C$5*(F37/C$4)^C$6</f>
        <v>1.4362082442526996E-2</v>
      </c>
      <c r="F37" s="3">
        <v>160</v>
      </c>
      <c r="G37" s="32">
        <f t="shared" si="9"/>
        <v>1366.2338015090631</v>
      </c>
      <c r="H37" s="45">
        <f t="shared" ref="H37:H64" si="17">LN((1+E37))</f>
        <v>1.425992470658503E-2</v>
      </c>
      <c r="I37" s="3">
        <f t="shared" ref="I37:I64" si="18">F37*(1+E37)</f>
        <v>162.29793319080432</v>
      </c>
      <c r="J37" s="32">
        <f t="shared" si="5"/>
        <v>1560.1644314051125</v>
      </c>
      <c r="K37" s="47">
        <f t="shared" si="6"/>
        <v>1.425992470658503E-2</v>
      </c>
      <c r="L37" s="48">
        <f t="shared" ref="L37:L64" si="19">I37/C$3</f>
        <v>5.6946643224843616E-3</v>
      </c>
      <c r="M37" s="49">
        <f t="shared" ref="M37:M64" si="20">H37-L37</f>
        <v>8.5652603841006696E-3</v>
      </c>
      <c r="N37" s="45">
        <f t="shared" si="7"/>
        <v>2.6383177606358643</v>
      </c>
      <c r="O37" s="3">
        <f t="shared" si="8"/>
        <v>4122.503822695935</v>
      </c>
      <c r="P37" s="32">
        <f t="shared" si="10"/>
        <v>4354.0792321327608</v>
      </c>
      <c r="Q37" s="72">
        <f t="shared" si="11"/>
        <v>2.6383177999999998</v>
      </c>
      <c r="R37" s="109">
        <f t="shared" si="12"/>
        <v>28423.673999999999</v>
      </c>
      <c r="S37" s="57">
        <f t="shared" si="13"/>
        <v>2.4891091175402797</v>
      </c>
      <c r="T37" s="39">
        <f t="shared" si="14"/>
        <v>3012.5900045480885</v>
      </c>
      <c r="U37" s="32">
        <f t="shared" si="15"/>
        <v>2767.0525884919994</v>
      </c>
    </row>
    <row r="38" spans="5:21">
      <c r="E38" s="45">
        <f t="shared" si="16"/>
        <v>2.0102600204263767E-2</v>
      </c>
      <c r="F38" s="3">
        <v>165</v>
      </c>
      <c r="G38" s="32">
        <f t="shared" si="9"/>
        <v>871.00157294649136</v>
      </c>
      <c r="H38" s="45">
        <f t="shared" si="17"/>
        <v>1.9903210673054891E-2</v>
      </c>
      <c r="I38" s="3">
        <f t="shared" si="18"/>
        <v>168.3169290337035</v>
      </c>
      <c r="J38" s="32">
        <f t="shared" si="5"/>
        <v>1066.5764376750788</v>
      </c>
      <c r="K38" s="47">
        <f t="shared" si="6"/>
        <v>1.9903210673054891E-2</v>
      </c>
      <c r="L38" s="48">
        <f t="shared" si="19"/>
        <v>5.905857159077316E-3</v>
      </c>
      <c r="M38" s="49">
        <f t="shared" si="20"/>
        <v>1.3997353513977575E-2</v>
      </c>
      <c r="N38" s="45">
        <f t="shared" ref="N38:N65" si="21">IFERROR(INDEX(M$1:M$65,ROW()+$C$23-5)-INDEX(M$1:M$65,$C$23,1),NA())</f>
        <v>2.8789852032678778</v>
      </c>
      <c r="O38" s="3">
        <f t="shared" ref="O38:O65" si="22">IFERROR(INDEX(I$1:I$65,ROW()+$C$23-5),NA())</f>
        <v>5639.3506570895388</v>
      </c>
      <c r="P38" s="32">
        <f t="shared" si="10"/>
        <v>6302.6673562692922</v>
      </c>
      <c r="Q38" s="72">
        <f t="shared" si="11"/>
        <v>2.8789851999999998</v>
      </c>
      <c r="R38" s="109">
        <f t="shared" si="12"/>
        <v>38881.968999999997</v>
      </c>
      <c r="S38" s="57">
        <f t="shared" si="13"/>
        <v>2.7829670175725636</v>
      </c>
      <c r="T38" s="39">
        <f t="shared" si="14"/>
        <v>4122.503822695935</v>
      </c>
      <c r="U38" s="32">
        <f t="shared" si="15"/>
        <v>3777.0426387240536</v>
      </c>
    </row>
    <row r="39" spans="5:21">
      <c r="E39" s="45">
        <f t="shared" si="16"/>
        <v>2.9041635694261429E-2</v>
      </c>
      <c r="F39" s="3">
        <v>170</v>
      </c>
      <c r="G39" s="32">
        <f t="shared" si="9"/>
        <v>559.34446234101574</v>
      </c>
      <c r="H39" s="45">
        <f t="shared" si="17"/>
        <v>2.8627918321248145E-2</v>
      </c>
      <c r="I39" s="3">
        <f t="shared" si="18"/>
        <v>174.93707806802442</v>
      </c>
      <c r="J39" s="32">
        <f t="shared" si="5"/>
        <v>758.78176109337517</v>
      </c>
      <c r="K39" s="47">
        <f t="shared" si="6"/>
        <v>2.8627918321248145E-2</v>
      </c>
      <c r="L39" s="48">
        <f t="shared" si="19"/>
        <v>6.13814309010612E-3</v>
      </c>
      <c r="M39" s="49">
        <f t="shared" si="20"/>
        <v>2.2489775231142026E-2</v>
      </c>
      <c r="N39" s="45">
        <f t="shared" si="21"/>
        <v>3.0991404652126344</v>
      </c>
      <c r="O39" s="3">
        <f t="shared" si="22"/>
        <v>7700.5860140886625</v>
      </c>
      <c r="P39" s="32">
        <f t="shared" si="10"/>
        <v>9362.6440666966555</v>
      </c>
      <c r="Q39" s="72">
        <f t="shared" si="11"/>
        <v>3.0991404999999999</v>
      </c>
      <c r="R39" s="109">
        <f t="shared" si="12"/>
        <v>53093.692000000003</v>
      </c>
      <c r="S39" s="57">
        <f t="shared" ref="S39:S65" si="23">IFERROR(S38+VLOOKUP(T39,$I$5:$K$65,3)-VLOOKUP(T38,$I$5:$K$65,3),NA())</f>
        <v>3.076857156148213</v>
      </c>
      <c r="T39" s="39">
        <f t="shared" si="14"/>
        <v>5639.3506570895388</v>
      </c>
      <c r="U39" s="32">
        <f t="shared" si="15"/>
        <v>5161.2716294090851</v>
      </c>
    </row>
    <row r="40" spans="5:21">
      <c r="E40" s="45">
        <f t="shared" si="16"/>
        <v>4.283478390907898E-2</v>
      </c>
      <c r="F40" s="3">
        <v>175</v>
      </c>
      <c r="G40" s="32">
        <f t="shared" si="9"/>
        <v>362.49882348314469</v>
      </c>
      <c r="H40" s="45">
        <f t="shared" si="17"/>
        <v>4.1942758782005686E-2</v>
      </c>
      <c r="I40" s="3">
        <f t="shared" si="18"/>
        <v>182.49608718408882</v>
      </c>
      <c r="J40" s="32">
        <f t="shared" si="5"/>
        <v>567.71308213139014</v>
      </c>
      <c r="K40" s="47">
        <f t="shared" si="6"/>
        <v>4.1942758782005686E-2</v>
      </c>
      <c r="L40" s="48">
        <f t="shared" si="19"/>
        <v>6.4033714801434672E-3</v>
      </c>
      <c r="M40" s="49">
        <f t="shared" si="20"/>
        <v>3.5539387301862221E-2</v>
      </c>
      <c r="N40" s="45">
        <f t="shared" si="21"/>
        <v>3.2914637347518418</v>
      </c>
      <c r="O40" s="3">
        <f t="shared" si="22"/>
        <v>10486.076714895573</v>
      </c>
      <c r="P40" s="32">
        <f t="shared" si="10"/>
        <v>14483.378467310502</v>
      </c>
      <c r="Q40" s="72">
        <f t="shared" si="11"/>
        <v>3.2914637</v>
      </c>
      <c r="R40" s="109">
        <f t="shared" si="12"/>
        <v>72298.982000000004</v>
      </c>
      <c r="S40" s="57">
        <f t="shared" si="23"/>
        <v>3.369336465706974</v>
      </c>
      <c r="T40" s="39">
        <f t="shared" si="14"/>
        <v>7700.5860140886625</v>
      </c>
      <c r="U40" s="32">
        <f t="shared" si="15"/>
        <v>7047.4569982701905</v>
      </c>
    </row>
    <row r="41" spans="5:21">
      <c r="E41" s="45">
        <f t="shared" si="16"/>
        <v>6.3906373727125987E-2</v>
      </c>
      <c r="F41" s="3">
        <v>180</v>
      </c>
      <c r="G41" s="32">
        <f t="shared" si="9"/>
        <v>237.28631978768362</v>
      </c>
      <c r="H41" s="45">
        <f t="shared" si="17"/>
        <v>6.1947392430336319E-2</v>
      </c>
      <c r="I41" s="3">
        <f t="shared" si="18"/>
        <v>191.50314727088266</v>
      </c>
      <c r="J41" s="32">
        <f t="shared" si="5"/>
        <v>450.24868963523721</v>
      </c>
      <c r="K41" s="47">
        <f t="shared" si="6"/>
        <v>6.1947392430336319E-2</v>
      </c>
      <c r="L41" s="48">
        <f t="shared" si="19"/>
        <v>6.7194086761713217E-3</v>
      </c>
      <c r="M41" s="49">
        <f t="shared" si="20"/>
        <v>5.5227983754164996E-2</v>
      </c>
      <c r="N41" s="45">
        <f t="shared" si="21"/>
        <v>3.447052866605433</v>
      </c>
      <c r="O41" s="3">
        <f t="shared" si="22"/>
        <v>14229.998231718666</v>
      </c>
      <c r="P41" s="32">
        <f t="shared" si="10"/>
        <v>24062.872979753567</v>
      </c>
      <c r="Q41" s="72">
        <f t="shared" si="11"/>
        <v>3.4470529000000001</v>
      </c>
      <c r="R41" s="109">
        <f t="shared" si="12"/>
        <v>98112.422999999995</v>
      </c>
      <c r="S41" s="57">
        <f t="shared" si="23"/>
        <v>3.6593962510639679</v>
      </c>
      <c r="T41" s="39">
        <f t="shared" si="14"/>
        <v>10486.076714895573</v>
      </c>
      <c r="U41" s="32">
        <f t="shared" si="15"/>
        <v>9603.160594560326</v>
      </c>
    </row>
    <row r="42" spans="5:21">
      <c r="E42" s="45">
        <f t="shared" si="16"/>
        <v>9.5768118938864583E-2</v>
      </c>
      <c r="F42" s="3">
        <v>185</v>
      </c>
      <c r="G42" s="32">
        <f t="shared" si="9"/>
        <v>156.92800148806305</v>
      </c>
      <c r="H42" s="45">
        <f t="shared" si="17"/>
        <v>9.1455595830413294E-2</v>
      </c>
      <c r="I42" s="3">
        <f t="shared" si="18"/>
        <v>202.71710200368994</v>
      </c>
      <c r="J42" s="32">
        <f t="shared" si="5"/>
        <v>380.0283799310543</v>
      </c>
      <c r="K42" s="47">
        <f t="shared" si="6"/>
        <v>9.1455595830413294E-2</v>
      </c>
      <c r="L42" s="48">
        <f t="shared" si="19"/>
        <v>7.1128807720592961E-3</v>
      </c>
      <c r="M42" s="49">
        <f t="shared" si="20"/>
        <v>8.4342715058354001E-2</v>
      </c>
      <c r="N42" s="45">
        <f t="shared" si="21"/>
        <v>3.554812182124778</v>
      </c>
      <c r="O42" s="3">
        <f t="shared" si="22"/>
        <v>19235.749699127104</v>
      </c>
      <c r="P42" s="32">
        <f t="shared" si="10"/>
        <v>46453.074087221736</v>
      </c>
      <c r="Q42" s="72">
        <f t="shared" si="11"/>
        <v>3.5548122000000002</v>
      </c>
      <c r="R42" s="109">
        <f t="shared" si="12"/>
        <v>132625.878</v>
      </c>
      <c r="S42" s="57">
        <f t="shared" si="23"/>
        <v>3.9463510501745103</v>
      </c>
      <c r="T42" s="39">
        <f t="shared" si="14"/>
        <v>14229.998231718666</v>
      </c>
      <c r="U42" s="32">
        <f t="shared" si="15"/>
        <v>13047.077548198937</v>
      </c>
    </row>
    <row r="43" spans="5:21">
      <c r="E43" s="45">
        <f t="shared" si="16"/>
        <v>0.14345498740742246</v>
      </c>
      <c r="F43" s="3">
        <v>190</v>
      </c>
      <c r="G43" s="32">
        <f t="shared" si="9"/>
        <v>104.85066771152582</v>
      </c>
      <c r="H43" s="45">
        <f t="shared" si="17"/>
        <v>0.13405436982959615</v>
      </c>
      <c r="I43" s="3">
        <f t="shared" si="18"/>
        <v>217.25644760741028</v>
      </c>
      <c r="J43" s="32">
        <f t="shared" si="5"/>
        <v>341.30901523126545</v>
      </c>
      <c r="K43" s="47">
        <f t="shared" si="6"/>
        <v>0.13405436982959615</v>
      </c>
      <c r="L43" s="48">
        <f t="shared" si="19"/>
        <v>7.6230332493828169E-3</v>
      </c>
      <c r="M43" s="49">
        <f t="shared" si="20"/>
        <v>0.12643133658021333</v>
      </c>
      <c r="N43" s="45">
        <f t="shared" si="21"/>
        <v>3.600732585072465</v>
      </c>
      <c r="O43" s="3">
        <f t="shared" si="22"/>
        <v>25894.574144149163</v>
      </c>
      <c r="P43" s="32">
        <f t="shared" si="10"/>
        <v>145007.97069676997</v>
      </c>
      <c r="Q43" s="72">
        <f t="shared" si="11"/>
        <v>3.6007326000000002</v>
      </c>
      <c r="R43" s="109">
        <f t="shared" si="12"/>
        <v>178536.87400000001</v>
      </c>
      <c r="S43" s="57">
        <f t="shared" si="23"/>
        <v>4.2297507680590645</v>
      </c>
      <c r="T43" s="39">
        <f t="shared" si="14"/>
        <v>19235.749699127104</v>
      </c>
      <c r="U43" s="32">
        <f t="shared" si="15"/>
        <v>17663.219655876943</v>
      </c>
    </row>
    <row r="44" spans="5:21">
      <c r="E44" s="45">
        <f t="shared" si="16"/>
        <v>0.21411627518889298</v>
      </c>
      <c r="F44" s="3">
        <v>195</v>
      </c>
      <c r="G44" s="32">
        <f t="shared" si="9"/>
        <v>70.760102978354553</v>
      </c>
      <c r="H44" s="45">
        <f t="shared" si="17"/>
        <v>0.19401646662487868</v>
      </c>
      <c r="I44" s="3">
        <f t="shared" si="18"/>
        <v>236.75267366183414</v>
      </c>
      <c r="J44" s="32">
        <f t="shared" si="5"/>
        <v>325.14249995269859</v>
      </c>
      <c r="K44" s="47">
        <f t="shared" si="6"/>
        <v>0.19401646662487868</v>
      </c>
      <c r="L44" s="48">
        <f t="shared" si="19"/>
        <v>8.3071113565555844E-3</v>
      </c>
      <c r="M44" s="49">
        <f t="shared" si="20"/>
        <v>0.18570935526832308</v>
      </c>
      <c r="N44" s="45">
        <f t="shared" si="21"/>
        <v>3.5670301206428108</v>
      </c>
      <c r="O44" s="3">
        <f t="shared" si="22"/>
        <v>34708.711082936083</v>
      </c>
      <c r="P44" s="32">
        <f t="shared" si="10"/>
        <v>-261527.96503010386</v>
      </c>
      <c r="Q44" s="72">
        <f t="shared" si="11"/>
        <v>3.5670301000000002</v>
      </c>
      <c r="R44" s="109">
        <f t="shared" si="12"/>
        <v>239308.23300000001</v>
      </c>
      <c r="S44" s="57">
        <f t="shared" si="23"/>
        <v>4.5093141339899825</v>
      </c>
      <c r="T44" s="39">
        <f t="shared" si="14"/>
        <v>25894.574144149163</v>
      </c>
      <c r="U44" s="32">
        <f t="shared" si="15"/>
        <v>23818.658867726965</v>
      </c>
    </row>
    <row r="45" spans="5:21">
      <c r="E45" s="45">
        <f t="shared" si="16"/>
        <v>0.31781061886184675</v>
      </c>
      <c r="F45" s="3">
        <v>200</v>
      </c>
      <c r="G45" s="32">
        <f t="shared" si="9"/>
        <v>48.21863780506412</v>
      </c>
      <c r="H45" s="45">
        <f t="shared" si="17"/>
        <v>0.27597173748746223</v>
      </c>
      <c r="I45" s="3">
        <f t="shared" si="18"/>
        <v>263.56212377236938</v>
      </c>
      <c r="J45" s="32">
        <f t="shared" si="5"/>
        <v>327.12295168284305</v>
      </c>
      <c r="K45" s="47">
        <f t="shared" si="6"/>
        <v>0.27597173748746223</v>
      </c>
      <c r="L45" s="48">
        <f t="shared" si="19"/>
        <v>9.2477938165743644E-3</v>
      </c>
      <c r="M45" s="49">
        <f t="shared" si="20"/>
        <v>0.26672394367088786</v>
      </c>
      <c r="N45" s="45">
        <f t="shared" si="21"/>
        <v>3.4311041901813994</v>
      </c>
      <c r="O45" s="3">
        <f t="shared" si="22"/>
        <v>46320.073254894851</v>
      </c>
      <c r="P45" s="32">
        <f t="shared" si="10"/>
        <v>-85424.18751553203</v>
      </c>
      <c r="Q45" s="72">
        <f t="shared" si="11"/>
        <v>3.4311042</v>
      </c>
      <c r="R45" s="109">
        <f t="shared" si="12"/>
        <v>319365.788</v>
      </c>
      <c r="S45" s="57">
        <f t="shared" si="23"/>
        <v>4.784879632324782</v>
      </c>
      <c r="T45" s="39">
        <f t="shared" si="14"/>
        <v>34708.711082936083</v>
      </c>
      <c r="U45" s="32">
        <f t="shared" si="15"/>
        <v>31985.633150918431</v>
      </c>
    </row>
    <row r="46" spans="5:21">
      <c r="E46" s="45">
        <f t="shared" si="16"/>
        <v>0.46856704915928366</v>
      </c>
      <c r="F46" s="3">
        <v>205</v>
      </c>
      <c r="G46" s="32">
        <f t="shared" si="9"/>
        <v>33.166081142510365</v>
      </c>
      <c r="H46" s="45">
        <f t="shared" si="17"/>
        <v>0.3842871288772774</v>
      </c>
      <c r="I46" s="3">
        <f t="shared" si="18"/>
        <v>301.05624507765316</v>
      </c>
      <c r="J46" s="32">
        <f t="shared" si="5"/>
        <v>346.15691107412954</v>
      </c>
      <c r="K46" s="47">
        <f t="shared" si="6"/>
        <v>0.3842871288772774</v>
      </c>
      <c r="L46" s="48">
        <f t="shared" si="19"/>
        <v>1.0563377020268532E-2</v>
      </c>
      <c r="M46" s="49">
        <f t="shared" si="20"/>
        <v>0.37372375185700885</v>
      </c>
      <c r="N46" s="45">
        <f t="shared" si="21"/>
        <v>3.164270393724808</v>
      </c>
      <c r="O46" s="3">
        <f t="shared" si="22"/>
        <v>61545.632817000995</v>
      </c>
      <c r="P46" s="32">
        <f t="shared" si="10"/>
        <v>-57060.086706756578</v>
      </c>
      <c r="Q46" s="72">
        <f t="shared" si="11"/>
        <v>3.1642703999999999</v>
      </c>
      <c r="R46" s="109">
        <f t="shared" si="12"/>
        <v>424342.36700000003</v>
      </c>
      <c r="S46" s="57">
        <f t="shared" si="23"/>
        <v>5.0563699184233277</v>
      </c>
      <c r="T46" s="39">
        <f t="shared" si="14"/>
        <v>46320.073254894851</v>
      </c>
      <c r="U46" s="32">
        <f t="shared" si="15"/>
        <v>42768.978363167167</v>
      </c>
    </row>
    <row r="47" spans="5:21">
      <c r="E47" s="45">
        <f t="shared" si="16"/>
        <v>0.68579072672001018</v>
      </c>
      <c r="F47" s="3">
        <v>210</v>
      </c>
      <c r="G47" s="32">
        <f t="shared" si="9"/>
        <v>23.017748599722569</v>
      </c>
      <c r="H47" s="45">
        <f t="shared" si="17"/>
        <v>0.52223472774751889</v>
      </c>
      <c r="I47" s="3">
        <f t="shared" si="18"/>
        <v>354.01605261120216</v>
      </c>
      <c r="J47" s="32">
        <f t="shared" si="5"/>
        <v>383.91249987152662</v>
      </c>
      <c r="K47" s="47">
        <f t="shared" si="6"/>
        <v>0.52223472774751889</v>
      </c>
      <c r="L47" s="48">
        <f t="shared" si="19"/>
        <v>1.2421615881094812E-2</v>
      </c>
      <c r="M47" s="49">
        <f t="shared" si="20"/>
        <v>0.50981311186642408</v>
      </c>
      <c r="N47" s="45" t="e">
        <f t="shared" si="21"/>
        <v>#N/A</v>
      </c>
      <c r="O47" s="3" t="e">
        <f t="shared" si="22"/>
        <v>#N/A</v>
      </c>
      <c r="P47" s="32" t="e">
        <f t="shared" si="10"/>
        <v>#N/A</v>
      </c>
      <c r="Q47" s="72" t="e">
        <f t="shared" si="11"/>
        <v>#N/A</v>
      </c>
      <c r="R47" s="109" t="e">
        <f t="shared" si="12"/>
        <v>#N/A</v>
      </c>
      <c r="S47" s="57">
        <f t="shared" si="23"/>
        <v>5.3237662820406353</v>
      </c>
      <c r="T47" s="39">
        <f t="shared" si="14"/>
        <v>61545.632817000995</v>
      </c>
      <c r="U47" s="32">
        <f t="shared" si="15"/>
        <v>56940.039707857308</v>
      </c>
    </row>
    <row r="48" spans="5:21">
      <c r="E48" s="45">
        <f t="shared" si="16"/>
        <v>0.99611234501070045</v>
      </c>
      <c r="F48" s="3">
        <v>215</v>
      </c>
      <c r="G48" s="32">
        <f t="shared" si="9"/>
        <v>16.112316078850512</v>
      </c>
      <c r="H48" s="45">
        <f t="shared" si="17"/>
        <v>0.69120146138082805</v>
      </c>
      <c r="I48" s="3">
        <f t="shared" si="18"/>
        <v>429.16415417730065</v>
      </c>
      <c r="J48" s="32">
        <f t="shared" si="5"/>
        <v>444.75086870759162</v>
      </c>
      <c r="K48" s="47">
        <f t="shared" si="6"/>
        <v>0.69120146138082805</v>
      </c>
      <c r="L48" s="48">
        <f t="shared" si="19"/>
        <v>1.5058391374642127E-2</v>
      </c>
      <c r="M48" s="49">
        <f t="shared" si="20"/>
        <v>0.6761430700061859</v>
      </c>
      <c r="N48" s="45" t="e">
        <f t="shared" si="21"/>
        <v>#N/A</v>
      </c>
      <c r="O48" s="3" t="e">
        <f t="shared" si="22"/>
        <v>#N/A</v>
      </c>
      <c r="P48" s="32" t="e">
        <f t="shared" si="10"/>
        <v>#N/A</v>
      </c>
      <c r="Q48" s="72" t="e">
        <f t="shared" si="11"/>
        <v>#N/A</v>
      </c>
      <c r="R48" s="109" t="e">
        <f t="shared" si="12"/>
        <v>#N/A</v>
      </c>
      <c r="S48" s="57" t="e">
        <f t="shared" si="23"/>
        <v>#N/A</v>
      </c>
      <c r="T48" s="39" t="e">
        <f t="shared" si="14"/>
        <v>#N/A</v>
      </c>
      <c r="U48" s="32" t="e">
        <f t="shared" si="15"/>
        <v>#N/A</v>
      </c>
    </row>
    <row r="49" spans="5:22">
      <c r="E49" s="45">
        <f t="shared" si="16"/>
        <v>1.4358050822276065</v>
      </c>
      <c r="F49" s="3">
        <v>220</v>
      </c>
      <c r="G49" s="32">
        <f t="shared" si="9"/>
        <v>11.371577414828748</v>
      </c>
      <c r="H49" s="45">
        <f t="shared" si="17"/>
        <v>0.89027733114033047</v>
      </c>
      <c r="I49" s="3">
        <f t="shared" si="18"/>
        <v>535.8771180900734</v>
      </c>
      <c r="J49" s="32">
        <f t="shared" si="5"/>
        <v>536.04168120269662</v>
      </c>
      <c r="K49" s="47">
        <f t="shared" si="6"/>
        <v>0.89027733114033047</v>
      </c>
      <c r="L49" s="48">
        <f t="shared" si="19"/>
        <v>1.8802705897897311E-2</v>
      </c>
      <c r="M49" s="49">
        <f t="shared" si="20"/>
        <v>0.87147462524243313</v>
      </c>
      <c r="N49" s="45" t="e">
        <f t="shared" si="21"/>
        <v>#N/A</v>
      </c>
      <c r="O49" s="3" t="e">
        <f t="shared" si="22"/>
        <v>#N/A</v>
      </c>
      <c r="P49" s="32" t="e">
        <f t="shared" si="10"/>
        <v>#N/A</v>
      </c>
      <c r="Q49" s="72" t="e">
        <f t="shared" si="11"/>
        <v>#N/A</v>
      </c>
      <c r="R49" s="109" t="e">
        <f t="shared" si="12"/>
        <v>#N/A</v>
      </c>
      <c r="S49" s="57" t="e">
        <f t="shared" si="23"/>
        <v>#N/A</v>
      </c>
      <c r="T49" s="39" t="e">
        <f t="shared" si="14"/>
        <v>#N/A</v>
      </c>
      <c r="U49" s="32" t="e">
        <f t="shared" si="15"/>
        <v>#N/A</v>
      </c>
    </row>
    <row r="50" spans="5:22">
      <c r="E50" s="45">
        <f t="shared" si="16"/>
        <v>2.0539233013152534</v>
      </c>
      <c r="F50" s="3">
        <v>225</v>
      </c>
      <c r="G50" s="32">
        <f t="shared" si="9"/>
        <v>8.0890675045626157</v>
      </c>
      <c r="H50" s="45">
        <f t="shared" si="17"/>
        <v>1.116427092307942</v>
      </c>
      <c r="I50" s="3">
        <f t="shared" si="18"/>
        <v>687.13274279593202</v>
      </c>
      <c r="J50" s="32">
        <f t="shared" si="5"/>
        <v>668.8294691310997</v>
      </c>
      <c r="K50" s="47">
        <f t="shared" si="6"/>
        <v>1.116427092307942</v>
      </c>
      <c r="L50" s="48">
        <f t="shared" si="19"/>
        <v>2.4109920799857264E-2</v>
      </c>
      <c r="M50" s="49">
        <f t="shared" si="20"/>
        <v>1.0923171715080848</v>
      </c>
      <c r="N50" s="45" t="e">
        <f t="shared" si="21"/>
        <v>#N/A</v>
      </c>
      <c r="O50" s="3" t="e">
        <f t="shared" si="22"/>
        <v>#N/A</v>
      </c>
      <c r="P50" s="32" t="e">
        <f t="shared" si="10"/>
        <v>#N/A</v>
      </c>
      <c r="Q50" s="72" t="e">
        <f t="shared" si="11"/>
        <v>#N/A</v>
      </c>
      <c r="R50" s="109" t="e">
        <f t="shared" si="12"/>
        <v>#N/A</v>
      </c>
      <c r="S50" s="57" t="e">
        <f t="shared" si="23"/>
        <v>#N/A</v>
      </c>
      <c r="T50" s="39" t="e">
        <f t="shared" si="14"/>
        <v>#N/A</v>
      </c>
      <c r="U50" s="32" t="e">
        <f t="shared" si="15"/>
        <v>#N/A</v>
      </c>
      <c r="V50" s="6"/>
    </row>
    <row r="51" spans="5:22">
      <c r="E51" s="45">
        <f t="shared" si="16"/>
        <v>2.9163539414298123</v>
      </c>
      <c r="F51" s="3">
        <v>230</v>
      </c>
      <c r="G51" s="32">
        <f t="shared" si="9"/>
        <v>5.7975676737735533</v>
      </c>
      <c r="H51" s="45">
        <f t="shared" si="17"/>
        <v>1.3651611039929727</v>
      </c>
      <c r="I51" s="3">
        <f t="shared" si="18"/>
        <v>900.76140652885681</v>
      </c>
      <c r="J51" s="32">
        <f t="shared" si="5"/>
        <v>858.86390158592599</v>
      </c>
      <c r="K51" s="47">
        <f t="shared" si="6"/>
        <v>1.3651611039929727</v>
      </c>
      <c r="L51" s="48">
        <f t="shared" si="19"/>
        <v>3.1605663386977435E-2</v>
      </c>
      <c r="M51" s="49">
        <f t="shared" si="20"/>
        <v>1.3335554406059953</v>
      </c>
      <c r="N51" s="45" t="e">
        <f t="shared" si="21"/>
        <v>#N/A</v>
      </c>
      <c r="O51" s="3" t="e">
        <f t="shared" si="22"/>
        <v>#N/A</v>
      </c>
      <c r="P51" s="32" t="e">
        <f t="shared" si="10"/>
        <v>#N/A</v>
      </c>
      <c r="Q51" s="72" t="e">
        <f t="shared" si="11"/>
        <v>#N/A</v>
      </c>
      <c r="R51" s="109" t="e">
        <f t="shared" si="12"/>
        <v>#N/A</v>
      </c>
      <c r="S51" s="57" t="e">
        <f t="shared" si="23"/>
        <v>#N/A</v>
      </c>
      <c r="T51" s="39" t="e">
        <f t="shared" si="14"/>
        <v>#N/A</v>
      </c>
      <c r="U51" s="32" t="e">
        <f t="shared" si="15"/>
        <v>#N/A</v>
      </c>
      <c r="V51" s="6"/>
    </row>
    <row r="52" spans="5:22">
      <c r="E52" s="45">
        <f t="shared" si="16"/>
        <v>4.1110158776526058</v>
      </c>
      <c r="F52" s="3">
        <v>235</v>
      </c>
      <c r="G52" s="32">
        <f t="shared" si="9"/>
        <v>4.1852844293413112</v>
      </c>
      <c r="H52" s="45">
        <f t="shared" si="17"/>
        <v>1.6313981863461002</v>
      </c>
      <c r="I52" s="3">
        <f t="shared" si="18"/>
        <v>1201.0887312483624</v>
      </c>
      <c r="J52" s="32">
        <f t="shared" si="5"/>
        <v>1128.0446813234003</v>
      </c>
      <c r="K52" s="47">
        <f t="shared" si="6"/>
        <v>1.6313981863461002</v>
      </c>
      <c r="L52" s="48">
        <f t="shared" si="19"/>
        <v>4.2143464254328501E-2</v>
      </c>
      <c r="M52" s="49">
        <f t="shared" si="20"/>
        <v>1.5892547220917717</v>
      </c>
      <c r="N52" s="45" t="e">
        <f t="shared" si="21"/>
        <v>#N/A</v>
      </c>
      <c r="O52" s="3" t="e">
        <f t="shared" si="22"/>
        <v>#N/A</v>
      </c>
      <c r="P52" s="32" t="e">
        <f t="shared" si="10"/>
        <v>#N/A</v>
      </c>
      <c r="Q52" s="72" t="e">
        <f t="shared" si="11"/>
        <v>#N/A</v>
      </c>
      <c r="R52" s="109" t="e">
        <f t="shared" si="12"/>
        <v>#N/A</v>
      </c>
      <c r="S52" s="57" t="e">
        <f t="shared" si="23"/>
        <v>#N/A</v>
      </c>
      <c r="T52" s="39" t="e">
        <f t="shared" si="14"/>
        <v>#N/A</v>
      </c>
      <c r="U52" s="32" t="e">
        <f t="shared" si="15"/>
        <v>#N/A</v>
      </c>
    </row>
    <row r="53" spans="5:22">
      <c r="E53" s="45">
        <f t="shared" si="16"/>
        <v>5.7544957867806623</v>
      </c>
      <c r="F53" s="3">
        <v>240</v>
      </c>
      <c r="G53" s="32">
        <f t="shared" si="9"/>
        <v>3.042324991154127</v>
      </c>
      <c r="H53" s="45">
        <f t="shared" si="17"/>
        <v>1.910208325662605</v>
      </c>
      <c r="I53" s="3">
        <f t="shared" si="18"/>
        <v>1621.0789888273589</v>
      </c>
      <c r="J53" s="32">
        <f t="shared" si="5"/>
        <v>1506.3665138168606</v>
      </c>
      <c r="K53" s="47">
        <f t="shared" si="6"/>
        <v>1.910208325662605</v>
      </c>
      <c r="L53" s="48">
        <f t="shared" si="19"/>
        <v>5.687996452025821E-2</v>
      </c>
      <c r="M53" s="49">
        <f t="shared" si="20"/>
        <v>1.8533283611423468</v>
      </c>
      <c r="N53" s="45" t="e">
        <f t="shared" si="21"/>
        <v>#N/A</v>
      </c>
      <c r="O53" s="3" t="e">
        <f t="shared" si="22"/>
        <v>#N/A</v>
      </c>
      <c r="P53" s="32" t="e">
        <f t="shared" si="10"/>
        <v>#N/A</v>
      </c>
      <c r="Q53" s="72" t="e">
        <f t="shared" si="11"/>
        <v>#N/A</v>
      </c>
      <c r="R53" s="109" t="e">
        <f t="shared" si="12"/>
        <v>#N/A</v>
      </c>
      <c r="S53" s="57" t="e">
        <f t="shared" si="23"/>
        <v>#N/A</v>
      </c>
      <c r="T53" s="39" t="e">
        <f t="shared" si="14"/>
        <v>#N/A</v>
      </c>
      <c r="U53" s="32" t="e">
        <f t="shared" si="15"/>
        <v>#N/A</v>
      </c>
    </row>
    <row r="54" spans="5:22">
      <c r="E54" s="45">
        <f t="shared" si="16"/>
        <v>8.000472781309929</v>
      </c>
      <c r="F54" s="3">
        <v>245</v>
      </c>
      <c r="G54" s="32">
        <f t="shared" si="9"/>
        <v>2.2262026780233999</v>
      </c>
      <c r="H54" s="45">
        <f t="shared" si="17"/>
        <v>2.1972771072131598</v>
      </c>
      <c r="I54" s="3">
        <f t="shared" si="18"/>
        <v>2205.1158314209324</v>
      </c>
      <c r="J54" s="32">
        <f t="shared" si="5"/>
        <v>2034.4839987092798</v>
      </c>
      <c r="K54" s="47">
        <f t="shared" si="6"/>
        <v>2.1972771072131598</v>
      </c>
      <c r="L54" s="48">
        <f t="shared" si="19"/>
        <v>7.7372485313015174E-2</v>
      </c>
      <c r="M54" s="49">
        <f t="shared" si="20"/>
        <v>2.1199046219001447</v>
      </c>
      <c r="N54" s="45" t="e">
        <f t="shared" si="21"/>
        <v>#N/A</v>
      </c>
      <c r="O54" s="3" t="e">
        <f t="shared" si="22"/>
        <v>#N/A</v>
      </c>
      <c r="P54" s="32" t="e">
        <f t="shared" si="10"/>
        <v>#N/A</v>
      </c>
      <c r="Q54" s="72" t="e">
        <f t="shared" si="11"/>
        <v>#N/A</v>
      </c>
      <c r="R54" s="109" t="e">
        <f t="shared" si="12"/>
        <v>#N/A</v>
      </c>
      <c r="S54" s="57" t="e">
        <f t="shared" si="23"/>
        <v>#N/A</v>
      </c>
      <c r="T54" s="39" t="e">
        <f t="shared" si="14"/>
        <v>#N/A</v>
      </c>
      <c r="U54" s="32" t="e">
        <f t="shared" si="15"/>
        <v>#N/A</v>
      </c>
    </row>
    <row r="55" spans="5:22">
      <c r="E55" s="45">
        <f t="shared" si="16"/>
        <v>11.050360018192354</v>
      </c>
      <c r="F55" s="3">
        <v>250</v>
      </c>
      <c r="G55" s="32">
        <f t="shared" si="9"/>
        <v>1.63940487357525</v>
      </c>
      <c r="H55" s="45">
        <f t="shared" si="17"/>
        <v>2.4890945365187656</v>
      </c>
      <c r="I55" s="3">
        <f t="shared" si="18"/>
        <v>3012.5900045480885</v>
      </c>
      <c r="J55" s="32">
        <f t="shared" si="5"/>
        <v>2767.0525884919948</v>
      </c>
      <c r="K55" s="47">
        <f t="shared" si="6"/>
        <v>2.4890945365187656</v>
      </c>
      <c r="L55" s="48">
        <f t="shared" si="19"/>
        <v>0.10570491244028381</v>
      </c>
      <c r="M55" s="49">
        <f t="shared" si="20"/>
        <v>2.3833896240784815</v>
      </c>
      <c r="N55" s="45" t="e">
        <f t="shared" si="21"/>
        <v>#N/A</v>
      </c>
      <c r="O55" s="3" t="e">
        <f t="shared" si="22"/>
        <v>#N/A</v>
      </c>
      <c r="P55" s="32" t="e">
        <f t="shared" si="10"/>
        <v>#N/A</v>
      </c>
      <c r="Q55" s="72" t="e">
        <f t="shared" si="11"/>
        <v>#N/A</v>
      </c>
      <c r="R55" s="109" t="e">
        <f t="shared" si="12"/>
        <v>#N/A</v>
      </c>
      <c r="S55" s="57" t="e">
        <f t="shared" si="23"/>
        <v>#N/A</v>
      </c>
      <c r="T55" s="39" t="e">
        <f t="shared" si="14"/>
        <v>#N/A</v>
      </c>
      <c r="U55" s="32" t="e">
        <f t="shared" si="15"/>
        <v>#N/A</v>
      </c>
    </row>
    <row r="56" spans="5:22">
      <c r="E56" s="45">
        <f t="shared" si="16"/>
        <v>15.166681657631115</v>
      </c>
      <c r="F56" s="3">
        <v>255</v>
      </c>
      <c r="G56" s="32">
        <f t="shared" si="9"/>
        <v>1.2146767036119472</v>
      </c>
      <c r="H56" s="45">
        <f t="shared" si="17"/>
        <v>2.7829524365510494</v>
      </c>
      <c r="I56" s="3">
        <f t="shared" si="18"/>
        <v>4122.503822695935</v>
      </c>
      <c r="J56" s="32">
        <f t="shared" si="5"/>
        <v>3777.0426387240536</v>
      </c>
      <c r="K56" s="47">
        <f t="shared" si="6"/>
        <v>2.7829524365510494</v>
      </c>
      <c r="L56" s="48">
        <f t="shared" si="19"/>
        <v>0.14464925693669947</v>
      </c>
      <c r="M56" s="49">
        <f t="shared" si="20"/>
        <v>2.6383031796143501</v>
      </c>
      <c r="N56" s="45" t="e">
        <f t="shared" si="21"/>
        <v>#N/A</v>
      </c>
      <c r="O56" s="3" t="e">
        <f t="shared" si="22"/>
        <v>#N/A</v>
      </c>
      <c r="P56" s="32" t="e">
        <f t="shared" si="10"/>
        <v>#N/A</v>
      </c>
      <c r="Q56" s="72" t="e">
        <f t="shared" si="11"/>
        <v>#N/A</v>
      </c>
      <c r="R56" s="109" t="e">
        <f t="shared" si="12"/>
        <v>#N/A</v>
      </c>
      <c r="S56" s="57" t="e">
        <f t="shared" si="23"/>
        <v>#N/A</v>
      </c>
      <c r="T56" s="39" t="e">
        <f t="shared" si="14"/>
        <v>#N/A</v>
      </c>
      <c r="U56" s="32" t="e">
        <f t="shared" si="15"/>
        <v>#N/A</v>
      </c>
    </row>
    <row r="57" spans="5:22">
      <c r="E57" s="45">
        <f t="shared" si="16"/>
        <v>20.689810219575151</v>
      </c>
      <c r="F57" s="3">
        <v>260</v>
      </c>
      <c r="G57" s="32">
        <f t="shared" si="9"/>
        <v>0.90528401501486966</v>
      </c>
      <c r="H57" s="45">
        <f t="shared" si="17"/>
        <v>3.0768425751266983</v>
      </c>
      <c r="I57" s="3">
        <f t="shared" si="18"/>
        <v>5639.3506570895388</v>
      </c>
      <c r="J57" s="32">
        <f t="shared" si="5"/>
        <v>5161.2716294090933</v>
      </c>
      <c r="K57" s="47">
        <f t="shared" si="6"/>
        <v>3.0768425751266983</v>
      </c>
      <c r="L57" s="48">
        <f t="shared" si="19"/>
        <v>0.19787195288033468</v>
      </c>
      <c r="M57" s="49">
        <f t="shared" si="20"/>
        <v>2.8789706222463636</v>
      </c>
      <c r="N57" s="45" t="e">
        <f t="shared" si="21"/>
        <v>#N/A</v>
      </c>
      <c r="O57" s="3" t="e">
        <f t="shared" si="22"/>
        <v>#N/A</v>
      </c>
      <c r="P57" s="32" t="e">
        <f t="shared" si="10"/>
        <v>#N/A</v>
      </c>
      <c r="Q57" s="72" t="e">
        <f t="shared" si="11"/>
        <v>#N/A</v>
      </c>
      <c r="R57" s="109" t="e">
        <f t="shared" si="12"/>
        <v>#N/A</v>
      </c>
      <c r="S57" s="57" t="e">
        <f t="shared" si="23"/>
        <v>#N/A</v>
      </c>
      <c r="T57" s="39" t="e">
        <f t="shared" si="14"/>
        <v>#N/A</v>
      </c>
      <c r="U57" s="32" t="e">
        <f t="shared" si="15"/>
        <v>#N/A</v>
      </c>
    </row>
    <row r="58" spans="5:22">
      <c r="E58" s="45">
        <f t="shared" si="16"/>
        <v>28.058815147504387</v>
      </c>
      <c r="F58" s="3">
        <v>265</v>
      </c>
      <c r="G58" s="32">
        <f t="shared" si="9"/>
        <v>0.67851766268326408</v>
      </c>
      <c r="H58" s="45">
        <f t="shared" si="17"/>
        <v>3.3693218846854593</v>
      </c>
      <c r="I58" s="3">
        <f t="shared" si="18"/>
        <v>7700.5860140886625</v>
      </c>
      <c r="J58" s="32">
        <f t="shared" si="5"/>
        <v>7047.4569982701905</v>
      </c>
      <c r="K58" s="47">
        <f t="shared" si="6"/>
        <v>3.3693218846854593</v>
      </c>
      <c r="L58" s="48">
        <f t="shared" si="19"/>
        <v>0.27019600049433906</v>
      </c>
      <c r="M58" s="49">
        <f t="shared" si="20"/>
        <v>3.0991258841911202</v>
      </c>
      <c r="N58" s="45" t="e">
        <f t="shared" si="21"/>
        <v>#N/A</v>
      </c>
      <c r="O58" s="3" t="e">
        <f t="shared" si="22"/>
        <v>#N/A</v>
      </c>
      <c r="P58" s="32" t="e">
        <f t="shared" si="10"/>
        <v>#N/A</v>
      </c>
      <c r="Q58" s="72" t="e">
        <f t="shared" si="11"/>
        <v>#N/A</v>
      </c>
      <c r="R58" s="109" t="e">
        <f t="shared" si="12"/>
        <v>#N/A</v>
      </c>
      <c r="S58" s="57" t="e">
        <f t="shared" si="23"/>
        <v>#N/A</v>
      </c>
      <c r="T58" s="39" t="e">
        <f t="shared" si="14"/>
        <v>#N/A</v>
      </c>
      <c r="U58" s="32" t="e">
        <f t="shared" si="15"/>
        <v>#N/A</v>
      </c>
    </row>
    <row r="59" spans="5:22">
      <c r="E59" s="45">
        <f t="shared" si="16"/>
        <v>37.837321166279899</v>
      </c>
      <c r="F59" s="3">
        <v>270</v>
      </c>
      <c r="G59" s="32">
        <f t="shared" si="9"/>
        <v>0.51132555324909557</v>
      </c>
      <c r="H59" s="45">
        <f t="shared" si="17"/>
        <v>3.6593816700424528</v>
      </c>
      <c r="I59" s="3">
        <f t="shared" si="18"/>
        <v>10486.076714895573</v>
      </c>
      <c r="J59" s="32">
        <f t="shared" si="5"/>
        <v>9603.1605945603405</v>
      </c>
      <c r="K59" s="47">
        <f t="shared" si="6"/>
        <v>3.6593816700424528</v>
      </c>
      <c r="L59" s="48">
        <f t="shared" si="19"/>
        <v>0.36793251631212537</v>
      </c>
      <c r="M59" s="49">
        <f t="shared" si="20"/>
        <v>3.2914491537303276</v>
      </c>
      <c r="N59" s="45" t="e">
        <f t="shared" si="21"/>
        <v>#N/A</v>
      </c>
      <c r="O59" s="3" t="e">
        <f t="shared" si="22"/>
        <v>#N/A</v>
      </c>
      <c r="P59" s="32" t="e">
        <f t="shared" si="10"/>
        <v>#N/A</v>
      </c>
      <c r="Q59" s="72" t="e">
        <f t="shared" si="11"/>
        <v>#N/A</v>
      </c>
      <c r="R59" s="109" t="e">
        <f t="shared" si="12"/>
        <v>#N/A</v>
      </c>
      <c r="S59" s="57" t="e">
        <f t="shared" si="23"/>
        <v>#N/A</v>
      </c>
      <c r="T59" s="39" t="e">
        <f t="shared" si="14"/>
        <v>#N/A</v>
      </c>
      <c r="U59" s="32" t="e">
        <f t="shared" si="15"/>
        <v>#N/A</v>
      </c>
    </row>
    <row r="60" spans="5:22">
      <c r="E60" s="45">
        <f t="shared" si="16"/>
        <v>50.745448115340601</v>
      </c>
      <c r="F60" s="3">
        <v>275</v>
      </c>
      <c r="G60" s="32">
        <f t="shared" si="9"/>
        <v>0.3873528684472568</v>
      </c>
      <c r="H60" s="45">
        <f t="shared" si="17"/>
        <v>3.9463364691529947</v>
      </c>
      <c r="I60" s="3">
        <f t="shared" si="18"/>
        <v>14229.998231718666</v>
      </c>
      <c r="J60" s="32">
        <f t="shared" si="5"/>
        <v>13047.077548198957</v>
      </c>
      <c r="K60" s="47">
        <f t="shared" si="6"/>
        <v>3.9463364691529947</v>
      </c>
      <c r="L60" s="48">
        <f t="shared" si="19"/>
        <v>0.49929818356907602</v>
      </c>
      <c r="M60" s="49">
        <f t="shared" si="20"/>
        <v>3.4470382855839188</v>
      </c>
      <c r="N60" s="45" t="e">
        <f t="shared" si="21"/>
        <v>#N/A</v>
      </c>
      <c r="O60" s="3" t="e">
        <f t="shared" si="22"/>
        <v>#N/A</v>
      </c>
      <c r="P60" s="32" t="e">
        <f t="shared" si="10"/>
        <v>#N/A</v>
      </c>
      <c r="Q60" s="72" t="e">
        <f t="shared" si="11"/>
        <v>#N/A</v>
      </c>
      <c r="R60" s="109" t="e">
        <f t="shared" si="12"/>
        <v>#N/A</v>
      </c>
      <c r="S60" s="57" t="e">
        <f t="shared" si="23"/>
        <v>#N/A</v>
      </c>
      <c r="T60" s="39" t="e">
        <f t="shared" si="14"/>
        <v>#N/A</v>
      </c>
      <c r="U60" s="32" t="e">
        <f t="shared" si="15"/>
        <v>#N/A</v>
      </c>
    </row>
    <row r="61" spans="5:22">
      <c r="E61" s="45">
        <f t="shared" si="16"/>
        <v>67.699106068311082</v>
      </c>
      <c r="F61" s="3">
        <v>280</v>
      </c>
      <c r="G61" s="32">
        <f t="shared" si="9"/>
        <v>0.29492160416766822</v>
      </c>
      <c r="H61" s="45">
        <f t="shared" si="17"/>
        <v>4.2297361870375481</v>
      </c>
      <c r="I61" s="3">
        <f t="shared" si="18"/>
        <v>19235.749699127104</v>
      </c>
      <c r="J61" s="32">
        <f t="shared" si="5"/>
        <v>17663.219655876997</v>
      </c>
      <c r="K61" s="47">
        <f t="shared" si="6"/>
        <v>4.2297361870375481</v>
      </c>
      <c r="L61" s="48">
        <f t="shared" si="19"/>
        <v>0.67493858593428435</v>
      </c>
      <c r="M61" s="49">
        <f t="shared" si="20"/>
        <v>3.5547976011032638</v>
      </c>
      <c r="N61" s="45" t="e">
        <f t="shared" si="21"/>
        <v>#N/A</v>
      </c>
      <c r="O61" s="3" t="e">
        <f t="shared" si="22"/>
        <v>#N/A</v>
      </c>
      <c r="P61" s="32" t="e">
        <f t="shared" si="10"/>
        <v>#N/A</v>
      </c>
      <c r="Q61" s="72" t="e">
        <f t="shared" si="11"/>
        <v>#N/A</v>
      </c>
      <c r="R61" s="109" t="e">
        <f t="shared" si="12"/>
        <v>#N/A</v>
      </c>
      <c r="S61" s="57" t="e">
        <f t="shared" si="23"/>
        <v>#N/A</v>
      </c>
      <c r="T61" s="39" t="e">
        <f t="shared" si="14"/>
        <v>#N/A</v>
      </c>
      <c r="U61" s="32" t="e">
        <f t="shared" si="15"/>
        <v>#N/A</v>
      </c>
    </row>
    <row r="62" spans="5:22">
      <c r="E62" s="45">
        <f t="shared" si="16"/>
        <v>89.858154891751454</v>
      </c>
      <c r="F62" s="3">
        <v>285</v>
      </c>
      <c r="G62" s="32">
        <f t="shared" si="9"/>
        <v>0.22564145419052828</v>
      </c>
      <c r="H62" s="45">
        <f t="shared" si="17"/>
        <v>4.5092995529684652</v>
      </c>
      <c r="I62" s="3">
        <f t="shared" si="18"/>
        <v>25894.574144149163</v>
      </c>
      <c r="J62" s="32">
        <f t="shared" si="5"/>
        <v>23818.658867727041</v>
      </c>
      <c r="K62" s="47">
        <f t="shared" si="6"/>
        <v>4.5092995529684652</v>
      </c>
      <c r="L62" s="48">
        <f t="shared" si="19"/>
        <v>0.90858154891751453</v>
      </c>
      <c r="M62" s="49">
        <f t="shared" si="20"/>
        <v>3.6007180040509508</v>
      </c>
      <c r="N62" s="45" t="e">
        <f t="shared" si="21"/>
        <v>#N/A</v>
      </c>
      <c r="O62" s="3" t="e">
        <f t="shared" si="22"/>
        <v>#N/A</v>
      </c>
      <c r="P62" s="32" t="e">
        <f t="shared" si="10"/>
        <v>#N/A</v>
      </c>
      <c r="Q62" s="72" t="e">
        <f t="shared" si="11"/>
        <v>#N/A</v>
      </c>
      <c r="R62" s="109" t="e">
        <f t="shared" si="12"/>
        <v>#N/A</v>
      </c>
      <c r="S62" s="57" t="e">
        <f t="shared" si="23"/>
        <v>#N/A</v>
      </c>
      <c r="T62" s="39" t="e">
        <f t="shared" si="14"/>
        <v>#N/A</v>
      </c>
      <c r="U62" s="32" t="e">
        <f t="shared" si="15"/>
        <v>#N/A</v>
      </c>
    </row>
    <row r="63" spans="5:22">
      <c r="E63" s="45">
        <f t="shared" si="16"/>
        <v>118.68521063081408</v>
      </c>
      <c r="F63" s="3">
        <v>290</v>
      </c>
      <c r="G63" s="32">
        <f t="shared" si="9"/>
        <v>0.17344816776500205</v>
      </c>
      <c r="H63" s="45">
        <f t="shared" si="17"/>
        <v>4.7848650513032647</v>
      </c>
      <c r="I63" s="3">
        <f t="shared" si="18"/>
        <v>34708.711082936083</v>
      </c>
      <c r="J63" s="32">
        <f t="shared" si="5"/>
        <v>31985.633150918431</v>
      </c>
      <c r="K63" s="47">
        <f t="shared" si="6"/>
        <v>4.7848650513032647</v>
      </c>
      <c r="L63" s="48">
        <f t="shared" si="19"/>
        <v>1.2178495116819679</v>
      </c>
      <c r="M63" s="49">
        <f t="shared" si="20"/>
        <v>3.5670155396212966</v>
      </c>
      <c r="N63" s="45" t="e">
        <f t="shared" si="21"/>
        <v>#N/A</v>
      </c>
      <c r="O63" s="3" t="e">
        <f t="shared" si="22"/>
        <v>#N/A</v>
      </c>
      <c r="P63" s="32" t="e">
        <f t="shared" si="10"/>
        <v>#N/A</v>
      </c>
      <c r="Q63" s="72" t="e">
        <f t="shared" si="11"/>
        <v>#N/A</v>
      </c>
      <c r="R63" s="109" t="e">
        <f t="shared" si="12"/>
        <v>#N/A</v>
      </c>
      <c r="S63" s="57" t="e">
        <f t="shared" si="23"/>
        <v>#N/A</v>
      </c>
      <c r="T63" s="39" t="e">
        <f t="shared" si="14"/>
        <v>#N/A</v>
      </c>
      <c r="U63" s="32" t="e">
        <f t="shared" si="15"/>
        <v>#N/A</v>
      </c>
    </row>
    <row r="64" spans="5:22">
      <c r="E64" s="45">
        <f t="shared" si="16"/>
        <v>156.01719747421984</v>
      </c>
      <c r="F64" s="3">
        <v>295</v>
      </c>
      <c r="G64" s="32">
        <f t="shared" si="9"/>
        <v>0.13393340196366188</v>
      </c>
      <c r="H64" s="45">
        <f t="shared" si="17"/>
        <v>5.0563553374018095</v>
      </c>
      <c r="I64" s="3">
        <f t="shared" si="18"/>
        <v>46320.073254894851</v>
      </c>
      <c r="J64" s="32">
        <f t="shared" si="5"/>
        <v>42768.978363167313</v>
      </c>
      <c r="K64" s="47">
        <f t="shared" si="6"/>
        <v>5.0563553374018095</v>
      </c>
      <c r="L64" s="48">
        <f t="shared" si="19"/>
        <v>1.6252657282419245</v>
      </c>
      <c r="M64" s="49">
        <f t="shared" si="20"/>
        <v>3.4310896091598853</v>
      </c>
      <c r="N64" s="45" t="e">
        <f t="shared" si="21"/>
        <v>#N/A</v>
      </c>
      <c r="O64" s="3" t="e">
        <f t="shared" si="22"/>
        <v>#N/A</v>
      </c>
      <c r="P64" s="32" t="e">
        <f t="shared" si="10"/>
        <v>#N/A</v>
      </c>
      <c r="Q64" s="72" t="e">
        <f t="shared" si="11"/>
        <v>#N/A</v>
      </c>
      <c r="R64" s="109" t="e">
        <f t="shared" si="12"/>
        <v>#N/A</v>
      </c>
      <c r="S64" s="57" t="e">
        <f t="shared" si="23"/>
        <v>#N/A</v>
      </c>
      <c r="T64" s="39" t="e">
        <f t="shared" si="14"/>
        <v>#N/A</v>
      </c>
      <c r="U64" s="32" t="e">
        <f t="shared" si="15"/>
        <v>#N/A</v>
      </c>
    </row>
    <row r="65" spans="5:21" ht="19.5" thickBot="1">
      <c r="E65" s="46">
        <f t="shared" ref="E65" si="24">F65/C$3+C$5*(F65/C$4)^C$6</f>
        <v>204.15210939000332</v>
      </c>
      <c r="F65" s="33">
        <v>300</v>
      </c>
      <c r="G65" s="34">
        <f t="shared" si="9"/>
        <v>0.10387470966495102</v>
      </c>
      <c r="H65" s="46">
        <f t="shared" ref="H65" si="25">LN((1+E65))</f>
        <v>5.323751701019118</v>
      </c>
      <c r="I65" s="33">
        <f t="shared" ref="I65" si="26">F65*(1+E65)</f>
        <v>61545.632817000995</v>
      </c>
      <c r="J65" s="34">
        <f t="shared" si="5"/>
        <v>56940.039707857119</v>
      </c>
      <c r="K65" s="50">
        <f t="shared" si="6"/>
        <v>5.323751701019118</v>
      </c>
      <c r="L65" s="51">
        <f t="shared" ref="L65" si="27">I65/C$3</f>
        <v>2.1594958883158242</v>
      </c>
      <c r="M65" s="52">
        <f t="shared" ref="M65" si="28">H65-L65</f>
        <v>3.1642558127032938</v>
      </c>
      <c r="N65" s="46" t="e">
        <f t="shared" si="21"/>
        <v>#N/A</v>
      </c>
      <c r="O65" s="33" t="e">
        <f t="shared" si="22"/>
        <v>#N/A</v>
      </c>
      <c r="P65" s="34" t="e">
        <f t="shared" si="10"/>
        <v>#N/A</v>
      </c>
      <c r="Q65" s="94" t="e">
        <f t="shared" si="11"/>
        <v>#N/A</v>
      </c>
      <c r="R65" s="111" t="e">
        <f t="shared" si="12"/>
        <v>#N/A</v>
      </c>
      <c r="S65" s="58" t="e">
        <f t="shared" si="23"/>
        <v>#N/A</v>
      </c>
      <c r="T65" s="40" t="e">
        <f t="shared" si="14"/>
        <v>#N/A</v>
      </c>
      <c r="U65" s="34" t="e">
        <f t="shared" si="15"/>
        <v>#N/A</v>
      </c>
    </row>
    <row r="67" spans="5:21">
      <c r="H67" s="6"/>
      <c r="M67" s="7"/>
    </row>
  </sheetData>
  <phoneticPr fontId="1"/>
  <conditionalFormatting sqref="Q5:R65">
    <cfRule type="expression" dxfId="5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A46" zoomScale="85" zoomScaleNormal="85" workbookViewId="0">
      <selection activeCell="W59" sqref="W59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1" s="11" customFormat="1" ht="24">
      <c r="A1" s="10" t="s">
        <v>53</v>
      </c>
    </row>
    <row r="2" spans="1:21" ht="20.25" customHeight="1" thickBot="1">
      <c r="B2" s="1" t="s">
        <v>17</v>
      </c>
      <c r="C2" s="1"/>
      <c r="D2" s="1"/>
      <c r="E2" s="26" t="s">
        <v>54</v>
      </c>
      <c r="F2" s="1"/>
      <c r="G2" s="1"/>
      <c r="H2" s="26" t="s">
        <v>55</v>
      </c>
      <c r="I2" s="1"/>
      <c r="J2" s="1"/>
      <c r="K2" s="1"/>
      <c r="L2" s="26"/>
      <c r="N2" s="26" t="s">
        <v>56</v>
      </c>
      <c r="Q2" s="26" t="s">
        <v>28</v>
      </c>
      <c r="S2" s="26" t="s">
        <v>57</v>
      </c>
    </row>
    <row r="3" spans="1:21" ht="21">
      <c r="B3" s="12" t="s">
        <v>2</v>
      </c>
      <c r="C3" s="43">
        <v>28500</v>
      </c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</row>
    <row r="4" spans="1:21" ht="21">
      <c r="B4" s="13" t="s">
        <v>16</v>
      </c>
      <c r="C4" s="14">
        <v>115</v>
      </c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</row>
    <row r="5" spans="1:21">
      <c r="A5" s="2"/>
      <c r="B5" s="13" t="s">
        <v>3</v>
      </c>
      <c r="C5" s="113">
        <v>8.0000000000000007E-5</v>
      </c>
      <c r="E5" s="45">
        <f t="shared" ref="E5:E36" si="0">F5/C$3+C$5*(F5/C$4)^C$6</f>
        <v>0</v>
      </c>
      <c r="F5" s="3">
        <v>0</v>
      </c>
      <c r="G5" s="32" t="e">
        <f>IFERROR((F5-F4)/(E5-E4),NA())</f>
        <v>#N/A</v>
      </c>
      <c r="H5" s="45">
        <f t="shared" ref="H5:H36" si="1">LN((1+E5))</f>
        <v>0</v>
      </c>
      <c r="I5" s="3">
        <f t="shared" ref="I5:I36" si="2">F5*(1+E5)</f>
        <v>0</v>
      </c>
      <c r="J5" s="32" t="e">
        <f>IFERROR((I5-I4)/(H5-H4),NA())</f>
        <v>#N/A</v>
      </c>
      <c r="K5" s="47">
        <f>H5</f>
        <v>0</v>
      </c>
      <c r="L5" s="48">
        <f t="shared" ref="L5:L36" si="3">I5/C$3</f>
        <v>0</v>
      </c>
      <c r="M5" s="49">
        <f t="shared" ref="M5:M36" si="4">H5-L5</f>
        <v>0</v>
      </c>
      <c r="N5" s="45">
        <f>INDEX(M1:M65,C$23,1)-INDEX(M1:M65,C$23,1)</f>
        <v>0</v>
      </c>
      <c r="O5" s="3">
        <f>INDEX(I$1:I$65,C$23,1)</f>
        <v>90.284353102570364</v>
      </c>
      <c r="P5" s="32" t="e">
        <f>IFERROR((O5-O4)/(N5-N4),NA())</f>
        <v>#N/A</v>
      </c>
      <c r="Q5" s="72">
        <f>ROUND(N5,7)</f>
        <v>0</v>
      </c>
      <c r="R5" s="109">
        <f>ROUND(INDEX(I$1:I$65,C$23,1)*6.89476,3)</f>
        <v>622.48900000000003</v>
      </c>
      <c r="S5" s="45">
        <v>0</v>
      </c>
      <c r="T5" s="38">
        <v>0</v>
      </c>
      <c r="U5" s="32" t="e">
        <f>IFERROR((T5-T4)/(S5-S4),NA())</f>
        <v>#N/A</v>
      </c>
    </row>
    <row r="6" spans="1:21" ht="19.5" thickBot="1">
      <c r="A6" s="2"/>
      <c r="B6" s="16" t="s">
        <v>4</v>
      </c>
      <c r="C6" s="17">
        <v>16</v>
      </c>
      <c r="E6" s="45">
        <f t="shared" si="0"/>
        <v>1.7543859649122806E-4</v>
      </c>
      <c r="F6" s="3">
        <v>5</v>
      </c>
      <c r="G6" s="32">
        <f>IFERROR((F6-F5)/(E6-E5),NA())</f>
        <v>28500.000000000004</v>
      </c>
      <c r="H6" s="45">
        <f t="shared" si="1"/>
        <v>1.7542320894027986E-4</v>
      </c>
      <c r="I6" s="3">
        <f t="shared" si="2"/>
        <v>5.0008771929824558</v>
      </c>
      <c r="J6" s="32">
        <f t="shared" ref="J6:J65" si="5">IFERROR((I6-I5)/(H6-H5),NA())</f>
        <v>28507.500365501393</v>
      </c>
      <c r="K6" s="47">
        <f t="shared" ref="K6:K65" si="6">H6</f>
        <v>1.7542320894027986E-4</v>
      </c>
      <c r="L6" s="48">
        <f t="shared" si="3"/>
        <v>1.7546937519236688E-4</v>
      </c>
      <c r="M6" s="49">
        <f t="shared" si="4"/>
        <v>-4.6166252087013636E-8</v>
      </c>
      <c r="N6" s="45">
        <f t="shared" ref="N6:N37" si="7">IFERROR(INDEX(M$1:M$65,ROW()+$C$23-5)-INDEX(M$1:M$65,$C$23,1),NA())</f>
        <v>4.5710749589254404E-7</v>
      </c>
      <c r="O6" s="3">
        <f t="shared" ref="O6:O37" si="8">IFERROR(INDEX(I$1:I$65,ROW()+$C$23-5),NA())</f>
        <v>95.317024125333461</v>
      </c>
      <c r="P6" s="108">
        <f>IFERROR((O6-O5)/(N6-N5),NA())</f>
        <v>11009819.501945267</v>
      </c>
      <c r="Q6" s="72">
        <f>ROUND(N6,7)</f>
        <v>4.9999999999999998E-7</v>
      </c>
      <c r="R6" s="109">
        <f>IFERROR(ROUND(IFERROR(INDEX(I$1:I$65,ROW()+$C$23-5),"")*6.89476,3),NA())</f>
        <v>657.18799999999999</v>
      </c>
      <c r="S6" s="67">
        <f>T6/C3</f>
        <v>3.1678720386866793E-3</v>
      </c>
      <c r="T6" s="39">
        <f>O5</f>
        <v>90.284353102570364</v>
      </c>
      <c r="U6" s="32">
        <f>IFERROR((T6-T5)/(S6-S5),NA())</f>
        <v>28500</v>
      </c>
    </row>
    <row r="7" spans="1:21">
      <c r="E7" s="45">
        <f t="shared" si="0"/>
        <v>3.5087719298245611E-4</v>
      </c>
      <c r="F7" s="3">
        <v>10</v>
      </c>
      <c r="G7" s="32">
        <f t="shared" ref="G7:G65" si="9">IFERROR((F7-F6)/(E7-E6),NA())</f>
        <v>28500.000000000004</v>
      </c>
      <c r="H7" s="45">
        <f t="shared" si="1"/>
        <v>3.5081564997587248E-4</v>
      </c>
      <c r="I7" s="3">
        <f t="shared" si="2"/>
        <v>10.003508771929825</v>
      </c>
      <c r="J7" s="32">
        <f t="shared" si="5"/>
        <v>28522.503874224425</v>
      </c>
      <c r="K7" s="47">
        <f t="shared" si="6"/>
        <v>3.5081564997587248E-4</v>
      </c>
      <c r="L7" s="48">
        <f t="shared" si="3"/>
        <v>3.5100030778701139E-4</v>
      </c>
      <c r="M7" s="49">
        <f t="shared" si="4"/>
        <v>-1.8465781113891728E-7</v>
      </c>
      <c r="N7" s="45">
        <f t="shared" si="7"/>
        <v>3.4101834799921821E-6</v>
      </c>
      <c r="O7" s="3">
        <f t="shared" si="8"/>
        <v>100.35173211114041</v>
      </c>
      <c r="P7" s="32">
        <f t="shared" ref="P7:P65" si="10">IFERROR((O7-O6)/(N7-N6),NA())</f>
        <v>1704902.9598003982</v>
      </c>
      <c r="Q7" s="72">
        <f t="shared" ref="Q7:Q65" si="11">ROUND(N7,7)</f>
        <v>3.4000000000000001E-6</v>
      </c>
      <c r="R7" s="109">
        <f t="shared" ref="R7:R65" si="12">IFERROR(ROUND(IFERROR(INDEX(I$1:I$65,ROW()+$C$23-5),"")*6.89476,3),NA())</f>
        <v>691.90099999999995</v>
      </c>
      <c r="S7" s="67">
        <f t="shared" ref="S7:S38" si="13">IFERROR(S6+VLOOKUP(T7,$I$5:$K$65,3)-VLOOKUP(T6,$I$5:$K$65,3),NA())</f>
        <v>3.3449140943496978E-3</v>
      </c>
      <c r="T7" s="39">
        <f t="shared" ref="T7:T65" si="14">O6</f>
        <v>95.317024125333461</v>
      </c>
      <c r="U7" s="42">
        <f t="shared" ref="U7:U65" si="15">IFERROR((T7-T6)/(S7-S6),NA())</f>
        <v>28426.415429463108</v>
      </c>
    </row>
    <row r="8" spans="1:21" ht="19.5" thickBot="1">
      <c r="B8" s="1" t="s">
        <v>7</v>
      </c>
      <c r="E8" s="45">
        <f t="shared" si="0"/>
        <v>5.2631578947368474E-4</v>
      </c>
      <c r="F8" s="3">
        <v>15</v>
      </c>
      <c r="G8" s="32">
        <f t="shared" si="9"/>
        <v>28499.999999999909</v>
      </c>
      <c r="H8" s="45">
        <f t="shared" si="1"/>
        <v>5.2617733389735721E-4</v>
      </c>
      <c r="I8" s="3">
        <f t="shared" si="2"/>
        <v>15.007894736842106</v>
      </c>
      <c r="J8" s="32">
        <f t="shared" si="5"/>
        <v>28537.510891791568</v>
      </c>
      <c r="K8" s="47">
        <f t="shared" si="6"/>
        <v>5.2617733389735721E-4</v>
      </c>
      <c r="L8" s="48">
        <f t="shared" si="3"/>
        <v>5.2659279778393352E-4</v>
      </c>
      <c r="M8" s="49">
        <f t="shared" si="4"/>
        <v>-4.154638865763163E-7</v>
      </c>
      <c r="N8" s="45">
        <f t="shared" si="7"/>
        <v>1.1554661815562847E-5</v>
      </c>
      <c r="O8" s="3">
        <f t="shared" si="8"/>
        <v>105.3888015933414</v>
      </c>
      <c r="P8" s="32">
        <f t="shared" si="10"/>
        <v>618464.34782714106</v>
      </c>
      <c r="Q8" s="72">
        <f t="shared" si="11"/>
        <v>1.1600000000000001E-5</v>
      </c>
      <c r="R8" s="109">
        <f t="shared" si="12"/>
        <v>726.63</v>
      </c>
      <c r="S8" s="67">
        <f t="shared" si="13"/>
        <v>3.5245235908884271E-3</v>
      </c>
      <c r="T8" s="39">
        <f t="shared" si="14"/>
        <v>100.35173211114041</v>
      </c>
      <c r="U8" s="32">
        <f t="shared" si="15"/>
        <v>28031.413053492473</v>
      </c>
    </row>
    <row r="9" spans="1:21">
      <c r="B9" s="12" t="s">
        <v>1</v>
      </c>
      <c r="C9" s="18" t="s">
        <v>0</v>
      </c>
      <c r="E9" s="45">
        <f t="shared" si="0"/>
        <v>7.0175438596496828E-4</v>
      </c>
      <c r="F9" s="3">
        <v>20</v>
      </c>
      <c r="G9" s="32">
        <f t="shared" si="9"/>
        <v>28499.999999990989</v>
      </c>
      <c r="H9" s="45">
        <f t="shared" si="1"/>
        <v>7.0150827149030332E-4</v>
      </c>
      <c r="I9" s="3">
        <f t="shared" si="2"/>
        <v>20.014035087719297</v>
      </c>
      <c r="J9" s="32">
        <f t="shared" si="5"/>
        <v>28552.521418094537</v>
      </c>
      <c r="K9" s="47">
        <f t="shared" si="6"/>
        <v>7.0150827149030332E-4</v>
      </c>
      <c r="L9" s="48">
        <f t="shared" si="3"/>
        <v>7.0224684518313324E-4</v>
      </c>
      <c r="M9" s="49">
        <f t="shared" si="4"/>
        <v>-7.3857369282991428E-7</v>
      </c>
      <c r="N9" s="45">
        <f t="shared" si="7"/>
        <v>3.0027396423330972E-5</v>
      </c>
      <c r="O9" s="3">
        <f t="shared" si="8"/>
        <v>110.42888256193422</v>
      </c>
      <c r="P9" s="32">
        <f t="shared" si="10"/>
        <v>272838.9204743607</v>
      </c>
      <c r="Q9" s="72">
        <f t="shared" si="11"/>
        <v>3.0000000000000001E-5</v>
      </c>
      <c r="R9" s="109">
        <f t="shared" si="12"/>
        <v>761.38099999999997</v>
      </c>
      <c r="S9" s="67">
        <f t="shared" si="13"/>
        <v>3.709407349301226E-3</v>
      </c>
      <c r="T9" s="39">
        <f t="shared" si="14"/>
        <v>105.3888015933414</v>
      </c>
      <c r="U9" s="32">
        <f t="shared" si="15"/>
        <v>27244.521235632175</v>
      </c>
    </row>
    <row r="10" spans="1:21">
      <c r="B10" s="19">
        <v>0</v>
      </c>
      <c r="C10" s="20">
        <f>B10/(C$3*0.7)</f>
        <v>0</v>
      </c>
      <c r="E10" s="45">
        <f t="shared" si="0"/>
        <v>8.7719298245813085E-4</v>
      </c>
      <c r="F10" s="3">
        <v>25</v>
      </c>
      <c r="G10" s="32">
        <f t="shared" si="9"/>
        <v>28499.99999968574</v>
      </c>
      <c r="H10" s="45">
        <f t="shared" si="1"/>
        <v>8.7680847353638282E-4</v>
      </c>
      <c r="I10" s="3">
        <f t="shared" si="2"/>
        <v>25.02192982456145</v>
      </c>
      <c r="J10" s="32">
        <f t="shared" si="5"/>
        <v>28567.535452844349</v>
      </c>
      <c r="K10" s="47">
        <f t="shared" si="6"/>
        <v>8.7680847353638282E-4</v>
      </c>
      <c r="L10" s="48">
        <f t="shared" si="3"/>
        <v>8.7796244998461232E-4</v>
      </c>
      <c r="M10" s="49">
        <f t="shared" si="4"/>
        <v>-1.153976448229504E-6</v>
      </c>
      <c r="N10" s="45">
        <f t="shared" si="7"/>
        <v>6.8325230021437384E-5</v>
      </c>
      <c r="O10" s="3">
        <f t="shared" si="8"/>
        <v>115.47323508771929</v>
      </c>
      <c r="P10" s="32">
        <f t="shared" si="10"/>
        <v>131713.78252670888</v>
      </c>
      <c r="Q10" s="72">
        <f t="shared" si="11"/>
        <v>6.8300000000000007E-5</v>
      </c>
      <c r="R10" s="109">
        <f t="shared" si="12"/>
        <v>796.16</v>
      </c>
      <c r="S10" s="67">
        <f t="shared" si="13"/>
        <v>3.9047250301754086E-3</v>
      </c>
      <c r="T10" s="39">
        <f t="shared" si="14"/>
        <v>110.42888256193422</v>
      </c>
      <c r="U10" s="32">
        <f t="shared" si="15"/>
        <v>25804.530066274332</v>
      </c>
    </row>
    <row r="11" spans="1:21" ht="19.5" thickBot="1">
      <c r="B11" s="21">
        <v>999</v>
      </c>
      <c r="C11" s="22">
        <f>B11/(C$3*0.7)</f>
        <v>5.0075187969924814E-2</v>
      </c>
      <c r="E11" s="45">
        <f t="shared" si="0"/>
        <v>1.0526315789841699E-3</v>
      </c>
      <c r="F11" s="3">
        <v>30</v>
      </c>
      <c r="G11" s="32">
        <f t="shared" si="9"/>
        <v>28499.999994344955</v>
      </c>
      <c r="H11" s="45">
        <f t="shared" si="1"/>
        <v>1.0520779508406553E-3</v>
      </c>
      <c r="I11" s="3">
        <f t="shared" si="2"/>
        <v>30.031578947369528</v>
      </c>
      <c r="J11" s="32">
        <f t="shared" si="5"/>
        <v>28582.552991307166</v>
      </c>
      <c r="K11" s="47">
        <f t="shared" si="6"/>
        <v>1.0520779508406553E-3</v>
      </c>
      <c r="L11" s="48">
        <f t="shared" si="3"/>
        <v>1.0537396121884045E-3</v>
      </c>
      <c r="M11" s="49">
        <f t="shared" si="4"/>
        <v>-1.6616613477491576E-6</v>
      </c>
      <c r="N11" s="45">
        <f t="shared" si="7"/>
        <v>1.4352606814436271E-4</v>
      </c>
      <c r="O11" s="3">
        <f t="shared" si="8"/>
        <v>120.52423046710058</v>
      </c>
      <c r="P11" s="32">
        <f t="shared" si="10"/>
        <v>67166.743156835539</v>
      </c>
      <c r="Q11" s="72">
        <f t="shared" si="11"/>
        <v>1.4349999999999999E-4</v>
      </c>
      <c r="R11" s="109">
        <f t="shared" si="12"/>
        <v>830.98599999999999</v>
      </c>
      <c r="S11" s="67">
        <f t="shared" si="13"/>
        <v>4.1200176892396568E-3</v>
      </c>
      <c r="T11" s="39">
        <f t="shared" si="14"/>
        <v>115.47323508771929</v>
      </c>
      <c r="U11" s="32">
        <f t="shared" si="15"/>
        <v>23430.211451286516</v>
      </c>
    </row>
    <row r="12" spans="1:21">
      <c r="E12" s="45">
        <f t="shared" si="0"/>
        <v>1.2280701758721206E-3</v>
      </c>
      <c r="F12" s="3">
        <v>35</v>
      </c>
      <c r="G12" s="32">
        <f t="shared" si="9"/>
        <v>28499.999935552405</v>
      </c>
      <c r="H12" s="45">
        <f t="shared" si="1"/>
        <v>1.2273167144996695E-3</v>
      </c>
      <c r="I12" s="3">
        <f t="shared" si="2"/>
        <v>35.042982456155528</v>
      </c>
      <c r="J12" s="32">
        <f t="shared" si="5"/>
        <v>28597.573985042302</v>
      </c>
      <c r="K12" s="47">
        <f t="shared" si="6"/>
        <v>1.2273167144996695E-3</v>
      </c>
      <c r="L12" s="48">
        <f t="shared" si="3"/>
        <v>1.2295783317949308E-3</v>
      </c>
      <c r="M12" s="49">
        <f t="shared" si="4"/>
        <v>-2.2616172952612777E-6</v>
      </c>
      <c r="N12" s="45">
        <f t="shared" si="7"/>
        <v>2.8557055219212641E-4</v>
      </c>
      <c r="O12" s="3">
        <f t="shared" si="8"/>
        <v>125.58621160696015</v>
      </c>
      <c r="P12" s="32">
        <f t="shared" si="10"/>
        <v>35636.590704623442</v>
      </c>
      <c r="Q12" s="72">
        <f t="shared" si="11"/>
        <v>2.856E-4</v>
      </c>
      <c r="R12" s="109">
        <f t="shared" si="12"/>
        <v>865.88699999999994</v>
      </c>
      <c r="S12" s="67">
        <f t="shared" si="13"/>
        <v>4.3724464354110487E-3</v>
      </c>
      <c r="T12" s="39">
        <f t="shared" si="14"/>
        <v>120.52423046710058</v>
      </c>
      <c r="U12" s="32">
        <f t="shared" si="15"/>
        <v>20009.588670031306</v>
      </c>
    </row>
    <row r="13" spans="1:21" ht="19.5" thickBot="1">
      <c r="B13" s="1" t="s">
        <v>8</v>
      </c>
      <c r="E13" s="45">
        <f t="shared" si="0"/>
        <v>1.4035087756016701E-3</v>
      </c>
      <c r="F13" s="3">
        <v>40</v>
      </c>
      <c r="G13" s="32">
        <f t="shared" si="9"/>
        <v>28499.999473934706</v>
      </c>
      <c r="H13" s="45">
        <f t="shared" si="1"/>
        <v>1.4025247777522372E-3</v>
      </c>
      <c r="I13" s="3">
        <f t="shared" si="2"/>
        <v>40.056140351024069</v>
      </c>
      <c r="J13" s="32">
        <f t="shared" si="5"/>
        <v>28612.598083696197</v>
      </c>
      <c r="K13" s="47">
        <f t="shared" si="6"/>
        <v>1.4025247777522372E-3</v>
      </c>
      <c r="L13" s="48">
        <f t="shared" si="3"/>
        <v>1.4054786088078621E-3</v>
      </c>
      <c r="M13" s="49">
        <f t="shared" si="4"/>
        <v>-2.953831055624908E-6</v>
      </c>
      <c r="N13" s="45">
        <f t="shared" si="7"/>
        <v>5.4573419917052944E-4</v>
      </c>
      <c r="O13" s="3">
        <f t="shared" si="8"/>
        <v>130.66693643257335</v>
      </c>
      <c r="P13" s="32">
        <f t="shared" si="10"/>
        <v>19528.957579668957</v>
      </c>
      <c r="Q13" s="72">
        <f t="shared" si="11"/>
        <v>5.4569999999999998E-4</v>
      </c>
      <c r="R13" s="109">
        <f t="shared" si="12"/>
        <v>900.91700000000003</v>
      </c>
      <c r="S13" s="67">
        <f t="shared" si="13"/>
        <v>4.6921042927872188E-3</v>
      </c>
      <c r="T13" s="39">
        <f t="shared" si="14"/>
        <v>125.58621160696015</v>
      </c>
      <c r="U13" s="32">
        <f t="shared" si="15"/>
        <v>15835.622441473979</v>
      </c>
    </row>
    <row r="14" spans="1:21">
      <c r="B14" s="12" t="s">
        <v>1</v>
      </c>
      <c r="C14" s="18" t="s">
        <v>0</v>
      </c>
      <c r="E14" s="45">
        <f t="shared" si="0"/>
        <v>1.5789473925937303E-3</v>
      </c>
      <c r="F14" s="3">
        <v>45</v>
      </c>
      <c r="G14" s="32">
        <f t="shared" si="9"/>
        <v>28499.996669640193</v>
      </c>
      <c r="H14" s="45">
        <f t="shared" si="1"/>
        <v>1.5777021657522911E-3</v>
      </c>
      <c r="I14" s="3">
        <f t="shared" si="2"/>
        <v>45.071052632666721</v>
      </c>
      <c r="J14" s="32">
        <f t="shared" si="5"/>
        <v>28627.623341667302</v>
      </c>
      <c r="K14" s="47">
        <f t="shared" si="6"/>
        <v>1.5777021657522911E-3</v>
      </c>
      <c r="L14" s="48">
        <f t="shared" si="3"/>
        <v>1.5814404432514639E-3</v>
      </c>
      <c r="M14" s="49">
        <f t="shared" si="4"/>
        <v>-3.7382774991728211E-6</v>
      </c>
      <c r="N14" s="45">
        <f t="shared" si="7"/>
        <v>1.0099365311695952E-3</v>
      </c>
      <c r="O14" s="3">
        <f t="shared" si="8"/>
        <v>135.77994854350166</v>
      </c>
      <c r="P14" s="32">
        <f t="shared" si="10"/>
        <v>11014.619614057863</v>
      </c>
      <c r="Q14" s="72">
        <f t="shared" si="11"/>
        <v>1.0099E-3</v>
      </c>
      <c r="R14" s="109">
        <f t="shared" si="12"/>
        <v>936.17</v>
      </c>
      <c r="S14" s="67">
        <f t="shared" si="13"/>
        <v>5.130538986278365E-3</v>
      </c>
      <c r="T14" s="39">
        <f t="shared" si="14"/>
        <v>130.66693643257335</v>
      </c>
      <c r="U14" s="32">
        <f t="shared" si="15"/>
        <v>11588.327522981035</v>
      </c>
    </row>
    <row r="15" spans="1:21">
      <c r="B15" s="19">
        <v>0</v>
      </c>
      <c r="C15" s="20">
        <f>B15/(C$3*0.85)</f>
        <v>0</v>
      </c>
      <c r="E15" s="45">
        <f t="shared" si="0"/>
        <v>1.754386095362439E-3</v>
      </c>
      <c r="F15" s="3">
        <v>50</v>
      </c>
      <c r="G15" s="32">
        <f t="shared" si="9"/>
        <v>28499.982735233738</v>
      </c>
      <c r="H15" s="45">
        <f t="shared" si="1"/>
        <v>1.752848957636023E-3</v>
      </c>
      <c r="I15" s="3">
        <f t="shared" si="2"/>
        <v>50.087719304768122</v>
      </c>
      <c r="J15" s="32">
        <f t="shared" si="5"/>
        <v>28642.640942185375</v>
      </c>
      <c r="K15" s="47">
        <f t="shared" si="6"/>
        <v>1.752848957636023E-3</v>
      </c>
      <c r="L15" s="48">
        <f t="shared" si="3"/>
        <v>1.7574638352550217E-3</v>
      </c>
      <c r="M15" s="49">
        <f t="shared" si="4"/>
        <v>-4.614877618998748E-6</v>
      </c>
      <c r="N15" s="45">
        <f t="shared" si="7"/>
        <v>1.8192264642978464E-3</v>
      </c>
      <c r="O15" s="3">
        <f t="shared" si="8"/>
        <v>140.9483953580382</v>
      </c>
      <c r="P15" s="32">
        <f t="shared" si="10"/>
        <v>6386.3970166517247</v>
      </c>
      <c r="Q15" s="72">
        <f t="shared" si="11"/>
        <v>1.8192E-3</v>
      </c>
      <c r="R15" s="109">
        <f t="shared" si="12"/>
        <v>971.80499999999995</v>
      </c>
      <c r="S15" s="67">
        <f t="shared" si="13"/>
        <v>5.7741452519942124E-3</v>
      </c>
      <c r="T15" s="39">
        <f t="shared" si="14"/>
        <v>135.77994854350166</v>
      </c>
      <c r="U15" s="32">
        <f t="shared" si="15"/>
        <v>7944.3168646616432</v>
      </c>
    </row>
    <row r="16" spans="1:21" ht="19.5" thickBot="1">
      <c r="B16" s="21">
        <v>999</v>
      </c>
      <c r="C16" s="22">
        <f>B16/(C$3*0.85)</f>
        <v>4.123839009287926E-2</v>
      </c>
      <c r="E16" s="45">
        <f t="shared" si="0"/>
        <v>1.9298251608184627E-3</v>
      </c>
      <c r="F16" s="3">
        <v>55</v>
      </c>
      <c r="G16" s="32">
        <f t="shared" si="9"/>
        <v>28499.92381687259</v>
      </c>
      <c r="H16" s="45">
        <f t="shared" si="1"/>
        <v>1.9279654404817618E-3</v>
      </c>
      <c r="I16" s="3">
        <f t="shared" si="2"/>
        <v>55.106140383845016</v>
      </c>
      <c r="J16" s="32">
        <f t="shared" si="5"/>
        <v>28657.616904615734</v>
      </c>
      <c r="K16" s="47">
        <f t="shared" si="6"/>
        <v>1.9279654404817618E-3</v>
      </c>
      <c r="L16" s="48">
        <f t="shared" si="3"/>
        <v>1.9335487853980708E-3</v>
      </c>
      <c r="M16" s="49">
        <f t="shared" si="4"/>
        <v>-5.5833449163090326E-6</v>
      </c>
      <c r="N16" s="45">
        <f t="shared" si="7"/>
        <v>3.2006628871180426E-3</v>
      </c>
      <c r="O16" s="3">
        <f t="shared" si="8"/>
        <v>146.21106733406239</v>
      </c>
      <c r="P16" s="32">
        <f t="shared" si="10"/>
        <v>3809.5650940493324</v>
      </c>
      <c r="Q16" s="72">
        <f t="shared" si="11"/>
        <v>3.2006999999999999E-3</v>
      </c>
      <c r="R16" s="109">
        <f t="shared" si="12"/>
        <v>1008.09</v>
      </c>
      <c r="S16" s="67">
        <f t="shared" si="13"/>
        <v>6.7647841961588342E-3</v>
      </c>
      <c r="T16" s="39">
        <f t="shared" si="14"/>
        <v>140.9483953580382</v>
      </c>
      <c r="U16" s="32">
        <f t="shared" si="15"/>
        <v>5217.2861212264825</v>
      </c>
    </row>
    <row r="17" spans="2:21">
      <c r="E17" s="45">
        <f t="shared" si="0"/>
        <v>2.1052655697128223E-3</v>
      </c>
      <c r="F17" s="3">
        <v>60</v>
      </c>
      <c r="G17" s="32">
        <f t="shared" si="9"/>
        <v>28499.705578152869</v>
      </c>
      <c r="H17" s="45">
        <f t="shared" si="1"/>
        <v>2.1030526035301211E-3</v>
      </c>
      <c r="I17" s="3">
        <f t="shared" si="2"/>
        <v>60.126315934182777</v>
      </c>
      <c r="J17" s="32">
        <f t="shared" si="5"/>
        <v>28672.436419288959</v>
      </c>
      <c r="K17" s="47">
        <f t="shared" si="6"/>
        <v>2.1030526035301211E-3</v>
      </c>
      <c r="L17" s="48">
        <f t="shared" si="3"/>
        <v>2.1096952959362377E-3</v>
      </c>
      <c r="M17" s="49">
        <f t="shared" si="4"/>
        <v>-6.6426924061166633E-6</v>
      </c>
      <c r="N17" s="45">
        <f t="shared" si="7"/>
        <v>5.5128231162760374E-3</v>
      </c>
      <c r="O17" s="3">
        <f t="shared" si="8"/>
        <v>151.63179142003011</v>
      </c>
      <c r="P17" s="32">
        <f t="shared" si="10"/>
        <v>2344.4413659609359</v>
      </c>
      <c r="Q17" s="72">
        <f t="shared" si="11"/>
        <v>5.5128E-3</v>
      </c>
      <c r="R17" s="109">
        <f t="shared" si="12"/>
        <v>1045.4649999999999</v>
      </c>
      <c r="S17" s="67">
        <f t="shared" si="13"/>
        <v>8.3308757760325123E-3</v>
      </c>
      <c r="T17" s="39">
        <f t="shared" si="14"/>
        <v>146.21106733406239</v>
      </c>
      <c r="U17" s="32">
        <f t="shared" si="15"/>
        <v>3360.3858443889244</v>
      </c>
    </row>
    <row r="18" spans="2:21" ht="19.5" thickBot="1">
      <c r="B18" s="1" t="s">
        <v>9</v>
      </c>
      <c r="E18" s="45">
        <f t="shared" si="0"/>
        <v>2.2807104347561703E-3</v>
      </c>
      <c r="F18" s="3">
        <v>65</v>
      </c>
      <c r="G18" s="32">
        <f t="shared" si="9"/>
        <v>28498.981710092376</v>
      </c>
      <c r="H18" s="45">
        <f t="shared" si="1"/>
        <v>2.2781135624389201E-3</v>
      </c>
      <c r="I18" s="3">
        <f t="shared" si="2"/>
        <v>65.148246178259157</v>
      </c>
      <c r="J18" s="32">
        <f t="shared" si="5"/>
        <v>28686.75160572289</v>
      </c>
      <c r="K18" s="47">
        <f t="shared" si="6"/>
        <v>2.2781135624389201E-3</v>
      </c>
      <c r="L18" s="48">
        <f t="shared" si="3"/>
        <v>2.2859033746757598E-3</v>
      </c>
      <c r="M18" s="49">
        <f t="shared" si="4"/>
        <v>-7.7898122368396522E-6</v>
      </c>
      <c r="N18" s="45">
        <f t="shared" si="7"/>
        <v>9.3111097497428873E-3</v>
      </c>
      <c r="O18" s="3">
        <f t="shared" si="8"/>
        <v>157.31381560846336</v>
      </c>
      <c r="P18" s="32">
        <f t="shared" si="10"/>
        <v>1495.9440233837836</v>
      </c>
      <c r="Q18" s="72">
        <f t="shared" si="11"/>
        <v>9.3110999999999992E-3</v>
      </c>
      <c r="R18" s="109">
        <f t="shared" si="12"/>
        <v>1084.6410000000001</v>
      </c>
      <c r="S18" s="67">
        <f t="shared" si="13"/>
        <v>1.0833236850312181E-2</v>
      </c>
      <c r="T18" s="39">
        <f t="shared" si="14"/>
        <v>151.63179142003011</v>
      </c>
      <c r="U18" s="32">
        <f t="shared" si="15"/>
        <v>2166.2437694081109</v>
      </c>
    </row>
    <row r="19" spans="2:21">
      <c r="B19" s="12" t="s">
        <v>6</v>
      </c>
      <c r="C19" s="23">
        <v>125</v>
      </c>
      <c r="E19" s="45">
        <f t="shared" si="0"/>
        <v>2.4561687623129791E-3</v>
      </c>
      <c r="F19" s="3">
        <v>70</v>
      </c>
      <c r="G19" s="32">
        <f t="shared" si="9"/>
        <v>28496.795048847889</v>
      </c>
      <c r="H19" s="45">
        <f t="shared" si="1"/>
        <v>2.4531573099007961E-3</v>
      </c>
      <c r="I19" s="3">
        <f t="shared" si="2"/>
        <v>70.171931813361908</v>
      </c>
      <c r="J19" s="32">
        <f t="shared" si="5"/>
        <v>28699.600573833097</v>
      </c>
      <c r="K19" s="47">
        <f t="shared" si="6"/>
        <v>2.4531573099007961E-3</v>
      </c>
      <c r="L19" s="48">
        <f t="shared" si="3"/>
        <v>2.4621730460828739E-3</v>
      </c>
      <c r="M19" s="49">
        <f t="shared" si="4"/>
        <v>-9.0157361820777764E-6</v>
      </c>
      <c r="N19" s="45">
        <f t="shared" si="7"/>
        <v>1.5438337007900831E-2</v>
      </c>
      <c r="O19" s="3">
        <f t="shared" si="8"/>
        <v>163.4215186482229</v>
      </c>
      <c r="P19" s="32">
        <f t="shared" si="10"/>
        <v>996.8135312147258</v>
      </c>
      <c r="Q19" s="72">
        <f t="shared" si="11"/>
        <v>1.54383E-2</v>
      </c>
      <c r="R19" s="109">
        <f t="shared" si="12"/>
        <v>1126.752</v>
      </c>
      <c r="S19" s="67">
        <f t="shared" si="13"/>
        <v>1.4830892753548619E-2</v>
      </c>
      <c r="T19" s="39">
        <f t="shared" si="14"/>
        <v>157.31381560846336</v>
      </c>
      <c r="U19" s="32">
        <f t="shared" si="15"/>
        <v>1421.338986137644</v>
      </c>
    </row>
    <row r="20" spans="2:21">
      <c r="B20" s="13" t="s">
        <v>5</v>
      </c>
      <c r="C20" s="14">
        <v>114</v>
      </c>
      <c r="E20" s="45">
        <f t="shared" si="0"/>
        <v>2.631664632359451E-3</v>
      </c>
      <c r="F20" s="3">
        <v>75</v>
      </c>
      <c r="G20" s="32">
        <f t="shared" si="9"/>
        <v>28490.698947365454</v>
      </c>
      <c r="H20" s="45">
        <f t="shared" si="1"/>
        <v>2.6282078663618694E-3</v>
      </c>
      <c r="I20" s="3">
        <f t="shared" si="2"/>
        <v>75.197374847426957</v>
      </c>
      <c r="J20" s="32">
        <f t="shared" si="5"/>
        <v>28708.523615476628</v>
      </c>
      <c r="K20" s="47">
        <f t="shared" si="6"/>
        <v>2.6282078663618694E-3</v>
      </c>
      <c r="L20" s="48">
        <f t="shared" si="3"/>
        <v>2.6385043806114723E-3</v>
      </c>
      <c r="M20" s="49">
        <f t="shared" si="4"/>
        <v>-1.0296514249602887E-5</v>
      </c>
      <c r="N20" s="45">
        <f t="shared" si="7"/>
        <v>2.5144549341297312E-2</v>
      </c>
      <c r="O20" s="3">
        <f t="shared" si="8"/>
        <v>170.21273312411734</v>
      </c>
      <c r="P20" s="32">
        <f t="shared" si="10"/>
        <v>699.67709778279652</v>
      </c>
      <c r="Q20" s="72">
        <f t="shared" si="11"/>
        <v>2.51445E-2</v>
      </c>
      <c r="R20" s="109">
        <f t="shared" si="12"/>
        <v>1173.576</v>
      </c>
      <c r="S20" s="67">
        <f t="shared" si="13"/>
        <v>2.117242538152269E-2</v>
      </c>
      <c r="T20" s="39">
        <f t="shared" si="14"/>
        <v>163.4215186482229</v>
      </c>
      <c r="U20" s="32">
        <f t="shared" si="15"/>
        <v>963.12727507179443</v>
      </c>
    </row>
    <row r="21" spans="2:21" ht="19.5" thickBot="1">
      <c r="B21" s="16" t="s">
        <v>4</v>
      </c>
      <c r="C21" s="24">
        <f>1+LN(17/4)/LN(C19/C20)</f>
        <v>16.70769630201654</v>
      </c>
      <c r="E21" s="45">
        <f t="shared" si="0"/>
        <v>2.8072581819282476E-3</v>
      </c>
      <c r="F21" s="3">
        <v>80</v>
      </c>
      <c r="G21" s="32">
        <f t="shared" si="9"/>
        <v>28474.850085771664</v>
      </c>
      <c r="H21" s="45">
        <f t="shared" si="1"/>
        <v>2.8033251915718332E-3</v>
      </c>
      <c r="I21" s="3">
        <f t="shared" si="2"/>
        <v>80.224580654554259</v>
      </c>
      <c r="J21" s="32">
        <f t="shared" si="5"/>
        <v>28707.643867331437</v>
      </c>
      <c r="K21" s="47">
        <f t="shared" si="6"/>
        <v>2.8033251915718332E-3</v>
      </c>
      <c r="L21" s="48">
        <f t="shared" si="3"/>
        <v>2.8148975668264653E-3</v>
      </c>
      <c r="M21" s="49">
        <f t="shared" si="4"/>
        <v>-1.1572375254632113E-5</v>
      </c>
      <c r="N21" s="45">
        <f t="shared" si="7"/>
        <v>4.0234348498990359E-2</v>
      </c>
      <c r="O21" s="3">
        <f t="shared" si="8"/>
        <v>178.08626229646009</v>
      </c>
      <c r="P21" s="32">
        <f t="shared" si="10"/>
        <v>521.77826159658935</v>
      </c>
      <c r="Q21" s="72">
        <f t="shared" si="11"/>
        <v>4.0234300000000001E-2</v>
      </c>
      <c r="R21" s="109">
        <f t="shared" si="12"/>
        <v>1227.8620000000001</v>
      </c>
      <c r="S21" s="67">
        <f t="shared" si="13"/>
        <v>3.1116925942143537E-2</v>
      </c>
      <c r="T21" s="39">
        <f t="shared" si="14"/>
        <v>170.21273312411734</v>
      </c>
      <c r="U21" s="32">
        <f t="shared" si="15"/>
        <v>682.91156850922346</v>
      </c>
    </row>
    <row r="22" spans="2:21" ht="19.5" thickBot="1">
      <c r="E22" s="45">
        <f t="shared" si="0"/>
        <v>2.9830909263695846E-3</v>
      </c>
      <c r="F22" s="3">
        <v>85</v>
      </c>
      <c r="G22" s="32">
        <f t="shared" si="9"/>
        <v>28436.114194123533</v>
      </c>
      <c r="H22" s="45">
        <f t="shared" si="1"/>
        <v>2.978650339556313E-3</v>
      </c>
      <c r="I22" s="3">
        <f t="shared" si="2"/>
        <v>85.253562728741414</v>
      </c>
      <c r="J22" s="32">
        <f t="shared" si="5"/>
        <v>28683.746353559811</v>
      </c>
      <c r="K22" s="47">
        <f t="shared" si="6"/>
        <v>2.978650339556313E-3</v>
      </c>
      <c r="L22" s="48">
        <f t="shared" si="3"/>
        <v>2.9913530782014531E-3</v>
      </c>
      <c r="M22" s="49">
        <f t="shared" si="4"/>
        <v>-1.270273864514013E-5</v>
      </c>
      <c r="N22" s="45">
        <f t="shared" si="7"/>
        <v>6.3226500377876929E-2</v>
      </c>
      <c r="O22" s="3">
        <f t="shared" si="8"/>
        <v>187.65090394552095</v>
      </c>
      <c r="P22" s="32">
        <f t="shared" si="10"/>
        <v>415.99593197903158</v>
      </c>
      <c r="Q22" s="72">
        <f t="shared" si="11"/>
        <v>6.3226500000000005E-2</v>
      </c>
      <c r="R22" s="109">
        <f t="shared" si="12"/>
        <v>1293.808</v>
      </c>
      <c r="S22" s="67">
        <f t="shared" si="13"/>
        <v>4.6482989281322301E-2</v>
      </c>
      <c r="T22" s="39">
        <f t="shared" si="14"/>
        <v>178.08626229646009</v>
      </c>
      <c r="U22" s="32">
        <f t="shared" si="15"/>
        <v>512.39728735646065</v>
      </c>
    </row>
    <row r="23" spans="2:21" ht="19.5" thickBot="1">
      <c r="B23" s="25" t="s">
        <v>23</v>
      </c>
      <c r="C23" s="44">
        <v>23</v>
      </c>
      <c r="E23" s="45">
        <f t="shared" si="0"/>
        <v>3.1594789174486031E-3</v>
      </c>
      <c r="F23" s="3">
        <v>90</v>
      </c>
      <c r="G23" s="32">
        <f t="shared" si="9"/>
        <v>28346.600975573769</v>
      </c>
      <c r="H23" s="45">
        <f t="shared" si="1"/>
        <v>3.1544982520476553E-3</v>
      </c>
      <c r="I23" s="3">
        <f t="shared" si="2"/>
        <v>90.284353102570364</v>
      </c>
      <c r="J23" s="32">
        <f t="shared" si="5"/>
        <v>28608.758003178664</v>
      </c>
      <c r="K23" s="47">
        <f t="shared" si="6"/>
        <v>3.1544982520476553E-3</v>
      </c>
      <c r="L23" s="48">
        <f t="shared" si="3"/>
        <v>3.1678720386866793E-3</v>
      </c>
      <c r="M23" s="49">
        <f t="shared" si="4"/>
        <v>-1.3373786639024002E-5</v>
      </c>
      <c r="N23" s="45">
        <f t="shared" si="7"/>
        <v>9.7485100006043976E-2</v>
      </c>
      <c r="O23" s="3">
        <f t="shared" si="8"/>
        <v>199.82459694620096</v>
      </c>
      <c r="P23" s="32">
        <f t="shared" si="10"/>
        <v>355.34707001482121</v>
      </c>
      <c r="Q23" s="72">
        <f t="shared" si="11"/>
        <v>9.7485100000000005E-2</v>
      </c>
      <c r="R23" s="109">
        <f t="shared" si="12"/>
        <v>1377.7429999999999</v>
      </c>
      <c r="S23" s="67">
        <f t="shared" si="13"/>
        <v>6.9810742621579422E-2</v>
      </c>
      <c r="T23" s="39">
        <f t="shared" si="14"/>
        <v>187.65090394552095</v>
      </c>
      <c r="U23" s="32">
        <f t="shared" si="15"/>
        <v>410.0112646748106</v>
      </c>
    </row>
    <row r="24" spans="2:21">
      <c r="E24" s="45">
        <f t="shared" si="0"/>
        <v>3.3370960561416186E-3</v>
      </c>
      <c r="F24" s="3">
        <v>95</v>
      </c>
      <c r="G24" s="32">
        <f t="shared" si="9"/>
        <v>28150.436589577916</v>
      </c>
      <c r="H24" s="45">
        <f t="shared" si="1"/>
        <v>3.3315403077106742E-3</v>
      </c>
      <c r="I24" s="3">
        <f t="shared" si="2"/>
        <v>95.317024125333461</v>
      </c>
      <c r="J24" s="32">
        <f t="shared" si="5"/>
        <v>28426.415429463039</v>
      </c>
      <c r="K24" s="47">
        <f t="shared" si="6"/>
        <v>3.3315403077106742E-3</v>
      </c>
      <c r="L24" s="48">
        <f t="shared" si="3"/>
        <v>3.3444569868538057E-3</v>
      </c>
      <c r="M24" s="49">
        <f t="shared" si="4"/>
        <v>-1.2916679143131458E-5</v>
      </c>
      <c r="N24" s="45">
        <f t="shared" si="7"/>
        <v>0.1472436978052819</v>
      </c>
      <c r="O24" s="3">
        <f t="shared" si="8"/>
        <v>215.97533928232713</v>
      </c>
      <c r="P24" s="32">
        <f t="shared" si="10"/>
        <v>324.58194262808439</v>
      </c>
      <c r="Q24" s="72">
        <f t="shared" si="11"/>
        <v>0.14724370000000001</v>
      </c>
      <c r="R24" s="109">
        <f t="shared" si="12"/>
        <v>1489.098</v>
      </c>
      <c r="S24" s="67">
        <f t="shared" si="13"/>
        <v>0.10449648937257736</v>
      </c>
      <c r="T24" s="39">
        <f t="shared" si="14"/>
        <v>199.82459694620096</v>
      </c>
      <c r="U24" s="32">
        <f t="shared" si="15"/>
        <v>350.97105125262317</v>
      </c>
    </row>
    <row r="25" spans="2:21">
      <c r="B25" s="8"/>
      <c r="C25" s="5"/>
      <c r="E25" s="45">
        <f t="shared" si="0"/>
        <v>3.517321111404063E-3</v>
      </c>
      <c r="F25" s="3">
        <v>100</v>
      </c>
      <c r="G25" s="32">
        <f t="shared" si="9"/>
        <v>27743.090397275686</v>
      </c>
      <c r="H25" s="45">
        <f t="shared" si="1"/>
        <v>3.5111498042494035E-3</v>
      </c>
      <c r="I25" s="3">
        <f t="shared" si="2"/>
        <v>100.35173211114041</v>
      </c>
      <c r="J25" s="32">
        <f t="shared" si="5"/>
        <v>28031.413053492473</v>
      </c>
      <c r="K25" s="47">
        <f t="shared" si="6"/>
        <v>3.5111498042494035E-3</v>
      </c>
      <c r="L25" s="48">
        <f t="shared" si="3"/>
        <v>3.5211134074084353E-3</v>
      </c>
      <c r="M25" s="49">
        <f t="shared" si="4"/>
        <v>-9.9636031590318204E-6</v>
      </c>
      <c r="N25" s="45">
        <f t="shared" si="7"/>
        <v>0.21740683430842506</v>
      </c>
      <c r="O25" s="3">
        <f t="shared" si="8"/>
        <v>238.11948903978345</v>
      </c>
      <c r="P25" s="32">
        <f t="shared" si="10"/>
        <v>315.6094619068848</v>
      </c>
      <c r="Q25" s="72">
        <f t="shared" si="11"/>
        <v>0.21740680000000001</v>
      </c>
      <c r="R25" s="109">
        <f t="shared" si="12"/>
        <v>1641.777</v>
      </c>
      <c r="S25" s="67">
        <f t="shared" si="13"/>
        <v>0.15482177988536355</v>
      </c>
      <c r="T25" s="39">
        <f t="shared" si="14"/>
        <v>215.97533928232713</v>
      </c>
      <c r="U25" s="32">
        <f t="shared" si="15"/>
        <v>320.92695683540535</v>
      </c>
    </row>
    <row r="26" spans="2:21">
      <c r="B26" s="4"/>
      <c r="C26" s="5"/>
      <c r="E26" s="45">
        <f t="shared" si="0"/>
        <v>3.7028723175371466E-3</v>
      </c>
      <c r="F26" s="3">
        <v>105</v>
      </c>
      <c r="G26" s="32">
        <f t="shared" si="9"/>
        <v>26946.739416039312</v>
      </c>
      <c r="H26" s="45">
        <f t="shared" si="1"/>
        <v>3.696033562662202E-3</v>
      </c>
      <c r="I26" s="3">
        <f t="shared" si="2"/>
        <v>105.3888015933414</v>
      </c>
      <c r="J26" s="32">
        <f t="shared" si="5"/>
        <v>27244.521235632241</v>
      </c>
      <c r="K26" s="47">
        <f t="shared" si="6"/>
        <v>3.696033562662202E-3</v>
      </c>
      <c r="L26" s="48">
        <f t="shared" si="3"/>
        <v>3.6978526874856632E-3</v>
      </c>
      <c r="M26" s="49">
        <f t="shared" si="4"/>
        <v>-1.8191248234611553E-6</v>
      </c>
      <c r="N26" s="45">
        <f t="shared" si="7"/>
        <v>0.31301616839387997</v>
      </c>
      <c r="O26" s="3">
        <f t="shared" si="8"/>
        <v>269.19819803742536</v>
      </c>
      <c r="P26" s="32">
        <f t="shared" si="10"/>
        <v>325.05936052084616</v>
      </c>
      <c r="Q26" s="72">
        <f t="shared" si="11"/>
        <v>0.31301620000000002</v>
      </c>
      <c r="R26" s="109">
        <f t="shared" si="12"/>
        <v>1856.057</v>
      </c>
      <c r="S26" s="67">
        <f t="shared" si="13"/>
        <v>0.22576190409929464</v>
      </c>
      <c r="T26" s="39">
        <f t="shared" si="14"/>
        <v>238.11948903978345</v>
      </c>
      <c r="U26" s="32">
        <f t="shared" si="15"/>
        <v>312.15267809057053</v>
      </c>
    </row>
    <row r="27" spans="2:21">
      <c r="B27" s="4"/>
      <c r="C27" s="5"/>
      <c r="E27" s="45">
        <f t="shared" si="0"/>
        <v>3.8989323812202905E-3</v>
      </c>
      <c r="F27" s="3">
        <v>110</v>
      </c>
      <c r="G27" s="32">
        <f t="shared" si="9"/>
        <v>25502.388941791774</v>
      </c>
      <c r="H27" s="45">
        <f t="shared" si="1"/>
        <v>3.8913512435363846E-3</v>
      </c>
      <c r="I27" s="3">
        <f t="shared" si="2"/>
        <v>110.42888256193422</v>
      </c>
      <c r="J27" s="32">
        <f t="shared" si="5"/>
        <v>25804.530066274332</v>
      </c>
      <c r="K27" s="47">
        <f t="shared" si="6"/>
        <v>3.8913512435363846E-3</v>
      </c>
      <c r="L27" s="48">
        <f t="shared" si="3"/>
        <v>3.8746976337520776E-3</v>
      </c>
      <c r="M27" s="49">
        <f t="shared" si="4"/>
        <v>1.665360978430697E-5</v>
      </c>
      <c r="N27" s="45">
        <f t="shared" si="7"/>
        <v>0.43836709355314651</v>
      </c>
      <c r="O27" s="3">
        <f t="shared" si="8"/>
        <v>313.45934157077397</v>
      </c>
      <c r="P27" s="32">
        <f t="shared" si="10"/>
        <v>353.09786088225468</v>
      </c>
      <c r="Q27" s="72">
        <f t="shared" si="11"/>
        <v>0.43836710000000001</v>
      </c>
      <c r="R27" s="109">
        <f t="shared" si="12"/>
        <v>2161.2269999999999</v>
      </c>
      <c r="S27" s="67">
        <f t="shared" si="13"/>
        <v>0.32246171920221067</v>
      </c>
      <c r="T27" s="39">
        <f t="shared" si="14"/>
        <v>269.19819803742536</v>
      </c>
      <c r="U27" s="32">
        <f t="shared" si="15"/>
        <v>321.39367551598053</v>
      </c>
    </row>
    <row r="28" spans="2:21">
      <c r="B28" s="4"/>
      <c r="C28" s="5"/>
      <c r="E28" s="45">
        <f t="shared" si="0"/>
        <v>4.1150877192982459E-3</v>
      </c>
      <c r="F28" s="3">
        <v>115</v>
      </c>
      <c r="G28" s="32">
        <f t="shared" si="9"/>
        <v>23131.512940923876</v>
      </c>
      <c r="H28" s="45">
        <f t="shared" si="1"/>
        <v>4.1066439026006341E-3</v>
      </c>
      <c r="I28" s="3">
        <f t="shared" si="2"/>
        <v>115.47323508771929</v>
      </c>
      <c r="J28" s="32">
        <f t="shared" si="5"/>
        <v>23430.211451286374</v>
      </c>
      <c r="K28" s="47">
        <f t="shared" si="6"/>
        <v>4.1066439026006341E-3</v>
      </c>
      <c r="L28" s="48">
        <f t="shared" si="3"/>
        <v>4.0516924592182207E-3</v>
      </c>
      <c r="M28" s="49">
        <f t="shared" si="4"/>
        <v>5.4951443382413381E-5</v>
      </c>
      <c r="N28" s="45">
        <f t="shared" si="7"/>
        <v>0.59597015871398407</v>
      </c>
      <c r="O28" s="3">
        <f t="shared" si="8"/>
        <v>376.98076286163536</v>
      </c>
      <c r="P28" s="32">
        <f t="shared" si="10"/>
        <v>403.04686476773986</v>
      </c>
      <c r="Q28" s="72">
        <f t="shared" si="11"/>
        <v>0.59597020000000001</v>
      </c>
      <c r="R28" s="109">
        <f t="shared" si="12"/>
        <v>2599.192</v>
      </c>
      <c r="S28" s="67">
        <f t="shared" si="13"/>
        <v>0.44936566694159474</v>
      </c>
      <c r="T28" s="39">
        <f t="shared" si="14"/>
        <v>313.45934157077397</v>
      </c>
      <c r="U28" s="32">
        <f t="shared" si="15"/>
        <v>348.77672697972633</v>
      </c>
    </row>
    <row r="29" spans="2:21">
      <c r="B29" s="4"/>
      <c r="C29" s="5"/>
      <c r="E29" s="45">
        <f t="shared" si="0"/>
        <v>4.3685872258379995E-3</v>
      </c>
      <c r="F29" s="3">
        <v>120</v>
      </c>
      <c r="G29" s="32">
        <f t="shared" si="9"/>
        <v>19723.904272042058</v>
      </c>
      <c r="H29" s="45">
        <f t="shared" si="1"/>
        <v>4.359072648772026E-3</v>
      </c>
      <c r="I29" s="3">
        <f t="shared" si="2"/>
        <v>120.52423046710058</v>
      </c>
      <c r="J29" s="32">
        <f t="shared" si="5"/>
        <v>20009.588670031306</v>
      </c>
      <c r="K29" s="47">
        <f t="shared" si="6"/>
        <v>4.359072648772026E-3</v>
      </c>
      <c r="L29" s="48">
        <f t="shared" si="3"/>
        <v>4.2289203672666873E-3</v>
      </c>
      <c r="M29" s="49">
        <f t="shared" si="4"/>
        <v>1.301522815053387E-4</v>
      </c>
      <c r="N29" s="45">
        <f t="shared" si="7"/>
        <v>0.78575430787361245</v>
      </c>
      <c r="O29" s="3">
        <f t="shared" si="8"/>
        <v>468.38138981245277</v>
      </c>
      <c r="P29" s="32">
        <f t="shared" si="10"/>
        <v>481.60305987377217</v>
      </c>
      <c r="Q29" s="72">
        <f t="shared" si="11"/>
        <v>0.78575430000000002</v>
      </c>
      <c r="R29" s="109">
        <f t="shared" si="12"/>
        <v>3229.377</v>
      </c>
      <c r="S29" s="67">
        <f t="shared" si="13"/>
        <v>0.60919755390211161</v>
      </c>
      <c r="T29" s="39">
        <f t="shared" si="14"/>
        <v>376.98076286163536</v>
      </c>
      <c r="U29" s="32">
        <f t="shared" si="15"/>
        <v>397.42646163310968</v>
      </c>
    </row>
    <row r="30" spans="2:21">
      <c r="C30" s="6"/>
      <c r="E30" s="45">
        <f t="shared" si="0"/>
        <v>4.6896928556811497E-3</v>
      </c>
      <c r="F30" s="3">
        <v>125</v>
      </c>
      <c r="G30" s="32">
        <f t="shared" si="9"/>
        <v>15571.200051653843</v>
      </c>
      <c r="H30" s="45">
        <f t="shared" si="1"/>
        <v>4.6787305061481953E-3</v>
      </c>
      <c r="I30" s="3">
        <f t="shared" si="2"/>
        <v>125.58621160696015</v>
      </c>
      <c r="J30" s="32">
        <f t="shared" si="5"/>
        <v>15835.622441474023</v>
      </c>
      <c r="K30" s="47">
        <f t="shared" si="6"/>
        <v>4.6787305061481953E-3</v>
      </c>
      <c r="L30" s="48">
        <f t="shared" si="3"/>
        <v>4.4065337405950929E-3</v>
      </c>
      <c r="M30" s="49">
        <f t="shared" si="4"/>
        <v>2.721967655531024E-4</v>
      </c>
      <c r="N30" s="45">
        <f t="shared" si="7"/>
        <v>1.0048939057602289</v>
      </c>
      <c r="O30" s="3">
        <f t="shared" si="8"/>
        <v>599.78033762686732</v>
      </c>
      <c r="P30" s="32">
        <f t="shared" si="10"/>
        <v>599.61298223427798</v>
      </c>
      <c r="Q30" s="72">
        <f t="shared" si="11"/>
        <v>1.0048938999999999</v>
      </c>
      <c r="R30" s="109">
        <f t="shared" si="12"/>
        <v>4135.3410000000003</v>
      </c>
      <c r="S30" s="67">
        <f t="shared" si="13"/>
        <v>0.80218874260387396</v>
      </c>
      <c r="T30" s="39">
        <f t="shared" si="14"/>
        <v>468.38138981245277</v>
      </c>
      <c r="U30" s="32">
        <f t="shared" si="15"/>
        <v>473.59999990498409</v>
      </c>
    </row>
    <row r="31" spans="2:21">
      <c r="E31" s="45">
        <f t="shared" si="0"/>
        <v>5.1302802505642578E-3</v>
      </c>
      <c r="F31" s="3">
        <v>130</v>
      </c>
      <c r="G31" s="32">
        <f t="shared" si="9"/>
        <v>11348.486266445609</v>
      </c>
      <c r="H31" s="45">
        <f t="shared" si="1"/>
        <v>5.1171651996393423E-3</v>
      </c>
      <c r="I31" s="3">
        <f t="shared" si="2"/>
        <v>130.66693643257335</v>
      </c>
      <c r="J31" s="32">
        <f t="shared" si="5"/>
        <v>11588.327522981011</v>
      </c>
      <c r="K31" s="47">
        <f t="shared" si="6"/>
        <v>5.1171651996393423E-3</v>
      </c>
      <c r="L31" s="48">
        <f t="shared" si="3"/>
        <v>4.5848047871078369E-3</v>
      </c>
      <c r="M31" s="49">
        <f t="shared" si="4"/>
        <v>5.3236041253150544E-4</v>
      </c>
      <c r="N31" s="45">
        <f t="shared" si="7"/>
        <v>1.2483348904337137</v>
      </c>
      <c r="O31" s="3">
        <f t="shared" si="8"/>
        <v>788.08112275593021</v>
      </c>
      <c r="P31" s="32">
        <f t="shared" si="10"/>
        <v>773.49664593914315</v>
      </c>
      <c r="Q31" s="72">
        <f t="shared" si="11"/>
        <v>1.2483348999999999</v>
      </c>
      <c r="R31" s="109">
        <f t="shared" si="12"/>
        <v>5433.63</v>
      </c>
      <c r="S31" s="67">
        <f t="shared" si="13"/>
        <v>1.0259388298874872</v>
      </c>
      <c r="T31" s="39">
        <f t="shared" si="14"/>
        <v>599.78033762686732</v>
      </c>
      <c r="U31" s="32">
        <f t="shared" si="15"/>
        <v>587.25763824109936</v>
      </c>
    </row>
    <row r="32" spans="2:21">
      <c r="E32" s="45">
        <f t="shared" si="0"/>
        <v>5.7773966185309302E-3</v>
      </c>
      <c r="F32" s="3">
        <v>135</v>
      </c>
      <c r="G32" s="32">
        <f t="shared" si="9"/>
        <v>7726.5855841518578</v>
      </c>
      <c r="H32" s="45">
        <f t="shared" si="1"/>
        <v>5.7607714653551906E-3</v>
      </c>
      <c r="I32" s="3">
        <f t="shared" si="2"/>
        <v>135.77994854350166</v>
      </c>
      <c r="J32" s="32">
        <f t="shared" si="5"/>
        <v>7944.3168646616323</v>
      </c>
      <c r="K32" s="47">
        <f t="shared" si="6"/>
        <v>5.7607714653551906E-3</v>
      </c>
      <c r="L32" s="48">
        <f t="shared" si="3"/>
        <v>4.7642087208246194E-3</v>
      </c>
      <c r="M32" s="49">
        <f t="shared" si="4"/>
        <v>9.9656274453057119E-4</v>
      </c>
      <c r="N32" s="45">
        <f t="shared" si="7"/>
        <v>1.5097230788953055</v>
      </c>
      <c r="O32" s="3">
        <f t="shared" si="8"/>
        <v>1056.6793439078488</v>
      </c>
      <c r="P32" s="32">
        <f t="shared" si="10"/>
        <v>1027.5836208696405</v>
      </c>
      <c r="Q32" s="72">
        <f t="shared" si="11"/>
        <v>1.5097231</v>
      </c>
      <c r="R32" s="109">
        <f t="shared" si="12"/>
        <v>7285.55</v>
      </c>
      <c r="S32" s="67">
        <f t="shared" si="13"/>
        <v>1.2759868596532196</v>
      </c>
      <c r="T32" s="39">
        <f t="shared" si="14"/>
        <v>788.08112275593021</v>
      </c>
      <c r="U32" s="32">
        <f t="shared" si="15"/>
        <v>753.05846362988791</v>
      </c>
    </row>
    <row r="33" spans="5:21">
      <c r="E33" s="45">
        <f t="shared" si="0"/>
        <v>6.7742525574157912E-3</v>
      </c>
      <c r="F33" s="3">
        <v>140</v>
      </c>
      <c r="G33" s="32">
        <f t="shared" si="9"/>
        <v>5015.7698870644044</v>
      </c>
      <c r="H33" s="45">
        <f t="shared" si="1"/>
        <v>6.7514104095198115E-3</v>
      </c>
      <c r="I33" s="3">
        <f t="shared" si="2"/>
        <v>140.9483953580382</v>
      </c>
      <c r="J33" s="32">
        <f t="shared" si="5"/>
        <v>5217.286121226487</v>
      </c>
      <c r="K33" s="47">
        <f t="shared" si="6"/>
        <v>6.7514104095198115E-3</v>
      </c>
      <c r="L33" s="48">
        <f t="shared" si="3"/>
        <v>4.9455577318609891E-3</v>
      </c>
      <c r="M33" s="49">
        <f t="shared" si="4"/>
        <v>1.8058526776588224E-3</v>
      </c>
      <c r="N33" s="45">
        <f t="shared" si="7"/>
        <v>1.7823005894763138</v>
      </c>
      <c r="O33" s="3">
        <f t="shared" si="8"/>
        <v>1437.7185403508772</v>
      </c>
      <c r="P33" s="32">
        <f t="shared" si="10"/>
        <v>1397.9113523739743</v>
      </c>
      <c r="Q33" s="72">
        <f t="shared" si="11"/>
        <v>1.7823005999999999</v>
      </c>
      <c r="R33" s="109">
        <f t="shared" si="12"/>
        <v>9912.7240000000002</v>
      </c>
      <c r="S33" s="67">
        <f t="shared" si="13"/>
        <v>1.5467995471025981</v>
      </c>
      <c r="T33" s="39">
        <f t="shared" si="14"/>
        <v>1056.6793439078488</v>
      </c>
      <c r="U33" s="32">
        <f t="shared" si="15"/>
        <v>991.82288570629112</v>
      </c>
    </row>
    <row r="34" spans="5:21">
      <c r="E34" s="45">
        <f t="shared" si="0"/>
        <v>8.3521885107750229E-3</v>
      </c>
      <c r="F34" s="3">
        <v>145</v>
      </c>
      <c r="G34" s="32">
        <f t="shared" si="9"/>
        <v>3168.6964159449021</v>
      </c>
      <c r="H34" s="45">
        <f t="shared" si="1"/>
        <v>8.3175019893934887E-3</v>
      </c>
      <c r="I34" s="3">
        <f t="shared" si="2"/>
        <v>146.21106733406239</v>
      </c>
      <c r="J34" s="32">
        <f t="shared" si="5"/>
        <v>3360.3858443889262</v>
      </c>
      <c r="K34" s="47">
        <f t="shared" si="6"/>
        <v>8.3175019893934887E-3</v>
      </c>
      <c r="L34" s="48">
        <f t="shared" si="3"/>
        <v>5.1302128889144701E-3</v>
      </c>
      <c r="M34" s="49">
        <f t="shared" si="4"/>
        <v>3.1872891004790186E-3</v>
      </c>
      <c r="N34" s="45">
        <f t="shared" si="7"/>
        <v>2.0594775543934465</v>
      </c>
      <c r="O34" s="3">
        <f t="shared" si="8"/>
        <v>1975.0514881966474</v>
      </c>
      <c r="P34" s="32">
        <f t="shared" si="10"/>
        <v>1938.5916430913223</v>
      </c>
      <c r="Q34" s="72">
        <f t="shared" si="11"/>
        <v>2.0594776000000001</v>
      </c>
      <c r="R34" s="109">
        <f t="shared" si="12"/>
        <v>13617.505999999999</v>
      </c>
      <c r="S34" s="67">
        <f t="shared" si="13"/>
        <v>1.8327468540500285</v>
      </c>
      <c r="T34" s="39">
        <f t="shared" si="14"/>
        <v>1437.7185403508772</v>
      </c>
      <c r="U34" s="32">
        <f t="shared" si="15"/>
        <v>1332.5503936747348</v>
      </c>
    </row>
    <row r="35" spans="5:21">
      <c r="E35" s="45">
        <f t="shared" si="0"/>
        <v>1.0878609466867388E-2</v>
      </c>
      <c r="F35" s="3">
        <v>150</v>
      </c>
      <c r="G35" s="32">
        <f t="shared" si="9"/>
        <v>1979.0842804492643</v>
      </c>
      <c r="H35" s="45">
        <f t="shared" si="1"/>
        <v>1.0819863063673158E-2</v>
      </c>
      <c r="I35" s="3">
        <f t="shared" si="2"/>
        <v>151.63179142003011</v>
      </c>
      <c r="J35" s="32">
        <f t="shared" si="5"/>
        <v>2166.2437694081109</v>
      </c>
      <c r="K35" s="47">
        <f t="shared" si="6"/>
        <v>1.0819863063673158E-2</v>
      </c>
      <c r="L35" s="48">
        <f t="shared" si="3"/>
        <v>5.3204137340361439E-3</v>
      </c>
      <c r="M35" s="49">
        <f t="shared" si="4"/>
        <v>5.4994493296370139E-3</v>
      </c>
      <c r="N35" s="45">
        <f t="shared" si="7"/>
        <v>2.3350137123835188</v>
      </c>
      <c r="O35" s="3">
        <f t="shared" si="8"/>
        <v>2728.1042048572281</v>
      </c>
      <c r="P35" s="32">
        <f t="shared" si="10"/>
        <v>2733.0449918217755</v>
      </c>
      <c r="Q35" s="72">
        <f t="shared" si="11"/>
        <v>2.3350137000000002</v>
      </c>
      <c r="R35" s="109">
        <f t="shared" si="12"/>
        <v>18809.624</v>
      </c>
      <c r="S35" s="67">
        <f t="shared" si="13"/>
        <v>2.1287776066108726</v>
      </c>
      <c r="T35" s="39">
        <f t="shared" si="14"/>
        <v>1975.0514881966474</v>
      </c>
      <c r="U35" s="32">
        <f t="shared" si="15"/>
        <v>1815.1254327380411</v>
      </c>
    </row>
    <row r="36" spans="5:21">
      <c r="E36" s="45">
        <f t="shared" si="0"/>
        <v>1.4927842635247587E-2</v>
      </c>
      <c r="F36" s="3">
        <v>155</v>
      </c>
      <c r="G36" s="32">
        <f t="shared" si="9"/>
        <v>1234.801699996973</v>
      </c>
      <c r="H36" s="45">
        <f t="shared" si="1"/>
        <v>1.4817518966909596E-2</v>
      </c>
      <c r="I36" s="3">
        <f t="shared" si="2"/>
        <v>157.31381560846336</v>
      </c>
      <c r="J36" s="32">
        <f t="shared" si="5"/>
        <v>1421.338986137644</v>
      </c>
      <c r="K36" s="47">
        <f t="shared" si="6"/>
        <v>1.4817518966909596E-2</v>
      </c>
      <c r="L36" s="48">
        <f t="shared" si="3"/>
        <v>5.5197830038057321E-3</v>
      </c>
      <c r="M36" s="49">
        <f t="shared" si="4"/>
        <v>9.2977359631038637E-3</v>
      </c>
      <c r="N36" s="45">
        <f t="shared" si="7"/>
        <v>2.6028886492881544</v>
      </c>
      <c r="O36" s="3">
        <f t="shared" si="8"/>
        <v>3776.8888834108902</v>
      </c>
      <c r="P36" s="32">
        <f t="shared" si="10"/>
        <v>3915.2027086693561</v>
      </c>
      <c r="Q36" s="72">
        <f t="shared" si="11"/>
        <v>2.6028886</v>
      </c>
      <c r="R36" s="109">
        <f t="shared" si="12"/>
        <v>26040.741999999998</v>
      </c>
      <c r="S36" s="67">
        <f t="shared" si="13"/>
        <v>2.4307366669399122</v>
      </c>
      <c r="T36" s="39">
        <f t="shared" si="14"/>
        <v>2728.1042048572281</v>
      </c>
      <c r="U36" s="32">
        <f t="shared" si="15"/>
        <v>2493.8901182166614</v>
      </c>
    </row>
    <row r="37" spans="5:21">
      <c r="E37" s="45">
        <f t="shared" ref="E37:E64" si="16">F37/C$3+C$5*(F37/C$4)^C$6</f>
        <v>2.1384491551393197E-2</v>
      </c>
      <c r="F37" s="3">
        <v>160</v>
      </c>
      <c r="G37" s="32">
        <f t="shared" si="9"/>
        <v>774.39552079359805</v>
      </c>
      <c r="H37" s="45">
        <f t="shared" ref="H37:H64" si="17">LN((1+E37))</f>
        <v>2.1159051594883665E-2</v>
      </c>
      <c r="I37" s="3">
        <f t="shared" ref="I37:I64" si="18">F37*(1+E37)</f>
        <v>163.4215186482229</v>
      </c>
      <c r="J37" s="32">
        <f t="shared" si="5"/>
        <v>963.12727507179466</v>
      </c>
      <c r="K37" s="47">
        <f t="shared" si="6"/>
        <v>2.1159051594883665E-2</v>
      </c>
      <c r="L37" s="48">
        <f t="shared" ref="L37:L64" si="19">I37/C$3</f>
        <v>5.7340883736218566E-3</v>
      </c>
      <c r="M37" s="49">
        <f t="shared" ref="M37:M64" si="20">H37-L37</f>
        <v>1.5424963221261807E-2</v>
      </c>
      <c r="N37" s="45">
        <f t="shared" si="7"/>
        <v>2.8569715904338095</v>
      </c>
      <c r="O37" s="3">
        <f t="shared" si="8"/>
        <v>5228.4716071290823</v>
      </c>
      <c r="P37" s="32">
        <f t="shared" si="10"/>
        <v>5713.0270815231961</v>
      </c>
      <c r="Q37" s="72">
        <f t="shared" si="11"/>
        <v>2.8569716000000001</v>
      </c>
      <c r="R37" s="109">
        <f t="shared" si="12"/>
        <v>36049.057000000001</v>
      </c>
      <c r="S37" s="67">
        <f t="shared" si="13"/>
        <v>2.7354110662499398</v>
      </c>
      <c r="T37" s="39">
        <f t="shared" si="14"/>
        <v>3776.8888834108902</v>
      </c>
      <c r="U37" s="32">
        <f t="shared" si="15"/>
        <v>3442.3131084487677</v>
      </c>
    </row>
    <row r="38" spans="5:21">
      <c r="E38" s="45">
        <f t="shared" si="16"/>
        <v>3.1592321964347518E-2</v>
      </c>
      <c r="F38" s="3">
        <v>165</v>
      </c>
      <c r="G38" s="32">
        <f t="shared" si="9"/>
        <v>489.82004968016651</v>
      </c>
      <c r="H38" s="45">
        <f t="shared" si="17"/>
        <v>3.1103552155504508E-2</v>
      </c>
      <c r="I38" s="3">
        <f t="shared" si="18"/>
        <v>170.21273312411734</v>
      </c>
      <c r="J38" s="32">
        <f t="shared" si="5"/>
        <v>682.9115685092238</v>
      </c>
      <c r="K38" s="47">
        <f t="shared" si="6"/>
        <v>3.1103552155504508E-2</v>
      </c>
      <c r="L38" s="48">
        <f t="shared" si="19"/>
        <v>5.9723766008462223E-3</v>
      </c>
      <c r="M38" s="49">
        <f t="shared" si="20"/>
        <v>2.5131175554658287E-2</v>
      </c>
      <c r="N38" s="45">
        <f t="shared" ref="N38:N65" si="21">IFERROR(INDEX(M$1:M$65,ROW()+$C$23-5)-INDEX(M$1:M$65,$C$23,1),NA())</f>
        <v>3.0905717778256752</v>
      </c>
      <c r="O38" s="3">
        <f t="shared" ref="O38:O65" si="22">IFERROR(INDEX(I$1:I$65,ROW()+$C$23-5),NA())</f>
        <v>7225.2730226563344</v>
      </c>
      <c r="P38" s="32">
        <f t="shared" si="10"/>
        <v>8547.9444080137091</v>
      </c>
      <c r="Q38" s="72">
        <f t="shared" si="11"/>
        <v>3.0905718000000002</v>
      </c>
      <c r="R38" s="109">
        <f t="shared" si="12"/>
        <v>49816.523000000001</v>
      </c>
      <c r="S38" s="67">
        <f t="shared" si="13"/>
        <v>3.0404267345436016</v>
      </c>
      <c r="T38" s="39">
        <f t="shared" si="14"/>
        <v>5228.4716071290823</v>
      </c>
      <c r="U38" s="32">
        <f t="shared" si="15"/>
        <v>4759.0431397794391</v>
      </c>
    </row>
    <row r="39" spans="5:21">
      <c r="E39" s="45">
        <f t="shared" si="16"/>
        <v>4.7566248802706372E-2</v>
      </c>
      <c r="F39" s="3">
        <v>170</v>
      </c>
      <c r="G39" s="32">
        <f t="shared" si="9"/>
        <v>313.01007263870099</v>
      </c>
      <c r="H39" s="45">
        <f t="shared" si="17"/>
        <v>4.6469615494683272E-2</v>
      </c>
      <c r="I39" s="3">
        <f t="shared" si="18"/>
        <v>178.08626229646009</v>
      </c>
      <c r="J39" s="32">
        <f t="shared" si="5"/>
        <v>512.39728735646065</v>
      </c>
      <c r="K39" s="47">
        <f t="shared" si="6"/>
        <v>4.6469615494683272E-2</v>
      </c>
      <c r="L39" s="48">
        <f t="shared" si="19"/>
        <v>6.2486407823319334E-3</v>
      </c>
      <c r="M39" s="49">
        <f t="shared" si="20"/>
        <v>4.0220974712351337E-2</v>
      </c>
      <c r="N39" s="45">
        <f t="shared" si="21"/>
        <v>3.2959073439733095</v>
      </c>
      <c r="O39" s="3">
        <f t="shared" si="22"/>
        <v>9955.6675288510942</v>
      </c>
      <c r="P39" s="32">
        <f t="shared" si="10"/>
        <v>13297.231246493515</v>
      </c>
      <c r="Q39" s="72">
        <f t="shared" si="11"/>
        <v>3.2959073000000001</v>
      </c>
      <c r="R39" s="109">
        <f t="shared" si="12"/>
        <v>68641.937999999995</v>
      </c>
      <c r="S39" s="67">
        <f t="shared" ref="S39:S65" si="23">IFERROR(S38+VLOOKUP(T39,$I$5:$K$65,3)-VLOOKUP(T38,$I$5:$K$65,3),NA())</f>
        <v>3.3440901294978271</v>
      </c>
      <c r="T39" s="39">
        <f t="shared" si="14"/>
        <v>7225.2730226563344</v>
      </c>
      <c r="U39" s="32">
        <f t="shared" si="15"/>
        <v>6575.7066828165161</v>
      </c>
    </row>
    <row r="40" spans="5:21">
      <c r="E40" s="45">
        <f t="shared" si="16"/>
        <v>7.2290879688691204E-2</v>
      </c>
      <c r="F40" s="3">
        <v>175</v>
      </c>
      <c r="G40" s="32">
        <f t="shared" si="9"/>
        <v>202.22748816987405</v>
      </c>
      <c r="H40" s="45">
        <f t="shared" si="17"/>
        <v>6.9797368834940393E-2</v>
      </c>
      <c r="I40" s="3">
        <f t="shared" si="18"/>
        <v>187.65090394552095</v>
      </c>
      <c r="J40" s="32">
        <f t="shared" si="5"/>
        <v>410.0112646748106</v>
      </c>
      <c r="K40" s="47">
        <f t="shared" si="6"/>
        <v>6.9797368834940393E-2</v>
      </c>
      <c r="L40" s="48">
        <f t="shared" si="19"/>
        <v>6.5842422437024893E-3</v>
      </c>
      <c r="M40" s="49">
        <f t="shared" si="20"/>
        <v>6.32131265912379E-2</v>
      </c>
      <c r="N40" s="45">
        <f t="shared" si="21"/>
        <v>3.4634963354797557</v>
      </c>
      <c r="O40" s="3">
        <f t="shared" si="22"/>
        <v>13667.451690000125</v>
      </c>
      <c r="P40" s="32">
        <f t="shared" si="10"/>
        <v>22148.138298250105</v>
      </c>
      <c r="Q40" s="72">
        <f t="shared" si="11"/>
        <v>3.4634963000000001</v>
      </c>
      <c r="R40" s="109">
        <f t="shared" si="12"/>
        <v>94233.798999999999</v>
      </c>
      <c r="S40" s="67">
        <f t="shared" si="23"/>
        <v>3.6452290116522947</v>
      </c>
      <c r="T40" s="39">
        <f t="shared" si="14"/>
        <v>9955.6675288510942</v>
      </c>
      <c r="U40" s="32">
        <f t="shared" si="15"/>
        <v>9066.894605772688</v>
      </c>
    </row>
    <row r="41" spans="5:21">
      <c r="E41" s="45">
        <f t="shared" si="16"/>
        <v>0.11013664970111653</v>
      </c>
      <c r="F41" s="3">
        <v>180</v>
      </c>
      <c r="G41" s="32">
        <f t="shared" si="9"/>
        <v>132.1151610433194</v>
      </c>
      <c r="H41" s="45">
        <f t="shared" si="17"/>
        <v>0.10448311558593831</v>
      </c>
      <c r="I41" s="3">
        <f t="shared" si="18"/>
        <v>199.82459694620096</v>
      </c>
      <c r="J41" s="32">
        <f t="shared" si="5"/>
        <v>350.97105125262334</v>
      </c>
      <c r="K41" s="47">
        <f t="shared" si="6"/>
        <v>0.10448311558593831</v>
      </c>
      <c r="L41" s="48">
        <f t="shared" si="19"/>
        <v>7.0113893665333668E-3</v>
      </c>
      <c r="M41" s="49">
        <f t="shared" si="20"/>
        <v>9.7471726219404947E-2</v>
      </c>
      <c r="N41" s="45">
        <f t="shared" si="21"/>
        <v>3.5814514850116481</v>
      </c>
      <c r="O41" s="3">
        <f t="shared" si="22"/>
        <v>18684.87865174636</v>
      </c>
      <c r="P41" s="32">
        <f t="shared" si="10"/>
        <v>42536.735205355602</v>
      </c>
      <c r="Q41" s="72">
        <f t="shared" si="11"/>
        <v>3.5814515</v>
      </c>
      <c r="R41" s="109">
        <f t="shared" si="12"/>
        <v>128827.754</v>
      </c>
      <c r="S41" s="67">
        <f t="shared" si="23"/>
        <v>3.9430560439008118</v>
      </c>
      <c r="T41" s="39">
        <f t="shared" si="14"/>
        <v>13667.451690000125</v>
      </c>
      <c r="U41" s="32">
        <f t="shared" si="15"/>
        <v>12462.885363783204</v>
      </c>
    </row>
    <row r="42" spans="5:21">
      <c r="E42" s="45">
        <f t="shared" si="16"/>
        <v>0.1674342663909574</v>
      </c>
      <c r="F42" s="3">
        <v>185</v>
      </c>
      <c r="G42" s="32">
        <f t="shared" si="9"/>
        <v>87.263664509217236</v>
      </c>
      <c r="H42" s="45">
        <f t="shared" si="17"/>
        <v>0.15480840609872454</v>
      </c>
      <c r="I42" s="3">
        <f t="shared" si="18"/>
        <v>215.97533928232713</v>
      </c>
      <c r="J42" s="32">
        <f t="shared" si="5"/>
        <v>320.92695683540518</v>
      </c>
      <c r="K42" s="47">
        <f t="shared" si="6"/>
        <v>0.15480840609872454</v>
      </c>
      <c r="L42" s="48">
        <f t="shared" si="19"/>
        <v>7.5780820800816539E-3</v>
      </c>
      <c r="M42" s="49">
        <f t="shared" si="20"/>
        <v>0.14723032401864289</v>
      </c>
      <c r="N42" s="45">
        <f t="shared" si="21"/>
        <v>3.6346468815556845</v>
      </c>
      <c r="O42" s="3">
        <f t="shared" si="22"/>
        <v>25430.105947026834</v>
      </c>
      <c r="P42" s="32">
        <f t="shared" si="10"/>
        <v>126800.95898329509</v>
      </c>
      <c r="Q42" s="72">
        <f t="shared" si="11"/>
        <v>3.6346468999999999</v>
      </c>
      <c r="R42" s="109">
        <f t="shared" si="12"/>
        <v>175334.47700000001</v>
      </c>
      <c r="S42" s="67">
        <f t="shared" si="23"/>
        <v>4.2370612622659056</v>
      </c>
      <c r="T42" s="39">
        <f t="shared" si="14"/>
        <v>18684.87865174636</v>
      </c>
      <c r="U42" s="32">
        <f t="shared" si="15"/>
        <v>17065.775191498895</v>
      </c>
    </row>
    <row r="43" spans="5:21">
      <c r="E43" s="45">
        <f t="shared" si="16"/>
        <v>0.25326046863043922</v>
      </c>
      <c r="F43" s="3">
        <v>190</v>
      </c>
      <c r="G43" s="32">
        <f t="shared" si="9"/>
        <v>58.257267239303495</v>
      </c>
      <c r="H43" s="45">
        <f t="shared" si="17"/>
        <v>0.22574853031265563</v>
      </c>
      <c r="I43" s="3">
        <f t="shared" si="18"/>
        <v>238.11948903978345</v>
      </c>
      <c r="J43" s="32">
        <f t="shared" si="5"/>
        <v>312.15267809057053</v>
      </c>
      <c r="K43" s="47">
        <f t="shared" si="6"/>
        <v>0.22574853031265563</v>
      </c>
      <c r="L43" s="48">
        <f t="shared" si="19"/>
        <v>8.3550697908695952E-3</v>
      </c>
      <c r="M43" s="49">
        <f t="shared" si="20"/>
        <v>0.21739346052178604</v>
      </c>
      <c r="N43" s="45">
        <f t="shared" si="21"/>
        <v>3.6037156118986218</v>
      </c>
      <c r="O43" s="3">
        <f t="shared" si="22"/>
        <v>34450.08338632821</v>
      </c>
      <c r="P43" s="32">
        <f t="shared" si="10"/>
        <v>-291613.55286435166</v>
      </c>
      <c r="Q43" s="72">
        <f t="shared" si="11"/>
        <v>3.6037156000000001</v>
      </c>
      <c r="R43" s="109">
        <f t="shared" si="12"/>
        <v>237525.057</v>
      </c>
      <c r="S43" s="67">
        <f t="shared" si="23"/>
        <v>4.5269313007496077</v>
      </c>
      <c r="T43" s="39">
        <f t="shared" si="14"/>
        <v>25430.105947026834</v>
      </c>
      <c r="U43" s="32">
        <f t="shared" si="15"/>
        <v>23269.832682827357</v>
      </c>
    </row>
    <row r="44" spans="5:21">
      <c r="E44" s="45">
        <f t="shared" si="16"/>
        <v>0.38050357967910431</v>
      </c>
      <c r="F44" s="3">
        <v>195</v>
      </c>
      <c r="G44" s="32">
        <f t="shared" si="9"/>
        <v>39.294858156114337</v>
      </c>
      <c r="H44" s="45">
        <f t="shared" si="17"/>
        <v>0.32244834541557166</v>
      </c>
      <c r="I44" s="3">
        <f t="shared" si="18"/>
        <v>269.19819803742536</v>
      </c>
      <c r="J44" s="32">
        <f t="shared" si="5"/>
        <v>321.39367551598053</v>
      </c>
      <c r="K44" s="47">
        <f t="shared" si="6"/>
        <v>0.32244834541557166</v>
      </c>
      <c r="L44" s="48">
        <f t="shared" si="19"/>
        <v>9.4455508083307136E-3</v>
      </c>
      <c r="M44" s="49">
        <f t="shared" si="20"/>
        <v>0.31300279460724095</v>
      </c>
      <c r="N44" s="45">
        <f t="shared" si="21"/>
        <v>3.4638297425428068</v>
      </c>
      <c r="O44" s="3">
        <f t="shared" si="22"/>
        <v>46450.120494646806</v>
      </c>
      <c r="P44" s="32">
        <f t="shared" si="10"/>
        <v>-85784.483905198431</v>
      </c>
      <c r="Q44" s="72">
        <f t="shared" si="11"/>
        <v>3.4638296999999998</v>
      </c>
      <c r="R44" s="109">
        <f t="shared" si="12"/>
        <v>320262.43300000002</v>
      </c>
      <c r="S44" s="67">
        <f t="shared" si="23"/>
        <v>4.812490467559261</v>
      </c>
      <c r="T44" s="39">
        <f t="shared" si="14"/>
        <v>34450.08338632821</v>
      </c>
      <c r="U44" s="32">
        <f t="shared" si="15"/>
        <v>31587.070168592662</v>
      </c>
    </row>
    <row r="45" spans="5:21">
      <c r="E45" s="45">
        <f t="shared" si="16"/>
        <v>0.56729670785386999</v>
      </c>
      <c r="F45" s="3">
        <v>200</v>
      </c>
      <c r="G45" s="32">
        <f t="shared" si="9"/>
        <v>26.767579989998058</v>
      </c>
      <c r="H45" s="45">
        <f t="shared" si="17"/>
        <v>0.44935229315495573</v>
      </c>
      <c r="I45" s="3">
        <f t="shared" si="18"/>
        <v>313.45934157077397</v>
      </c>
      <c r="J45" s="32">
        <f t="shared" si="5"/>
        <v>348.77672697972633</v>
      </c>
      <c r="K45" s="47">
        <f t="shared" si="6"/>
        <v>0.44935229315495573</v>
      </c>
      <c r="L45" s="48">
        <f t="shared" si="19"/>
        <v>1.0998573388448209E-2</v>
      </c>
      <c r="M45" s="49">
        <f t="shared" si="20"/>
        <v>0.4383537197665075</v>
      </c>
      <c r="N45" s="45">
        <f t="shared" si="21"/>
        <v>3.1832059168134657</v>
      </c>
      <c r="O45" s="3">
        <f t="shared" si="22"/>
        <v>62335.624627767909</v>
      </c>
      <c r="P45" s="32">
        <f t="shared" si="10"/>
        <v>-56607.823985845411</v>
      </c>
      <c r="Q45" s="72">
        <f t="shared" si="11"/>
        <v>3.1832058999999999</v>
      </c>
      <c r="R45" s="109">
        <f t="shared" si="12"/>
        <v>429789.17099999997</v>
      </c>
      <c r="S45" s="67">
        <f t="shared" si="23"/>
        <v>5.0936585318286598</v>
      </c>
      <c r="T45" s="39">
        <f t="shared" si="14"/>
        <v>46450.120494646806</v>
      </c>
      <c r="U45" s="32">
        <f t="shared" si="15"/>
        <v>42679.232221838902</v>
      </c>
    </row>
    <row r="46" spans="5:21">
      <c r="E46" s="45">
        <f t="shared" si="16"/>
        <v>0.83893055054456267</v>
      </c>
      <c r="F46" s="3">
        <v>205</v>
      </c>
      <c r="G46" s="32">
        <f t="shared" si="9"/>
        <v>18.407132007087426</v>
      </c>
      <c r="H46" s="45">
        <f t="shared" si="17"/>
        <v>0.6091841801154726</v>
      </c>
      <c r="I46" s="3">
        <f t="shared" si="18"/>
        <v>376.98076286163536</v>
      </c>
      <c r="J46" s="32">
        <f t="shared" si="5"/>
        <v>397.42646163310968</v>
      </c>
      <c r="K46" s="47">
        <f t="shared" si="6"/>
        <v>0.6091841801154726</v>
      </c>
      <c r="L46" s="48">
        <f t="shared" si="19"/>
        <v>1.3227395188127556E-2</v>
      </c>
      <c r="M46" s="49">
        <f t="shared" si="20"/>
        <v>0.59595678492734505</v>
      </c>
      <c r="N46" s="45">
        <f t="shared" si="21"/>
        <v>2.7212703889114325</v>
      </c>
      <c r="O46" s="3">
        <f t="shared" si="22"/>
        <v>83263.79767311945</v>
      </c>
      <c r="P46" s="32">
        <f t="shared" si="10"/>
        <v>-45305.398223862023</v>
      </c>
      <c r="Q46" s="72">
        <f t="shared" si="11"/>
        <v>2.7212703999999999</v>
      </c>
      <c r="R46" s="109">
        <f t="shared" si="12"/>
        <v>574083.902</v>
      </c>
      <c r="S46" s="67">
        <f t="shared" si="23"/>
        <v>5.3704208160333931</v>
      </c>
      <c r="T46" s="39">
        <f t="shared" si="14"/>
        <v>62335.624627767909</v>
      </c>
      <c r="U46" s="32">
        <f t="shared" si="15"/>
        <v>57397.647872315923</v>
      </c>
    </row>
    <row r="47" spans="5:21">
      <c r="E47" s="45">
        <f t="shared" si="16"/>
        <v>1.2303875705354894</v>
      </c>
      <c r="F47" s="3">
        <v>210</v>
      </c>
      <c r="G47" s="32">
        <f t="shared" si="9"/>
        <v>12.772794316259525</v>
      </c>
      <c r="H47" s="45">
        <f t="shared" si="17"/>
        <v>0.80217536881723495</v>
      </c>
      <c r="I47" s="3">
        <f t="shared" si="18"/>
        <v>468.38138981245277</v>
      </c>
      <c r="J47" s="32">
        <f t="shared" si="5"/>
        <v>473.59999990498409</v>
      </c>
      <c r="K47" s="47">
        <f t="shared" si="6"/>
        <v>0.80217536881723495</v>
      </c>
      <c r="L47" s="48">
        <f t="shared" si="19"/>
        <v>1.6434434730261502E-2</v>
      </c>
      <c r="M47" s="49">
        <f t="shared" si="20"/>
        <v>0.78574093408697343</v>
      </c>
      <c r="N47" s="45">
        <f t="shared" si="21"/>
        <v>2.0264059536771932</v>
      </c>
      <c r="O47" s="3">
        <f t="shared" si="22"/>
        <v>110707.42816408108</v>
      </c>
      <c r="P47" s="32">
        <f t="shared" si="10"/>
        <v>-39494.941889939102</v>
      </c>
      <c r="Q47" s="72">
        <f t="shared" si="11"/>
        <v>2.0264060000000002</v>
      </c>
      <c r="R47" s="109">
        <f t="shared" si="12"/>
        <v>763301.147</v>
      </c>
      <c r="S47" s="67">
        <f t="shared" si="23"/>
        <v>5.6428071493717642</v>
      </c>
      <c r="T47" s="39">
        <f t="shared" si="14"/>
        <v>83263.79767311945</v>
      </c>
      <c r="U47" s="32">
        <f t="shared" si="15"/>
        <v>76832.683890030487</v>
      </c>
    </row>
    <row r="48" spans="5:21">
      <c r="E48" s="45">
        <f t="shared" si="16"/>
        <v>1.7896759889621738</v>
      </c>
      <c r="F48" s="3">
        <v>215</v>
      </c>
      <c r="G48" s="32">
        <f t="shared" si="9"/>
        <v>8.9399312327355762</v>
      </c>
      <c r="H48" s="45">
        <f t="shared" si="17"/>
        <v>1.0259254561008484</v>
      </c>
      <c r="I48" s="3">
        <f t="shared" si="18"/>
        <v>599.78033762686732</v>
      </c>
      <c r="J48" s="32">
        <f t="shared" si="5"/>
        <v>587.25763824109879</v>
      </c>
      <c r="K48" s="47">
        <f t="shared" si="6"/>
        <v>1.0259254561008484</v>
      </c>
      <c r="L48" s="48">
        <f t="shared" si="19"/>
        <v>2.1044924127258502E-2</v>
      </c>
      <c r="M48" s="49">
        <f t="shared" si="20"/>
        <v>1.0048805319735898</v>
      </c>
      <c r="N48" s="45" t="e">
        <f t="shared" si="21"/>
        <v>#N/A</v>
      </c>
      <c r="O48" s="3" t="e">
        <f t="shared" si="22"/>
        <v>#N/A</v>
      </c>
      <c r="P48" s="32" t="e">
        <f t="shared" si="10"/>
        <v>#N/A</v>
      </c>
      <c r="Q48" s="72" t="e">
        <f t="shared" si="11"/>
        <v>#N/A</v>
      </c>
      <c r="R48" s="109" t="e">
        <f t="shared" si="12"/>
        <v>#N/A</v>
      </c>
      <c r="S48" s="67">
        <f t="shared" si="23"/>
        <v>5.9108771173291617</v>
      </c>
      <c r="T48" s="39">
        <f t="shared" si="14"/>
        <v>110707.42816408108</v>
      </c>
      <c r="U48" s="32">
        <f t="shared" si="15"/>
        <v>102374.87884253808</v>
      </c>
    </row>
    <row r="49" spans="5:22">
      <c r="E49" s="45">
        <f t="shared" si="16"/>
        <v>2.5821869216178648</v>
      </c>
      <c r="F49" s="3">
        <v>220</v>
      </c>
      <c r="G49" s="32">
        <f t="shared" si="9"/>
        <v>6.3090612305436382</v>
      </c>
      <c r="H49" s="45">
        <f t="shared" si="17"/>
        <v>1.275973485866581</v>
      </c>
      <c r="I49" s="3">
        <f t="shared" si="18"/>
        <v>788.08112275593021</v>
      </c>
      <c r="J49" s="32">
        <f t="shared" si="5"/>
        <v>753.05846362988723</v>
      </c>
      <c r="K49" s="47">
        <f t="shared" si="6"/>
        <v>1.275973485866581</v>
      </c>
      <c r="L49" s="48">
        <f t="shared" si="19"/>
        <v>2.7651969219506325E-2</v>
      </c>
      <c r="M49" s="49">
        <f t="shared" si="20"/>
        <v>1.2483215166470747</v>
      </c>
      <c r="N49" s="45" t="e">
        <f t="shared" si="21"/>
        <v>#N/A</v>
      </c>
      <c r="O49" s="3" t="e">
        <f t="shared" si="22"/>
        <v>#N/A</v>
      </c>
      <c r="P49" s="32" t="e">
        <f t="shared" si="10"/>
        <v>#N/A</v>
      </c>
      <c r="Q49" s="72" t="e">
        <f t="shared" si="11"/>
        <v>#N/A</v>
      </c>
      <c r="R49" s="109" t="e">
        <f t="shared" si="12"/>
        <v>#N/A</v>
      </c>
      <c r="S49" s="67" t="e">
        <f t="shared" si="23"/>
        <v>#N/A</v>
      </c>
      <c r="T49" s="39" t="e">
        <f t="shared" si="14"/>
        <v>#N/A</v>
      </c>
      <c r="U49" s="32" t="e">
        <f t="shared" si="15"/>
        <v>#N/A</v>
      </c>
    </row>
    <row r="50" spans="5:22">
      <c r="E50" s="45">
        <f t="shared" si="16"/>
        <v>3.6963526395904389</v>
      </c>
      <c r="F50" s="3">
        <v>225</v>
      </c>
      <c r="G50" s="32">
        <f t="shared" si="9"/>
        <v>4.4876627590897371</v>
      </c>
      <c r="H50" s="45">
        <f t="shared" si="17"/>
        <v>1.5467861733159596</v>
      </c>
      <c r="I50" s="3">
        <f t="shared" si="18"/>
        <v>1056.6793439078488</v>
      </c>
      <c r="J50" s="32">
        <f t="shared" si="5"/>
        <v>991.82288570629112</v>
      </c>
      <c r="K50" s="47">
        <f t="shared" si="6"/>
        <v>1.5467861733159596</v>
      </c>
      <c r="L50" s="48">
        <f t="shared" si="19"/>
        <v>3.7076468207292941E-2</v>
      </c>
      <c r="M50" s="49">
        <f t="shared" si="20"/>
        <v>1.5097097051086665</v>
      </c>
      <c r="N50" s="45" t="e">
        <f t="shared" si="21"/>
        <v>#N/A</v>
      </c>
      <c r="O50" s="3" t="e">
        <f t="shared" si="22"/>
        <v>#N/A</v>
      </c>
      <c r="P50" s="32" t="e">
        <f t="shared" si="10"/>
        <v>#N/A</v>
      </c>
      <c r="Q50" s="72" t="e">
        <f t="shared" si="11"/>
        <v>#N/A</v>
      </c>
      <c r="R50" s="109" t="e">
        <f t="shared" si="12"/>
        <v>#N/A</v>
      </c>
      <c r="S50" s="67" t="e">
        <f t="shared" si="23"/>
        <v>#N/A</v>
      </c>
      <c r="T50" s="39" t="e">
        <f t="shared" si="14"/>
        <v>#N/A</v>
      </c>
      <c r="U50" s="32" t="e">
        <f t="shared" si="15"/>
        <v>#N/A</v>
      </c>
      <c r="V50" s="6"/>
    </row>
    <row r="51" spans="5:22">
      <c r="E51" s="45">
        <f t="shared" si="16"/>
        <v>5.2509501754385965</v>
      </c>
      <c r="F51" s="3">
        <v>230</v>
      </c>
      <c r="G51" s="32">
        <f t="shared" si="9"/>
        <v>3.216266515739779</v>
      </c>
      <c r="H51" s="45">
        <f t="shared" si="17"/>
        <v>1.8327334802633897</v>
      </c>
      <c r="I51" s="3">
        <f t="shared" si="18"/>
        <v>1437.7185403508772</v>
      </c>
      <c r="J51" s="32">
        <f t="shared" si="5"/>
        <v>1332.5503936747357</v>
      </c>
      <c r="K51" s="47">
        <f t="shared" si="6"/>
        <v>1.8327334802633897</v>
      </c>
      <c r="L51" s="48">
        <f t="shared" si="19"/>
        <v>5.044626457371499E-2</v>
      </c>
      <c r="M51" s="49">
        <f t="shared" si="20"/>
        <v>1.7822872156896747</v>
      </c>
      <c r="N51" s="45" t="e">
        <f t="shared" si="21"/>
        <v>#N/A</v>
      </c>
      <c r="O51" s="3" t="e">
        <f t="shared" si="22"/>
        <v>#N/A</v>
      </c>
      <c r="P51" s="32" t="e">
        <f t="shared" si="10"/>
        <v>#N/A</v>
      </c>
      <c r="Q51" s="72" t="e">
        <f t="shared" si="11"/>
        <v>#N/A</v>
      </c>
      <c r="R51" s="109" t="e">
        <f t="shared" si="12"/>
        <v>#N/A</v>
      </c>
      <c r="S51" s="67" t="e">
        <f t="shared" si="23"/>
        <v>#N/A</v>
      </c>
      <c r="T51" s="39" t="e">
        <f t="shared" si="14"/>
        <v>#N/A</v>
      </c>
      <c r="U51" s="32" t="e">
        <f t="shared" si="15"/>
        <v>#N/A</v>
      </c>
      <c r="V51" s="6"/>
    </row>
    <row r="52" spans="5:22">
      <c r="E52" s="45">
        <f t="shared" si="16"/>
        <v>7.4044744178580739</v>
      </c>
      <c r="F52" s="3">
        <v>235</v>
      </c>
      <c r="G52" s="32">
        <f t="shared" si="9"/>
        <v>2.3217755813988501</v>
      </c>
      <c r="H52" s="45">
        <f t="shared" si="17"/>
        <v>2.1287642328242335</v>
      </c>
      <c r="I52" s="3">
        <f t="shared" si="18"/>
        <v>1975.0514881966474</v>
      </c>
      <c r="J52" s="32">
        <f t="shared" si="5"/>
        <v>1815.1254327380425</v>
      </c>
      <c r="K52" s="47">
        <f t="shared" si="6"/>
        <v>2.1287642328242335</v>
      </c>
      <c r="L52" s="48">
        <f t="shared" si="19"/>
        <v>6.9300052217426217E-2</v>
      </c>
      <c r="M52" s="49">
        <f t="shared" si="20"/>
        <v>2.0594641806068075</v>
      </c>
      <c r="N52" s="45" t="e">
        <f t="shared" si="21"/>
        <v>#N/A</v>
      </c>
      <c r="O52" s="3" t="e">
        <f t="shared" si="22"/>
        <v>#N/A</v>
      </c>
      <c r="P52" s="32" t="e">
        <f t="shared" si="10"/>
        <v>#N/A</v>
      </c>
      <c r="Q52" s="72" t="e">
        <f t="shared" si="11"/>
        <v>#N/A</v>
      </c>
      <c r="R52" s="109" t="e">
        <f t="shared" si="12"/>
        <v>#N/A</v>
      </c>
      <c r="S52" s="67" t="e">
        <f t="shared" si="23"/>
        <v>#N/A</v>
      </c>
      <c r="T52" s="39" t="e">
        <f t="shared" si="14"/>
        <v>#N/A</v>
      </c>
      <c r="U52" s="32" t="e">
        <f t="shared" si="15"/>
        <v>#N/A</v>
      </c>
    </row>
    <row r="53" spans="5:22">
      <c r="E53" s="45">
        <f t="shared" si="16"/>
        <v>10.367100853571783</v>
      </c>
      <c r="F53" s="3">
        <v>240</v>
      </c>
      <c r="G53" s="32">
        <f t="shared" si="9"/>
        <v>1.687691684556065</v>
      </c>
      <c r="H53" s="45">
        <f t="shared" si="17"/>
        <v>2.4307232931532736</v>
      </c>
      <c r="I53" s="3">
        <f t="shared" si="18"/>
        <v>2728.1042048572281</v>
      </c>
      <c r="J53" s="32">
        <f t="shared" si="5"/>
        <v>2493.8901182166578</v>
      </c>
      <c r="K53" s="47">
        <f t="shared" si="6"/>
        <v>2.4307232931532736</v>
      </c>
      <c r="L53" s="48">
        <f t="shared" si="19"/>
        <v>9.5722954556393972E-2</v>
      </c>
      <c r="M53" s="49">
        <f t="shared" si="20"/>
        <v>2.3350003385968798</v>
      </c>
      <c r="N53" s="45" t="e">
        <f t="shared" si="21"/>
        <v>#N/A</v>
      </c>
      <c r="O53" s="3" t="e">
        <f t="shared" si="22"/>
        <v>#N/A</v>
      </c>
      <c r="P53" s="32" t="e">
        <f t="shared" si="10"/>
        <v>#N/A</v>
      </c>
      <c r="Q53" s="72" t="e">
        <f t="shared" si="11"/>
        <v>#N/A</v>
      </c>
      <c r="R53" s="109" t="e">
        <f t="shared" si="12"/>
        <v>#N/A</v>
      </c>
      <c r="S53" s="67" t="e">
        <f t="shared" si="23"/>
        <v>#N/A</v>
      </c>
      <c r="T53" s="39" t="e">
        <f t="shared" si="14"/>
        <v>#N/A</v>
      </c>
      <c r="U53" s="32" t="e">
        <f t="shared" si="15"/>
        <v>#N/A</v>
      </c>
    </row>
    <row r="54" spans="5:22">
      <c r="E54" s="45">
        <f t="shared" si="16"/>
        <v>14.415872993513837</v>
      </c>
      <c r="F54" s="3">
        <v>245</v>
      </c>
      <c r="G54" s="32">
        <f t="shared" si="9"/>
        <v>1.2349423052667914</v>
      </c>
      <c r="H54" s="45">
        <f t="shared" si="17"/>
        <v>2.7353976924633012</v>
      </c>
      <c r="I54" s="3">
        <f t="shared" si="18"/>
        <v>3776.8888834108902</v>
      </c>
      <c r="J54" s="32">
        <f t="shared" si="5"/>
        <v>3442.3131084487677</v>
      </c>
      <c r="K54" s="47">
        <f t="shared" si="6"/>
        <v>2.7353976924633012</v>
      </c>
      <c r="L54" s="48">
        <f t="shared" si="19"/>
        <v>0.13252241696178563</v>
      </c>
      <c r="M54" s="49">
        <f t="shared" si="20"/>
        <v>2.6028752755015154</v>
      </c>
      <c r="N54" s="45" t="e">
        <f t="shared" si="21"/>
        <v>#N/A</v>
      </c>
      <c r="O54" s="3" t="e">
        <f t="shared" si="22"/>
        <v>#N/A</v>
      </c>
      <c r="P54" s="32" t="e">
        <f t="shared" si="10"/>
        <v>#N/A</v>
      </c>
      <c r="Q54" s="72" t="e">
        <f t="shared" si="11"/>
        <v>#N/A</v>
      </c>
      <c r="R54" s="109" t="e">
        <f t="shared" si="12"/>
        <v>#N/A</v>
      </c>
      <c r="S54" s="67" t="e">
        <f t="shared" si="23"/>
        <v>#N/A</v>
      </c>
      <c r="T54" s="39" t="e">
        <f t="shared" si="14"/>
        <v>#N/A</v>
      </c>
      <c r="U54" s="32" t="e">
        <f t="shared" si="15"/>
        <v>#N/A</v>
      </c>
    </row>
    <row r="55" spans="5:22">
      <c r="E55" s="45">
        <f t="shared" si="16"/>
        <v>19.913886428516328</v>
      </c>
      <c r="F55" s="3">
        <v>250</v>
      </c>
      <c r="G55" s="32">
        <f t="shared" si="9"/>
        <v>0.90941938558535629</v>
      </c>
      <c r="H55" s="45">
        <f t="shared" si="17"/>
        <v>3.040413360756963</v>
      </c>
      <c r="I55" s="3">
        <f t="shared" si="18"/>
        <v>5228.4716071290823</v>
      </c>
      <c r="J55" s="32">
        <f t="shared" si="5"/>
        <v>4759.0431397794391</v>
      </c>
      <c r="K55" s="47">
        <f t="shared" si="6"/>
        <v>3.040413360756963</v>
      </c>
      <c r="L55" s="48">
        <f t="shared" si="19"/>
        <v>0.18345514410979236</v>
      </c>
      <c r="M55" s="49">
        <f t="shared" si="20"/>
        <v>2.8569582166471705</v>
      </c>
      <c r="N55" s="45" t="e">
        <f t="shared" si="21"/>
        <v>#N/A</v>
      </c>
      <c r="O55" s="3" t="e">
        <f t="shared" si="22"/>
        <v>#N/A</v>
      </c>
      <c r="P55" s="32" t="e">
        <f t="shared" si="10"/>
        <v>#N/A</v>
      </c>
      <c r="Q55" s="72" t="e">
        <f t="shared" si="11"/>
        <v>#N/A</v>
      </c>
      <c r="R55" s="109" t="e">
        <f t="shared" si="12"/>
        <v>#N/A</v>
      </c>
      <c r="S55" s="67" t="e">
        <f t="shared" si="23"/>
        <v>#N/A</v>
      </c>
      <c r="T55" s="39" t="e">
        <f t="shared" si="14"/>
        <v>#N/A</v>
      </c>
      <c r="U55" s="32" t="e">
        <f t="shared" si="15"/>
        <v>#N/A</v>
      </c>
    </row>
    <row r="56" spans="5:22">
      <c r="E56" s="45">
        <f t="shared" si="16"/>
        <v>27.334404010416996</v>
      </c>
      <c r="F56" s="3">
        <v>255</v>
      </c>
      <c r="G56" s="32">
        <f t="shared" si="9"/>
        <v>0.67380744601905729</v>
      </c>
      <c r="H56" s="45">
        <f t="shared" si="17"/>
        <v>3.3440767557111881</v>
      </c>
      <c r="I56" s="3">
        <f t="shared" si="18"/>
        <v>7225.2730226563344</v>
      </c>
      <c r="J56" s="32">
        <f t="shared" si="5"/>
        <v>6575.7066828165262</v>
      </c>
      <c r="K56" s="47">
        <f t="shared" si="6"/>
        <v>3.3440767557111881</v>
      </c>
      <c r="L56" s="48">
        <f t="shared" si="19"/>
        <v>0.25351835167215209</v>
      </c>
      <c r="M56" s="49">
        <f t="shared" si="20"/>
        <v>3.0905584040390361</v>
      </c>
      <c r="N56" s="45" t="e">
        <f t="shared" si="21"/>
        <v>#N/A</v>
      </c>
      <c r="O56" s="3" t="e">
        <f t="shared" si="22"/>
        <v>#N/A</v>
      </c>
      <c r="P56" s="32" t="e">
        <f t="shared" si="10"/>
        <v>#N/A</v>
      </c>
      <c r="Q56" s="72" t="e">
        <f t="shared" si="11"/>
        <v>#N/A</v>
      </c>
      <c r="R56" s="109" t="e">
        <f t="shared" si="12"/>
        <v>#N/A</v>
      </c>
      <c r="S56" s="67" t="e">
        <f t="shared" si="23"/>
        <v>#N/A</v>
      </c>
      <c r="T56" s="39" t="e">
        <f t="shared" si="14"/>
        <v>#N/A</v>
      </c>
      <c r="U56" s="32" t="e">
        <f t="shared" si="15"/>
        <v>#N/A</v>
      </c>
    </row>
    <row r="57" spans="5:22">
      <c r="E57" s="45">
        <f t="shared" si="16"/>
        <v>37.291028957119593</v>
      </c>
      <c r="F57" s="3">
        <v>260</v>
      </c>
      <c r="G57" s="32">
        <f t="shared" si="9"/>
        <v>0.50217820062167595</v>
      </c>
      <c r="H57" s="45">
        <f t="shared" si="17"/>
        <v>3.6452156378656562</v>
      </c>
      <c r="I57" s="3">
        <f t="shared" si="18"/>
        <v>9955.6675288510942</v>
      </c>
      <c r="J57" s="32">
        <f t="shared" si="5"/>
        <v>9066.8946057726753</v>
      </c>
      <c r="K57" s="47">
        <f t="shared" si="6"/>
        <v>3.6452156378656562</v>
      </c>
      <c r="L57" s="48">
        <f t="shared" si="19"/>
        <v>0.34932166767898576</v>
      </c>
      <c r="M57" s="49">
        <f t="shared" si="20"/>
        <v>3.2958939701866705</v>
      </c>
      <c r="N57" s="45" t="e">
        <f t="shared" si="21"/>
        <v>#N/A</v>
      </c>
      <c r="O57" s="3" t="e">
        <f t="shared" si="22"/>
        <v>#N/A</v>
      </c>
      <c r="P57" s="32" t="e">
        <f t="shared" si="10"/>
        <v>#N/A</v>
      </c>
      <c r="Q57" s="72" t="e">
        <f t="shared" si="11"/>
        <v>#N/A</v>
      </c>
      <c r="R57" s="109" t="e">
        <f t="shared" si="12"/>
        <v>#N/A</v>
      </c>
      <c r="S57" s="67" t="e">
        <f t="shared" si="23"/>
        <v>#N/A</v>
      </c>
      <c r="T57" s="39" t="e">
        <f t="shared" si="14"/>
        <v>#N/A</v>
      </c>
      <c r="U57" s="32" t="e">
        <f t="shared" si="15"/>
        <v>#N/A</v>
      </c>
    </row>
    <row r="58" spans="5:22">
      <c r="E58" s="45">
        <f t="shared" si="16"/>
        <v>50.575289396226886</v>
      </c>
      <c r="F58" s="3">
        <v>265</v>
      </c>
      <c r="G58" s="32">
        <f t="shared" si="9"/>
        <v>0.3763852736039856</v>
      </c>
      <c r="H58" s="45">
        <f t="shared" si="17"/>
        <v>3.9430426701141736</v>
      </c>
      <c r="I58" s="3">
        <f t="shared" si="18"/>
        <v>13667.451690000125</v>
      </c>
      <c r="J58" s="32">
        <f t="shared" si="5"/>
        <v>12462.885363783185</v>
      </c>
      <c r="K58" s="47">
        <f t="shared" si="6"/>
        <v>3.9430426701141736</v>
      </c>
      <c r="L58" s="48">
        <f t="shared" si="19"/>
        <v>0.47955970842105705</v>
      </c>
      <c r="M58" s="49">
        <f t="shared" si="20"/>
        <v>3.4634829616931166</v>
      </c>
      <c r="N58" s="45" t="e">
        <f t="shared" si="21"/>
        <v>#N/A</v>
      </c>
      <c r="O58" s="3" t="e">
        <f t="shared" si="22"/>
        <v>#N/A</v>
      </c>
      <c r="P58" s="32" t="e">
        <f t="shared" si="10"/>
        <v>#N/A</v>
      </c>
      <c r="Q58" s="72" t="e">
        <f t="shared" si="11"/>
        <v>#N/A</v>
      </c>
      <c r="R58" s="109" t="e">
        <f t="shared" si="12"/>
        <v>#N/A</v>
      </c>
      <c r="S58" s="67" t="e">
        <f t="shared" si="23"/>
        <v>#N/A</v>
      </c>
      <c r="T58" s="39" t="e">
        <f t="shared" si="14"/>
        <v>#N/A</v>
      </c>
      <c r="U58" s="32" t="e">
        <f t="shared" si="15"/>
        <v>#N/A</v>
      </c>
    </row>
    <row r="59" spans="5:22">
      <c r="E59" s="45">
        <f t="shared" si="16"/>
        <v>68.203254265727253</v>
      </c>
      <c r="F59" s="3">
        <v>270</v>
      </c>
      <c r="G59" s="32">
        <f t="shared" si="9"/>
        <v>0.28364022943175493</v>
      </c>
      <c r="H59" s="45">
        <f t="shared" si="17"/>
        <v>4.2370478884792675</v>
      </c>
      <c r="I59" s="3">
        <f t="shared" si="18"/>
        <v>18684.87865174636</v>
      </c>
      <c r="J59" s="32">
        <f t="shared" si="5"/>
        <v>17065.775191498895</v>
      </c>
      <c r="K59" s="47">
        <f t="shared" si="6"/>
        <v>4.2370478884792675</v>
      </c>
      <c r="L59" s="48">
        <f t="shared" si="19"/>
        <v>0.65560977725425817</v>
      </c>
      <c r="M59" s="49">
        <f t="shared" si="20"/>
        <v>3.5814381112250091</v>
      </c>
      <c r="N59" s="45" t="e">
        <f t="shared" si="21"/>
        <v>#N/A</v>
      </c>
      <c r="O59" s="3" t="e">
        <f t="shared" si="22"/>
        <v>#N/A</v>
      </c>
      <c r="P59" s="32" t="e">
        <f t="shared" si="10"/>
        <v>#N/A</v>
      </c>
      <c r="Q59" s="72" t="e">
        <f t="shared" si="11"/>
        <v>#N/A</v>
      </c>
      <c r="R59" s="109" t="e">
        <f t="shared" si="12"/>
        <v>#N/A</v>
      </c>
      <c r="S59" s="67" t="e">
        <f t="shared" si="23"/>
        <v>#N/A</v>
      </c>
      <c r="T59" s="39" t="e">
        <f t="shared" si="14"/>
        <v>#N/A</v>
      </c>
      <c r="U59" s="32" t="e">
        <f t="shared" si="15"/>
        <v>#N/A</v>
      </c>
    </row>
    <row r="60" spans="5:22">
      <c r="E60" s="45">
        <f t="shared" si="16"/>
        <v>91.473112534643036</v>
      </c>
      <c r="F60" s="3">
        <v>275</v>
      </c>
      <c r="G60" s="32">
        <f t="shared" si="9"/>
        <v>0.21487023866746421</v>
      </c>
      <c r="H60" s="45">
        <f t="shared" si="17"/>
        <v>4.5269179269629696</v>
      </c>
      <c r="I60" s="3">
        <f t="shared" si="18"/>
        <v>25430.105947026834</v>
      </c>
      <c r="J60" s="32">
        <f t="shared" si="5"/>
        <v>23269.832682827357</v>
      </c>
      <c r="K60" s="47">
        <f t="shared" si="6"/>
        <v>4.5269179269629696</v>
      </c>
      <c r="L60" s="48">
        <f t="shared" si="19"/>
        <v>0.89228441919392398</v>
      </c>
      <c r="M60" s="49">
        <f t="shared" si="20"/>
        <v>3.6346335077690455</v>
      </c>
      <c r="N60" s="45" t="e">
        <f t="shared" si="21"/>
        <v>#N/A</v>
      </c>
      <c r="O60" s="3" t="e">
        <f t="shared" si="22"/>
        <v>#N/A</v>
      </c>
      <c r="P60" s="32" t="e">
        <f t="shared" si="10"/>
        <v>#N/A</v>
      </c>
      <c r="Q60" s="72" t="e">
        <f t="shared" si="11"/>
        <v>#N/A</v>
      </c>
      <c r="R60" s="109" t="e">
        <f t="shared" si="12"/>
        <v>#N/A</v>
      </c>
      <c r="S60" s="67" t="e">
        <f t="shared" si="23"/>
        <v>#N/A</v>
      </c>
      <c r="T60" s="39" t="e">
        <f t="shared" si="14"/>
        <v>#N/A</v>
      </c>
      <c r="U60" s="32" t="e">
        <f t="shared" si="15"/>
        <v>#N/A</v>
      </c>
    </row>
    <row r="61" spans="5:22">
      <c r="E61" s="45">
        <f t="shared" si="16"/>
        <v>122.03601209402933</v>
      </c>
      <c r="F61" s="3">
        <v>280</v>
      </c>
      <c r="G61" s="32">
        <f t="shared" si="9"/>
        <v>0.16359704321524132</v>
      </c>
      <c r="H61" s="45">
        <f t="shared" si="17"/>
        <v>4.812477093772622</v>
      </c>
      <c r="I61" s="3">
        <f t="shared" si="18"/>
        <v>34450.08338632821</v>
      </c>
      <c r="J61" s="32">
        <f t="shared" si="5"/>
        <v>31587.07016859276</v>
      </c>
      <c r="K61" s="47">
        <f t="shared" si="6"/>
        <v>4.812477093772622</v>
      </c>
      <c r="L61" s="48">
        <f t="shared" si="19"/>
        <v>1.208774855660639</v>
      </c>
      <c r="M61" s="49">
        <f t="shared" si="20"/>
        <v>3.6037022381119828</v>
      </c>
      <c r="N61" s="45" t="e">
        <f t="shared" si="21"/>
        <v>#N/A</v>
      </c>
      <c r="O61" s="3" t="e">
        <f t="shared" si="22"/>
        <v>#N/A</v>
      </c>
      <c r="P61" s="32" t="e">
        <f t="shared" si="10"/>
        <v>#N/A</v>
      </c>
      <c r="Q61" s="72" t="e">
        <f t="shared" si="11"/>
        <v>#N/A</v>
      </c>
      <c r="R61" s="109" t="e">
        <f t="shared" si="12"/>
        <v>#N/A</v>
      </c>
      <c r="S61" s="67" t="e">
        <f t="shared" si="23"/>
        <v>#N/A</v>
      </c>
      <c r="T61" s="39" t="e">
        <f t="shared" si="14"/>
        <v>#N/A</v>
      </c>
      <c r="U61" s="32" t="e">
        <f t="shared" si="15"/>
        <v>#N/A</v>
      </c>
    </row>
    <row r="62" spans="5:22">
      <c r="E62" s="45">
        <f t="shared" si="16"/>
        <v>161.98287892858528</v>
      </c>
      <c r="F62" s="3">
        <v>285</v>
      </c>
      <c r="G62" s="32">
        <f t="shared" si="9"/>
        <v>0.12516626199266173</v>
      </c>
      <c r="H62" s="45">
        <f t="shared" si="17"/>
        <v>5.0936451580420208</v>
      </c>
      <c r="I62" s="3">
        <f t="shared" si="18"/>
        <v>46450.120494646806</v>
      </c>
      <c r="J62" s="32">
        <f t="shared" si="5"/>
        <v>42679.232221838902</v>
      </c>
      <c r="K62" s="47">
        <f t="shared" si="6"/>
        <v>5.0936451580420208</v>
      </c>
      <c r="L62" s="48">
        <f t="shared" si="19"/>
        <v>1.629828789285853</v>
      </c>
      <c r="M62" s="49">
        <f t="shared" si="20"/>
        <v>3.4638163687561678</v>
      </c>
      <c r="N62" s="45" t="e">
        <f t="shared" si="21"/>
        <v>#N/A</v>
      </c>
      <c r="O62" s="3" t="e">
        <f t="shared" si="22"/>
        <v>#N/A</v>
      </c>
      <c r="P62" s="32" t="e">
        <f t="shared" si="10"/>
        <v>#N/A</v>
      </c>
      <c r="Q62" s="72" t="e">
        <f t="shared" si="11"/>
        <v>#N/A</v>
      </c>
      <c r="R62" s="109" t="e">
        <f t="shared" si="12"/>
        <v>#N/A</v>
      </c>
      <c r="S62" s="67" t="e">
        <f t="shared" si="23"/>
        <v>#N/A</v>
      </c>
      <c r="T62" s="39" t="e">
        <f t="shared" si="14"/>
        <v>#N/A</v>
      </c>
      <c r="U62" s="32" t="e">
        <f t="shared" si="15"/>
        <v>#N/A</v>
      </c>
    </row>
    <row r="63" spans="5:22">
      <c r="E63" s="45">
        <f t="shared" si="16"/>
        <v>213.95042975092383</v>
      </c>
      <c r="F63" s="3">
        <v>290</v>
      </c>
      <c r="G63" s="32">
        <f t="shared" si="9"/>
        <v>9.6213885797571994E-2</v>
      </c>
      <c r="H63" s="45">
        <f t="shared" si="17"/>
        <v>5.3704074422467531</v>
      </c>
      <c r="I63" s="3">
        <f t="shared" si="18"/>
        <v>62335.624627767909</v>
      </c>
      <c r="J63" s="32">
        <f t="shared" si="5"/>
        <v>57397.647872316113</v>
      </c>
      <c r="K63" s="47">
        <f t="shared" si="6"/>
        <v>5.3704074422467531</v>
      </c>
      <c r="L63" s="48">
        <f t="shared" si="19"/>
        <v>2.1872148992199265</v>
      </c>
      <c r="M63" s="49">
        <f t="shared" si="20"/>
        <v>3.1831925430268266</v>
      </c>
      <c r="N63" s="45" t="e">
        <f t="shared" si="21"/>
        <v>#N/A</v>
      </c>
      <c r="O63" s="3" t="e">
        <f t="shared" si="22"/>
        <v>#N/A</v>
      </c>
      <c r="P63" s="32" t="e">
        <f t="shared" si="10"/>
        <v>#N/A</v>
      </c>
      <c r="Q63" s="72" t="e">
        <f t="shared" si="11"/>
        <v>#N/A</v>
      </c>
      <c r="R63" s="109" t="e">
        <f t="shared" si="12"/>
        <v>#N/A</v>
      </c>
      <c r="S63" s="67" t="e">
        <f t="shared" si="23"/>
        <v>#N/A</v>
      </c>
      <c r="T63" s="39" t="e">
        <f t="shared" si="14"/>
        <v>#N/A</v>
      </c>
      <c r="U63" s="32" t="e">
        <f t="shared" si="15"/>
        <v>#N/A</v>
      </c>
    </row>
    <row r="64" spans="5:22">
      <c r="E64" s="45">
        <f t="shared" si="16"/>
        <v>281.25016160379477</v>
      </c>
      <c r="F64" s="3">
        <v>295</v>
      </c>
      <c r="G64" s="32">
        <f t="shared" si="9"/>
        <v>7.4294501067714222E-2</v>
      </c>
      <c r="H64" s="45">
        <f t="shared" si="17"/>
        <v>5.6427937755851252</v>
      </c>
      <c r="I64" s="3">
        <f t="shared" si="18"/>
        <v>83263.79767311945</v>
      </c>
      <c r="J64" s="32">
        <f t="shared" si="5"/>
        <v>76832.683890030225</v>
      </c>
      <c r="K64" s="47">
        <f t="shared" si="6"/>
        <v>5.6427937755851252</v>
      </c>
      <c r="L64" s="48">
        <f t="shared" si="19"/>
        <v>2.9215367604603317</v>
      </c>
      <c r="M64" s="49">
        <f t="shared" si="20"/>
        <v>2.7212570151247935</v>
      </c>
      <c r="N64" s="45" t="e">
        <f t="shared" si="21"/>
        <v>#N/A</v>
      </c>
      <c r="O64" s="3" t="e">
        <f t="shared" si="22"/>
        <v>#N/A</v>
      </c>
      <c r="P64" s="32" t="e">
        <f t="shared" si="10"/>
        <v>#N/A</v>
      </c>
      <c r="Q64" s="72" t="e">
        <f t="shared" si="11"/>
        <v>#N/A</v>
      </c>
      <c r="R64" s="109" t="e">
        <f t="shared" si="12"/>
        <v>#N/A</v>
      </c>
      <c r="S64" s="67" t="e">
        <f t="shared" si="23"/>
        <v>#N/A</v>
      </c>
      <c r="T64" s="39" t="e">
        <f t="shared" si="14"/>
        <v>#N/A</v>
      </c>
      <c r="U64" s="32" t="e">
        <f t="shared" si="15"/>
        <v>#N/A</v>
      </c>
    </row>
    <row r="65" spans="5:21" ht="19.5" thickBot="1">
      <c r="E65" s="46">
        <f t="shared" ref="E65" si="24">F65/C$3+C$5*(F65/C$4)^C$6</f>
        <v>368.02476054693693</v>
      </c>
      <c r="F65" s="33">
        <v>300</v>
      </c>
      <c r="G65" s="34">
        <f t="shared" si="9"/>
        <v>5.7620548650143343E-2</v>
      </c>
      <c r="H65" s="46">
        <f t="shared" ref="H65" si="25">LN((1+E65))</f>
        <v>5.9108637435425218</v>
      </c>
      <c r="I65" s="33">
        <f t="shared" ref="I65" si="26">F65*(1+E65)</f>
        <v>110707.42816408108</v>
      </c>
      <c r="J65" s="34">
        <f t="shared" si="5"/>
        <v>102374.87884253841</v>
      </c>
      <c r="K65" s="50">
        <f t="shared" si="6"/>
        <v>5.9108637435425218</v>
      </c>
      <c r="L65" s="51">
        <f t="shared" ref="L65" si="27">I65/C$3</f>
        <v>3.8844711636519675</v>
      </c>
      <c r="M65" s="52">
        <f t="shared" ref="M65" si="28">H65-L65</f>
        <v>2.0263925798905542</v>
      </c>
      <c r="N65" s="46" t="e">
        <f t="shared" si="21"/>
        <v>#N/A</v>
      </c>
      <c r="O65" s="33" t="e">
        <f t="shared" si="22"/>
        <v>#N/A</v>
      </c>
      <c r="P65" s="34" t="e">
        <f t="shared" si="10"/>
        <v>#N/A</v>
      </c>
      <c r="Q65" s="94" t="e">
        <f t="shared" si="11"/>
        <v>#N/A</v>
      </c>
      <c r="R65" s="111" t="e">
        <f t="shared" si="12"/>
        <v>#N/A</v>
      </c>
      <c r="S65" s="68" t="e">
        <f t="shared" si="23"/>
        <v>#N/A</v>
      </c>
      <c r="T65" s="40" t="e">
        <f t="shared" si="14"/>
        <v>#N/A</v>
      </c>
      <c r="U65" s="34" t="e">
        <f t="shared" si="15"/>
        <v>#N/A</v>
      </c>
    </row>
    <row r="67" spans="5:21">
      <c r="H67" s="6"/>
      <c r="M67" s="7"/>
    </row>
  </sheetData>
  <phoneticPr fontId="1"/>
  <conditionalFormatting sqref="Q5:R65">
    <cfRule type="expression" dxfId="4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G37" zoomScale="85" zoomScaleNormal="85" workbookViewId="0">
      <selection activeCell="F31" sqref="F31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2" s="11" customFormat="1" ht="24">
      <c r="A1" s="10" t="s">
        <v>38</v>
      </c>
    </row>
    <row r="2" spans="1:22" ht="20.25" customHeight="1" thickBot="1">
      <c r="B2" s="1" t="s">
        <v>17</v>
      </c>
      <c r="C2" s="1"/>
      <c r="D2" s="1"/>
      <c r="E2" s="26" t="s">
        <v>39</v>
      </c>
      <c r="F2" s="1"/>
      <c r="G2" s="1"/>
      <c r="H2" s="26" t="s">
        <v>40</v>
      </c>
      <c r="I2" s="1"/>
      <c r="J2" s="1"/>
      <c r="K2" s="1"/>
      <c r="L2" s="26"/>
      <c r="M2" s="11"/>
      <c r="N2" s="26" t="s">
        <v>41</v>
      </c>
      <c r="O2" s="11"/>
      <c r="P2" s="11"/>
      <c r="Q2" s="26" t="s">
        <v>28</v>
      </c>
      <c r="R2" s="11"/>
      <c r="S2" s="26" t="s">
        <v>42</v>
      </c>
      <c r="T2" s="11"/>
      <c r="U2" s="11"/>
      <c r="V2" s="11"/>
    </row>
    <row r="3" spans="1:22" ht="21">
      <c r="B3" s="12" t="s">
        <v>2</v>
      </c>
      <c r="C3" s="69">
        <v>28500</v>
      </c>
      <c r="D3" s="11"/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  <c r="V3" s="11"/>
    </row>
    <row r="4" spans="1:22" ht="21">
      <c r="B4" s="13" t="s">
        <v>16</v>
      </c>
      <c r="C4" s="70">
        <v>115</v>
      </c>
      <c r="D4" s="11"/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  <c r="V4" s="11"/>
    </row>
    <row r="5" spans="1:22">
      <c r="A5" s="2"/>
      <c r="B5" s="13" t="s">
        <v>3</v>
      </c>
      <c r="C5" s="71">
        <v>6.4999999999999997E-4</v>
      </c>
      <c r="D5" s="11"/>
      <c r="E5" s="72">
        <f t="shared" ref="E5:E36" si="0">F5/C$3+C$5*(F5/C$4)^C$6</f>
        <v>0</v>
      </c>
      <c r="F5" s="73">
        <v>0</v>
      </c>
      <c r="G5" s="74" t="e">
        <f>IFERROR((F5-F4)/(E5-E4),NA())</f>
        <v>#N/A</v>
      </c>
      <c r="H5" s="72">
        <f t="shared" ref="H5:H36" si="1">LN((1+E5))</f>
        <v>0</v>
      </c>
      <c r="I5" s="73">
        <f t="shared" ref="I5:I36" si="2">F5*(1+E5)</f>
        <v>0</v>
      </c>
      <c r="J5" s="74" t="e">
        <f t="shared" ref="J5:J36" si="3">IFERROR((I5-I4)/(H5-H4),NA())</f>
        <v>#N/A</v>
      </c>
      <c r="K5" s="75">
        <f t="shared" ref="K5:K36" si="4">H5</f>
        <v>0</v>
      </c>
      <c r="L5" s="76">
        <f t="shared" ref="L5:L36" si="5">I5/C$3</f>
        <v>0</v>
      </c>
      <c r="M5" s="77">
        <f t="shared" ref="M5:M36" si="6">H5-L5</f>
        <v>0</v>
      </c>
      <c r="N5" s="72">
        <f>INDEX(M1:M65,C$23,1)-INDEX(M1:M65,C$23,1)</f>
        <v>0</v>
      </c>
      <c r="O5" s="73">
        <f>INDEX(I$1:I$65,C$23,1)</f>
        <v>70.172001474198041</v>
      </c>
      <c r="P5" s="74" t="e">
        <f>IFERROR((O5-O4)/(N5-N4),NA())</f>
        <v>#N/A</v>
      </c>
      <c r="Q5" s="72">
        <f>ROUND(N5,7)</f>
        <v>0</v>
      </c>
      <c r="R5" s="109">
        <f>ROUND(INDEX(I$1:I$65,C$23,1)*6.89476,3)</f>
        <v>483.81900000000002</v>
      </c>
      <c r="S5" s="78">
        <v>0</v>
      </c>
      <c r="T5" s="79">
        <v>0</v>
      </c>
      <c r="U5" s="74" t="e">
        <f>IFERROR((T5-T4)/(S5-S4),NA())</f>
        <v>#N/A</v>
      </c>
      <c r="V5" s="11"/>
    </row>
    <row r="6" spans="1:22" ht="19.5" thickBot="1">
      <c r="A6" s="2"/>
      <c r="B6" s="16" t="s">
        <v>4</v>
      </c>
      <c r="C6" s="80">
        <v>13</v>
      </c>
      <c r="D6" s="11"/>
      <c r="E6" s="72">
        <f t="shared" si="0"/>
        <v>1.7543859649122806E-4</v>
      </c>
      <c r="F6" s="73">
        <v>5</v>
      </c>
      <c r="G6" s="74">
        <f>IFERROR((F6-F5)/(E6-E5),NA())</f>
        <v>28500.000000000004</v>
      </c>
      <c r="H6" s="72">
        <f t="shared" si="1"/>
        <v>1.7542320894027986E-4</v>
      </c>
      <c r="I6" s="73">
        <f t="shared" si="2"/>
        <v>5.0008771929824558</v>
      </c>
      <c r="J6" s="74">
        <f t="shared" si="3"/>
        <v>28507.500365501393</v>
      </c>
      <c r="K6" s="75">
        <f t="shared" si="4"/>
        <v>1.7542320894027986E-4</v>
      </c>
      <c r="L6" s="76">
        <f t="shared" si="5"/>
        <v>1.7546937519236688E-4</v>
      </c>
      <c r="M6" s="77">
        <f t="shared" si="6"/>
        <v>-4.6166252087013636E-8</v>
      </c>
      <c r="N6" s="72">
        <f t="shared" ref="N6:N37" si="7">IFERROR(INDEX(M$1:M$65,ROW()+$C$23-5)-INDEX(M$1:M$65,$C$23,1),NA())</f>
        <v>1.4031302908662849E-7</v>
      </c>
      <c r="O6" s="73">
        <f t="shared" ref="O6:O37" si="8">IFERROR(INDEX(I$1:I$65,ROW()+$C$23-5),NA())</f>
        <v>75.197556655507029</v>
      </c>
      <c r="P6" s="110">
        <f>IFERROR((O6-O5)/(N6-N5),NA())</f>
        <v>35816739.286600664</v>
      </c>
      <c r="Q6" s="72">
        <f>ROUND(N6,7)</f>
        <v>9.9999999999999995E-8</v>
      </c>
      <c r="R6" s="109">
        <f>IFERROR(ROUND(IFERROR(INDEX(I$1:I$65,ROW()+$C$23-5),"")*6.89476,3),NA())</f>
        <v>518.46900000000005</v>
      </c>
      <c r="S6" s="82">
        <f>T6/C3</f>
        <v>2.4621754903227382E-3</v>
      </c>
      <c r="T6" s="83">
        <f>O5</f>
        <v>70.172001474198041</v>
      </c>
      <c r="U6" s="74">
        <f>IFERROR((T6-T5)/(S6-S5),NA())</f>
        <v>28500</v>
      </c>
      <c r="V6" s="11"/>
    </row>
    <row r="7" spans="1:22">
      <c r="B7" s="11"/>
      <c r="C7" s="11"/>
      <c r="D7" s="11"/>
      <c r="E7" s="72">
        <f t="shared" si="0"/>
        <v>3.5087719298246669E-4</v>
      </c>
      <c r="F7" s="73">
        <v>10</v>
      </c>
      <c r="G7" s="74">
        <f t="shared" ref="G7:G64" si="9">IFERROR((F7-F6)/(E7-E6),NA())</f>
        <v>28499.999999998287</v>
      </c>
      <c r="H7" s="72">
        <f t="shared" si="1"/>
        <v>3.5081564997587248E-4</v>
      </c>
      <c r="I7" s="73">
        <f t="shared" si="2"/>
        <v>10.003508771929825</v>
      </c>
      <c r="J7" s="74">
        <f t="shared" si="3"/>
        <v>28522.503874224425</v>
      </c>
      <c r="K7" s="75">
        <f t="shared" si="4"/>
        <v>3.5081564997587248E-4</v>
      </c>
      <c r="L7" s="76">
        <f t="shared" si="5"/>
        <v>3.5100030778701139E-4</v>
      </c>
      <c r="M7" s="77">
        <f t="shared" si="6"/>
        <v>-1.8465781113891728E-7</v>
      </c>
      <c r="N7" s="72">
        <f t="shared" si="7"/>
        <v>1.9890186481364043E-6</v>
      </c>
      <c r="O7" s="73">
        <f t="shared" si="8"/>
        <v>80.225026027092113</v>
      </c>
      <c r="P7" s="74">
        <f t="shared" ref="P7:P64" si="10">IFERROR((O7-O6)/(N7-N6),NA())</f>
        <v>2719453.7192834276</v>
      </c>
      <c r="Q7" s="72">
        <f t="shared" ref="Q7:Q65" si="11">ROUND(N7,7)</f>
        <v>1.9999999999999999E-6</v>
      </c>
      <c r="R7" s="109">
        <f t="shared" ref="R7:R65" si="12">IFERROR(ROUND(IFERROR(INDEX(I$1:I$65,ROW()+$C$23-5),"")*6.89476,3),NA())</f>
        <v>553.13199999999995</v>
      </c>
      <c r="S7" s="82">
        <f t="shared" ref="S7:S38" si="13">IFERROR(S6+VLOOKUP(T7,$I$5:$K$65,3)-VLOOKUP(T6,$I$5:$K$65,3),NA())</f>
        <v>2.638651072871439E-3</v>
      </c>
      <c r="T7" s="83">
        <f t="shared" ref="T7:T64" si="14">O6</f>
        <v>75.197556655507029</v>
      </c>
      <c r="U7" s="81">
        <f t="shared" ref="U7:U64" si="15">IFERROR((T7-T6)/(S7-S6),NA())</f>
        <v>28477.340087103086</v>
      </c>
      <c r="V7" s="11"/>
    </row>
    <row r="8" spans="1:22" ht="19.5" thickBot="1">
      <c r="B8" s="1" t="s">
        <v>7</v>
      </c>
      <c r="C8" s="11"/>
      <c r="D8" s="11"/>
      <c r="E8" s="72">
        <f t="shared" si="0"/>
        <v>5.2631578947574017E-4</v>
      </c>
      <c r="F8" s="73">
        <v>15</v>
      </c>
      <c r="G8" s="74">
        <f t="shared" si="9"/>
        <v>28499.999999667722</v>
      </c>
      <c r="H8" s="72">
        <f t="shared" si="1"/>
        <v>5.2617733389935452E-4</v>
      </c>
      <c r="I8" s="73">
        <f t="shared" si="2"/>
        <v>15.007894736842136</v>
      </c>
      <c r="J8" s="74">
        <f t="shared" si="3"/>
        <v>28537.510891466707</v>
      </c>
      <c r="K8" s="75">
        <f t="shared" si="4"/>
        <v>5.2617733389935452E-4</v>
      </c>
      <c r="L8" s="76">
        <f t="shared" si="5"/>
        <v>5.2659279778393461E-4</v>
      </c>
      <c r="M8" s="77">
        <f t="shared" si="6"/>
        <v>-4.1546388458008326E-7</v>
      </c>
      <c r="N8" s="72">
        <f t="shared" si="7"/>
        <v>7.3884038959961748E-6</v>
      </c>
      <c r="O8" s="73">
        <f t="shared" si="8"/>
        <v>85.254594463315698</v>
      </c>
      <c r="P8" s="74">
        <f t="shared" si="10"/>
        <v>931507.60787391942</v>
      </c>
      <c r="Q8" s="72">
        <f t="shared" si="11"/>
        <v>7.4000000000000003E-6</v>
      </c>
      <c r="R8" s="109">
        <f t="shared" si="12"/>
        <v>587.80999999999995</v>
      </c>
      <c r="S8" s="82">
        <f t="shared" si="13"/>
        <v>2.8169022125811936E-3</v>
      </c>
      <c r="T8" s="83">
        <f t="shared" si="14"/>
        <v>80.225026027092113</v>
      </c>
      <c r="U8" s="74">
        <f t="shared" si="15"/>
        <v>28204.416419279496</v>
      </c>
      <c r="V8" s="11"/>
    </row>
    <row r="9" spans="1:22">
      <c r="B9" s="12" t="s">
        <v>1</v>
      </c>
      <c r="C9" s="18" t="s">
        <v>0</v>
      </c>
      <c r="D9" s="11"/>
      <c r="E9" s="72">
        <f t="shared" si="0"/>
        <v>7.0175438605145509E-4</v>
      </c>
      <c r="F9" s="73">
        <v>20</v>
      </c>
      <c r="G9" s="74">
        <f t="shared" si="9"/>
        <v>28499.99998627511</v>
      </c>
      <c r="H9" s="72">
        <f t="shared" si="1"/>
        <v>7.0150827157684E-4</v>
      </c>
      <c r="I9" s="73">
        <f t="shared" si="2"/>
        <v>20.01403508772103</v>
      </c>
      <c r="J9" s="74">
        <f t="shared" si="3"/>
        <v>28552.521404337076</v>
      </c>
      <c r="K9" s="75">
        <f t="shared" si="4"/>
        <v>7.0150827157684E-4</v>
      </c>
      <c r="L9" s="76">
        <f t="shared" si="5"/>
        <v>7.0224684518319406E-4</v>
      </c>
      <c r="M9" s="77">
        <f t="shared" si="6"/>
        <v>-7.3857360635405742E-7</v>
      </c>
      <c r="N9" s="72">
        <f t="shared" si="7"/>
        <v>1.9760875140060422E-5</v>
      </c>
      <c r="O9" s="73">
        <f t="shared" si="8"/>
        <v>90.286627303232351</v>
      </c>
      <c r="P9" s="74">
        <f t="shared" si="10"/>
        <v>406712.02548405959</v>
      </c>
      <c r="Q9" s="72">
        <f t="shared" si="11"/>
        <v>1.98E-5</v>
      </c>
      <c r="R9" s="109">
        <f t="shared" si="12"/>
        <v>622.505</v>
      </c>
      <c r="S9" s="82">
        <f t="shared" si="13"/>
        <v>2.9987776833105824E-3</v>
      </c>
      <c r="T9" s="83">
        <f t="shared" si="14"/>
        <v>85.254594463315698</v>
      </c>
      <c r="U9" s="74">
        <f t="shared" si="15"/>
        <v>27653.912955128748</v>
      </c>
      <c r="V9" s="11"/>
    </row>
    <row r="10" spans="1:22">
      <c r="B10" s="84">
        <v>0</v>
      </c>
      <c r="C10" s="85">
        <f>B10/(C$3*0.7)</f>
        <v>0</v>
      </c>
      <c r="D10" s="11"/>
      <c r="E10" s="72">
        <f t="shared" si="0"/>
        <v>8.771929840303463E-4</v>
      </c>
      <c r="F10" s="73">
        <v>25</v>
      </c>
      <c r="G10" s="74">
        <f t="shared" si="9"/>
        <v>28499.999758329126</v>
      </c>
      <c r="H10" s="72">
        <f t="shared" si="1"/>
        <v>8.7680847510730265E-4</v>
      </c>
      <c r="I10" s="73">
        <f t="shared" si="2"/>
        <v>25.021929824600758</v>
      </c>
      <c r="J10" s="74">
        <f t="shared" si="3"/>
        <v>28567.535211158411</v>
      </c>
      <c r="K10" s="75">
        <f t="shared" si="4"/>
        <v>8.7680847510730265E-4</v>
      </c>
      <c r="L10" s="76">
        <f t="shared" si="5"/>
        <v>8.7796244998599154E-4</v>
      </c>
      <c r="M10" s="77">
        <f t="shared" si="6"/>
        <v>-1.1539748786888911E-6</v>
      </c>
      <c r="N10" s="72">
        <f t="shared" si="7"/>
        <v>4.5239797836051868E-5</v>
      </c>
      <c r="O10" s="73">
        <f t="shared" si="8"/>
        <v>95.32181861982896</v>
      </c>
      <c r="P10" s="74">
        <f t="shared" si="10"/>
        <v>197621.82948923454</v>
      </c>
      <c r="Q10" s="72">
        <f t="shared" si="11"/>
        <v>4.5200000000000001E-5</v>
      </c>
      <c r="R10" s="109">
        <f t="shared" si="12"/>
        <v>657.221</v>
      </c>
      <c r="S10" s="82">
        <f t="shared" si="13"/>
        <v>3.1877127103411961E-3</v>
      </c>
      <c r="T10" s="83">
        <f t="shared" si="14"/>
        <v>90.286627303232351</v>
      </c>
      <c r="U10" s="74">
        <f t="shared" si="15"/>
        <v>26633.668298580211</v>
      </c>
      <c r="V10" s="11"/>
    </row>
    <row r="11" spans="1:22" ht="19.5" thickBot="1">
      <c r="B11" s="86">
        <v>999</v>
      </c>
      <c r="C11" s="87">
        <f>B11/(C$3*0.7)</f>
        <v>5.0075187969924814E-2</v>
      </c>
      <c r="D11" s="11"/>
      <c r="E11" s="72">
        <f t="shared" si="0"/>
        <v>1.0526315957903023E-3</v>
      </c>
      <c r="F11" s="73">
        <v>30</v>
      </c>
      <c r="G11" s="74">
        <f t="shared" si="9"/>
        <v>28499.997519595356</v>
      </c>
      <c r="H11" s="72">
        <f t="shared" si="1"/>
        <v>1.0520779676290953E-3</v>
      </c>
      <c r="I11" s="73">
        <f t="shared" si="2"/>
        <v>30.031578947873712</v>
      </c>
      <c r="J11" s="74">
        <f t="shared" si="3"/>
        <v>28582.550512320697</v>
      </c>
      <c r="K11" s="75">
        <f t="shared" si="4"/>
        <v>1.0520779676290953E-3</v>
      </c>
      <c r="L11" s="76">
        <f t="shared" si="5"/>
        <v>1.0537396122060952E-3</v>
      </c>
      <c r="M11" s="77">
        <f t="shared" si="6"/>
        <v>-1.6616445769998718E-6</v>
      </c>
      <c r="N11" s="72">
        <f t="shared" si="7"/>
        <v>9.4470176746526413E-5</v>
      </c>
      <c r="O11" s="73">
        <f t="shared" si="8"/>
        <v>100.36144151016693</v>
      </c>
      <c r="P11" s="74">
        <f t="shared" si="10"/>
        <v>102368.15157369644</v>
      </c>
      <c r="Q11" s="72">
        <f t="shared" si="11"/>
        <v>9.4500000000000007E-5</v>
      </c>
      <c r="R11" s="109">
        <f t="shared" si="12"/>
        <v>691.96799999999996</v>
      </c>
      <c r="S11" s="82">
        <f t="shared" si="13"/>
        <v>3.389865012566893E-3</v>
      </c>
      <c r="T11" s="83">
        <f t="shared" si="14"/>
        <v>95.32181861982896</v>
      </c>
      <c r="U11" s="74">
        <f t="shared" si="15"/>
        <v>24907.909834115922</v>
      </c>
      <c r="V11" s="11"/>
    </row>
    <row r="12" spans="1:22">
      <c r="B12" s="11"/>
      <c r="C12" s="11"/>
      <c r="D12" s="11"/>
      <c r="E12" s="72">
        <f t="shared" si="0"/>
        <v>1.2280703003856471E-3</v>
      </c>
      <c r="F12" s="73">
        <v>35</v>
      </c>
      <c r="G12" s="74">
        <f t="shared" si="9"/>
        <v>28499.982438497071</v>
      </c>
      <c r="H12" s="72">
        <f t="shared" si="1"/>
        <v>1.2273168388604564E-3</v>
      </c>
      <c r="I12" s="73">
        <f t="shared" si="2"/>
        <v>35.0429824605135</v>
      </c>
      <c r="J12" s="74">
        <f t="shared" si="3"/>
        <v>28597.556452092347</v>
      </c>
      <c r="K12" s="75">
        <f t="shared" si="4"/>
        <v>1.2273168388604564E-3</v>
      </c>
      <c r="L12" s="76">
        <f t="shared" si="5"/>
        <v>1.2295783319478421E-3</v>
      </c>
      <c r="M12" s="77">
        <f t="shared" si="6"/>
        <v>-2.2614930873857391E-6</v>
      </c>
      <c r="N12" s="72">
        <f t="shared" si="7"/>
        <v>1.8540310025374823E-4</v>
      </c>
      <c r="O12" s="73">
        <f t="shared" si="8"/>
        <v>105.40775873068317</v>
      </c>
      <c r="P12" s="74">
        <f t="shared" si="10"/>
        <v>55494.940950792916</v>
      </c>
      <c r="Q12" s="72">
        <f t="shared" si="11"/>
        <v>1.8540000000000001E-4</v>
      </c>
      <c r="R12" s="109">
        <f t="shared" si="12"/>
        <v>726.76099999999997</v>
      </c>
      <c r="S12" s="82">
        <f t="shared" si="13"/>
        <v>3.6159242648225592E-3</v>
      </c>
      <c r="T12" s="83">
        <f t="shared" si="14"/>
        <v>100.36144151016693</v>
      </c>
      <c r="U12" s="74">
        <f t="shared" si="15"/>
        <v>22293.371494648243</v>
      </c>
      <c r="V12" s="11"/>
    </row>
    <row r="13" spans="1:22" ht="19.5" thickBot="1">
      <c r="B13" s="1" t="s">
        <v>8</v>
      </c>
      <c r="C13" s="11"/>
      <c r="D13" s="11"/>
      <c r="E13" s="72">
        <f t="shared" si="0"/>
        <v>1.4035094808891497E-3</v>
      </c>
      <c r="F13" s="73">
        <v>40</v>
      </c>
      <c r="G13" s="74">
        <f t="shared" si="9"/>
        <v>28499.905127521812</v>
      </c>
      <c r="H13" s="72">
        <f t="shared" si="1"/>
        <v>1.4025254820511314E-3</v>
      </c>
      <c r="I13" s="73">
        <f t="shared" si="2"/>
        <v>40.056140379235565</v>
      </c>
      <c r="J13" s="74">
        <f t="shared" si="3"/>
        <v>28612.50351254861</v>
      </c>
      <c r="K13" s="75">
        <f t="shared" si="4"/>
        <v>1.4025254820511314E-3</v>
      </c>
      <c r="L13" s="76">
        <f t="shared" si="5"/>
        <v>1.4054786097977391E-3</v>
      </c>
      <c r="M13" s="77">
        <f t="shared" si="6"/>
        <v>-2.9531277466077633E-6</v>
      </c>
      <c r="N13" s="72">
        <f t="shared" si="7"/>
        <v>3.4753225443843669E-4</v>
      </c>
      <c r="O13" s="73">
        <f t="shared" si="8"/>
        <v>110.46467938043597</v>
      </c>
      <c r="P13" s="74">
        <f t="shared" si="10"/>
        <v>31190.692847211405</v>
      </c>
      <c r="Q13" s="72">
        <f t="shared" si="11"/>
        <v>3.4749999999999999E-4</v>
      </c>
      <c r="R13" s="109">
        <f t="shared" si="12"/>
        <v>761.62699999999995</v>
      </c>
      <c r="S13" s="82">
        <f t="shared" si="13"/>
        <v>3.8839209504531584E-3</v>
      </c>
      <c r="T13" s="83">
        <f t="shared" si="14"/>
        <v>105.40775873068317</v>
      </c>
      <c r="U13" s="74">
        <f t="shared" si="15"/>
        <v>18829.774736363641</v>
      </c>
      <c r="V13" s="11"/>
    </row>
    <row r="14" spans="1:22">
      <c r="B14" s="12" t="s">
        <v>1</v>
      </c>
      <c r="C14" s="18" t="s">
        <v>0</v>
      </c>
      <c r="D14" s="11"/>
      <c r="E14" s="72">
        <f t="shared" si="0"/>
        <v>1.5789506463845353E-3</v>
      </c>
      <c r="F14" s="73">
        <v>45</v>
      </c>
      <c r="G14" s="74">
        <f t="shared" si="9"/>
        <v>28499.582671385695</v>
      </c>
      <c r="H14" s="72">
        <f t="shared" si="1"/>
        <v>1.5777054144136128E-3</v>
      </c>
      <c r="I14" s="73">
        <f t="shared" si="2"/>
        <v>45.071052779087303</v>
      </c>
      <c r="J14" s="74">
        <f t="shared" si="3"/>
        <v>28627.208220830384</v>
      </c>
      <c r="K14" s="75">
        <f t="shared" si="4"/>
        <v>1.5777054144136128E-3</v>
      </c>
      <c r="L14" s="76">
        <f t="shared" si="5"/>
        <v>1.5814404483890281E-3</v>
      </c>
      <c r="M14" s="77">
        <f t="shared" si="6"/>
        <v>-3.7350339754152993E-6</v>
      </c>
      <c r="N14" s="72">
        <f t="shared" si="7"/>
        <v>6.2817986030045108E-4</v>
      </c>
      <c r="O14" s="73">
        <f t="shared" si="8"/>
        <v>115.5387850877193</v>
      </c>
      <c r="P14" s="74">
        <f t="shared" si="10"/>
        <v>18079.989286557873</v>
      </c>
      <c r="Q14" s="72">
        <f t="shared" si="11"/>
        <v>6.2819999999999998E-4</v>
      </c>
      <c r="R14" s="109">
        <f t="shared" si="12"/>
        <v>796.61199999999997</v>
      </c>
      <c r="S14" s="82">
        <f t="shared" si="13"/>
        <v>4.2234859169098743E-3</v>
      </c>
      <c r="T14" s="83">
        <f t="shared" si="14"/>
        <v>110.46467938043597</v>
      </c>
      <c r="U14" s="74">
        <f t="shared" si="15"/>
        <v>14892.35094692078</v>
      </c>
      <c r="V14" s="11"/>
    </row>
    <row r="15" spans="1:22">
      <c r="B15" s="84">
        <v>0</v>
      </c>
      <c r="C15" s="85">
        <f>B15/(C$3*0.85)</f>
        <v>0</v>
      </c>
      <c r="D15" s="11"/>
      <c r="E15" s="72">
        <f t="shared" si="0"/>
        <v>1.7543988608072813E-3</v>
      </c>
      <c r="F15" s="73">
        <v>50</v>
      </c>
      <c r="G15" s="74">
        <f t="shared" si="9"/>
        <v>28498.43765267625</v>
      </c>
      <c r="H15" s="72">
        <f t="shared" si="1"/>
        <v>1.7528617007245677E-3</v>
      </c>
      <c r="I15" s="73">
        <f t="shared" si="2"/>
        <v>50.087719943040362</v>
      </c>
      <c r="J15" s="74">
        <f t="shared" si="3"/>
        <v>28641.091162705816</v>
      </c>
      <c r="K15" s="75">
        <f t="shared" si="4"/>
        <v>1.7528617007245677E-3</v>
      </c>
      <c r="L15" s="76">
        <f t="shared" si="5"/>
        <v>1.757463857650539E-3</v>
      </c>
      <c r="M15" s="77">
        <f t="shared" si="6"/>
        <v>-4.6021569259713842E-6</v>
      </c>
      <c r="N15" s="72">
        <f t="shared" si="7"/>
        <v>1.1016362020332578E-3</v>
      </c>
      <c r="O15" s="73">
        <f t="shared" si="8"/>
        <v>120.64090037687957</v>
      </c>
      <c r="P15" s="74">
        <f t="shared" si="10"/>
        <v>10776.316292410393</v>
      </c>
      <c r="Q15" s="72">
        <f t="shared" si="11"/>
        <v>1.1016000000000001E-3</v>
      </c>
      <c r="R15" s="109">
        <f t="shared" si="12"/>
        <v>831.79</v>
      </c>
      <c r="S15" s="82">
        <f t="shared" si="13"/>
        <v>4.682172319518672E-3</v>
      </c>
      <c r="T15" s="83">
        <f t="shared" si="14"/>
        <v>115.5387850877193</v>
      </c>
      <c r="U15" s="74">
        <f t="shared" si="15"/>
        <v>11062.254469337118</v>
      </c>
      <c r="V15" s="11"/>
    </row>
    <row r="16" spans="1:22" ht="19.5" thickBot="1">
      <c r="B16" s="86">
        <v>999</v>
      </c>
      <c r="C16" s="87">
        <f>B16/(C$3*0.85)</f>
        <v>4.123839009287926E-2</v>
      </c>
      <c r="D16" s="11"/>
      <c r="E16" s="72">
        <f t="shared" si="0"/>
        <v>1.9298690815306031E-3</v>
      </c>
      <c r="F16" s="73">
        <v>55</v>
      </c>
      <c r="G16" s="74">
        <f t="shared" si="9"/>
        <v>28494.863569379711</v>
      </c>
      <c r="H16" s="72">
        <f t="shared" si="1"/>
        <v>1.9280092765969392E-3</v>
      </c>
      <c r="I16" s="73">
        <f t="shared" si="2"/>
        <v>55.106142799484182</v>
      </c>
      <c r="J16" s="74">
        <f t="shared" si="3"/>
        <v>28652.539616652753</v>
      </c>
      <c r="K16" s="75">
        <f t="shared" si="4"/>
        <v>1.9280092765969392E-3</v>
      </c>
      <c r="L16" s="76">
        <f t="shared" si="5"/>
        <v>1.9335488701573396E-3</v>
      </c>
      <c r="M16" s="77">
        <f t="shared" si="6"/>
        <v>-5.5395935604004177E-6</v>
      </c>
      <c r="N16" s="72">
        <f t="shared" si="7"/>
        <v>1.8821889698136113E-3</v>
      </c>
      <c r="O16" s="73">
        <f t="shared" si="8"/>
        <v>125.78845037671304</v>
      </c>
      <c r="P16" s="74">
        <f t="shared" si="10"/>
        <v>6594.7495317600187</v>
      </c>
      <c r="Q16" s="72">
        <f t="shared" si="11"/>
        <v>1.8822000000000001E-3</v>
      </c>
      <c r="R16" s="109">
        <f t="shared" si="12"/>
        <v>867.28099999999995</v>
      </c>
      <c r="S16" s="82">
        <f t="shared" si="13"/>
        <v>5.3346502503448219E-3</v>
      </c>
      <c r="T16" s="83">
        <f t="shared" si="14"/>
        <v>120.64090037687957</v>
      </c>
      <c r="U16" s="74">
        <f t="shared" si="15"/>
        <v>7819.5982547641206</v>
      </c>
      <c r="V16" s="11"/>
    </row>
    <row r="17" spans="2:22">
      <c r="B17" s="11"/>
      <c r="C17" s="11"/>
      <c r="D17" s="11"/>
      <c r="E17" s="72">
        <f t="shared" si="0"/>
        <v>2.105401135208971E-3</v>
      </c>
      <c r="F17" s="73">
        <v>60</v>
      </c>
      <c r="G17" s="74">
        <f t="shared" si="9"/>
        <v>28484.825963249052</v>
      </c>
      <c r="H17" s="72">
        <f t="shared" si="1"/>
        <v>2.1031878842153449E-3</v>
      </c>
      <c r="I17" s="73">
        <f t="shared" si="2"/>
        <v>60.126324068112545</v>
      </c>
      <c r="J17" s="74">
        <f t="shared" si="3"/>
        <v>28657.501831296107</v>
      </c>
      <c r="K17" s="75">
        <f t="shared" si="4"/>
        <v>2.1031878842153449E-3</v>
      </c>
      <c r="L17" s="76">
        <f t="shared" si="5"/>
        <v>2.1096955813372821E-3</v>
      </c>
      <c r="M17" s="77">
        <f t="shared" si="6"/>
        <v>-6.5076971219372136E-6</v>
      </c>
      <c r="N17" s="72">
        <f t="shared" si="7"/>
        <v>3.1423305808609093E-3</v>
      </c>
      <c r="O17" s="73">
        <f t="shared" si="8"/>
        <v>131.00893938627178</v>
      </c>
      <c r="P17" s="74">
        <f t="shared" si="10"/>
        <v>4142.7796398374685</v>
      </c>
      <c r="Q17" s="72">
        <f t="shared" si="11"/>
        <v>3.1423000000000002E-3</v>
      </c>
      <c r="R17" s="109">
        <f t="shared" si="12"/>
        <v>903.27499999999998</v>
      </c>
      <c r="S17" s="82">
        <f t="shared" si="13"/>
        <v>6.2958188075930167E-3</v>
      </c>
      <c r="T17" s="83">
        <f t="shared" si="14"/>
        <v>125.78845037671304</v>
      </c>
      <c r="U17" s="74">
        <f t="shared" si="15"/>
        <v>5355.5122678698517</v>
      </c>
      <c r="V17" s="11"/>
    </row>
    <row r="18" spans="2:22" ht="19.5" thickBot="1">
      <c r="B18" s="1" t="s">
        <v>9</v>
      </c>
      <c r="C18" s="11"/>
      <c r="D18" s="11"/>
      <c r="E18" s="72">
        <f t="shared" si="0"/>
        <v>2.2810923389432547E-3</v>
      </c>
      <c r="F18" s="73">
        <v>65</v>
      </c>
      <c r="G18" s="74">
        <f t="shared" si="9"/>
        <v>28459.022954626831</v>
      </c>
      <c r="H18" s="72">
        <f t="shared" si="1"/>
        <v>2.2784945975226328E-3</v>
      </c>
      <c r="I18" s="73">
        <f t="shared" si="2"/>
        <v>65.148271002031322</v>
      </c>
      <c r="J18" s="74">
        <f t="shared" si="3"/>
        <v>28646.632174981307</v>
      </c>
      <c r="K18" s="75">
        <f t="shared" si="4"/>
        <v>2.2784945975226328E-3</v>
      </c>
      <c r="L18" s="76">
        <f t="shared" si="5"/>
        <v>2.2859042456853094E-3</v>
      </c>
      <c r="M18" s="77">
        <f t="shared" si="6"/>
        <v>-7.4096481626766304E-6</v>
      </c>
      <c r="N18" s="72">
        <f t="shared" si="7"/>
        <v>5.1376617687294013E-3</v>
      </c>
      <c r="O18" s="73">
        <f t="shared" si="8"/>
        <v>136.34500158166455</v>
      </c>
      <c r="P18" s="74">
        <f t="shared" si="10"/>
        <v>2674.2739390010775</v>
      </c>
      <c r="Q18" s="72">
        <f t="shared" si="11"/>
        <v>5.1377000000000003E-3</v>
      </c>
      <c r="R18" s="109">
        <f t="shared" si="12"/>
        <v>940.06600000000003</v>
      </c>
      <c r="S18" s="82">
        <f t="shared" si="13"/>
        <v>7.7391354716072882E-3</v>
      </c>
      <c r="T18" s="83">
        <f t="shared" si="14"/>
        <v>131.00893938627178</v>
      </c>
      <c r="U18" s="74">
        <f t="shared" si="15"/>
        <v>3617.0087547101948</v>
      </c>
      <c r="V18" s="11"/>
    </row>
    <row r="19" spans="2:22">
      <c r="B19" s="12" t="s">
        <v>6</v>
      </c>
      <c r="C19" s="88">
        <v>125</v>
      </c>
      <c r="D19" s="11"/>
      <c r="E19" s="72">
        <f t="shared" si="0"/>
        <v>2.4571639171148216E-3</v>
      </c>
      <c r="F19" s="73">
        <v>70</v>
      </c>
      <c r="G19" s="74">
        <f t="shared" si="9"/>
        <v>28397.541794780311</v>
      </c>
      <c r="H19" s="72">
        <f t="shared" si="1"/>
        <v>2.4541500259306378E-3</v>
      </c>
      <c r="I19" s="73">
        <f t="shared" si="2"/>
        <v>70.172001474198041</v>
      </c>
      <c r="J19" s="74">
        <f t="shared" si="3"/>
        <v>28599.915856274067</v>
      </c>
      <c r="K19" s="75">
        <f t="shared" si="4"/>
        <v>2.4541500259306378E-3</v>
      </c>
      <c r="L19" s="76">
        <f t="shared" si="5"/>
        <v>2.4621754903227382E-3</v>
      </c>
      <c r="M19" s="77">
        <f t="shared" si="6"/>
        <v>-8.0254643921003413E-6</v>
      </c>
      <c r="N19" s="72">
        <f t="shared" si="7"/>
        <v>8.2401262831116075E-3</v>
      </c>
      <c r="O19" s="73">
        <f t="shared" si="8"/>
        <v>141.86162694485682</v>
      </c>
      <c r="P19" s="74">
        <f t="shared" si="10"/>
        <v>1778.1429368873221</v>
      </c>
      <c r="Q19" s="72">
        <f t="shared" si="11"/>
        <v>8.2401000000000002E-3</v>
      </c>
      <c r="R19" s="109">
        <f t="shared" si="12"/>
        <v>978.10199999999998</v>
      </c>
      <c r="S19" s="82">
        <f t="shared" si="13"/>
        <v>9.9216969119457037E-3</v>
      </c>
      <c r="T19" s="83">
        <f t="shared" si="14"/>
        <v>136.34500158166455</v>
      </c>
      <c r="U19" s="74">
        <f t="shared" si="15"/>
        <v>2444.8623057160726</v>
      </c>
      <c r="V19" s="11"/>
    </row>
    <row r="20" spans="2:22">
      <c r="B20" s="13" t="s">
        <v>5</v>
      </c>
      <c r="C20" s="70">
        <v>114</v>
      </c>
      <c r="D20" s="11"/>
      <c r="E20" s="72">
        <f t="shared" si="0"/>
        <v>2.6340887400936393E-3</v>
      </c>
      <c r="F20" s="73">
        <v>75</v>
      </c>
      <c r="G20" s="74">
        <f t="shared" si="9"/>
        <v>28260.590661145528</v>
      </c>
      <c r="H20" s="72">
        <f t="shared" si="1"/>
        <v>2.6306256084793382E-3</v>
      </c>
      <c r="I20" s="73">
        <f t="shared" si="2"/>
        <v>75.197556655507029</v>
      </c>
      <c r="J20" s="74">
        <f t="shared" si="3"/>
        <v>28477.340087103155</v>
      </c>
      <c r="K20" s="75">
        <f t="shared" si="4"/>
        <v>2.6306256084793382E-3</v>
      </c>
      <c r="L20" s="76">
        <f t="shared" si="5"/>
        <v>2.638510759842352E-3</v>
      </c>
      <c r="M20" s="77">
        <f t="shared" si="6"/>
        <v>-7.8851513630137128E-6</v>
      </c>
      <c r="N20" s="72">
        <f t="shared" si="7"/>
        <v>1.2981034579009013E-2</v>
      </c>
      <c r="O20" s="73">
        <f t="shared" si="8"/>
        <v>147.65635916081618</v>
      </c>
      <c r="P20" s="74">
        <f t="shared" si="10"/>
        <v>1222.2831268375066</v>
      </c>
      <c r="Q20" s="72">
        <f t="shared" si="11"/>
        <v>1.2980999999999999E-2</v>
      </c>
      <c r="R20" s="109">
        <f t="shared" si="12"/>
        <v>1018.0549999999999</v>
      </c>
      <c r="S20" s="82">
        <f t="shared" si="13"/>
        <v>1.3217727228545185E-2</v>
      </c>
      <c r="T20" s="83">
        <f t="shared" si="14"/>
        <v>141.86162694485682</v>
      </c>
      <c r="U20" s="74">
        <f t="shared" si="15"/>
        <v>1673.7180284445276</v>
      </c>
      <c r="V20" s="11"/>
    </row>
    <row r="21" spans="2:22" ht="19.5" thickBot="1">
      <c r="B21" s="16" t="s">
        <v>4</v>
      </c>
      <c r="C21" s="89">
        <f>1+LN(17/4)/LN(C19/C20)</f>
        <v>16.70769630201654</v>
      </c>
      <c r="D21" s="11"/>
      <c r="E21" s="72">
        <f t="shared" si="0"/>
        <v>2.8128253386515648E-3</v>
      </c>
      <c r="F21" s="73">
        <v>80</v>
      </c>
      <c r="G21" s="74">
        <f t="shared" si="9"/>
        <v>27974.125278990268</v>
      </c>
      <c r="H21" s="72">
        <f t="shared" si="1"/>
        <v>2.8088767481890928E-3</v>
      </c>
      <c r="I21" s="73">
        <f t="shared" si="2"/>
        <v>80.225026027092113</v>
      </c>
      <c r="J21" s="74">
        <f t="shared" si="3"/>
        <v>28204.416419279496</v>
      </c>
      <c r="K21" s="75">
        <f t="shared" si="4"/>
        <v>2.8088767481890928E-3</v>
      </c>
      <c r="L21" s="76">
        <f t="shared" si="5"/>
        <v>2.8149131939330567E-3</v>
      </c>
      <c r="M21" s="77">
        <f t="shared" si="6"/>
        <v>-6.036445743963937E-6</v>
      </c>
      <c r="N21" s="72">
        <f t="shared" si="7"/>
        <v>2.0104542626658943E-2</v>
      </c>
      <c r="O21" s="73">
        <f t="shared" si="8"/>
        <v>153.87350698495865</v>
      </c>
      <c r="P21" s="74">
        <f t="shared" si="10"/>
        <v>872.76490495347036</v>
      </c>
      <c r="Q21" s="72">
        <f t="shared" si="11"/>
        <v>2.0104500000000001E-2</v>
      </c>
      <c r="R21" s="109">
        <f t="shared" si="12"/>
        <v>1060.921</v>
      </c>
      <c r="S21" s="82">
        <f t="shared" si="13"/>
        <v>1.8161959461844675E-2</v>
      </c>
      <c r="T21" s="83">
        <f t="shared" si="14"/>
        <v>147.65635916081618</v>
      </c>
      <c r="U21" s="74">
        <f t="shared" si="15"/>
        <v>1172.0186153335869</v>
      </c>
      <c r="V21" s="11"/>
    </row>
    <row r="22" spans="2:22" ht="19.5" thickBot="1">
      <c r="B22" s="11"/>
      <c r="C22" s="11"/>
      <c r="D22" s="11"/>
      <c r="E22" s="72">
        <f t="shared" si="0"/>
        <v>2.995228980184604E-3</v>
      </c>
      <c r="F22" s="73">
        <v>85</v>
      </c>
      <c r="G22" s="74">
        <f t="shared" si="9"/>
        <v>27411.733438963929</v>
      </c>
      <c r="H22" s="72">
        <f t="shared" si="1"/>
        <v>2.9907522189184816E-3</v>
      </c>
      <c r="I22" s="73">
        <f t="shared" si="2"/>
        <v>85.254594463315698</v>
      </c>
      <c r="J22" s="74">
        <f t="shared" si="3"/>
        <v>27653.912955128748</v>
      </c>
      <c r="K22" s="75">
        <f t="shared" si="4"/>
        <v>2.9907522189184816E-3</v>
      </c>
      <c r="L22" s="76">
        <f t="shared" si="5"/>
        <v>2.9913892794145858E-3</v>
      </c>
      <c r="M22" s="77">
        <f t="shared" si="6"/>
        <v>-6.3706049610416648E-7</v>
      </c>
      <c r="N22" s="72">
        <f t="shared" si="7"/>
        <v>3.0630328601466448E-2</v>
      </c>
      <c r="O22" s="73">
        <f t="shared" si="8"/>
        <v>160.72371721110167</v>
      </c>
      <c r="P22" s="74">
        <f t="shared" si="10"/>
        <v>650.80272794244195</v>
      </c>
      <c r="Q22" s="72">
        <f t="shared" si="11"/>
        <v>3.0630299999999999E-2</v>
      </c>
      <c r="R22" s="109">
        <f t="shared" si="12"/>
        <v>1108.1510000000001</v>
      </c>
      <c r="S22" s="82">
        <f t="shared" si="13"/>
        <v>2.5503613047183814E-2</v>
      </c>
      <c r="T22" s="83">
        <f t="shared" si="14"/>
        <v>153.87350698495865</v>
      </c>
      <c r="U22" s="74">
        <f t="shared" si="15"/>
        <v>846.83208651491816</v>
      </c>
      <c r="V22" s="11"/>
    </row>
    <row r="23" spans="2:22" ht="19.5" thickBot="1">
      <c r="B23" s="25" t="s">
        <v>23</v>
      </c>
      <c r="C23" s="90">
        <v>19</v>
      </c>
      <c r="D23" s="11"/>
      <c r="E23" s="72">
        <f t="shared" si="0"/>
        <v>3.1847478136929224E-3</v>
      </c>
      <c r="F23" s="73">
        <v>90</v>
      </c>
      <c r="G23" s="74">
        <f t="shared" si="9"/>
        <v>26382.602232408415</v>
      </c>
      <c r="H23" s="72">
        <f t="shared" si="1"/>
        <v>3.1796872459490953E-3</v>
      </c>
      <c r="I23" s="73">
        <f t="shared" si="2"/>
        <v>90.286627303232351</v>
      </c>
      <c r="J23" s="74">
        <f t="shared" si="3"/>
        <v>26633.668298580211</v>
      </c>
      <c r="K23" s="75">
        <f t="shared" si="4"/>
        <v>3.1796872459490953E-3</v>
      </c>
      <c r="L23" s="76">
        <f t="shared" si="5"/>
        <v>3.1679518352011353E-3</v>
      </c>
      <c r="M23" s="77">
        <f t="shared" si="6"/>
        <v>1.1735410747960081E-5</v>
      </c>
      <c r="N23" s="72">
        <f t="shared" si="7"/>
        <v>4.5920439977889235E-2</v>
      </c>
      <c r="O23" s="73">
        <f t="shared" si="8"/>
        <v>168.51063840369503</v>
      </c>
      <c r="P23" s="74">
        <f t="shared" si="10"/>
        <v>509.27825186418954</v>
      </c>
      <c r="Q23" s="72">
        <f t="shared" si="11"/>
        <v>4.59204E-2</v>
      </c>
      <c r="R23" s="109">
        <f t="shared" si="12"/>
        <v>1161.8399999999999</v>
      </c>
      <c r="S23" s="82">
        <f t="shared" si="13"/>
        <v>3.6269757275540201E-2</v>
      </c>
      <c r="T23" s="83">
        <f t="shared" si="14"/>
        <v>160.72371721110167</v>
      </c>
      <c r="U23" s="74">
        <f t="shared" si="15"/>
        <v>636.27331018848952</v>
      </c>
      <c r="V23" s="11"/>
    </row>
    <row r="24" spans="2:22">
      <c r="B24" s="11"/>
      <c r="C24" s="11"/>
      <c r="D24" s="11"/>
      <c r="E24" s="72">
        <f t="shared" si="0"/>
        <v>3.3875644192523143E-3</v>
      </c>
      <c r="F24" s="73">
        <v>95</v>
      </c>
      <c r="G24" s="74">
        <f t="shared" si="9"/>
        <v>24652.813738842615</v>
      </c>
      <c r="H24" s="72">
        <f t="shared" si="1"/>
        <v>3.3818395481747922E-3</v>
      </c>
      <c r="I24" s="73">
        <f t="shared" si="2"/>
        <v>95.32181861982896</v>
      </c>
      <c r="J24" s="74">
        <f t="shared" si="3"/>
        <v>24907.909834115922</v>
      </c>
      <c r="K24" s="75">
        <f t="shared" si="4"/>
        <v>3.3818395481747922E-3</v>
      </c>
      <c r="L24" s="76">
        <f t="shared" si="5"/>
        <v>3.3446252147308407E-3</v>
      </c>
      <c r="M24" s="77">
        <f t="shared" si="6"/>
        <v>3.7214333443951527E-5</v>
      </c>
      <c r="N24" s="72">
        <f t="shared" si="7"/>
        <v>6.7738931350298071E-2</v>
      </c>
      <c r="O24" s="73">
        <f t="shared" si="8"/>
        <v>177.66687448513747</v>
      </c>
      <c r="P24" s="74">
        <f t="shared" si="10"/>
        <v>419.65486637729731</v>
      </c>
      <c r="Q24" s="72">
        <f t="shared" si="11"/>
        <v>6.7738900000000005E-2</v>
      </c>
      <c r="R24" s="109">
        <f t="shared" si="12"/>
        <v>1224.97</v>
      </c>
      <c r="S24" s="82">
        <f t="shared" si="13"/>
        <v>5.183309395696626E-2</v>
      </c>
      <c r="T24" s="83">
        <f t="shared" si="14"/>
        <v>168.51063840369503</v>
      </c>
      <c r="U24" s="74">
        <f t="shared" si="15"/>
        <v>500.33751450526631</v>
      </c>
      <c r="V24" s="11"/>
    </row>
    <row r="25" spans="2:22">
      <c r="B25" s="8"/>
      <c r="C25" s="91"/>
      <c r="D25" s="11"/>
      <c r="E25" s="72">
        <f t="shared" si="0"/>
        <v>3.6144151016691988E-3</v>
      </c>
      <c r="F25" s="73">
        <v>100</v>
      </c>
      <c r="G25" s="74">
        <f t="shared" si="9"/>
        <v>22040.929948852776</v>
      </c>
      <c r="H25" s="72">
        <f t="shared" si="1"/>
        <v>3.6078988004304585E-3</v>
      </c>
      <c r="I25" s="73">
        <f t="shared" si="2"/>
        <v>100.36144151016693</v>
      </c>
      <c r="J25" s="74">
        <f t="shared" si="3"/>
        <v>22293.371494648243</v>
      </c>
      <c r="K25" s="75">
        <f t="shared" si="4"/>
        <v>3.6078988004304585E-3</v>
      </c>
      <c r="L25" s="76">
        <f t="shared" si="5"/>
        <v>3.5214540880760324E-3</v>
      </c>
      <c r="M25" s="77">
        <f t="shared" si="6"/>
        <v>8.6444712354426072E-5</v>
      </c>
      <c r="N25" s="72">
        <f t="shared" si="7"/>
        <v>9.8283818199632972E-2</v>
      </c>
      <c r="O25" s="73">
        <f t="shared" si="8"/>
        <v>188.80200275376058</v>
      </c>
      <c r="P25" s="74">
        <f t="shared" si="10"/>
        <v>364.54966500769888</v>
      </c>
      <c r="Q25" s="72">
        <f t="shared" si="11"/>
        <v>9.8283800000000004E-2</v>
      </c>
      <c r="R25" s="109">
        <f t="shared" si="12"/>
        <v>1301.7439999999999</v>
      </c>
      <c r="S25" s="82">
        <f t="shared" si="13"/>
        <v>7.397285677082921E-2</v>
      </c>
      <c r="T25" s="83">
        <f t="shared" si="14"/>
        <v>177.66687448513747</v>
      </c>
      <c r="U25" s="74">
        <f t="shared" si="15"/>
        <v>413.56522915002546</v>
      </c>
      <c r="V25" s="11"/>
    </row>
    <row r="26" spans="2:22">
      <c r="B26" s="92"/>
      <c r="C26" s="91"/>
      <c r="D26" s="11"/>
      <c r="E26" s="72">
        <f t="shared" si="0"/>
        <v>3.8834164826969356E-3</v>
      </c>
      <c r="F26" s="73">
        <v>105</v>
      </c>
      <c r="G26" s="74">
        <f t="shared" si="9"/>
        <v>18587.26516903811</v>
      </c>
      <c r="H26" s="72">
        <f t="shared" si="1"/>
        <v>3.8758954860610576E-3</v>
      </c>
      <c r="I26" s="73">
        <f t="shared" si="2"/>
        <v>105.40775873068317</v>
      </c>
      <c r="J26" s="74">
        <f t="shared" si="3"/>
        <v>18829.774736363641</v>
      </c>
      <c r="K26" s="75">
        <f t="shared" si="4"/>
        <v>3.8758954860610576E-3</v>
      </c>
      <c r="L26" s="76">
        <f t="shared" si="5"/>
        <v>3.6985178501994097E-3</v>
      </c>
      <c r="M26" s="77">
        <f t="shared" si="6"/>
        <v>1.7737763586164789E-4</v>
      </c>
      <c r="N26" s="72">
        <f t="shared" si="7"/>
        <v>0.14016070145477352</v>
      </c>
      <c r="O26" s="73">
        <f t="shared" si="8"/>
        <v>202.76613102759927</v>
      </c>
      <c r="P26" s="74">
        <f t="shared" si="10"/>
        <v>333.45672333732108</v>
      </c>
      <c r="Q26" s="72">
        <f t="shared" si="11"/>
        <v>0.1401607</v>
      </c>
      <c r="R26" s="109">
        <f t="shared" si="12"/>
        <v>1398.0239999999999</v>
      </c>
      <c r="S26" s="82">
        <f t="shared" si="13"/>
        <v>0.10490844987520354</v>
      </c>
      <c r="T26" s="83">
        <f t="shared" si="14"/>
        <v>188.80200275376058</v>
      </c>
      <c r="U26" s="74">
        <f t="shared" si="15"/>
        <v>359.94552394887126</v>
      </c>
      <c r="V26" s="11"/>
    </row>
    <row r="27" spans="2:22">
      <c r="B27" s="92"/>
      <c r="C27" s="91"/>
      <c r="D27" s="11"/>
      <c r="E27" s="72">
        <f t="shared" si="0"/>
        <v>4.2243580039634425E-3</v>
      </c>
      <c r="F27" s="73">
        <v>110</v>
      </c>
      <c r="G27" s="74">
        <f t="shared" si="9"/>
        <v>14665.27157333707</v>
      </c>
      <c r="H27" s="72">
        <f t="shared" si="1"/>
        <v>4.215460452517774E-3</v>
      </c>
      <c r="I27" s="73">
        <f t="shared" si="2"/>
        <v>110.46467938043597</v>
      </c>
      <c r="J27" s="74">
        <f t="shared" si="3"/>
        <v>14892.350946920762</v>
      </c>
      <c r="K27" s="75">
        <f t="shared" si="4"/>
        <v>4.215460452517774E-3</v>
      </c>
      <c r="L27" s="76">
        <f t="shared" si="5"/>
        <v>3.8759536624714376E-3</v>
      </c>
      <c r="M27" s="77">
        <f t="shared" si="6"/>
        <v>3.3950679004633635E-4</v>
      </c>
      <c r="N27" s="72">
        <f t="shared" si="7"/>
        <v>0.19626139984455981</v>
      </c>
      <c r="O27" s="73">
        <f t="shared" si="8"/>
        <v>220.73331510640415</v>
      </c>
      <c r="P27" s="74">
        <f t="shared" si="10"/>
        <v>320.26667393637985</v>
      </c>
      <c r="Q27" s="72">
        <f t="shared" si="11"/>
        <v>0.1962614</v>
      </c>
      <c r="R27" s="109">
        <f t="shared" si="12"/>
        <v>1521.903</v>
      </c>
      <c r="S27" s="82">
        <f t="shared" si="13"/>
        <v>0.14727530254346122</v>
      </c>
      <c r="T27" s="83">
        <f t="shared" si="14"/>
        <v>202.76613102759927</v>
      </c>
      <c r="U27" s="74">
        <f t="shared" si="15"/>
        <v>329.60032181717793</v>
      </c>
      <c r="V27" s="11"/>
    </row>
    <row r="28" spans="2:22">
      <c r="B28" s="92"/>
      <c r="C28" s="91"/>
      <c r="D28" s="11"/>
      <c r="E28" s="72">
        <f t="shared" si="0"/>
        <v>4.6850877192982452E-3</v>
      </c>
      <c r="F28" s="73">
        <v>115</v>
      </c>
      <c r="G28" s="74">
        <f t="shared" si="9"/>
        <v>10852.349726057075</v>
      </c>
      <c r="H28" s="72">
        <f t="shared" si="1"/>
        <v>4.6741468551265717E-3</v>
      </c>
      <c r="I28" s="73">
        <f t="shared" si="2"/>
        <v>115.5387850877193</v>
      </c>
      <c r="J28" s="74">
        <f t="shared" si="3"/>
        <v>11062.254469337118</v>
      </c>
      <c r="K28" s="75">
        <f t="shared" si="4"/>
        <v>4.6741468551265717E-3</v>
      </c>
      <c r="L28" s="76">
        <f t="shared" si="5"/>
        <v>4.0539924592182209E-3</v>
      </c>
      <c r="M28" s="77">
        <f t="shared" si="6"/>
        <v>6.2015439590835074E-4</v>
      </c>
      <c r="N28" s="72">
        <f t="shared" si="7"/>
        <v>0.26951854176439016</v>
      </c>
      <c r="O28" s="73">
        <f t="shared" si="8"/>
        <v>244.31017529889098</v>
      </c>
      <c r="P28" s="74">
        <f t="shared" si="10"/>
        <v>321.83701922589876</v>
      </c>
      <c r="Q28" s="72">
        <f t="shared" si="11"/>
        <v>0.26951849999999999</v>
      </c>
      <c r="R28" s="109">
        <f t="shared" si="12"/>
        <v>1684.46</v>
      </c>
      <c r="S28" s="82">
        <f t="shared" si="13"/>
        <v>0.2040064284447845</v>
      </c>
      <c r="T28" s="83">
        <f t="shared" si="14"/>
        <v>220.73331510640415</v>
      </c>
      <c r="U28" s="74">
        <f t="shared" si="15"/>
        <v>316.70769429213431</v>
      </c>
      <c r="V28" s="11"/>
    </row>
    <row r="29" spans="2:22">
      <c r="B29" s="92"/>
      <c r="C29" s="91"/>
      <c r="D29" s="11"/>
      <c r="E29" s="72">
        <f t="shared" si="0"/>
        <v>5.34083647399646E-3</v>
      </c>
      <c r="F29" s="73">
        <v>120</v>
      </c>
      <c r="G29" s="74">
        <f t="shared" si="9"/>
        <v>7624.8715139399292</v>
      </c>
      <c r="H29" s="72">
        <f t="shared" si="1"/>
        <v>5.3266247859527216E-3</v>
      </c>
      <c r="I29" s="73">
        <f t="shared" si="2"/>
        <v>120.64090037687957</v>
      </c>
      <c r="J29" s="74">
        <f t="shared" si="3"/>
        <v>7819.5982547641206</v>
      </c>
      <c r="K29" s="75">
        <f t="shared" si="4"/>
        <v>5.3266247859527216E-3</v>
      </c>
      <c r="L29" s="76">
        <f t="shared" si="5"/>
        <v>4.2330140483115642E-3</v>
      </c>
      <c r="M29" s="77">
        <f t="shared" si="6"/>
        <v>1.0936107376411574E-3</v>
      </c>
      <c r="N29" s="72">
        <f t="shared" si="7"/>
        <v>0.36253833445416622</v>
      </c>
      <c r="O29" s="73">
        <f t="shared" si="8"/>
        <v>275.67626727784193</v>
      </c>
      <c r="P29" s="74">
        <f t="shared" si="10"/>
        <v>337.19804217966657</v>
      </c>
      <c r="Q29" s="72">
        <f t="shared" si="11"/>
        <v>0.36253829999999998</v>
      </c>
      <c r="R29" s="109">
        <f t="shared" si="12"/>
        <v>1900.722</v>
      </c>
      <c r="S29" s="82">
        <f t="shared" si="13"/>
        <v>0.27809082861698275</v>
      </c>
      <c r="T29" s="83">
        <f t="shared" si="14"/>
        <v>244.31017529889098</v>
      </c>
      <c r="U29" s="74">
        <f t="shared" si="15"/>
        <v>318.24324874988395</v>
      </c>
      <c r="V29" s="11"/>
    </row>
    <row r="30" spans="2:22">
      <c r="B30" s="11"/>
      <c r="C30" s="93"/>
      <c r="D30" s="11"/>
      <c r="E30" s="72">
        <f t="shared" si="0"/>
        <v>6.307603013704392E-3</v>
      </c>
      <c r="F30" s="73">
        <v>125</v>
      </c>
      <c r="G30" s="74">
        <f t="shared" si="9"/>
        <v>5171.8794503485205</v>
      </c>
      <c r="H30" s="72">
        <f t="shared" si="1"/>
        <v>6.2877933432009163E-3</v>
      </c>
      <c r="I30" s="73">
        <f t="shared" si="2"/>
        <v>125.78845037671304</v>
      </c>
      <c r="J30" s="74">
        <f t="shared" si="3"/>
        <v>5355.5122678698517</v>
      </c>
      <c r="K30" s="75">
        <f t="shared" si="4"/>
        <v>6.2877933432009163E-3</v>
      </c>
      <c r="L30" s="76">
        <f t="shared" si="5"/>
        <v>4.4136298377794054E-3</v>
      </c>
      <c r="M30" s="77">
        <f t="shared" si="6"/>
        <v>1.8741635054215109E-3</v>
      </c>
      <c r="N30" s="72">
        <f t="shared" si="7"/>
        <v>0.47716847350736108</v>
      </c>
      <c r="O30" s="73">
        <f t="shared" si="8"/>
        <v>317.76420943707484</v>
      </c>
      <c r="P30" s="74">
        <f t="shared" si="10"/>
        <v>367.16296871716895</v>
      </c>
      <c r="Q30" s="72">
        <f t="shared" si="11"/>
        <v>0.4771685</v>
      </c>
      <c r="R30" s="109">
        <f t="shared" si="12"/>
        <v>2190.9079999999999</v>
      </c>
      <c r="S30" s="82">
        <f t="shared" si="13"/>
        <v>0.37221118593759928</v>
      </c>
      <c r="T30" s="83">
        <f t="shared" si="14"/>
        <v>275.67626727784193</v>
      </c>
      <c r="U30" s="74">
        <f t="shared" si="15"/>
        <v>333.25513068446867</v>
      </c>
      <c r="V30" s="11"/>
    </row>
    <row r="31" spans="2:22">
      <c r="B31" s="11"/>
      <c r="C31" s="11"/>
      <c r="D31" s="11"/>
      <c r="E31" s="72">
        <f t="shared" si="0"/>
        <v>7.761072202090746E-3</v>
      </c>
      <c r="F31" s="73">
        <v>130</v>
      </c>
      <c r="G31" s="74">
        <f t="shared" si="9"/>
        <v>3440.0454030614956</v>
      </c>
      <c r="H31" s="72">
        <f t="shared" si="1"/>
        <v>7.731110007215187E-3</v>
      </c>
      <c r="I31" s="73">
        <f t="shared" si="2"/>
        <v>131.00893938627178</v>
      </c>
      <c r="J31" s="74">
        <f t="shared" si="3"/>
        <v>3617.0087547101971</v>
      </c>
      <c r="K31" s="75">
        <f t="shared" si="4"/>
        <v>7.731110007215187E-3</v>
      </c>
      <c r="L31" s="76">
        <f t="shared" si="5"/>
        <v>4.596804890746378E-3</v>
      </c>
      <c r="M31" s="77">
        <f t="shared" si="6"/>
        <v>3.134305116468809E-3</v>
      </c>
      <c r="N31" s="72">
        <f t="shared" si="7"/>
        <v>0.61411386590526007</v>
      </c>
      <c r="O31" s="73">
        <f t="shared" si="8"/>
        <v>374.48928152218349</v>
      </c>
      <c r="P31" s="74">
        <f t="shared" si="10"/>
        <v>414.21672603845064</v>
      </c>
      <c r="Q31" s="72">
        <f t="shared" si="11"/>
        <v>0.61411389999999999</v>
      </c>
      <c r="R31" s="109">
        <f t="shared" si="12"/>
        <v>2582.0140000000001</v>
      </c>
      <c r="S31" s="82">
        <f t="shared" si="13"/>
        <v>0.48831809489111816</v>
      </c>
      <c r="T31" s="83">
        <f t="shared" si="14"/>
        <v>317.76420943707484</v>
      </c>
      <c r="U31" s="74">
        <f t="shared" si="15"/>
        <v>362.49300354797998</v>
      </c>
      <c r="V31" s="11"/>
    </row>
    <row r="32" spans="2:22">
      <c r="B32" s="11"/>
      <c r="C32" s="11"/>
      <c r="D32" s="11"/>
      <c r="E32" s="72">
        <f t="shared" si="0"/>
        <v>9.9629746789967333E-3</v>
      </c>
      <c r="F32" s="73">
        <v>135</v>
      </c>
      <c r="G32" s="74">
        <f t="shared" si="9"/>
        <v>2270.7636021309045</v>
      </c>
      <c r="H32" s="72">
        <f t="shared" si="1"/>
        <v>9.9136714475536007E-3</v>
      </c>
      <c r="I32" s="73">
        <f t="shared" si="2"/>
        <v>136.34500158166455</v>
      </c>
      <c r="J32" s="74">
        <f t="shared" si="3"/>
        <v>2444.8623057160744</v>
      </c>
      <c r="K32" s="75">
        <f t="shared" si="4"/>
        <v>9.9136714475536007E-3</v>
      </c>
      <c r="L32" s="76">
        <f t="shared" si="5"/>
        <v>4.7840351432162998E-3</v>
      </c>
      <c r="M32" s="77">
        <f t="shared" si="6"/>
        <v>5.1296363043373009E-3</v>
      </c>
      <c r="N32" s="72">
        <f t="shared" si="7"/>
        <v>0.77272860427607537</v>
      </c>
      <c r="O32" s="73">
        <f t="shared" si="8"/>
        <v>451.04022708263176</v>
      </c>
      <c r="P32" s="74">
        <f t="shared" si="10"/>
        <v>482.62189470366042</v>
      </c>
      <c r="Q32" s="72">
        <f t="shared" si="11"/>
        <v>0.77272859999999999</v>
      </c>
      <c r="R32" s="109">
        <f t="shared" si="12"/>
        <v>3109.8139999999999</v>
      </c>
      <c r="S32" s="82">
        <f t="shared" si="13"/>
        <v>0.62725384069551238</v>
      </c>
      <c r="T32" s="83">
        <f t="shared" si="14"/>
        <v>374.48928152218349</v>
      </c>
      <c r="U32" s="74">
        <f t="shared" si="15"/>
        <v>408.28277673746481</v>
      </c>
      <c r="V32" s="11"/>
    </row>
    <row r="33" spans="2:22">
      <c r="B33" s="11"/>
      <c r="C33" s="11"/>
      <c r="D33" s="11"/>
      <c r="E33" s="72">
        <f t="shared" si="0"/>
        <v>1.3297335320405872E-2</v>
      </c>
      <c r="F33" s="73">
        <v>140</v>
      </c>
      <c r="G33" s="74">
        <f t="shared" si="9"/>
        <v>1499.5378537958456</v>
      </c>
      <c r="H33" s="72">
        <f t="shared" si="1"/>
        <v>1.3209701764153082E-2</v>
      </c>
      <c r="I33" s="73">
        <f t="shared" si="2"/>
        <v>141.86162694485682</v>
      </c>
      <c r="J33" s="74">
        <f t="shared" si="3"/>
        <v>1673.7180284445276</v>
      </c>
      <c r="K33" s="75">
        <f t="shared" si="4"/>
        <v>1.3209701764153082E-2</v>
      </c>
      <c r="L33" s="76">
        <f t="shared" si="5"/>
        <v>4.977600945433573E-3</v>
      </c>
      <c r="M33" s="77">
        <f t="shared" si="6"/>
        <v>8.232100818719508E-3</v>
      </c>
      <c r="N33" s="72">
        <f t="shared" si="7"/>
        <v>0.95106076468713341</v>
      </c>
      <c r="O33" s="73">
        <f t="shared" si="8"/>
        <v>554.24535930266597</v>
      </c>
      <c r="P33" s="74">
        <f t="shared" si="10"/>
        <v>578.72417393556486</v>
      </c>
      <c r="Q33" s="72">
        <f t="shared" si="11"/>
        <v>0.95106080000000004</v>
      </c>
      <c r="R33" s="109">
        <f t="shared" si="12"/>
        <v>3821.3890000000001</v>
      </c>
      <c r="S33" s="82">
        <f t="shared" si="13"/>
        <v>0.78855457715616784</v>
      </c>
      <c r="T33" s="83">
        <f t="shared" si="14"/>
        <v>451.04022708263176</v>
      </c>
      <c r="U33" s="74">
        <f t="shared" si="15"/>
        <v>474.58522037883324</v>
      </c>
      <c r="V33" s="11"/>
    </row>
    <row r="34" spans="2:22">
      <c r="B34" s="11"/>
      <c r="C34" s="11"/>
      <c r="D34" s="11"/>
      <c r="E34" s="72">
        <f t="shared" si="0"/>
        <v>1.8319718350456371E-2</v>
      </c>
      <c r="F34" s="73">
        <v>145</v>
      </c>
      <c r="G34" s="74">
        <f t="shared" si="9"/>
        <v>995.54334467989122</v>
      </c>
      <c r="H34" s="72">
        <f t="shared" si="1"/>
        <v>1.8153933997452569E-2</v>
      </c>
      <c r="I34" s="73">
        <f t="shared" si="2"/>
        <v>147.65635916081618</v>
      </c>
      <c r="J34" s="74">
        <f t="shared" si="3"/>
        <v>1172.0186153335876</v>
      </c>
      <c r="K34" s="75">
        <f t="shared" si="4"/>
        <v>1.8153933997452569E-2</v>
      </c>
      <c r="L34" s="76">
        <f t="shared" si="5"/>
        <v>5.1809248828356552E-3</v>
      </c>
      <c r="M34" s="77">
        <f t="shared" si="6"/>
        <v>1.2973009114616914E-2</v>
      </c>
      <c r="N34" s="72">
        <f t="shared" si="7"/>
        <v>1.1461276191098042</v>
      </c>
      <c r="O34" s="73">
        <f t="shared" si="8"/>
        <v>693.0308350192181</v>
      </c>
      <c r="P34" s="74">
        <f t="shared" si="10"/>
        <v>711.4764634274145</v>
      </c>
      <c r="Q34" s="72">
        <f t="shared" si="11"/>
        <v>1.1461276</v>
      </c>
      <c r="R34" s="109">
        <f t="shared" si="12"/>
        <v>4778.2809999999999</v>
      </c>
      <c r="S34" s="82">
        <f t="shared" si="13"/>
        <v>0.97050797027670066</v>
      </c>
      <c r="T34" s="83">
        <f t="shared" si="14"/>
        <v>554.24535930266597</v>
      </c>
      <c r="U34" s="74">
        <f t="shared" si="15"/>
        <v>567.20641725910116</v>
      </c>
      <c r="V34" s="11"/>
    </row>
    <row r="35" spans="2:22">
      <c r="B35" s="11"/>
      <c r="C35" s="11"/>
      <c r="D35" s="11"/>
      <c r="E35" s="72">
        <f t="shared" si="0"/>
        <v>2.5823379899724348E-2</v>
      </c>
      <c r="F35" s="73">
        <v>150</v>
      </c>
      <c r="G35" s="74">
        <f t="shared" si="9"/>
        <v>666.34135444019023</v>
      </c>
      <c r="H35" s="72">
        <f t="shared" si="1"/>
        <v>2.5495587582791707E-2</v>
      </c>
      <c r="I35" s="73">
        <f t="shared" si="2"/>
        <v>153.87350698495865</v>
      </c>
      <c r="J35" s="74">
        <f t="shared" si="3"/>
        <v>846.83208651491816</v>
      </c>
      <c r="K35" s="75">
        <f t="shared" si="4"/>
        <v>2.5495587582791707E-2</v>
      </c>
      <c r="L35" s="76">
        <f t="shared" si="5"/>
        <v>5.3990704205248647E-3</v>
      </c>
      <c r="M35" s="77">
        <f t="shared" si="6"/>
        <v>2.0096517162266844E-2</v>
      </c>
      <c r="N35" s="72">
        <f t="shared" si="7"/>
        <v>1.3543135463749689</v>
      </c>
      <c r="O35" s="73">
        <f t="shared" si="8"/>
        <v>878.99117958939041</v>
      </c>
      <c r="P35" s="74">
        <f t="shared" si="10"/>
        <v>893.24166629820343</v>
      </c>
      <c r="Q35" s="72">
        <f t="shared" si="11"/>
        <v>1.3543134999999999</v>
      </c>
      <c r="R35" s="109">
        <f t="shared" si="12"/>
        <v>6060.433</v>
      </c>
      <c r="S35" s="82">
        <f t="shared" si="13"/>
        <v>1.170444490513987</v>
      </c>
      <c r="T35" s="83">
        <f t="shared" si="14"/>
        <v>693.0308350192181</v>
      </c>
      <c r="U35" s="74">
        <f t="shared" si="15"/>
        <v>694.14770023925769</v>
      </c>
      <c r="V35" s="11"/>
    </row>
    <row r="36" spans="2:22">
      <c r="B36" s="11"/>
      <c r="C36" s="11"/>
      <c r="D36" s="11"/>
      <c r="E36" s="72">
        <f t="shared" si="0"/>
        <v>3.6927207813559286E-2</v>
      </c>
      <c r="F36" s="73">
        <v>155</v>
      </c>
      <c r="G36" s="74">
        <f t="shared" si="9"/>
        <v>450.29516296539452</v>
      </c>
      <c r="H36" s="72">
        <f t="shared" si="1"/>
        <v>3.6261731811148092E-2</v>
      </c>
      <c r="I36" s="73">
        <f t="shared" si="2"/>
        <v>160.72371721110167</v>
      </c>
      <c r="J36" s="74">
        <f t="shared" si="3"/>
        <v>636.27331018848963</v>
      </c>
      <c r="K36" s="75">
        <f t="shared" si="4"/>
        <v>3.6261731811148092E-2</v>
      </c>
      <c r="L36" s="76">
        <f t="shared" si="5"/>
        <v>5.6394286740737432E-3</v>
      </c>
      <c r="M36" s="77">
        <f t="shared" si="6"/>
        <v>3.0622303137074348E-2</v>
      </c>
      <c r="N36" s="72">
        <f t="shared" si="7"/>
        <v>1.5717599817279964</v>
      </c>
      <c r="O36" s="73">
        <f t="shared" si="8"/>
        <v>1127.0958758752865</v>
      </c>
      <c r="P36" s="74">
        <f t="shared" si="10"/>
        <v>1140.9922442880913</v>
      </c>
      <c r="Q36" s="72">
        <f t="shared" si="11"/>
        <v>1.57176</v>
      </c>
      <c r="R36" s="109">
        <f t="shared" si="12"/>
        <v>7771.0559999999996</v>
      </c>
      <c r="S36" s="82">
        <f t="shared" si="13"/>
        <v>1.3851553421500353</v>
      </c>
      <c r="T36" s="83">
        <f t="shared" si="14"/>
        <v>878.99117958939041</v>
      </c>
      <c r="U36" s="74">
        <f t="shared" si="15"/>
        <v>866.0966278750999</v>
      </c>
      <c r="V36" s="11"/>
    </row>
    <row r="37" spans="2:22">
      <c r="B37" s="11"/>
      <c r="C37" s="11"/>
      <c r="D37" s="11"/>
      <c r="E37" s="72">
        <f t="shared" ref="E37:E64" si="16">F37/C$3+C$5*(F37/C$4)^C$6</f>
        <v>5.3191490023093833E-2</v>
      </c>
      <c r="F37" s="73">
        <v>160</v>
      </c>
      <c r="G37" s="74">
        <f t="shared" si="9"/>
        <v>307.42211279812085</v>
      </c>
      <c r="H37" s="72">
        <f t="shared" ref="H37:H64" si="17">LN((1+E37))</f>
        <v>5.182506849257415E-2</v>
      </c>
      <c r="I37" s="73">
        <f t="shared" ref="I37:I64" si="18">F37*(1+E37)</f>
        <v>168.51063840369503</v>
      </c>
      <c r="J37" s="74">
        <f t="shared" ref="J37:J65" si="19">IFERROR((I37-I36)/(H37-H36),NA())</f>
        <v>500.33751450526631</v>
      </c>
      <c r="K37" s="75">
        <f t="shared" ref="K37:K65" si="20">H37</f>
        <v>5.182506849257415E-2</v>
      </c>
      <c r="L37" s="76">
        <f t="shared" ref="L37:L65" si="21">I37/C$3</f>
        <v>5.9126539790770186E-3</v>
      </c>
      <c r="M37" s="77">
        <f t="shared" ref="M37:M65" si="22">H37-L37</f>
        <v>4.5912414513497132E-2</v>
      </c>
      <c r="N37" s="72">
        <f t="shared" si="7"/>
        <v>1.7946542097490292</v>
      </c>
      <c r="O37" s="73">
        <f t="shared" si="8"/>
        <v>1456.560140350877</v>
      </c>
      <c r="P37" s="74">
        <f t="shared" si="10"/>
        <v>1478.1193187492561</v>
      </c>
      <c r="Q37" s="72">
        <f t="shared" si="11"/>
        <v>1.7946542000000001</v>
      </c>
      <c r="R37" s="109">
        <f t="shared" si="12"/>
        <v>10042.633</v>
      </c>
      <c r="S37" s="82">
        <f t="shared" si="13"/>
        <v>1.6113072054429185</v>
      </c>
      <c r="T37" s="83">
        <f t="shared" si="14"/>
        <v>1127.0958758752865</v>
      </c>
      <c r="U37" s="74">
        <f t="shared" si="15"/>
        <v>1097.0712010653763</v>
      </c>
      <c r="V37" s="11"/>
    </row>
    <row r="38" spans="2:22">
      <c r="B38" s="11"/>
      <c r="C38" s="11"/>
      <c r="D38" s="11"/>
      <c r="E38" s="72">
        <f t="shared" si="16"/>
        <v>7.676893627356042E-2</v>
      </c>
      <c r="F38" s="73">
        <v>165</v>
      </c>
      <c r="G38" s="74">
        <f t="shared" si="9"/>
        <v>212.06707235738273</v>
      </c>
      <c r="H38" s="72">
        <f t="shared" si="17"/>
        <v>7.3964831306437107E-2</v>
      </c>
      <c r="I38" s="73">
        <f t="shared" si="18"/>
        <v>177.66687448513747</v>
      </c>
      <c r="J38" s="74">
        <f t="shared" si="19"/>
        <v>413.56522915002535</v>
      </c>
      <c r="K38" s="75">
        <f t="shared" si="20"/>
        <v>7.3964831306437107E-2</v>
      </c>
      <c r="L38" s="76">
        <f t="shared" si="21"/>
        <v>6.233925420531139E-3</v>
      </c>
      <c r="M38" s="77">
        <f t="shared" si="22"/>
        <v>6.7730905885905968E-2</v>
      </c>
      <c r="N38" s="72">
        <f t="shared" ref="N38:N65" si="23">IFERROR(INDEX(M$1:M$65,ROW()+$C$23-5)-INDEX(M$1:M$65,$C$23,1),NA())</f>
        <v>2.0193833503407559</v>
      </c>
      <c r="O38" s="73">
        <f t="shared" ref="O38:O65" si="24">IFERROR(INDEX(I$1:I$65,ROW()+$C$23-5),NA())</f>
        <v>1891.9129712921974</v>
      </c>
      <c r="P38" s="74">
        <f t="shared" si="10"/>
        <v>1937.2335505533804</v>
      </c>
      <c r="Q38" s="72">
        <f t="shared" si="11"/>
        <v>2.0193834000000002</v>
      </c>
      <c r="R38" s="109">
        <f t="shared" si="12"/>
        <v>13044.286</v>
      </c>
      <c r="S38" s="82">
        <f t="shared" si="13"/>
        <v>1.8457615830946739</v>
      </c>
      <c r="T38" s="83">
        <f t="shared" si="14"/>
        <v>1456.560140350877</v>
      </c>
      <c r="U38" s="74">
        <f t="shared" si="15"/>
        <v>1405.2382718353722</v>
      </c>
      <c r="V38" s="11"/>
    </row>
    <row r="39" spans="2:22">
      <c r="B39" s="11"/>
      <c r="C39" s="11"/>
      <c r="D39" s="11"/>
      <c r="E39" s="72">
        <f t="shared" si="16"/>
        <v>0.11060001619859169</v>
      </c>
      <c r="F39" s="73">
        <v>170</v>
      </c>
      <c r="G39" s="74">
        <f t="shared" si="9"/>
        <v>147.79309472472826</v>
      </c>
      <c r="H39" s="72">
        <f t="shared" si="17"/>
        <v>0.10490042441081142</v>
      </c>
      <c r="I39" s="73">
        <f t="shared" si="18"/>
        <v>188.80200275376058</v>
      </c>
      <c r="J39" s="74">
        <f t="shared" si="19"/>
        <v>359.94552394887143</v>
      </c>
      <c r="K39" s="75">
        <f t="shared" si="20"/>
        <v>0.10490042441081142</v>
      </c>
      <c r="L39" s="76">
        <f t="shared" si="21"/>
        <v>6.6246316755705463E-3</v>
      </c>
      <c r="M39" s="77">
        <f t="shared" si="22"/>
        <v>9.8275792735240869E-2</v>
      </c>
      <c r="N39" s="72">
        <f t="shared" si="23"/>
        <v>2.2425659687644499</v>
      </c>
      <c r="O39" s="73">
        <f t="shared" si="24"/>
        <v>2464.3012484791716</v>
      </c>
      <c r="P39" s="74">
        <f t="shared" si="10"/>
        <v>2564.6633292039869</v>
      </c>
      <c r="Q39" s="72">
        <f t="shared" si="11"/>
        <v>2.2425660000000001</v>
      </c>
      <c r="R39" s="109">
        <f t="shared" si="12"/>
        <v>16990.766</v>
      </c>
      <c r="S39" s="82">
        <f t="shared" ref="S39:S65" si="25">IFERROR(S38+VLOOKUP(T39,$I$5:$K$65,3)-VLOOKUP(T38,$I$5:$K$65,3),NA())</f>
        <v>2.0857662616141663</v>
      </c>
      <c r="T39" s="83">
        <f t="shared" si="14"/>
        <v>1891.9129712921974</v>
      </c>
      <c r="U39" s="74">
        <f t="shared" si="15"/>
        <v>1813.9347683839521</v>
      </c>
      <c r="V39" s="11"/>
    </row>
    <row r="40" spans="2:22">
      <c r="B40" s="11"/>
      <c r="C40" s="11"/>
      <c r="D40" s="11"/>
      <c r="E40" s="72">
        <f t="shared" si="16"/>
        <v>0.15866360587199593</v>
      </c>
      <c r="F40" s="73">
        <v>175</v>
      </c>
      <c r="G40" s="74">
        <f t="shared" si="9"/>
        <v>104.02885081982811</v>
      </c>
      <c r="H40" s="72">
        <f t="shared" si="17"/>
        <v>0.14726727707906911</v>
      </c>
      <c r="I40" s="73">
        <f t="shared" si="18"/>
        <v>202.76613102759927</v>
      </c>
      <c r="J40" s="74">
        <f t="shared" si="19"/>
        <v>329.60032181717781</v>
      </c>
      <c r="K40" s="75">
        <f t="shared" si="20"/>
        <v>0.14726727707906911</v>
      </c>
      <c r="L40" s="76">
        <f t="shared" si="21"/>
        <v>7.1146010886876934E-3</v>
      </c>
      <c r="M40" s="77">
        <f t="shared" si="22"/>
        <v>0.14015267599038142</v>
      </c>
      <c r="N40" s="72">
        <f t="shared" si="23"/>
        <v>2.4609940921310591</v>
      </c>
      <c r="O40" s="73">
        <f t="shared" si="24"/>
        <v>3213.0751788283878</v>
      </c>
      <c r="P40" s="74">
        <f t="shared" si="10"/>
        <v>3428.0106371306224</v>
      </c>
      <c r="Q40" s="72">
        <f t="shared" si="11"/>
        <v>2.4609941000000002</v>
      </c>
      <c r="R40" s="109">
        <f t="shared" si="12"/>
        <v>22153.382000000001</v>
      </c>
      <c r="S40" s="82">
        <f t="shared" si="25"/>
        <v>2.3290326792374034</v>
      </c>
      <c r="T40" s="83">
        <f t="shared" si="14"/>
        <v>2464.3012484791716</v>
      </c>
      <c r="U40" s="74">
        <f t="shared" si="15"/>
        <v>2352.9276370299085</v>
      </c>
      <c r="V40" s="11"/>
    </row>
    <row r="41" spans="2:22">
      <c r="B41" s="11"/>
      <c r="C41" s="11"/>
      <c r="D41" s="11"/>
      <c r="E41" s="72">
        <f t="shared" si="16"/>
        <v>0.22629619503557866</v>
      </c>
      <c r="F41" s="73">
        <v>180</v>
      </c>
      <c r="G41" s="74">
        <f t="shared" si="9"/>
        <v>73.928856810531329</v>
      </c>
      <c r="H41" s="72">
        <f t="shared" si="17"/>
        <v>0.20399840298039243</v>
      </c>
      <c r="I41" s="73">
        <f t="shared" si="18"/>
        <v>220.73331510640415</v>
      </c>
      <c r="J41" s="74">
        <f t="shared" si="19"/>
        <v>316.70769429213414</v>
      </c>
      <c r="K41" s="75">
        <f t="shared" si="20"/>
        <v>0.20399840298039243</v>
      </c>
      <c r="L41" s="76">
        <f t="shared" si="21"/>
        <v>7.7450286002247069E-3</v>
      </c>
      <c r="M41" s="77">
        <f t="shared" si="22"/>
        <v>0.19625337438016771</v>
      </c>
      <c r="N41" s="72">
        <f t="shared" si="23"/>
        <v>2.6715187934822651</v>
      </c>
      <c r="O41" s="73">
        <f t="shared" si="24"/>
        <v>4187.7078141718594</v>
      </c>
      <c r="P41" s="74">
        <f t="shared" si="10"/>
        <v>4629.5405198915323</v>
      </c>
      <c r="Q41" s="72">
        <f t="shared" si="11"/>
        <v>2.6715187999999999</v>
      </c>
      <c r="R41" s="109">
        <f t="shared" si="12"/>
        <v>28873.24</v>
      </c>
      <c r="S41" s="82">
        <f t="shared" si="25"/>
        <v>2.5737335720899495</v>
      </c>
      <c r="T41" s="83">
        <f t="shared" si="14"/>
        <v>3213.0751788283878</v>
      </c>
      <c r="U41" s="74">
        <f t="shared" si="15"/>
        <v>3059.9558572122532</v>
      </c>
      <c r="V41" s="11"/>
    </row>
    <row r="42" spans="2:22">
      <c r="B42" s="11"/>
      <c r="C42" s="11"/>
      <c r="D42" s="11"/>
      <c r="E42" s="72">
        <f t="shared" si="16"/>
        <v>0.32059554215616737</v>
      </c>
      <c r="F42" s="73">
        <v>185</v>
      </c>
      <c r="G42" s="74">
        <f t="shared" si="9"/>
        <v>53.022636451619</v>
      </c>
      <c r="H42" s="72">
        <f t="shared" si="17"/>
        <v>0.27808280315259071</v>
      </c>
      <c r="I42" s="73">
        <f t="shared" si="18"/>
        <v>244.31017529889098</v>
      </c>
      <c r="J42" s="74">
        <f t="shared" si="19"/>
        <v>318.24324874988383</v>
      </c>
      <c r="K42" s="75">
        <f t="shared" si="20"/>
        <v>0.27808280315259071</v>
      </c>
      <c r="L42" s="76">
        <f t="shared" si="21"/>
        <v>8.5722868525926667E-3</v>
      </c>
      <c r="M42" s="77">
        <f t="shared" si="22"/>
        <v>0.26951051629999806</v>
      </c>
      <c r="N42" s="72">
        <f t="shared" si="23"/>
        <v>2.8709035948756734</v>
      </c>
      <c r="O42" s="73">
        <f t="shared" si="24"/>
        <v>5450.1098211152121</v>
      </c>
      <c r="P42" s="74">
        <f t="shared" si="10"/>
        <v>6331.4856404350185</v>
      </c>
      <c r="Q42" s="72">
        <f t="shared" si="11"/>
        <v>2.8709036000000001</v>
      </c>
      <c r="R42" s="109">
        <f t="shared" si="12"/>
        <v>37577.199000000001</v>
      </c>
      <c r="S42" s="82">
        <f t="shared" si="25"/>
        <v>2.8184559097689972</v>
      </c>
      <c r="T42" s="83">
        <f t="shared" si="14"/>
        <v>4187.7078141718594</v>
      </c>
      <c r="U42" s="74">
        <f t="shared" si="15"/>
        <v>3982.6059385788394</v>
      </c>
      <c r="V42" s="11"/>
    </row>
    <row r="43" spans="2:22">
      <c r="B43" s="11"/>
      <c r="C43" s="11"/>
      <c r="D43" s="11"/>
      <c r="E43" s="72">
        <f t="shared" si="16"/>
        <v>0.4509277225149575</v>
      </c>
      <c r="F43" s="73">
        <v>190</v>
      </c>
      <c r="G43" s="74">
        <f t="shared" si="9"/>
        <v>38.363510732618387</v>
      </c>
      <c r="H43" s="72">
        <f t="shared" si="17"/>
        <v>0.37220316047320717</v>
      </c>
      <c r="I43" s="73">
        <f t="shared" si="18"/>
        <v>275.67626727784193</v>
      </c>
      <c r="J43" s="74">
        <f t="shared" si="19"/>
        <v>333.2551306844689</v>
      </c>
      <c r="K43" s="75">
        <f t="shared" si="20"/>
        <v>0.37220316047320717</v>
      </c>
      <c r="L43" s="76">
        <f t="shared" si="21"/>
        <v>9.6728514834330502E-3</v>
      </c>
      <c r="M43" s="77">
        <f t="shared" si="22"/>
        <v>0.36253030898977412</v>
      </c>
      <c r="N43" s="72">
        <f t="shared" si="23"/>
        <v>3.0556595485657359</v>
      </c>
      <c r="O43" s="73">
        <f t="shared" si="24"/>
        <v>7077.4102730981758</v>
      </c>
      <c r="P43" s="74">
        <f t="shared" si="10"/>
        <v>8807.8376879418083</v>
      </c>
      <c r="Q43" s="72">
        <f t="shared" si="11"/>
        <v>3.0556595</v>
      </c>
      <c r="R43" s="109">
        <f t="shared" si="12"/>
        <v>48797.044999999998</v>
      </c>
      <c r="S43" s="82">
        <f t="shared" si="25"/>
        <v>3.0621355184235761</v>
      </c>
      <c r="T43" s="83">
        <f t="shared" si="14"/>
        <v>5450.1098211152121</v>
      </c>
      <c r="U43" s="74">
        <f t="shared" si="15"/>
        <v>5180.5812308769528</v>
      </c>
      <c r="V43" s="11"/>
    </row>
    <row r="44" spans="2:22">
      <c r="B44" s="11"/>
      <c r="C44" s="11"/>
      <c r="D44" s="11"/>
      <c r="E44" s="72">
        <f t="shared" si="16"/>
        <v>0.62956004839525559</v>
      </c>
      <c r="F44" s="73">
        <v>195</v>
      </c>
      <c r="G44" s="74">
        <f t="shared" si="9"/>
        <v>27.990454557203218</v>
      </c>
      <c r="H44" s="72">
        <f t="shared" si="17"/>
        <v>0.488310069426726</v>
      </c>
      <c r="I44" s="73">
        <f t="shared" si="18"/>
        <v>317.76420943707484</v>
      </c>
      <c r="J44" s="74">
        <f t="shared" si="19"/>
        <v>362.49300354798015</v>
      </c>
      <c r="K44" s="75">
        <f t="shared" si="20"/>
        <v>0.488310069426726</v>
      </c>
      <c r="L44" s="76">
        <f t="shared" si="21"/>
        <v>1.1149621383757012E-2</v>
      </c>
      <c r="M44" s="77">
        <f t="shared" si="22"/>
        <v>0.47716044804296898</v>
      </c>
      <c r="N44" s="72">
        <f t="shared" si="23"/>
        <v>3.2218675148320233</v>
      </c>
      <c r="O44" s="73">
        <f t="shared" si="24"/>
        <v>9165.2850860440012</v>
      </c>
      <c r="P44" s="74">
        <f t="shared" si="10"/>
        <v>12561.821553130434</v>
      </c>
      <c r="Q44" s="72">
        <f t="shared" si="11"/>
        <v>3.2218675000000001</v>
      </c>
      <c r="R44" s="109">
        <f t="shared" si="12"/>
        <v>63192.440999999999</v>
      </c>
      <c r="S44" s="82">
        <f t="shared" si="25"/>
        <v>3.3039897335867248</v>
      </c>
      <c r="T44" s="83">
        <f t="shared" si="14"/>
        <v>7077.4102730981758</v>
      </c>
      <c r="U44" s="74">
        <f t="shared" si="15"/>
        <v>6728.4353546835173</v>
      </c>
      <c r="V44" s="11"/>
    </row>
    <row r="45" spans="2:22">
      <c r="B45" s="11"/>
      <c r="C45" s="11"/>
      <c r="D45" s="11"/>
      <c r="E45" s="72">
        <f t="shared" si="16"/>
        <v>0.87244640761091752</v>
      </c>
      <c r="F45" s="73">
        <v>200</v>
      </c>
      <c r="G45" s="74">
        <f t="shared" si="9"/>
        <v>20.585758772728919</v>
      </c>
      <c r="H45" s="72">
        <f t="shared" si="17"/>
        <v>0.62724581523112011</v>
      </c>
      <c r="I45" s="73">
        <f t="shared" si="18"/>
        <v>374.48928152218349</v>
      </c>
      <c r="J45" s="74">
        <f t="shared" si="19"/>
        <v>408.28277673746516</v>
      </c>
      <c r="K45" s="75">
        <f t="shared" si="20"/>
        <v>0.62724581523112011</v>
      </c>
      <c r="L45" s="76">
        <f t="shared" si="21"/>
        <v>1.3139974790252052E-2</v>
      </c>
      <c r="M45" s="77">
        <f t="shared" si="22"/>
        <v>0.61410584044086802</v>
      </c>
      <c r="N45" s="72">
        <f t="shared" si="23"/>
        <v>3.3649875661452553</v>
      </c>
      <c r="O45" s="73">
        <f t="shared" si="24"/>
        <v>11831.926966623712</v>
      </c>
      <c r="P45" s="74">
        <f t="shared" si="10"/>
        <v>18632.203217587648</v>
      </c>
      <c r="Q45" s="72">
        <f t="shared" si="11"/>
        <v>3.3649876000000001</v>
      </c>
      <c r="R45" s="109">
        <f t="shared" si="12"/>
        <v>81578.297000000006</v>
      </c>
      <c r="S45" s="82">
        <f t="shared" si="25"/>
        <v>3.5434564652195326</v>
      </c>
      <c r="T45" s="83">
        <f t="shared" si="14"/>
        <v>9165.2850860440012</v>
      </c>
      <c r="U45" s="74">
        <f t="shared" si="15"/>
        <v>8718.8512521535522</v>
      </c>
      <c r="V45" s="11"/>
    </row>
    <row r="46" spans="2:22">
      <c r="B46" s="11"/>
      <c r="C46" s="11"/>
      <c r="D46" s="11"/>
      <c r="E46" s="72">
        <f t="shared" si="16"/>
        <v>1.2001962296713744</v>
      </c>
      <c r="F46" s="73">
        <v>205</v>
      </c>
      <c r="G46" s="74">
        <f t="shared" si="9"/>
        <v>15.255538412093166</v>
      </c>
      <c r="H46" s="72">
        <f t="shared" si="17"/>
        <v>0.78854655169177568</v>
      </c>
      <c r="I46" s="73">
        <f t="shared" si="18"/>
        <v>451.04022708263176</v>
      </c>
      <c r="J46" s="74">
        <f t="shared" si="19"/>
        <v>474.5852203788329</v>
      </c>
      <c r="K46" s="75">
        <f t="shared" si="20"/>
        <v>0.78854655169177568</v>
      </c>
      <c r="L46" s="76">
        <f t="shared" si="21"/>
        <v>1.5825972880092343E-2</v>
      </c>
      <c r="M46" s="77">
        <f t="shared" si="22"/>
        <v>0.77272057881168332</v>
      </c>
      <c r="N46" s="72">
        <f t="shared" si="23"/>
        <v>3.4796520920111425</v>
      </c>
      <c r="O46" s="73">
        <f t="shared" si="24"/>
        <v>15222.764532856138</v>
      </c>
      <c r="P46" s="74">
        <f t="shared" si="10"/>
        <v>29571.809944065742</v>
      </c>
      <c r="Q46" s="72">
        <f t="shared" si="11"/>
        <v>3.4796521</v>
      </c>
      <c r="R46" s="109">
        <f t="shared" si="12"/>
        <v>104957.308</v>
      </c>
      <c r="S46" s="82">
        <f t="shared" si="25"/>
        <v>3.7801428983074907</v>
      </c>
      <c r="T46" s="83">
        <f t="shared" si="14"/>
        <v>11831.926966623712</v>
      </c>
      <c r="U46" s="74">
        <f t="shared" si="15"/>
        <v>11266.559919759853</v>
      </c>
      <c r="V46" s="11"/>
    </row>
    <row r="47" spans="2:22">
      <c r="B47" s="11"/>
      <c r="C47" s="11"/>
      <c r="D47" s="11"/>
      <c r="E47" s="72">
        <f t="shared" si="16"/>
        <v>1.6392636157269813</v>
      </c>
      <c r="F47" s="73">
        <v>210</v>
      </c>
      <c r="G47" s="74">
        <f t="shared" si="9"/>
        <v>11.387773628366833</v>
      </c>
      <c r="H47" s="72">
        <f t="shared" si="17"/>
        <v>0.97049994481230861</v>
      </c>
      <c r="I47" s="73">
        <f t="shared" si="18"/>
        <v>554.24535930266597</v>
      </c>
      <c r="J47" s="74">
        <f t="shared" si="19"/>
        <v>567.20641725910082</v>
      </c>
      <c r="K47" s="75">
        <f t="shared" si="20"/>
        <v>0.97049994481230861</v>
      </c>
      <c r="L47" s="76">
        <f t="shared" si="21"/>
        <v>1.9447205589567227E-2</v>
      </c>
      <c r="M47" s="77">
        <f t="shared" si="22"/>
        <v>0.95105273922274136</v>
      </c>
      <c r="N47" s="72">
        <f t="shared" si="23"/>
        <v>3.5594372817377913</v>
      </c>
      <c r="O47" s="73">
        <f t="shared" si="24"/>
        <v>19516.053759271017</v>
      </c>
      <c r="P47" s="74">
        <f t="shared" si="10"/>
        <v>53810.603711341304</v>
      </c>
      <c r="Q47" s="72">
        <f t="shared" si="11"/>
        <v>3.5594372999999999</v>
      </c>
      <c r="R47" s="109">
        <f t="shared" si="12"/>
        <v>134558.50700000001</v>
      </c>
      <c r="S47" s="82">
        <f t="shared" si="25"/>
        <v>4.0137841808832873</v>
      </c>
      <c r="T47" s="83">
        <f t="shared" si="14"/>
        <v>15222.764532856138</v>
      </c>
      <c r="U47" s="74">
        <f t="shared" si="15"/>
        <v>14513.006985965289</v>
      </c>
      <c r="V47" s="11"/>
    </row>
    <row r="48" spans="2:22">
      <c r="B48" s="11"/>
      <c r="C48" s="11"/>
      <c r="D48" s="11"/>
      <c r="E48" s="72">
        <f t="shared" si="16"/>
        <v>2.2233992326475263</v>
      </c>
      <c r="F48" s="73">
        <v>215</v>
      </c>
      <c r="G48" s="74">
        <f t="shared" si="9"/>
        <v>8.5596561058185028</v>
      </c>
      <c r="H48" s="72">
        <f t="shared" si="17"/>
        <v>1.1704364650495951</v>
      </c>
      <c r="I48" s="73">
        <f t="shared" si="18"/>
        <v>693.0308350192181</v>
      </c>
      <c r="J48" s="74">
        <f t="shared" si="19"/>
        <v>694.14770023925723</v>
      </c>
      <c r="K48" s="75">
        <f t="shared" si="20"/>
        <v>1.1704364650495951</v>
      </c>
      <c r="L48" s="76">
        <f t="shared" si="21"/>
        <v>2.431687140418309E-2</v>
      </c>
      <c r="M48" s="77">
        <f t="shared" si="22"/>
        <v>1.146119593645412</v>
      </c>
      <c r="N48" s="72">
        <f t="shared" si="23"/>
        <v>3.596606577982381</v>
      </c>
      <c r="O48" s="73">
        <f t="shared" si="24"/>
        <v>24929.482264748061</v>
      </c>
      <c r="P48" s="74">
        <f t="shared" si="10"/>
        <v>145642.48055315294</v>
      </c>
      <c r="Q48" s="72">
        <f t="shared" si="11"/>
        <v>3.5966065999999999</v>
      </c>
      <c r="R48" s="109">
        <f t="shared" si="12"/>
        <v>171882.79699999999</v>
      </c>
      <c r="S48" s="82">
        <f t="shared" si="25"/>
        <v>4.2442110978525633</v>
      </c>
      <c r="T48" s="83">
        <f t="shared" si="14"/>
        <v>19516.053759271017</v>
      </c>
      <c r="U48" s="74">
        <f t="shared" si="15"/>
        <v>18631.891112735429</v>
      </c>
      <c r="V48" s="11"/>
    </row>
    <row r="49" spans="2:22">
      <c r="B49" s="11"/>
      <c r="C49" s="11"/>
      <c r="D49" s="11"/>
      <c r="E49" s="72">
        <f t="shared" si="16"/>
        <v>2.9954144526790474</v>
      </c>
      <c r="F49" s="73">
        <v>220</v>
      </c>
      <c r="G49" s="74">
        <f t="shared" si="9"/>
        <v>6.4765562520850972</v>
      </c>
      <c r="H49" s="72">
        <f t="shared" si="17"/>
        <v>1.3851473166856432</v>
      </c>
      <c r="I49" s="73">
        <f t="shared" si="18"/>
        <v>878.99117958939041</v>
      </c>
      <c r="J49" s="74">
        <f t="shared" si="19"/>
        <v>866.09662787510081</v>
      </c>
      <c r="K49" s="75">
        <f t="shared" si="20"/>
        <v>1.3851473166856432</v>
      </c>
      <c r="L49" s="76">
        <f t="shared" si="21"/>
        <v>3.0841795775066329E-2</v>
      </c>
      <c r="M49" s="77">
        <f t="shared" si="22"/>
        <v>1.3543055209105768</v>
      </c>
      <c r="N49" s="72">
        <f t="shared" si="23"/>
        <v>3.5818189867410708</v>
      </c>
      <c r="O49" s="73">
        <f t="shared" si="24"/>
        <v>31727.946385549032</v>
      </c>
      <c r="P49" s="74">
        <f t="shared" si="10"/>
        <v>-459741.14444068173</v>
      </c>
      <c r="Q49" s="72">
        <f t="shared" si="11"/>
        <v>3.5818189999999999</v>
      </c>
      <c r="R49" s="109">
        <f t="shared" si="12"/>
        <v>218756.576</v>
      </c>
      <c r="S49" s="82">
        <f t="shared" si="25"/>
        <v>4.4713252539384518</v>
      </c>
      <c r="T49" s="83">
        <f t="shared" si="14"/>
        <v>24929.482264748061</v>
      </c>
      <c r="U49" s="74">
        <f t="shared" si="15"/>
        <v>23835.715918253158</v>
      </c>
      <c r="V49" s="11"/>
    </row>
    <row r="50" spans="2:22">
      <c r="B50" s="11"/>
      <c r="C50" s="11"/>
      <c r="D50" s="11"/>
      <c r="E50" s="72">
        <f t="shared" si="16"/>
        <v>4.0093150038901619</v>
      </c>
      <c r="F50" s="73">
        <v>225</v>
      </c>
      <c r="G50" s="74">
        <f t="shared" si="9"/>
        <v>4.9314501249924847</v>
      </c>
      <c r="H50" s="72">
        <f t="shared" si="17"/>
        <v>1.6112991799785266</v>
      </c>
      <c r="I50" s="73">
        <f t="shared" si="18"/>
        <v>1127.0958758752865</v>
      </c>
      <c r="J50" s="74">
        <f t="shared" si="19"/>
        <v>1097.0712010653751</v>
      </c>
      <c r="K50" s="75">
        <f t="shared" si="20"/>
        <v>1.6112991799785266</v>
      </c>
      <c r="L50" s="76">
        <f t="shared" si="21"/>
        <v>3.9547223714922336E-2</v>
      </c>
      <c r="M50" s="77">
        <f t="shared" si="22"/>
        <v>1.5717519562636042</v>
      </c>
      <c r="N50" s="72">
        <f t="shared" si="23"/>
        <v>3.5037945391436534</v>
      </c>
      <c r="O50" s="73">
        <f t="shared" si="24"/>
        <v>40232.682658475082</v>
      </c>
      <c r="P50" s="74">
        <f t="shared" si="10"/>
        <v>-109000.91618473119</v>
      </c>
      <c r="Q50" s="72">
        <f t="shared" si="11"/>
        <v>3.5037945000000001</v>
      </c>
      <c r="R50" s="109">
        <f t="shared" si="12"/>
        <v>277394.69099999999</v>
      </c>
      <c r="S50" s="82">
        <f t="shared" si="25"/>
        <v>4.695080263427001</v>
      </c>
      <c r="T50" s="83">
        <f t="shared" si="14"/>
        <v>31727.946385549032</v>
      </c>
      <c r="U50" s="74">
        <f t="shared" si="15"/>
        <v>30383.51693819345</v>
      </c>
      <c r="V50" s="93"/>
    </row>
    <row r="51" spans="2:22">
      <c r="B51" s="11"/>
      <c r="C51" s="11"/>
      <c r="D51" s="11"/>
      <c r="E51" s="72">
        <f t="shared" si="16"/>
        <v>5.3328701754385959</v>
      </c>
      <c r="F51" s="73">
        <v>230</v>
      </c>
      <c r="G51" s="74">
        <f t="shared" si="9"/>
        <v>3.7777042525174638</v>
      </c>
      <c r="H51" s="72">
        <f t="shared" si="17"/>
        <v>1.8457535576302819</v>
      </c>
      <c r="I51" s="73">
        <f t="shared" si="18"/>
        <v>1456.560140350877</v>
      </c>
      <c r="J51" s="74">
        <f t="shared" si="19"/>
        <v>1405.2382718353722</v>
      </c>
      <c r="K51" s="75">
        <f t="shared" si="20"/>
        <v>1.8457535576302819</v>
      </c>
      <c r="L51" s="76">
        <f t="shared" si="21"/>
        <v>5.1107373345644809E-2</v>
      </c>
      <c r="M51" s="77">
        <f t="shared" si="22"/>
        <v>1.7946461842846371</v>
      </c>
      <c r="N51" s="72">
        <f t="shared" si="23"/>
        <v>3.3489285843486694</v>
      </c>
      <c r="O51" s="73">
        <f t="shared" si="24"/>
        <v>50831.959494194132</v>
      </c>
      <c r="P51" s="74">
        <f t="shared" si="10"/>
        <v>-68441.620043286326</v>
      </c>
      <c r="Q51" s="72">
        <f t="shared" si="11"/>
        <v>3.3489285999999998</v>
      </c>
      <c r="R51" s="109">
        <f t="shared" si="12"/>
        <v>350474.16100000002</v>
      </c>
      <c r="S51" s="82">
        <f t="shared" si="25"/>
        <v>4.9154676148796206</v>
      </c>
      <c r="T51" s="83">
        <f t="shared" si="14"/>
        <v>40232.682658475082</v>
      </c>
      <c r="U51" s="74">
        <f t="shared" si="15"/>
        <v>38589.947276327504</v>
      </c>
      <c r="V51" s="93"/>
    </row>
    <row r="52" spans="2:22">
      <c r="B52" s="11"/>
      <c r="C52" s="11"/>
      <c r="D52" s="11"/>
      <c r="E52" s="72">
        <f t="shared" si="16"/>
        <v>7.0506934948604156</v>
      </c>
      <c r="F52" s="73">
        <v>235</v>
      </c>
      <c r="G52" s="74">
        <f t="shared" si="9"/>
        <v>2.9106602195171538</v>
      </c>
      <c r="H52" s="72">
        <f t="shared" si="17"/>
        <v>2.0857582361497742</v>
      </c>
      <c r="I52" s="73">
        <f t="shared" si="18"/>
        <v>1891.9129712921974</v>
      </c>
      <c r="J52" s="74">
        <f t="shared" si="19"/>
        <v>1813.9347683839537</v>
      </c>
      <c r="K52" s="75">
        <f t="shared" si="20"/>
        <v>2.0857582361497742</v>
      </c>
      <c r="L52" s="76">
        <f t="shared" si="21"/>
        <v>6.6382911273410436E-2</v>
      </c>
      <c r="M52" s="77">
        <f t="shared" si="22"/>
        <v>2.0193753248763637</v>
      </c>
      <c r="N52" s="72" t="e">
        <f t="shared" si="23"/>
        <v>#N/A</v>
      </c>
      <c r="O52" s="73" t="e">
        <f t="shared" si="24"/>
        <v>#N/A</v>
      </c>
      <c r="P52" s="74" t="e">
        <f t="shared" si="10"/>
        <v>#N/A</v>
      </c>
      <c r="Q52" s="72" t="e">
        <f t="shared" si="11"/>
        <v>#N/A</v>
      </c>
      <c r="R52" s="109" t="e">
        <f t="shared" si="12"/>
        <v>#N/A</v>
      </c>
      <c r="S52" s="82">
        <f t="shared" si="25"/>
        <v>5.1325061104607448</v>
      </c>
      <c r="T52" s="83">
        <f t="shared" si="14"/>
        <v>50831.959494194132</v>
      </c>
      <c r="U52" s="74">
        <f t="shared" si="15"/>
        <v>48835.930268219512</v>
      </c>
      <c r="V52" s="11"/>
    </row>
    <row r="53" spans="2:22">
      <c r="B53" s="11"/>
      <c r="C53" s="11"/>
      <c r="D53" s="11"/>
      <c r="E53" s="72">
        <f t="shared" si="16"/>
        <v>9.2679218686632154</v>
      </c>
      <c r="F53" s="73">
        <v>240</v>
      </c>
      <c r="G53" s="74">
        <f t="shared" si="9"/>
        <v>2.2550676597307064</v>
      </c>
      <c r="H53" s="72">
        <f t="shared" si="17"/>
        <v>2.3290246537730113</v>
      </c>
      <c r="I53" s="73">
        <f t="shared" si="18"/>
        <v>2464.3012484791716</v>
      </c>
      <c r="J53" s="74">
        <f t="shared" si="19"/>
        <v>2352.9276370299085</v>
      </c>
      <c r="K53" s="75">
        <f t="shared" si="20"/>
        <v>2.3290246537730113</v>
      </c>
      <c r="L53" s="76">
        <f t="shared" si="21"/>
        <v>8.6466710472953387E-2</v>
      </c>
      <c r="M53" s="77">
        <f t="shared" si="22"/>
        <v>2.2425579433000578</v>
      </c>
      <c r="N53" s="72" t="e">
        <f t="shared" si="23"/>
        <v>#N/A</v>
      </c>
      <c r="O53" s="73" t="e">
        <f t="shared" si="24"/>
        <v>#N/A</v>
      </c>
      <c r="P53" s="74" t="e">
        <f t="shared" si="10"/>
        <v>#N/A</v>
      </c>
      <c r="Q53" s="72" t="e">
        <f t="shared" si="11"/>
        <v>#N/A</v>
      </c>
      <c r="R53" s="109" t="e">
        <f t="shared" si="12"/>
        <v>#N/A</v>
      </c>
      <c r="S53" s="82" t="e">
        <f t="shared" si="25"/>
        <v>#N/A</v>
      </c>
      <c r="T53" s="83" t="e">
        <f t="shared" si="14"/>
        <v>#N/A</v>
      </c>
      <c r="U53" s="74" t="e">
        <f t="shared" si="15"/>
        <v>#N/A</v>
      </c>
      <c r="V53" s="11"/>
    </row>
    <row r="54" spans="2:22">
      <c r="B54" s="11"/>
      <c r="C54" s="11"/>
      <c r="D54" s="11"/>
      <c r="E54" s="72">
        <f t="shared" si="16"/>
        <v>12.114592566646481</v>
      </c>
      <c r="F54" s="73">
        <v>245</v>
      </c>
      <c r="G54" s="74">
        <f t="shared" si="9"/>
        <v>1.756437793645141</v>
      </c>
      <c r="H54" s="72">
        <f t="shared" si="17"/>
        <v>2.5737255466255577</v>
      </c>
      <c r="I54" s="73">
        <f t="shared" si="18"/>
        <v>3213.0751788283878</v>
      </c>
      <c r="J54" s="74">
        <f t="shared" si="19"/>
        <v>3059.9558572122478</v>
      </c>
      <c r="K54" s="75">
        <f t="shared" si="20"/>
        <v>2.5737255466255577</v>
      </c>
      <c r="L54" s="76">
        <f t="shared" si="21"/>
        <v>0.1127394799588908</v>
      </c>
      <c r="M54" s="77">
        <f t="shared" si="22"/>
        <v>2.460986066666667</v>
      </c>
      <c r="N54" s="72" t="e">
        <f t="shared" si="23"/>
        <v>#N/A</v>
      </c>
      <c r="O54" s="73" t="e">
        <f t="shared" si="24"/>
        <v>#N/A</v>
      </c>
      <c r="P54" s="74" t="e">
        <f t="shared" si="10"/>
        <v>#N/A</v>
      </c>
      <c r="Q54" s="72" t="e">
        <f t="shared" si="11"/>
        <v>#N/A</v>
      </c>
      <c r="R54" s="109" t="e">
        <f t="shared" si="12"/>
        <v>#N/A</v>
      </c>
      <c r="S54" s="82" t="e">
        <f t="shared" si="25"/>
        <v>#N/A</v>
      </c>
      <c r="T54" s="83" t="e">
        <f t="shared" si="14"/>
        <v>#N/A</v>
      </c>
      <c r="U54" s="74" t="e">
        <f t="shared" si="15"/>
        <v>#N/A</v>
      </c>
      <c r="V54" s="11"/>
    </row>
    <row r="55" spans="2:22">
      <c r="B55" s="11"/>
      <c r="C55" s="11"/>
      <c r="D55" s="11"/>
      <c r="E55" s="72">
        <f t="shared" si="16"/>
        <v>15.750831256687437</v>
      </c>
      <c r="F55" s="73">
        <v>250</v>
      </c>
      <c r="G55" s="74">
        <f t="shared" si="9"/>
        <v>1.3750472469516799</v>
      </c>
      <c r="H55" s="72">
        <f t="shared" si="17"/>
        <v>2.818447884304605</v>
      </c>
      <c r="I55" s="73">
        <f t="shared" si="18"/>
        <v>4187.7078141718594</v>
      </c>
      <c r="J55" s="74">
        <f t="shared" si="19"/>
        <v>3982.6059385788467</v>
      </c>
      <c r="K55" s="75">
        <f t="shared" si="20"/>
        <v>2.818447884304605</v>
      </c>
      <c r="L55" s="76">
        <f t="shared" si="21"/>
        <v>0.14693711628673189</v>
      </c>
      <c r="M55" s="77">
        <f t="shared" si="22"/>
        <v>2.6715107680178729</v>
      </c>
      <c r="N55" s="72" t="e">
        <f t="shared" si="23"/>
        <v>#N/A</v>
      </c>
      <c r="O55" s="73" t="e">
        <f t="shared" si="24"/>
        <v>#N/A</v>
      </c>
      <c r="P55" s="74" t="e">
        <f t="shared" si="10"/>
        <v>#N/A</v>
      </c>
      <c r="Q55" s="72" t="e">
        <f t="shared" si="11"/>
        <v>#N/A</v>
      </c>
      <c r="R55" s="109" t="e">
        <f t="shared" si="12"/>
        <v>#N/A</v>
      </c>
      <c r="S55" s="82" t="e">
        <f t="shared" si="25"/>
        <v>#N/A</v>
      </c>
      <c r="T55" s="83" t="e">
        <f t="shared" si="14"/>
        <v>#N/A</v>
      </c>
      <c r="U55" s="74" t="e">
        <f t="shared" si="15"/>
        <v>#N/A</v>
      </c>
      <c r="V55" s="11"/>
    </row>
    <row r="56" spans="2:22">
      <c r="B56" s="11"/>
      <c r="C56" s="11"/>
      <c r="D56" s="11"/>
      <c r="E56" s="72">
        <f t="shared" si="16"/>
        <v>20.372979690647892</v>
      </c>
      <c r="F56" s="73">
        <v>255</v>
      </c>
      <c r="G56" s="74">
        <f t="shared" si="9"/>
        <v>1.0817480380472737</v>
      </c>
      <c r="H56" s="72">
        <f t="shared" si="17"/>
        <v>3.0621274929591835</v>
      </c>
      <c r="I56" s="73">
        <f t="shared" si="18"/>
        <v>5450.1098211152121</v>
      </c>
      <c r="J56" s="74">
        <f t="shared" si="19"/>
        <v>5180.5812308769619</v>
      </c>
      <c r="K56" s="75">
        <f t="shared" si="20"/>
        <v>3.0621274929591835</v>
      </c>
      <c r="L56" s="76">
        <f t="shared" si="21"/>
        <v>0.19123192354790217</v>
      </c>
      <c r="M56" s="77">
        <f t="shared" si="22"/>
        <v>2.8708955694112812</v>
      </c>
      <c r="N56" s="72" t="e">
        <f t="shared" si="23"/>
        <v>#N/A</v>
      </c>
      <c r="O56" s="73" t="e">
        <f t="shared" si="24"/>
        <v>#N/A</v>
      </c>
      <c r="P56" s="74" t="e">
        <f t="shared" si="10"/>
        <v>#N/A</v>
      </c>
      <c r="Q56" s="72" t="e">
        <f t="shared" si="11"/>
        <v>#N/A</v>
      </c>
      <c r="R56" s="109" t="e">
        <f t="shared" si="12"/>
        <v>#N/A</v>
      </c>
      <c r="S56" s="82" t="e">
        <f t="shared" si="25"/>
        <v>#N/A</v>
      </c>
      <c r="T56" s="83" t="e">
        <f t="shared" si="14"/>
        <v>#N/A</v>
      </c>
      <c r="U56" s="74" t="e">
        <f t="shared" si="15"/>
        <v>#N/A</v>
      </c>
      <c r="V56" s="11"/>
    </row>
    <row r="57" spans="2:22">
      <c r="B57" s="11"/>
      <c r="C57" s="11"/>
      <c r="D57" s="11"/>
      <c r="E57" s="72">
        <f t="shared" si="16"/>
        <v>26.220808742685293</v>
      </c>
      <c r="F57" s="73">
        <v>260</v>
      </c>
      <c r="G57" s="74">
        <f t="shared" si="9"/>
        <v>0.85501815383231583</v>
      </c>
      <c r="H57" s="72">
        <f t="shared" si="17"/>
        <v>3.3039817081223322</v>
      </c>
      <c r="I57" s="73">
        <f t="shared" si="18"/>
        <v>7077.4102730981758</v>
      </c>
      <c r="J57" s="74">
        <f t="shared" si="19"/>
        <v>6728.4353546835173</v>
      </c>
      <c r="K57" s="75">
        <f t="shared" si="20"/>
        <v>3.3039817081223322</v>
      </c>
      <c r="L57" s="76">
        <f t="shared" si="21"/>
        <v>0.24833018502098864</v>
      </c>
      <c r="M57" s="77">
        <f t="shared" si="22"/>
        <v>3.0556515231013437</v>
      </c>
      <c r="N57" s="72" t="e">
        <f t="shared" si="23"/>
        <v>#N/A</v>
      </c>
      <c r="O57" s="73" t="e">
        <f t="shared" si="24"/>
        <v>#N/A</v>
      </c>
      <c r="P57" s="74" t="e">
        <f t="shared" si="10"/>
        <v>#N/A</v>
      </c>
      <c r="Q57" s="72" t="e">
        <f t="shared" si="11"/>
        <v>#N/A</v>
      </c>
      <c r="R57" s="109" t="e">
        <f t="shared" si="12"/>
        <v>#N/A</v>
      </c>
      <c r="S57" s="82" t="e">
        <f t="shared" si="25"/>
        <v>#N/A</v>
      </c>
      <c r="T57" s="83" t="e">
        <f t="shared" si="14"/>
        <v>#N/A</v>
      </c>
      <c r="U57" s="74" t="e">
        <f t="shared" si="15"/>
        <v>#N/A</v>
      </c>
      <c r="V57" s="11"/>
    </row>
    <row r="58" spans="2:22">
      <c r="B58" s="11"/>
      <c r="C58" s="11"/>
      <c r="D58" s="11"/>
      <c r="E58" s="72">
        <f t="shared" si="16"/>
        <v>33.585981456769815</v>
      </c>
      <c r="F58" s="73">
        <v>265</v>
      </c>
      <c r="G58" s="74">
        <f t="shared" si="9"/>
        <v>0.67887070596979082</v>
      </c>
      <c r="H58" s="72">
        <f t="shared" si="17"/>
        <v>3.54344843975514</v>
      </c>
      <c r="I58" s="73">
        <f t="shared" si="18"/>
        <v>9165.2850860440012</v>
      </c>
      <c r="J58" s="74">
        <f t="shared" si="19"/>
        <v>8718.8512521535522</v>
      </c>
      <c r="K58" s="75">
        <f t="shared" si="20"/>
        <v>3.54344843975514</v>
      </c>
      <c r="L58" s="76">
        <f t="shared" si="21"/>
        <v>0.32158895038750879</v>
      </c>
      <c r="M58" s="77">
        <f t="shared" si="22"/>
        <v>3.2218594893676311</v>
      </c>
      <c r="N58" s="72" t="e">
        <f t="shared" si="23"/>
        <v>#N/A</v>
      </c>
      <c r="O58" s="73" t="e">
        <f t="shared" si="24"/>
        <v>#N/A</v>
      </c>
      <c r="P58" s="74" t="e">
        <f t="shared" si="10"/>
        <v>#N/A</v>
      </c>
      <c r="Q58" s="72" t="e">
        <f t="shared" si="11"/>
        <v>#N/A</v>
      </c>
      <c r="R58" s="109" t="e">
        <f t="shared" si="12"/>
        <v>#N/A</v>
      </c>
      <c r="S58" s="82" t="e">
        <f t="shared" si="25"/>
        <v>#N/A</v>
      </c>
      <c r="T58" s="83" t="e">
        <f t="shared" si="14"/>
        <v>#N/A</v>
      </c>
      <c r="U58" s="74" t="e">
        <f t="shared" si="15"/>
        <v>#N/A</v>
      </c>
      <c r="V58" s="11"/>
    </row>
    <row r="59" spans="2:22">
      <c r="B59" s="11"/>
      <c r="C59" s="11"/>
      <c r="D59" s="11"/>
      <c r="E59" s="72">
        <f t="shared" si="16"/>
        <v>42.821951728235973</v>
      </c>
      <c r="F59" s="73">
        <v>270</v>
      </c>
      <c r="G59" s="74">
        <f t="shared" si="9"/>
        <v>0.54136163857598452</v>
      </c>
      <c r="H59" s="72">
        <f t="shared" si="17"/>
        <v>3.7801348728430986</v>
      </c>
      <c r="I59" s="73">
        <f t="shared" si="18"/>
        <v>11831.926966623712</v>
      </c>
      <c r="J59" s="74">
        <f t="shared" si="19"/>
        <v>11266.559919759831</v>
      </c>
      <c r="K59" s="75">
        <f t="shared" si="20"/>
        <v>3.7801348728430986</v>
      </c>
      <c r="L59" s="76">
        <f t="shared" si="21"/>
        <v>0.41515533216223555</v>
      </c>
      <c r="M59" s="77">
        <f t="shared" si="22"/>
        <v>3.3649795406808631</v>
      </c>
      <c r="N59" s="72" t="e">
        <f t="shared" si="23"/>
        <v>#N/A</v>
      </c>
      <c r="O59" s="73" t="e">
        <f t="shared" si="24"/>
        <v>#N/A</v>
      </c>
      <c r="P59" s="74" t="e">
        <f t="shared" si="10"/>
        <v>#N/A</v>
      </c>
      <c r="Q59" s="72" t="e">
        <f t="shared" si="11"/>
        <v>#N/A</v>
      </c>
      <c r="R59" s="109" t="e">
        <f t="shared" si="12"/>
        <v>#N/A</v>
      </c>
      <c r="S59" s="82" t="e">
        <f t="shared" si="25"/>
        <v>#N/A</v>
      </c>
      <c r="T59" s="83" t="e">
        <f t="shared" si="14"/>
        <v>#N/A</v>
      </c>
      <c r="U59" s="74" t="e">
        <f t="shared" si="15"/>
        <v>#N/A</v>
      </c>
      <c r="V59" s="11"/>
    </row>
    <row r="60" spans="2:22">
      <c r="B60" s="11"/>
      <c r="C60" s="11"/>
      <c r="D60" s="11"/>
      <c r="E60" s="72">
        <f t="shared" si="16"/>
        <v>54.355507392204139</v>
      </c>
      <c r="F60" s="73">
        <v>275</v>
      </c>
      <c r="G60" s="74">
        <f t="shared" si="9"/>
        <v>0.43351765454433416</v>
      </c>
      <c r="H60" s="72">
        <f t="shared" si="17"/>
        <v>4.0137761554188955</v>
      </c>
      <c r="I60" s="73">
        <f t="shared" si="18"/>
        <v>15222.764532856138</v>
      </c>
      <c r="J60" s="74">
        <f t="shared" si="19"/>
        <v>14513.006985965261</v>
      </c>
      <c r="K60" s="75">
        <f t="shared" si="20"/>
        <v>4.0137761554188955</v>
      </c>
      <c r="L60" s="76">
        <f t="shared" si="21"/>
        <v>0.53413208887214514</v>
      </c>
      <c r="M60" s="77">
        <f t="shared" si="22"/>
        <v>3.4796440665467503</v>
      </c>
      <c r="N60" s="72" t="e">
        <f t="shared" si="23"/>
        <v>#N/A</v>
      </c>
      <c r="O60" s="73" t="e">
        <f t="shared" si="24"/>
        <v>#N/A</v>
      </c>
      <c r="P60" s="74" t="e">
        <f t="shared" si="10"/>
        <v>#N/A</v>
      </c>
      <c r="Q60" s="72" t="e">
        <f t="shared" si="11"/>
        <v>#N/A</v>
      </c>
      <c r="R60" s="109" t="e">
        <f t="shared" si="12"/>
        <v>#N/A</v>
      </c>
      <c r="S60" s="82" t="e">
        <f t="shared" si="25"/>
        <v>#N/A</v>
      </c>
      <c r="T60" s="83" t="e">
        <f t="shared" si="14"/>
        <v>#N/A</v>
      </c>
      <c r="U60" s="74" t="e">
        <f t="shared" si="15"/>
        <v>#N/A</v>
      </c>
      <c r="V60" s="11"/>
    </row>
    <row r="61" spans="2:22">
      <c r="B61" s="11"/>
      <c r="C61" s="11"/>
      <c r="D61" s="11"/>
      <c r="E61" s="72">
        <f t="shared" si="16"/>
        <v>68.700191997396487</v>
      </c>
      <c r="F61" s="73">
        <v>280</v>
      </c>
      <c r="G61" s="74">
        <f t="shared" si="9"/>
        <v>0.34856116656549901</v>
      </c>
      <c r="H61" s="72">
        <f t="shared" si="17"/>
        <v>4.2442030723881716</v>
      </c>
      <c r="I61" s="73">
        <f t="shared" si="18"/>
        <v>19516.053759271017</v>
      </c>
      <c r="J61" s="74">
        <f t="shared" si="19"/>
        <v>18631.891112735429</v>
      </c>
      <c r="K61" s="75">
        <f t="shared" si="20"/>
        <v>4.2442030723881716</v>
      </c>
      <c r="L61" s="76">
        <f t="shared" si="21"/>
        <v>0.6847738161147725</v>
      </c>
      <c r="M61" s="77">
        <f t="shared" si="22"/>
        <v>3.5594292562733991</v>
      </c>
      <c r="N61" s="72" t="e">
        <f t="shared" si="23"/>
        <v>#N/A</v>
      </c>
      <c r="O61" s="73" t="e">
        <f t="shared" si="24"/>
        <v>#N/A</v>
      </c>
      <c r="P61" s="74" t="e">
        <f t="shared" si="10"/>
        <v>#N/A</v>
      </c>
      <c r="Q61" s="72" t="e">
        <f t="shared" si="11"/>
        <v>#N/A</v>
      </c>
      <c r="R61" s="109" t="e">
        <f t="shared" si="12"/>
        <v>#N/A</v>
      </c>
      <c r="S61" s="82" t="e">
        <f t="shared" si="25"/>
        <v>#N/A</v>
      </c>
      <c r="T61" s="83" t="e">
        <f t="shared" si="14"/>
        <v>#N/A</v>
      </c>
      <c r="U61" s="74" t="e">
        <f t="shared" si="15"/>
        <v>#N/A</v>
      </c>
      <c r="V61" s="11"/>
    </row>
    <row r="62" spans="2:22">
      <c r="B62" s="11"/>
      <c r="C62" s="11"/>
      <c r="D62" s="11"/>
      <c r="E62" s="72">
        <f t="shared" si="16"/>
        <v>86.471867595607236</v>
      </c>
      <c r="F62" s="73">
        <v>285</v>
      </c>
      <c r="G62" s="74">
        <f t="shared" si="9"/>
        <v>0.28134657153562942</v>
      </c>
      <c r="H62" s="72">
        <f t="shared" si="17"/>
        <v>4.471317228474061</v>
      </c>
      <c r="I62" s="73">
        <f t="shared" si="18"/>
        <v>24929.482264748061</v>
      </c>
      <c r="J62" s="74">
        <f t="shared" si="19"/>
        <v>23835.715918253067</v>
      </c>
      <c r="K62" s="75">
        <f t="shared" si="20"/>
        <v>4.471317228474061</v>
      </c>
      <c r="L62" s="76">
        <f t="shared" si="21"/>
        <v>0.87471867595607233</v>
      </c>
      <c r="M62" s="77">
        <f t="shared" si="22"/>
        <v>3.5965985525179889</v>
      </c>
      <c r="N62" s="72" t="e">
        <f t="shared" si="23"/>
        <v>#N/A</v>
      </c>
      <c r="O62" s="73" t="e">
        <f t="shared" si="24"/>
        <v>#N/A</v>
      </c>
      <c r="P62" s="74" t="e">
        <f t="shared" si="10"/>
        <v>#N/A</v>
      </c>
      <c r="Q62" s="72" t="e">
        <f t="shared" si="11"/>
        <v>#N/A</v>
      </c>
      <c r="R62" s="109" t="e">
        <f t="shared" si="12"/>
        <v>#N/A</v>
      </c>
      <c r="S62" s="82" t="e">
        <f t="shared" si="25"/>
        <v>#N/A</v>
      </c>
      <c r="T62" s="83" t="e">
        <f t="shared" si="14"/>
        <v>#N/A</v>
      </c>
      <c r="U62" s="74" t="e">
        <f t="shared" si="15"/>
        <v>#N/A</v>
      </c>
      <c r="V62" s="11"/>
    </row>
    <row r="63" spans="2:22">
      <c r="B63" s="11"/>
      <c r="C63" s="11"/>
      <c r="D63" s="11"/>
      <c r="E63" s="72">
        <f t="shared" si="16"/>
        <v>108.406711674307</v>
      </c>
      <c r="F63" s="73">
        <v>290</v>
      </c>
      <c r="G63" s="74">
        <f t="shared" si="9"/>
        <v>0.22794782502490371</v>
      </c>
      <c r="H63" s="72">
        <f t="shared" si="17"/>
        <v>4.6950722379626093</v>
      </c>
      <c r="I63" s="73">
        <f t="shared" si="18"/>
        <v>31727.946385549032</v>
      </c>
      <c r="J63" s="74">
        <f t="shared" si="19"/>
        <v>30383.51693819357</v>
      </c>
      <c r="K63" s="75">
        <f t="shared" si="20"/>
        <v>4.6950722379626093</v>
      </c>
      <c r="L63" s="76">
        <f t="shared" si="21"/>
        <v>1.1132612766859309</v>
      </c>
      <c r="M63" s="77">
        <f t="shared" si="22"/>
        <v>3.5818109612766786</v>
      </c>
      <c r="N63" s="72" t="e">
        <f t="shared" si="23"/>
        <v>#N/A</v>
      </c>
      <c r="O63" s="73" t="e">
        <f t="shared" si="24"/>
        <v>#N/A</v>
      </c>
      <c r="P63" s="74" t="e">
        <f t="shared" si="10"/>
        <v>#N/A</v>
      </c>
      <c r="Q63" s="72" t="e">
        <f t="shared" si="11"/>
        <v>#N/A</v>
      </c>
      <c r="R63" s="109" t="e">
        <f t="shared" si="12"/>
        <v>#N/A</v>
      </c>
      <c r="S63" s="82" t="e">
        <f t="shared" si="25"/>
        <v>#N/A</v>
      </c>
      <c r="T63" s="83" t="e">
        <f t="shared" si="14"/>
        <v>#N/A</v>
      </c>
      <c r="U63" s="74" t="e">
        <f t="shared" si="15"/>
        <v>#N/A</v>
      </c>
      <c r="V63" s="11"/>
    </row>
    <row r="64" spans="2:22">
      <c r="B64" s="11"/>
      <c r="C64" s="11"/>
      <c r="D64" s="11"/>
      <c r="E64" s="72">
        <f t="shared" si="16"/>
        <v>135.38197511347485</v>
      </c>
      <c r="F64" s="73">
        <v>295</v>
      </c>
      <c r="G64" s="74">
        <f t="shared" si="9"/>
        <v>0.18535500167683419</v>
      </c>
      <c r="H64" s="72">
        <f t="shared" si="17"/>
        <v>4.9154595894152289</v>
      </c>
      <c r="I64" s="73">
        <f t="shared" si="18"/>
        <v>40232.682658475082</v>
      </c>
      <c r="J64" s="74">
        <f t="shared" si="19"/>
        <v>38589.947276327504</v>
      </c>
      <c r="K64" s="75">
        <f t="shared" si="20"/>
        <v>4.9154595894152289</v>
      </c>
      <c r="L64" s="76">
        <f t="shared" si="21"/>
        <v>1.4116730757359677</v>
      </c>
      <c r="M64" s="77">
        <f t="shared" si="22"/>
        <v>3.5037865136792612</v>
      </c>
      <c r="N64" s="72" t="e">
        <f t="shared" si="23"/>
        <v>#N/A</v>
      </c>
      <c r="O64" s="73" t="e">
        <f t="shared" si="24"/>
        <v>#N/A</v>
      </c>
      <c r="P64" s="74" t="e">
        <f t="shared" si="10"/>
        <v>#N/A</v>
      </c>
      <c r="Q64" s="72" t="e">
        <f t="shared" si="11"/>
        <v>#N/A</v>
      </c>
      <c r="R64" s="109" t="e">
        <f t="shared" si="12"/>
        <v>#N/A</v>
      </c>
      <c r="S64" s="82" t="e">
        <f t="shared" si="25"/>
        <v>#N/A</v>
      </c>
      <c r="T64" s="83" t="e">
        <f t="shared" si="14"/>
        <v>#N/A</v>
      </c>
      <c r="U64" s="74" t="e">
        <f t="shared" si="15"/>
        <v>#N/A</v>
      </c>
      <c r="V64" s="11"/>
    </row>
    <row r="65" spans="2:22" ht="19.5" thickBot="1">
      <c r="B65" s="11"/>
      <c r="C65" s="11"/>
      <c r="D65" s="11"/>
      <c r="E65" s="94">
        <f t="shared" ref="E65" si="26">F65/C$3+C$5*(F65/C$4)^C$6</f>
        <v>168.43986498064712</v>
      </c>
      <c r="F65" s="95">
        <v>300</v>
      </c>
      <c r="G65" s="96">
        <f t="shared" ref="G65" si="27">IFERROR((F65-F64)/(E65-E64),NA())</f>
        <v>0.1512498232673099</v>
      </c>
      <c r="H65" s="94">
        <f t="shared" ref="H65" si="28">LN((1+E65))</f>
        <v>5.1324980849963522</v>
      </c>
      <c r="I65" s="95">
        <f t="shared" ref="I65" si="29">F65*(1+E65)</f>
        <v>50831.959494194132</v>
      </c>
      <c r="J65" s="96">
        <f t="shared" si="19"/>
        <v>48835.930268219716</v>
      </c>
      <c r="K65" s="97">
        <f t="shared" si="20"/>
        <v>5.1324980849963522</v>
      </c>
      <c r="L65" s="98">
        <f t="shared" si="21"/>
        <v>1.7835775261120748</v>
      </c>
      <c r="M65" s="99">
        <f t="shared" si="22"/>
        <v>3.3489205588842772</v>
      </c>
      <c r="N65" s="94" t="e">
        <f t="shared" si="23"/>
        <v>#N/A</v>
      </c>
      <c r="O65" s="95" t="e">
        <f t="shared" si="24"/>
        <v>#N/A</v>
      </c>
      <c r="P65" s="96" t="e">
        <f t="shared" ref="P65" si="30">IFERROR((O65-O64)/(N65-N64),NA())</f>
        <v>#N/A</v>
      </c>
      <c r="Q65" s="94" t="e">
        <f t="shared" si="11"/>
        <v>#N/A</v>
      </c>
      <c r="R65" s="111" t="e">
        <f t="shared" si="12"/>
        <v>#N/A</v>
      </c>
      <c r="S65" s="100" t="e">
        <f t="shared" si="25"/>
        <v>#N/A</v>
      </c>
      <c r="T65" s="101" t="e">
        <f t="shared" ref="T65" si="31">O64</f>
        <v>#N/A</v>
      </c>
      <c r="U65" s="96" t="e">
        <f t="shared" ref="U65" si="32">IFERROR((T65-T64)/(S65-S64),NA())</f>
        <v>#N/A</v>
      </c>
      <c r="V65" s="11"/>
    </row>
    <row r="66" spans="2:2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2:22">
      <c r="B67" s="11"/>
      <c r="C67" s="11"/>
      <c r="D67" s="11"/>
      <c r="E67" s="11"/>
      <c r="F67" s="11"/>
      <c r="G67" s="11"/>
      <c r="H67" s="93"/>
      <c r="I67" s="11"/>
      <c r="J67" s="11"/>
      <c r="K67" s="11"/>
      <c r="L67" s="11"/>
      <c r="M67" s="102"/>
      <c r="N67" s="11"/>
      <c r="O67" s="11"/>
      <c r="P67" s="11"/>
      <c r="Q67" s="11"/>
      <c r="R67" s="11"/>
      <c r="S67" s="11"/>
      <c r="T67" s="11"/>
      <c r="U67" s="11"/>
      <c r="V67" s="11"/>
    </row>
  </sheetData>
  <phoneticPr fontId="1"/>
  <conditionalFormatting sqref="Q5:R65">
    <cfRule type="expression" dxfId="3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J40" zoomScaleNormal="100" workbookViewId="0">
      <selection activeCell="W60" sqref="W60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2" s="11" customFormat="1" ht="24">
      <c r="A1" s="10" t="s">
        <v>80</v>
      </c>
    </row>
    <row r="2" spans="1:22" ht="20.25" customHeight="1" thickBot="1">
      <c r="B2" s="1" t="s">
        <v>17</v>
      </c>
      <c r="C2" s="1"/>
      <c r="D2" s="1"/>
      <c r="E2" s="26" t="s">
        <v>251</v>
      </c>
      <c r="F2" s="1"/>
      <c r="G2" s="1"/>
      <c r="H2" s="26" t="s">
        <v>252</v>
      </c>
      <c r="I2" s="1"/>
      <c r="J2" s="1"/>
      <c r="K2" s="1"/>
      <c r="L2" s="26"/>
      <c r="M2" s="11"/>
      <c r="N2" s="26" t="s">
        <v>253</v>
      </c>
      <c r="O2" s="11"/>
      <c r="P2" s="11"/>
      <c r="Q2" s="26" t="s">
        <v>28</v>
      </c>
      <c r="R2" s="11"/>
      <c r="S2" s="26" t="s">
        <v>254</v>
      </c>
      <c r="T2" s="11"/>
      <c r="U2" s="11"/>
      <c r="V2" s="11"/>
    </row>
    <row r="3" spans="1:22" ht="21">
      <c r="B3" s="12" t="s">
        <v>2</v>
      </c>
      <c r="C3" s="69">
        <v>10800</v>
      </c>
      <c r="D3" s="11"/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  <c r="V3" s="11"/>
    </row>
    <row r="4" spans="1:22" ht="21">
      <c r="B4" s="13" t="s">
        <v>16</v>
      </c>
      <c r="C4" s="70">
        <v>55</v>
      </c>
      <c r="D4" s="11"/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  <c r="V4" s="11"/>
    </row>
    <row r="5" spans="1:22">
      <c r="A5" s="2"/>
      <c r="B5" s="13" t="s">
        <v>3</v>
      </c>
      <c r="C5" s="71">
        <v>1.4E-3</v>
      </c>
      <c r="D5" s="11"/>
      <c r="E5" s="72">
        <f t="shared" ref="E5:E65" si="0">F5/C$3+C$5*(F5/C$4)^C$6</f>
        <v>0</v>
      </c>
      <c r="F5" s="73">
        <v>0</v>
      </c>
      <c r="G5" s="74" t="e">
        <f>IFERROR((F5-F4)/(E5-E4),NA())</f>
        <v>#N/A</v>
      </c>
      <c r="H5" s="72">
        <f t="shared" ref="H5:H65" si="1">LN((1+E5))</f>
        <v>0</v>
      </c>
      <c r="I5" s="73">
        <f t="shared" ref="I5:I65" si="2">F5*(1+E5)</f>
        <v>0</v>
      </c>
      <c r="J5" s="74" t="e">
        <f t="shared" ref="J5:J36" si="3">IFERROR((I5-I4)/(H5-H4),NA())</f>
        <v>#N/A</v>
      </c>
      <c r="K5" s="75">
        <f t="shared" ref="K5:K36" si="4">H5</f>
        <v>0</v>
      </c>
      <c r="L5" s="76">
        <f t="shared" ref="L5:L36" si="5">I5/C$3</f>
        <v>0</v>
      </c>
      <c r="M5" s="77">
        <f t="shared" ref="M5:M36" si="6">H5-L5</f>
        <v>0</v>
      </c>
      <c r="N5" s="72">
        <f>INDEX(M1:M65,C$23,1)-INDEX(M1:M65,C$23,1)</f>
        <v>0</v>
      </c>
      <c r="O5" s="73">
        <f>INDEX(I$1:I$65,C$23,1)</f>
        <v>48.213407686020204</v>
      </c>
      <c r="P5" s="74" t="e">
        <f>IFERROR((O5-O4)/(N5-N4),NA())</f>
        <v>#N/A</v>
      </c>
      <c r="Q5" s="72">
        <f>ROUND(N5,7)</f>
        <v>0</v>
      </c>
      <c r="R5" s="109">
        <f>ROUND(INDEX(I$1:I$65,C$23,1)*6.89476,3)</f>
        <v>332.42</v>
      </c>
      <c r="S5" s="78">
        <v>0</v>
      </c>
      <c r="T5" s="79">
        <v>0</v>
      </c>
      <c r="U5" s="74" t="e">
        <f>IFERROR((T5-T4)/(S5-S4),NA())</f>
        <v>#N/A</v>
      </c>
      <c r="V5" s="11"/>
    </row>
    <row r="6" spans="1:22" ht="19.5" thickBot="1">
      <c r="A6" s="2"/>
      <c r="B6" s="16" t="s">
        <v>4</v>
      </c>
      <c r="C6" s="80">
        <v>50</v>
      </c>
      <c r="D6" s="11"/>
      <c r="E6" s="72">
        <f t="shared" si="0"/>
        <v>1.8518518518518518E-4</v>
      </c>
      <c r="F6" s="73">
        <v>2</v>
      </c>
      <c r="G6" s="74">
        <f>IFERROR((F6-F5)/(E6-E5),NA())</f>
        <v>10800</v>
      </c>
      <c r="H6" s="72">
        <f t="shared" si="1"/>
        <v>1.851680405254741E-4</v>
      </c>
      <c r="I6" s="73">
        <f t="shared" si="2"/>
        <v>2.0003703703703706</v>
      </c>
      <c r="J6" s="74">
        <f t="shared" si="3"/>
        <v>10803.000154312125</v>
      </c>
      <c r="K6" s="75">
        <f t="shared" si="4"/>
        <v>1.851680405254741E-4</v>
      </c>
      <c r="L6" s="76">
        <f t="shared" si="5"/>
        <v>1.8521947873799727E-4</v>
      </c>
      <c r="M6" s="77">
        <f t="shared" si="6"/>
        <v>-5.1438212523170074E-8</v>
      </c>
      <c r="N6" s="72">
        <f t="shared" ref="N6:N37" si="7">IFERROR(INDEX(M$1:M$65,ROW()+$C$23-5)-INDEX(M$1:M$65,$C$23,1),NA())</f>
        <v>7.7636746925943689E-6</v>
      </c>
      <c r="O6" s="73">
        <f t="shared" ref="O6:O37" si="8">IFERROR(INDEX(I$1:I$65,ROW()+$C$23-5),NA())</f>
        <v>50.232077780071052</v>
      </c>
      <c r="P6" s="110">
        <f>IFERROR((O6-O5)/(N6-N5),NA())</f>
        <v>260014.77057976433</v>
      </c>
      <c r="Q6" s="72">
        <f>ROUND(N6,7)</f>
        <v>7.7999999999999999E-6</v>
      </c>
      <c r="R6" s="109">
        <f>IFERROR(ROUND(IFERROR(INDEX(I$1:I$65,ROW()+$C$23-5),"")*6.89476,3),NA())</f>
        <v>346.33800000000002</v>
      </c>
      <c r="S6" s="82">
        <f>T6/C3</f>
        <v>4.4642044153722412E-3</v>
      </c>
      <c r="T6" s="83">
        <f>O5</f>
        <v>48.213407686020204</v>
      </c>
      <c r="U6" s="74">
        <f>IFERROR((T6-T5)/(S6-S5),NA())</f>
        <v>10800</v>
      </c>
      <c r="V6" s="11"/>
    </row>
    <row r="7" spans="1:22">
      <c r="B7" s="11"/>
      <c r="C7" s="11"/>
      <c r="D7" s="11"/>
      <c r="E7" s="72">
        <f t="shared" si="0"/>
        <v>3.7037037037037035E-4</v>
      </c>
      <c r="F7" s="73">
        <v>4</v>
      </c>
      <c r="G7" s="74">
        <f t="shared" ref="G7:G65" si="9">IFERROR((F7-F6)/(E7-E6),NA())</f>
        <v>10800</v>
      </c>
      <c r="H7" s="72">
        <f t="shared" si="1"/>
        <v>3.703018001951151E-4</v>
      </c>
      <c r="I7" s="73">
        <f t="shared" si="2"/>
        <v>4.0014814814814814</v>
      </c>
      <c r="J7" s="74">
        <f t="shared" si="3"/>
        <v>10809.001635800849</v>
      </c>
      <c r="K7" s="75">
        <f t="shared" si="4"/>
        <v>3.703018001951151E-4</v>
      </c>
      <c r="L7" s="76">
        <f t="shared" si="5"/>
        <v>3.7050754458161863E-4</v>
      </c>
      <c r="M7" s="77">
        <f t="shared" si="6"/>
        <v>-2.0574438650353003E-7</v>
      </c>
      <c r="N7" s="72">
        <f t="shared" si="7"/>
        <v>7.7264951203573004E-5</v>
      </c>
      <c r="O7" s="73">
        <f t="shared" si="8"/>
        <v>52.254777583836479</v>
      </c>
      <c r="P7" s="74">
        <f t="shared" ref="P7:P65" si="10">IFERROR((O7-O6)/(N7-N6),NA())</f>
        <v>29103.059761009066</v>
      </c>
      <c r="Q7" s="72">
        <f t="shared" ref="Q7:Q65" si="11">ROUND(N7,7)</f>
        <v>7.7299999999999995E-5</v>
      </c>
      <c r="R7" s="109">
        <f t="shared" ref="R7:R65" si="12">IFERROR(ROUND(IFERROR(INDEX(I$1:I$65,ROW()+$C$23-5),"")*6.89476,3),NA())</f>
        <v>360.28399999999999</v>
      </c>
      <c r="S7" s="82">
        <f t="shared" ref="S7:S38" si="13">IFERROR(S6+VLOOKUP(T7,$I$5:$K$65,3)-VLOOKUP(T6,$I$5:$K$65,3),NA())</f>
        <v>4.6588819876621371E-3</v>
      </c>
      <c r="T7" s="83">
        <f t="shared" ref="T7:T65" si="14">O6</f>
        <v>50.232077780071052</v>
      </c>
      <c r="U7" s="81">
        <f t="shared" ref="U7:U65" si="15">IFERROR((T7-T6)/(S7-S6),NA())</f>
        <v>10369.299710830735</v>
      </c>
      <c r="V7" s="11"/>
    </row>
    <row r="8" spans="1:22" ht="19.5" thickBot="1">
      <c r="B8" s="1" t="s">
        <v>7</v>
      </c>
      <c r="C8" s="11"/>
      <c r="D8" s="11"/>
      <c r="E8" s="72">
        <f t="shared" si="0"/>
        <v>5.5555555555555556E-4</v>
      </c>
      <c r="F8" s="73">
        <v>6</v>
      </c>
      <c r="G8" s="74">
        <f t="shared" si="9"/>
        <v>10799.999999999998</v>
      </c>
      <c r="H8" s="72">
        <f t="shared" si="1"/>
        <v>5.5540129170010501E-4</v>
      </c>
      <c r="I8" s="73">
        <f t="shared" si="2"/>
        <v>6.0033333333333339</v>
      </c>
      <c r="J8" s="74">
        <f t="shared" si="3"/>
        <v>10815.004598745138</v>
      </c>
      <c r="K8" s="75">
        <f t="shared" si="4"/>
        <v>5.5540129170010501E-4</v>
      </c>
      <c r="L8" s="76">
        <f t="shared" si="5"/>
        <v>5.5586419753086427E-4</v>
      </c>
      <c r="M8" s="77">
        <f t="shared" si="6"/>
        <v>-4.629058307592613E-7</v>
      </c>
      <c r="N8" s="72">
        <f t="shared" si="7"/>
        <v>5.4421962373471435E-4</v>
      </c>
      <c r="O8" s="73">
        <f t="shared" si="8"/>
        <v>54.300204754621163</v>
      </c>
      <c r="P8" s="74">
        <f t="shared" si="10"/>
        <v>4380.3548633476285</v>
      </c>
      <c r="Q8" s="72">
        <f t="shared" si="11"/>
        <v>5.442E-4</v>
      </c>
      <c r="R8" s="109">
        <f t="shared" si="12"/>
        <v>374.387</v>
      </c>
      <c r="S8" s="82">
        <f t="shared" si="13"/>
        <v>4.9156702830402852E-3</v>
      </c>
      <c r="T8" s="83">
        <f t="shared" si="14"/>
        <v>52.254777583836479</v>
      </c>
      <c r="U8" s="74">
        <f t="shared" si="15"/>
        <v>7876.9158881902531</v>
      </c>
      <c r="V8" s="11"/>
    </row>
    <row r="9" spans="1:22">
      <c r="B9" s="12" t="s">
        <v>1</v>
      </c>
      <c r="C9" s="18" t="s">
        <v>0</v>
      </c>
      <c r="D9" s="11"/>
      <c r="E9" s="72">
        <f t="shared" si="0"/>
        <v>7.407407407407407E-4</v>
      </c>
      <c r="F9" s="73">
        <v>8</v>
      </c>
      <c r="G9" s="74">
        <f t="shared" si="9"/>
        <v>10800.000000000002</v>
      </c>
      <c r="H9" s="72">
        <f t="shared" si="1"/>
        <v>7.4046652772369196E-4</v>
      </c>
      <c r="I9" s="73">
        <f t="shared" si="2"/>
        <v>8.0059259259259257</v>
      </c>
      <c r="J9" s="74">
        <f t="shared" si="3"/>
        <v>10821.009043196838</v>
      </c>
      <c r="K9" s="75">
        <f t="shared" si="4"/>
        <v>7.4046652772369196E-4</v>
      </c>
      <c r="L9" s="76">
        <f t="shared" si="5"/>
        <v>7.4128943758573383E-4</v>
      </c>
      <c r="M9" s="77">
        <f t="shared" si="6"/>
        <v>-8.2290986204186945E-7</v>
      </c>
      <c r="N9" s="72">
        <f t="shared" si="7"/>
        <v>3.3928984501476449E-3</v>
      </c>
      <c r="O9" s="73">
        <f t="shared" si="8"/>
        <v>56.483381760328427</v>
      </c>
      <c r="P9" s="74">
        <f t="shared" si="10"/>
        <v>766.38229113961961</v>
      </c>
      <c r="Q9" s="72">
        <f t="shared" si="11"/>
        <v>3.3928999999999999E-3</v>
      </c>
      <c r="R9" s="109">
        <f t="shared" si="12"/>
        <v>389.43900000000002</v>
      </c>
      <c r="S9" s="82">
        <f t="shared" si="13"/>
        <v>5.5720163602737119E-3</v>
      </c>
      <c r="T9" s="83">
        <f t="shared" si="14"/>
        <v>54.300204754621163</v>
      </c>
      <c r="U9" s="74">
        <f t="shared" si="15"/>
        <v>3116.3851537079227</v>
      </c>
      <c r="V9" s="11"/>
    </row>
    <row r="10" spans="1:22">
      <c r="B10" s="84">
        <v>0</v>
      </c>
      <c r="C10" s="85">
        <f>B10/(C$3*0.7)</f>
        <v>0</v>
      </c>
      <c r="D10" s="11"/>
      <c r="E10" s="72">
        <f t="shared" si="0"/>
        <v>9.2592592592592596E-4</v>
      </c>
      <c r="F10" s="73">
        <v>10</v>
      </c>
      <c r="G10" s="74">
        <f t="shared" si="9"/>
        <v>10799.999999999996</v>
      </c>
      <c r="H10" s="72">
        <f t="shared" si="1"/>
        <v>9.2549752094297122E-4</v>
      </c>
      <c r="I10" s="73">
        <f t="shared" si="2"/>
        <v>10.00925925925926</v>
      </c>
      <c r="J10" s="74">
        <f t="shared" si="3"/>
        <v>10827.01496910409</v>
      </c>
      <c r="K10" s="75">
        <f t="shared" si="4"/>
        <v>9.2549752094297122E-4</v>
      </c>
      <c r="L10" s="76">
        <f t="shared" si="5"/>
        <v>9.2678326474622769E-4</v>
      </c>
      <c r="M10" s="77">
        <f t="shared" si="6"/>
        <v>-1.2857438032564663E-6</v>
      </c>
      <c r="N10" s="72">
        <f t="shared" si="7"/>
        <v>1.9502360054072635E-2</v>
      </c>
      <c r="O10" s="73">
        <f t="shared" si="8"/>
        <v>59.467117934618273</v>
      </c>
      <c r="P10" s="74">
        <f t="shared" si="10"/>
        <v>185.21638076115917</v>
      </c>
      <c r="Q10" s="72">
        <f t="shared" si="11"/>
        <v>1.95024E-2</v>
      </c>
      <c r="R10" s="109">
        <f t="shared" si="12"/>
        <v>410.012</v>
      </c>
      <c r="S10" s="82">
        <f t="shared" si="13"/>
        <v>8.6228412057336098E-3</v>
      </c>
      <c r="T10" s="83">
        <f t="shared" si="14"/>
        <v>56.483381760328427</v>
      </c>
      <c r="U10" s="74">
        <f t="shared" si="15"/>
        <v>715.60221130235368</v>
      </c>
      <c r="V10" s="11"/>
    </row>
    <row r="11" spans="1:22" ht="19.5" thickBot="1">
      <c r="B11" s="86">
        <v>999</v>
      </c>
      <c r="C11" s="87">
        <f>B11/(C$3*0.7)</f>
        <v>0.13214285714285715</v>
      </c>
      <c r="D11" s="11"/>
      <c r="E11" s="72">
        <f t="shared" si="0"/>
        <v>1.1111111111111111E-3</v>
      </c>
      <c r="F11" s="73">
        <v>12</v>
      </c>
      <c r="G11" s="74">
        <f t="shared" si="9"/>
        <v>10800.000000000002</v>
      </c>
      <c r="H11" s="72">
        <f t="shared" si="1"/>
        <v>1.1104942840271153E-3</v>
      </c>
      <c r="I11" s="73">
        <f t="shared" si="2"/>
        <v>12.013333333333332</v>
      </c>
      <c r="J11" s="74">
        <f t="shared" si="3"/>
        <v>10833.022376518762</v>
      </c>
      <c r="K11" s="75">
        <f t="shared" si="4"/>
        <v>1.1104942840271153E-3</v>
      </c>
      <c r="L11" s="76">
        <f t="shared" si="5"/>
        <v>1.1123456790123455E-3</v>
      </c>
      <c r="M11" s="77">
        <f t="shared" si="6"/>
        <v>-1.8513949852302664E-6</v>
      </c>
      <c r="N11" s="72">
        <f t="shared" si="7"/>
        <v>0.10187403917993854</v>
      </c>
      <c r="O11" s="73">
        <f t="shared" si="8"/>
        <v>66.84522745325755</v>
      </c>
      <c r="P11" s="74">
        <f t="shared" si="10"/>
        <v>89.570949590154029</v>
      </c>
      <c r="Q11" s="72">
        <f t="shared" si="11"/>
        <v>0.10187400000000001</v>
      </c>
      <c r="R11" s="109">
        <f t="shared" si="12"/>
        <v>460.88200000000001</v>
      </c>
      <c r="S11" s="82">
        <f t="shared" si="13"/>
        <v>2.5008574677648394E-2</v>
      </c>
      <c r="T11" s="83">
        <f t="shared" si="14"/>
        <v>59.467117934618273</v>
      </c>
      <c r="U11" s="74">
        <f t="shared" si="15"/>
        <v>182.09353761331352</v>
      </c>
      <c r="V11" s="11"/>
    </row>
    <row r="12" spans="1:22">
      <c r="B12" s="11"/>
      <c r="C12" s="11"/>
      <c r="D12" s="11"/>
      <c r="E12" s="72">
        <f t="shared" si="0"/>
        <v>1.2962962962962963E-3</v>
      </c>
      <c r="F12" s="73">
        <v>14</v>
      </c>
      <c r="G12" s="74">
        <f t="shared" si="9"/>
        <v>10800.000000000002</v>
      </c>
      <c r="H12" s="72">
        <f t="shared" si="1"/>
        <v>1.2954568296391536E-3</v>
      </c>
      <c r="I12" s="73">
        <f t="shared" si="2"/>
        <v>14.01814814814815</v>
      </c>
      <c r="J12" s="74">
        <f t="shared" si="3"/>
        <v>10839.031265388978</v>
      </c>
      <c r="K12" s="75">
        <f t="shared" si="4"/>
        <v>1.2954568296391536E-3</v>
      </c>
      <c r="L12" s="76">
        <f t="shared" si="5"/>
        <v>1.297976680384088E-3</v>
      </c>
      <c r="M12" s="77">
        <f t="shared" si="6"/>
        <v>-2.5198507449344411E-6</v>
      </c>
      <c r="N12" s="72">
        <f t="shared" si="7"/>
        <v>0.43890096998216344</v>
      </c>
      <c r="O12" s="73">
        <f t="shared" si="8"/>
        <v>97.027193956459243</v>
      </c>
      <c r="P12" s="74">
        <f t="shared" si="10"/>
        <v>89.553574936458588</v>
      </c>
      <c r="Q12" s="72">
        <f t="shared" si="11"/>
        <v>0.43890099999999999</v>
      </c>
      <c r="R12" s="109">
        <f t="shared" si="12"/>
        <v>668.97900000000004</v>
      </c>
      <c r="S12" s="82">
        <f t="shared" si="13"/>
        <v>0.10806341209227718</v>
      </c>
      <c r="T12" s="83">
        <f t="shared" si="14"/>
        <v>66.84522745325755</v>
      </c>
      <c r="U12" s="74">
        <f t="shared" si="15"/>
        <v>88.834193748475627</v>
      </c>
      <c r="V12" s="11"/>
    </row>
    <row r="13" spans="1:22" ht="19.5" thickBot="1">
      <c r="B13" s="1" t="s">
        <v>8</v>
      </c>
      <c r="C13" s="11"/>
      <c r="D13" s="11"/>
      <c r="E13" s="72">
        <f t="shared" si="0"/>
        <v>1.4814814814814814E-3</v>
      </c>
      <c r="F13" s="73">
        <v>16</v>
      </c>
      <c r="G13" s="74">
        <f t="shared" si="9"/>
        <v>10800.000000000002</v>
      </c>
      <c r="H13" s="72">
        <f t="shared" si="1"/>
        <v>1.4803851704342031E-3</v>
      </c>
      <c r="I13" s="73">
        <f t="shared" si="2"/>
        <v>16.023703703703703</v>
      </c>
      <c r="J13" s="74">
        <f t="shared" si="3"/>
        <v>10845.041635766631</v>
      </c>
      <c r="K13" s="75">
        <f t="shared" si="4"/>
        <v>1.4803851704342031E-3</v>
      </c>
      <c r="L13" s="76">
        <f t="shared" si="5"/>
        <v>1.4836762688614539E-3</v>
      </c>
      <c r="M13" s="77">
        <f t="shared" si="6"/>
        <v>-3.291098427250826E-6</v>
      </c>
      <c r="N13" s="72">
        <f t="shared" si="7"/>
        <v>1.2972502680681439</v>
      </c>
      <c r="O13" s="73">
        <f t="shared" si="8"/>
        <v>239.43333796444441</v>
      </c>
      <c r="P13" s="74">
        <f t="shared" si="10"/>
        <v>165.90698486680699</v>
      </c>
      <c r="Q13" s="72">
        <f t="shared" si="11"/>
        <v>1.2972503</v>
      </c>
      <c r="R13" s="109">
        <f t="shared" si="12"/>
        <v>1650.835</v>
      </c>
      <c r="S13" s="82">
        <f t="shared" si="13"/>
        <v>0.44788496942257633</v>
      </c>
      <c r="T13" s="83">
        <f t="shared" si="14"/>
        <v>97.027193956459243</v>
      </c>
      <c r="U13" s="74">
        <f t="shared" si="15"/>
        <v>88.817103718542128</v>
      </c>
      <c r="V13" s="11"/>
    </row>
    <row r="14" spans="1:22">
      <c r="B14" s="12" t="s">
        <v>1</v>
      </c>
      <c r="C14" s="18" t="s">
        <v>0</v>
      </c>
      <c r="D14" s="11"/>
      <c r="E14" s="72">
        <f t="shared" si="0"/>
        <v>1.6666666666666668E-3</v>
      </c>
      <c r="F14" s="73">
        <v>18</v>
      </c>
      <c r="G14" s="74">
        <f t="shared" si="9"/>
        <v>10799.999999999989</v>
      </c>
      <c r="H14" s="72">
        <f t="shared" si="1"/>
        <v>1.6652793190612488E-3</v>
      </c>
      <c r="I14" s="73">
        <f t="shared" si="2"/>
        <v>18.03</v>
      </c>
      <c r="J14" s="74">
        <f t="shared" si="3"/>
        <v>10851.053487599793</v>
      </c>
      <c r="K14" s="75">
        <f t="shared" si="4"/>
        <v>1.6652793190612488E-3</v>
      </c>
      <c r="L14" s="76">
        <f t="shared" si="5"/>
        <v>1.6694444444444445E-3</v>
      </c>
      <c r="M14" s="77">
        <f t="shared" si="6"/>
        <v>-4.1651253831957811E-6</v>
      </c>
      <c r="N14" s="72">
        <f t="shared" si="7"/>
        <v>2.5368208833143089</v>
      </c>
      <c r="O14" s="73">
        <f t="shared" si="8"/>
        <v>907.28381839353096</v>
      </c>
      <c r="P14" s="74">
        <f t="shared" si="10"/>
        <v>538.77566329406648</v>
      </c>
      <c r="Q14" s="72">
        <f t="shared" si="11"/>
        <v>2.5368208999999999</v>
      </c>
      <c r="R14" s="109">
        <f t="shared" si="12"/>
        <v>6255.5039999999999</v>
      </c>
      <c r="S14" s="82">
        <f t="shared" si="13"/>
        <v>1.3194200215833702</v>
      </c>
      <c r="T14" s="83">
        <f t="shared" si="14"/>
        <v>239.43333796444441</v>
      </c>
      <c r="U14" s="74">
        <f t="shared" si="15"/>
        <v>163.39692093269011</v>
      </c>
      <c r="V14" s="11"/>
    </row>
    <row r="15" spans="1:22">
      <c r="B15" s="84">
        <v>0</v>
      </c>
      <c r="C15" s="85">
        <f>B15/(C$3*0.85)</f>
        <v>0</v>
      </c>
      <c r="D15" s="11"/>
      <c r="E15" s="72">
        <f t="shared" si="0"/>
        <v>1.8518518518518519E-3</v>
      </c>
      <c r="F15" s="73">
        <v>20</v>
      </c>
      <c r="G15" s="74">
        <f t="shared" si="9"/>
        <v>10800.000000000002</v>
      </c>
      <c r="H15" s="72">
        <f t="shared" si="1"/>
        <v>1.8501392881613734E-3</v>
      </c>
      <c r="I15" s="73">
        <f t="shared" si="2"/>
        <v>20.037037037037035</v>
      </c>
      <c r="J15" s="74">
        <f t="shared" si="3"/>
        <v>10857.06682094041</v>
      </c>
      <c r="K15" s="75">
        <f t="shared" si="4"/>
        <v>1.8501392881613734E-3</v>
      </c>
      <c r="L15" s="76">
        <f t="shared" si="5"/>
        <v>1.8552812071330588E-3</v>
      </c>
      <c r="M15" s="77">
        <f t="shared" si="6"/>
        <v>-5.1419189716853803E-6</v>
      </c>
      <c r="N15" s="72">
        <f t="shared" si="7"/>
        <v>3.6918511746827072</v>
      </c>
      <c r="O15" s="73">
        <f t="shared" si="8"/>
        <v>3922.7511693656538</v>
      </c>
      <c r="P15" s="74">
        <f t="shared" si="10"/>
        <v>2610.7257736068636</v>
      </c>
      <c r="Q15" s="72">
        <f t="shared" si="11"/>
        <v>3.6918511999999999</v>
      </c>
      <c r="R15" s="109">
        <f t="shared" si="12"/>
        <v>27046.428</v>
      </c>
      <c r="S15" s="82">
        <f t="shared" si="13"/>
        <v>2.6208286442766728</v>
      </c>
      <c r="T15" s="83">
        <f t="shared" si="14"/>
        <v>907.28381839353096</v>
      </c>
      <c r="U15" s="74">
        <f t="shared" si="15"/>
        <v>513.17508489143927</v>
      </c>
      <c r="V15" s="11"/>
    </row>
    <row r="16" spans="1:22" ht="19.5" thickBot="1">
      <c r="B16" s="86">
        <v>999</v>
      </c>
      <c r="C16" s="87">
        <f>B16/(C$3*0.85)</f>
        <v>0.10882352941176471</v>
      </c>
      <c r="D16" s="11"/>
      <c r="E16" s="72">
        <f t="shared" si="0"/>
        <v>2.0370370370370369E-3</v>
      </c>
      <c r="F16" s="73">
        <v>22</v>
      </c>
      <c r="G16" s="74">
        <f t="shared" si="9"/>
        <v>10800.000000000015</v>
      </c>
      <c r="H16" s="72">
        <f t="shared" si="1"/>
        <v>2.0349650903695375E-3</v>
      </c>
      <c r="I16" s="73">
        <f t="shared" si="2"/>
        <v>22.044814814814814</v>
      </c>
      <c r="J16" s="74">
        <f t="shared" si="3"/>
        <v>10863.081635736529</v>
      </c>
      <c r="K16" s="75">
        <f t="shared" si="4"/>
        <v>2.0349650903695375E-3</v>
      </c>
      <c r="L16" s="76">
        <f t="shared" si="5"/>
        <v>2.0411865569272976E-3</v>
      </c>
      <c r="M16" s="77">
        <f t="shared" si="6"/>
        <v>-6.2214665577601386E-6</v>
      </c>
      <c r="N16" s="72">
        <f t="shared" si="7"/>
        <v>3.919283518298541</v>
      </c>
      <c r="O16" s="73">
        <f t="shared" si="8"/>
        <v>16974.613975292807</v>
      </c>
      <c r="P16" s="74">
        <f t="shared" si="10"/>
        <v>57387.892145954567</v>
      </c>
      <c r="Q16" s="72">
        <f t="shared" si="11"/>
        <v>3.9192835000000001</v>
      </c>
      <c r="R16" s="109">
        <f t="shared" si="12"/>
        <v>117035.889</v>
      </c>
      <c r="S16" s="82">
        <f t="shared" si="13"/>
        <v>4.0550688755498978</v>
      </c>
      <c r="T16" s="83">
        <f t="shared" si="14"/>
        <v>3922.7511693656538</v>
      </c>
      <c r="U16" s="74">
        <f t="shared" si="15"/>
        <v>2102.4841482065995</v>
      </c>
      <c r="V16" s="11"/>
    </row>
    <row r="17" spans="2:22">
      <c r="B17" s="11"/>
      <c r="C17" s="11"/>
      <c r="D17" s="11"/>
      <c r="E17" s="72">
        <f t="shared" si="0"/>
        <v>2.2222222222222222E-3</v>
      </c>
      <c r="F17" s="73">
        <v>24</v>
      </c>
      <c r="G17" s="74">
        <f t="shared" si="9"/>
        <v>10799.999999999989</v>
      </c>
      <c r="H17" s="72">
        <f t="shared" si="1"/>
        <v>2.21975673831281E-3</v>
      </c>
      <c r="I17" s="73">
        <f t="shared" si="2"/>
        <v>24.053333333333331</v>
      </c>
      <c r="J17" s="74">
        <f t="shared" si="3"/>
        <v>10869.097932040166</v>
      </c>
      <c r="K17" s="75">
        <f t="shared" si="4"/>
        <v>2.21975673831281E-3</v>
      </c>
      <c r="L17" s="76">
        <f t="shared" si="5"/>
        <v>2.2271604938271603E-3</v>
      </c>
      <c r="M17" s="77">
        <f t="shared" si="6"/>
        <v>-7.4037555143503103E-6</v>
      </c>
      <c r="N17" s="72">
        <f t="shared" si="7"/>
        <v>0.30513378061499058</v>
      </c>
      <c r="O17" s="73">
        <f t="shared" si="8"/>
        <v>71185.787613279987</v>
      </c>
      <c r="P17" s="74">
        <f t="shared" si="10"/>
        <v>-14999.703269829997</v>
      </c>
      <c r="Q17" s="72">
        <f t="shared" si="11"/>
        <v>0.30513380000000001</v>
      </c>
      <c r="R17" s="109">
        <f t="shared" si="12"/>
        <v>490808.92099999997</v>
      </c>
      <c r="S17" s="82">
        <f t="shared" si="13"/>
        <v>5.491007034529356</v>
      </c>
      <c r="T17" s="83">
        <f t="shared" si="14"/>
        <v>16974.613975292807</v>
      </c>
      <c r="U17" s="74">
        <f t="shared" si="15"/>
        <v>9089.4323855863659</v>
      </c>
      <c r="V17" s="11"/>
    </row>
    <row r="18" spans="2:22" ht="19.5" thickBot="1">
      <c r="B18" s="1" t="s">
        <v>9</v>
      </c>
      <c r="C18" s="11"/>
      <c r="D18" s="11"/>
      <c r="E18" s="72">
        <f t="shared" si="0"/>
        <v>2.4074074074074076E-3</v>
      </c>
      <c r="F18" s="73">
        <v>26</v>
      </c>
      <c r="G18" s="74">
        <f t="shared" si="9"/>
        <v>10799.999999999989</v>
      </c>
      <c r="H18" s="72">
        <f t="shared" si="1"/>
        <v>2.4045142446121482E-3</v>
      </c>
      <c r="I18" s="73">
        <f t="shared" si="2"/>
        <v>26.062592592592594</v>
      </c>
      <c r="J18" s="74">
        <f t="shared" si="3"/>
        <v>10875.115709799231</v>
      </c>
      <c r="K18" s="75">
        <f t="shared" si="4"/>
        <v>2.4045142446121482E-3</v>
      </c>
      <c r="L18" s="76">
        <f t="shared" si="5"/>
        <v>2.4132030178326477E-3</v>
      </c>
      <c r="M18" s="77">
        <f t="shared" si="6"/>
        <v>-8.6887732204995322E-6</v>
      </c>
      <c r="N18" s="72">
        <f t="shared" si="7"/>
        <v>-18.372301639003027</v>
      </c>
      <c r="O18" s="73">
        <f t="shared" si="8"/>
        <v>287689.33164581639</v>
      </c>
      <c r="P18" s="74">
        <f t="shared" si="10"/>
        <v>-11591.716912329937</v>
      </c>
      <c r="Q18" s="72">
        <f t="shared" si="11"/>
        <v>-18.3723016</v>
      </c>
      <c r="R18" s="109">
        <f t="shared" si="12"/>
        <v>1983548.8959999999</v>
      </c>
      <c r="S18" s="82">
        <f t="shared" si="13"/>
        <v>6.896410411474247</v>
      </c>
      <c r="T18" s="83">
        <f t="shared" si="14"/>
        <v>71185.787613279987</v>
      </c>
      <c r="U18" s="74">
        <f t="shared" si="15"/>
        <v>38573.390762610157</v>
      </c>
      <c r="V18" s="11"/>
    </row>
    <row r="19" spans="2:22">
      <c r="B19" s="12" t="s">
        <v>6</v>
      </c>
      <c r="C19" s="88">
        <v>125</v>
      </c>
      <c r="D19" s="11"/>
      <c r="E19" s="72">
        <f t="shared" si="0"/>
        <v>2.5925925925925956E-3</v>
      </c>
      <c r="F19" s="73">
        <v>28</v>
      </c>
      <c r="G19" s="74">
        <f t="shared" si="9"/>
        <v>10799.999999999838</v>
      </c>
      <c r="H19" s="72">
        <f t="shared" si="1"/>
        <v>2.5892376218808496E-3</v>
      </c>
      <c r="I19" s="73">
        <f t="shared" si="2"/>
        <v>28.072592592592596</v>
      </c>
      <c r="J19" s="74">
        <f t="shared" si="3"/>
        <v>10881.134969052806</v>
      </c>
      <c r="K19" s="75">
        <f t="shared" si="4"/>
        <v>2.5892376218808496E-3</v>
      </c>
      <c r="L19" s="76">
        <f t="shared" si="5"/>
        <v>2.599314128943759E-3</v>
      </c>
      <c r="M19" s="77">
        <f t="shared" si="6"/>
        <v>-1.0076507062909378E-5</v>
      </c>
      <c r="N19" s="72">
        <f t="shared" si="7"/>
        <v>-94.176161668174984</v>
      </c>
      <c r="O19" s="73">
        <f t="shared" si="8"/>
        <v>1120769.813524466</v>
      </c>
      <c r="P19" s="74">
        <f t="shared" si="10"/>
        <v>-10989.948025839994</v>
      </c>
      <c r="Q19" s="72">
        <f t="shared" si="11"/>
        <v>-94.176161699999994</v>
      </c>
      <c r="R19" s="109">
        <f t="shared" si="12"/>
        <v>7727438.8789999997</v>
      </c>
      <c r="S19" s="82">
        <f t="shared" si="13"/>
        <v>8.2655994393133039</v>
      </c>
      <c r="T19" s="83">
        <f t="shared" si="14"/>
        <v>287689.33164581639</v>
      </c>
      <c r="U19" s="74">
        <f t="shared" si="15"/>
        <v>158125.38636409931</v>
      </c>
      <c r="V19" s="11"/>
    </row>
    <row r="20" spans="2:22">
      <c r="B20" s="13" t="s">
        <v>5</v>
      </c>
      <c r="C20" s="70">
        <v>114</v>
      </c>
      <c r="D20" s="11"/>
      <c r="E20" s="72">
        <f t="shared" si="0"/>
        <v>2.7777777777778742E-3</v>
      </c>
      <c r="F20" s="73">
        <v>30</v>
      </c>
      <c r="G20" s="74">
        <f t="shared" si="9"/>
        <v>10799.999999994552</v>
      </c>
      <c r="H20" s="72">
        <f t="shared" si="1"/>
        <v>2.7739268827252244E-3</v>
      </c>
      <c r="I20" s="73">
        <f t="shared" si="2"/>
        <v>30.083333333333332</v>
      </c>
      <c r="J20" s="74">
        <f t="shared" si="3"/>
        <v>10887.155709800867</v>
      </c>
      <c r="K20" s="75">
        <f t="shared" si="4"/>
        <v>2.7739268827252244E-3</v>
      </c>
      <c r="L20" s="76">
        <f t="shared" si="5"/>
        <v>2.7854938271604937E-3</v>
      </c>
      <c r="M20" s="77">
        <f t="shared" si="6"/>
        <v>-1.156694443526932E-5</v>
      </c>
      <c r="N20" s="72">
        <f t="shared" si="7"/>
        <v>-379.40612615217373</v>
      </c>
      <c r="O20" s="73">
        <f t="shared" si="8"/>
        <v>4215279.656366447</v>
      </c>
      <c r="P20" s="74">
        <f t="shared" si="10"/>
        <v>-10849.175150444551</v>
      </c>
      <c r="Q20" s="72">
        <f t="shared" si="11"/>
        <v>-379.40612620000002</v>
      </c>
      <c r="R20" s="109">
        <f t="shared" si="12"/>
        <v>29063341.563999999</v>
      </c>
      <c r="S20" s="82">
        <f t="shared" si="13"/>
        <v>9.5988210655718724</v>
      </c>
      <c r="T20" s="83">
        <f t="shared" si="14"/>
        <v>1120769.813524466</v>
      </c>
      <c r="U20" s="74">
        <f t="shared" si="15"/>
        <v>624862.71259830275</v>
      </c>
      <c r="V20" s="11"/>
    </row>
    <row r="21" spans="2:22" ht="19.5" thickBot="1">
      <c r="B21" s="16" t="s">
        <v>4</v>
      </c>
      <c r="C21" s="89">
        <f>1+LN(17/4)/LN(C19/C20)</f>
        <v>16.70769630201654</v>
      </c>
      <c r="D21" s="11"/>
      <c r="E21" s="72">
        <f t="shared" si="0"/>
        <v>2.9629629629653923E-3</v>
      </c>
      <c r="F21" s="73">
        <v>32</v>
      </c>
      <c r="G21" s="74">
        <f t="shared" si="9"/>
        <v>10799.999999863943</v>
      </c>
      <c r="H21" s="72">
        <f t="shared" si="1"/>
        <v>2.9585820397476982E-3</v>
      </c>
      <c r="I21" s="73">
        <f t="shared" si="2"/>
        <v>32.094814814814896</v>
      </c>
      <c r="J21" s="74">
        <f t="shared" si="3"/>
        <v>10893.177931861137</v>
      </c>
      <c r="K21" s="75">
        <f t="shared" si="4"/>
        <v>2.9585820397476982E-3</v>
      </c>
      <c r="L21" s="76">
        <f t="shared" si="5"/>
        <v>2.9717421124828606E-3</v>
      </c>
      <c r="M21" s="77">
        <f t="shared" si="6"/>
        <v>-1.3160072735162419E-5</v>
      </c>
      <c r="N21" s="72">
        <f t="shared" si="7"/>
        <v>-1407.4216533181836</v>
      </c>
      <c r="O21" s="73">
        <f t="shared" si="8"/>
        <v>15331518.821553368</v>
      </c>
      <c r="P21" s="74">
        <f t="shared" si="10"/>
        <v>-10813.298896206075</v>
      </c>
      <c r="Q21" s="72">
        <f t="shared" si="11"/>
        <v>-1407.4216532999999</v>
      </c>
      <c r="R21" s="109">
        <f t="shared" si="12"/>
        <v>105707142.70999999</v>
      </c>
      <c r="S21" s="82">
        <f t="shared" si="13"/>
        <v>10.897545733608402</v>
      </c>
      <c r="T21" s="83">
        <f t="shared" si="14"/>
        <v>4215279.656366447</v>
      </c>
      <c r="U21" s="74">
        <f t="shared" si="15"/>
        <v>2382729.7032252424</v>
      </c>
      <c r="V21" s="11"/>
    </row>
    <row r="22" spans="2:22" ht="19.5" thickBot="1">
      <c r="B22" s="11"/>
      <c r="C22" s="11"/>
      <c r="D22" s="11"/>
      <c r="E22" s="72">
        <f t="shared" si="0"/>
        <v>3.1481481481984912E-3</v>
      </c>
      <c r="F22" s="73">
        <v>34</v>
      </c>
      <c r="G22" s="74">
        <f t="shared" si="9"/>
        <v>10799.999997205674</v>
      </c>
      <c r="H22" s="72">
        <f t="shared" si="1"/>
        <v>3.1432031055833361E-3</v>
      </c>
      <c r="I22" s="73">
        <f t="shared" si="2"/>
        <v>34.107037037038751</v>
      </c>
      <c r="J22" s="74">
        <f t="shared" si="3"/>
        <v>10899.201632901792</v>
      </c>
      <c r="K22" s="75">
        <f t="shared" si="4"/>
        <v>3.1432031055833361E-3</v>
      </c>
      <c r="L22" s="76">
        <f t="shared" si="5"/>
        <v>3.1580589849109953E-3</v>
      </c>
      <c r="M22" s="77">
        <f t="shared" si="6"/>
        <v>-1.4855879327659114E-5</v>
      </c>
      <c r="N22" s="72">
        <f t="shared" si="7"/>
        <v>-4987.8332601152579</v>
      </c>
      <c r="O22" s="73">
        <f t="shared" si="8"/>
        <v>54013298.145508945</v>
      </c>
      <c r="P22" s="74">
        <f t="shared" si="10"/>
        <v>-10803.724144598867</v>
      </c>
      <c r="Q22" s="72">
        <f t="shared" si="11"/>
        <v>-4987.8332601000002</v>
      </c>
      <c r="R22" s="109">
        <f t="shared" si="12"/>
        <v>372408727.52200001</v>
      </c>
      <c r="S22" s="82">
        <f t="shared" si="13"/>
        <v>12.163422751572568</v>
      </c>
      <c r="T22" s="83">
        <f t="shared" si="14"/>
        <v>15331518.821553368</v>
      </c>
      <c r="U22" s="74">
        <f t="shared" si="15"/>
        <v>8781452.7062545884</v>
      </c>
      <c r="V22" s="11"/>
    </row>
    <row r="23" spans="2:22" ht="19.5" thickBot="1">
      <c r="B23" s="25" t="s">
        <v>23</v>
      </c>
      <c r="C23" s="90">
        <v>29</v>
      </c>
      <c r="D23" s="11"/>
      <c r="E23" s="72">
        <f t="shared" si="0"/>
        <v>3.3333333342105741E-3</v>
      </c>
      <c r="F23" s="73">
        <v>36</v>
      </c>
      <c r="G23" s="74">
        <f t="shared" si="9"/>
        <v>10799.999951775322</v>
      </c>
      <c r="H23" s="72">
        <f t="shared" si="1"/>
        <v>3.3277900935489084E-3</v>
      </c>
      <c r="I23" s="73">
        <f t="shared" si="2"/>
        <v>36.120000000031581</v>
      </c>
      <c r="J23" s="74">
        <f t="shared" si="3"/>
        <v>10905.22677236747</v>
      </c>
      <c r="K23" s="75">
        <f t="shared" si="4"/>
        <v>3.3277900935489084E-3</v>
      </c>
      <c r="L23" s="76">
        <f t="shared" si="5"/>
        <v>3.3444444444473685E-3</v>
      </c>
      <c r="M23" s="77">
        <f t="shared" si="6"/>
        <v>-1.6654350898460089E-5</v>
      </c>
      <c r="N23" s="72">
        <f t="shared" si="7"/>
        <v>-17078.212137589711</v>
      </c>
      <c r="O23" s="73">
        <f t="shared" si="8"/>
        <v>184602402.68851784</v>
      </c>
      <c r="P23" s="74">
        <f t="shared" si="10"/>
        <v>-10801.076282754797</v>
      </c>
      <c r="Q23" s="72">
        <f t="shared" si="11"/>
        <v>-17078.2121376</v>
      </c>
      <c r="R23" s="109">
        <f t="shared" si="12"/>
        <v>1272789261.961</v>
      </c>
      <c r="S23" s="82">
        <f t="shared" si="13"/>
        <v>13.3980496540891</v>
      </c>
      <c r="T23" s="83">
        <f t="shared" si="14"/>
        <v>54013298.145508945</v>
      </c>
      <c r="U23" s="74">
        <f t="shared" si="15"/>
        <v>31330743.923618369</v>
      </c>
      <c r="V23" s="11"/>
    </row>
    <row r="24" spans="2:22">
      <c r="B24" s="11"/>
      <c r="C24" s="11"/>
      <c r="D24" s="11"/>
      <c r="E24" s="72">
        <f t="shared" si="0"/>
        <v>3.5185185316155658E-3</v>
      </c>
      <c r="F24" s="73">
        <v>38</v>
      </c>
      <c r="G24" s="74">
        <f t="shared" si="9"/>
        <v>10799.999287340932</v>
      </c>
      <c r="H24" s="72">
        <f t="shared" si="1"/>
        <v>3.5123430267995723E-3</v>
      </c>
      <c r="I24" s="73">
        <f t="shared" si="2"/>
        <v>38.133703704201395</v>
      </c>
      <c r="J24" s="74">
        <f t="shared" si="3"/>
        <v>10911.252770145657</v>
      </c>
      <c r="K24" s="75">
        <f t="shared" si="4"/>
        <v>3.5123430267995723E-3</v>
      </c>
      <c r="L24" s="76">
        <f t="shared" si="5"/>
        <v>3.5308984911297586E-3</v>
      </c>
      <c r="M24" s="77">
        <f t="shared" si="6"/>
        <v>-1.855546433018624E-5</v>
      </c>
      <c r="N24" s="72">
        <f t="shared" si="7"/>
        <v>-56737.489325051567</v>
      </c>
      <c r="O24" s="73">
        <f t="shared" si="8"/>
        <v>612935302.77828217</v>
      </c>
      <c r="P24" s="74">
        <f t="shared" si="10"/>
        <v>-10800.32039074026</v>
      </c>
      <c r="Q24" s="72">
        <f t="shared" si="11"/>
        <v>-56737.489325100003</v>
      </c>
      <c r="R24" s="109">
        <f t="shared" si="12"/>
        <v>4226041808.184</v>
      </c>
      <c r="S24" s="82">
        <f t="shared" si="13"/>
        <v>14.602926161940884</v>
      </c>
      <c r="T24" s="83">
        <f t="shared" si="14"/>
        <v>184602402.68851784</v>
      </c>
      <c r="U24" s="74">
        <f t="shared" si="15"/>
        <v>108383808.37538338</v>
      </c>
      <c r="V24" s="11"/>
    </row>
    <row r="25" spans="2:22">
      <c r="B25" s="8"/>
      <c r="C25" s="91"/>
      <c r="D25" s="11"/>
      <c r="E25" s="72">
        <f t="shared" si="0"/>
        <v>3.7037038739168612E-3</v>
      </c>
      <c r="F25" s="73">
        <v>40</v>
      </c>
      <c r="G25" s="74">
        <f t="shared" si="9"/>
        <v>10799.990836996225</v>
      </c>
      <c r="H25" s="72">
        <f t="shared" si="1"/>
        <v>3.6968620509112864E-3</v>
      </c>
      <c r="I25" s="73">
        <f t="shared" si="2"/>
        <v>40.148148154956679</v>
      </c>
      <c r="J25" s="74">
        <f t="shared" si="3"/>
        <v>10917.272408376013</v>
      </c>
      <c r="K25" s="75">
        <f t="shared" si="4"/>
        <v>3.6968620509112864E-3</v>
      </c>
      <c r="L25" s="76">
        <f t="shared" si="5"/>
        <v>3.7174211254589517E-3</v>
      </c>
      <c r="M25" s="77">
        <f t="shared" si="6"/>
        <v>-2.0559074547665205E-5</v>
      </c>
      <c r="N25" s="72">
        <f t="shared" si="7"/>
        <v>-183293.04878125928</v>
      </c>
      <c r="O25" s="73">
        <f t="shared" si="8"/>
        <v>1979747759.2441235</v>
      </c>
      <c r="P25" s="74">
        <f t="shared" si="10"/>
        <v>-10800.098093982211</v>
      </c>
      <c r="Q25" s="72">
        <f t="shared" si="11"/>
        <v>-183293.04878129999</v>
      </c>
      <c r="R25" s="109">
        <f t="shared" si="12"/>
        <v>13649885660.525999</v>
      </c>
      <c r="S25" s="82">
        <f t="shared" si="13"/>
        <v>15.779450715305078</v>
      </c>
      <c r="T25" s="83">
        <f t="shared" si="14"/>
        <v>612935302.77828217</v>
      </c>
      <c r="U25" s="74">
        <f t="shared" si="15"/>
        <v>364066265.22580832</v>
      </c>
      <c r="V25" s="11"/>
    </row>
    <row r="26" spans="2:22">
      <c r="B26" s="92"/>
      <c r="C26" s="91"/>
      <c r="D26" s="11"/>
      <c r="E26" s="72">
        <f t="shared" si="0"/>
        <v>3.8888908407912113E-3</v>
      </c>
      <c r="F26" s="73">
        <v>42</v>
      </c>
      <c r="G26" s="74">
        <f t="shared" si="9"/>
        <v>10799.896092887608</v>
      </c>
      <c r="H26" s="72">
        <f t="shared" si="1"/>
        <v>3.8813486523134643E-3</v>
      </c>
      <c r="I26" s="73">
        <f t="shared" si="2"/>
        <v>42.163333415313232</v>
      </c>
      <c r="J26" s="74">
        <f t="shared" si="3"/>
        <v>10923.206590832478</v>
      </c>
      <c r="K26" s="75">
        <f t="shared" si="4"/>
        <v>3.8813486523134643E-3</v>
      </c>
      <c r="L26" s="76">
        <f t="shared" si="5"/>
        <v>3.9040123532697439E-3</v>
      </c>
      <c r="M26" s="77">
        <f t="shared" si="6"/>
        <v>-2.2663700956279589E-5</v>
      </c>
      <c r="N26" s="72">
        <f t="shared" si="7"/>
        <v>-576665.80277531408</v>
      </c>
      <c r="O26" s="73">
        <f t="shared" si="8"/>
        <v>6228185637.7217484</v>
      </c>
      <c r="P26" s="74">
        <f t="shared" si="10"/>
        <v>-10800.030849472187</v>
      </c>
      <c r="Q26" s="72">
        <f t="shared" si="11"/>
        <v>-576665.80277529999</v>
      </c>
      <c r="R26" s="109">
        <f t="shared" si="12"/>
        <v>42941845207.538002</v>
      </c>
      <c r="S26" s="82">
        <f t="shared" si="13"/>
        <v>16.928926529926585</v>
      </c>
      <c r="T26" s="83">
        <f t="shared" si="14"/>
        <v>1979747759.2441235</v>
      </c>
      <c r="U26" s="74">
        <f t="shared" si="15"/>
        <v>1189074566.9284897</v>
      </c>
      <c r="V26" s="11"/>
    </row>
    <row r="27" spans="2:22">
      <c r="B27" s="92"/>
      <c r="C27" s="91"/>
      <c r="D27" s="11"/>
      <c r="E27" s="72">
        <f t="shared" si="0"/>
        <v>4.0740940555417712E-3</v>
      </c>
      <c r="F27" s="73">
        <v>44</v>
      </c>
      <c r="G27" s="74">
        <f t="shared" si="9"/>
        <v>10798.948618109524</v>
      </c>
      <c r="H27" s="72">
        <f t="shared" si="1"/>
        <v>4.0658174066368511E-3</v>
      </c>
      <c r="I27" s="73">
        <f t="shared" si="2"/>
        <v>44.179260138443837</v>
      </c>
      <c r="J27" s="74">
        <f t="shared" si="3"/>
        <v>10928.28284402323</v>
      </c>
      <c r="K27" s="75">
        <f t="shared" si="4"/>
        <v>4.0658174066368511E-3</v>
      </c>
      <c r="L27" s="76">
        <f t="shared" si="5"/>
        <v>4.090672235041096E-3</v>
      </c>
      <c r="M27" s="77">
        <f t="shared" si="6"/>
        <v>-2.4854828404244876E-5</v>
      </c>
      <c r="N27" s="72">
        <f t="shared" si="7"/>
        <v>-1769067.0789327375</v>
      </c>
      <c r="O27" s="73">
        <f t="shared" si="8"/>
        <v>19106131288.831444</v>
      </c>
      <c r="P27" s="74">
        <f t="shared" si="10"/>
        <v>-10800.009953536415</v>
      </c>
      <c r="Q27" s="72">
        <f t="shared" si="11"/>
        <v>-1769067.0789327</v>
      </c>
      <c r="R27" s="109">
        <f t="shared" si="12"/>
        <v>131732189764.983</v>
      </c>
      <c r="S27" s="82">
        <f t="shared" si="13"/>
        <v>18.052569292288076</v>
      </c>
      <c r="T27" s="83">
        <f t="shared" si="14"/>
        <v>6228185637.7217484</v>
      </c>
      <c r="U27" s="74">
        <f t="shared" si="15"/>
        <v>3780950690.7239289</v>
      </c>
      <c r="V27" s="11"/>
    </row>
    <row r="28" spans="2:22">
      <c r="B28" s="92"/>
      <c r="C28" s="91"/>
      <c r="D28" s="11"/>
      <c r="E28" s="72">
        <f t="shared" si="0"/>
        <v>4.2594437120137413E-3</v>
      </c>
      <c r="F28" s="73">
        <v>46</v>
      </c>
      <c r="G28" s="74">
        <f t="shared" si="9"/>
        <v>10790.416546050918</v>
      </c>
      <c r="H28" s="72">
        <f t="shared" si="1"/>
        <v>4.2503979591325004E-3</v>
      </c>
      <c r="I28" s="73">
        <f t="shared" si="2"/>
        <v>46.195934410752635</v>
      </c>
      <c r="J28" s="74">
        <f t="shared" si="3"/>
        <v>10925.71370624938</v>
      </c>
      <c r="K28" s="75">
        <f t="shared" si="4"/>
        <v>4.2503979591325004E-3</v>
      </c>
      <c r="L28" s="76">
        <f t="shared" si="5"/>
        <v>4.2774013343289475E-3</v>
      </c>
      <c r="M28" s="77">
        <f t="shared" si="6"/>
        <v>-2.7003375196447098E-5</v>
      </c>
      <c r="N28" s="72">
        <f t="shared" si="7"/>
        <v>-5297716.1063105976</v>
      </c>
      <c r="O28" s="73">
        <f t="shared" si="8"/>
        <v>57215552397.863121</v>
      </c>
      <c r="P28" s="74">
        <f t="shared" si="10"/>
        <v>-10800.003291160639</v>
      </c>
      <c r="Q28" s="72">
        <f t="shared" si="11"/>
        <v>-5297716.1063106004</v>
      </c>
      <c r="R28" s="109">
        <f t="shared" si="12"/>
        <v>394487502050.69098</v>
      </c>
      <c r="S28" s="82">
        <f t="shared" si="13"/>
        <v>19.151514618512202</v>
      </c>
      <c r="T28" s="83">
        <f t="shared" si="14"/>
        <v>19106131288.831444</v>
      </c>
      <c r="U28" s="74">
        <f t="shared" si="15"/>
        <v>11718458911.288267</v>
      </c>
      <c r="V28" s="11"/>
    </row>
    <row r="29" spans="2:22">
      <c r="B29" s="92"/>
      <c r="C29" s="91"/>
      <c r="D29" s="11"/>
      <c r="E29" s="72">
        <f t="shared" si="0"/>
        <v>4.4459934587540786E-3</v>
      </c>
      <c r="F29" s="73">
        <v>48</v>
      </c>
      <c r="G29" s="74">
        <f t="shared" si="9"/>
        <v>10721.000885537751</v>
      </c>
      <c r="H29" s="72">
        <f t="shared" si="1"/>
        <v>4.4361392269407383E-3</v>
      </c>
      <c r="I29" s="73">
        <f t="shared" si="2"/>
        <v>48.213407686020204</v>
      </c>
      <c r="J29" s="74">
        <f t="shared" si="3"/>
        <v>10861.739553487052</v>
      </c>
      <c r="K29" s="75">
        <f t="shared" si="4"/>
        <v>4.4361392269407383E-3</v>
      </c>
      <c r="L29" s="76">
        <f t="shared" si="5"/>
        <v>4.4642044153722412E-3</v>
      </c>
      <c r="M29" s="77">
        <f t="shared" si="6"/>
        <v>-2.8065188431502901E-5</v>
      </c>
      <c r="N29" s="72">
        <f t="shared" si="7"/>
        <v>-15502512.657609876</v>
      </c>
      <c r="O29" s="73">
        <f t="shared" si="8"/>
        <v>167427366520.73627</v>
      </c>
      <c r="P29" s="74">
        <f t="shared" si="10"/>
        <v>-10800.001114068358</v>
      </c>
      <c r="Q29" s="72">
        <f t="shared" si="11"/>
        <v>-15502512.6576099</v>
      </c>
      <c r="R29" s="109">
        <f t="shared" si="12"/>
        <v>1154371509592.51</v>
      </c>
      <c r="S29" s="82">
        <f t="shared" si="13"/>
        <v>20.226824876361366</v>
      </c>
      <c r="T29" s="83">
        <f t="shared" si="14"/>
        <v>57215552397.863121</v>
      </c>
      <c r="U29" s="74">
        <f t="shared" si="15"/>
        <v>35440395765.644554</v>
      </c>
      <c r="V29" s="11"/>
    </row>
    <row r="30" spans="2:22">
      <c r="B30" s="11"/>
      <c r="C30" s="93"/>
      <c r="D30" s="11"/>
      <c r="E30" s="72">
        <f t="shared" si="0"/>
        <v>4.6415556014209299E-3</v>
      </c>
      <c r="F30" s="73">
        <v>50</v>
      </c>
      <c r="G30" s="74">
        <f t="shared" si="9"/>
        <v>10226.928242482434</v>
      </c>
      <c r="H30" s="72">
        <f t="shared" si="1"/>
        <v>4.6308167992306333E-3</v>
      </c>
      <c r="I30" s="73">
        <f t="shared" si="2"/>
        <v>50.232077780071052</v>
      </c>
      <c r="J30" s="74">
        <f t="shared" si="3"/>
        <v>10369.299710830783</v>
      </c>
      <c r="K30" s="75">
        <f t="shared" si="4"/>
        <v>4.6308167992306333E-3</v>
      </c>
      <c r="L30" s="76">
        <f t="shared" si="5"/>
        <v>4.6511183129695419E-3</v>
      </c>
      <c r="M30" s="77">
        <f t="shared" si="6"/>
        <v>-2.0301513738908532E-5</v>
      </c>
      <c r="N30" s="72">
        <f t="shared" si="7"/>
        <v>-44371023.589450821</v>
      </c>
      <c r="O30" s="73">
        <f t="shared" si="8"/>
        <v>479207295719.03357</v>
      </c>
      <c r="P30" s="74">
        <f t="shared" si="10"/>
        <v>-10800.000385694126</v>
      </c>
      <c r="Q30" s="72">
        <f t="shared" si="11"/>
        <v>-44371023.589450799</v>
      </c>
      <c r="R30" s="109">
        <f t="shared" si="12"/>
        <v>3304019294231.7598</v>
      </c>
      <c r="S30" s="82">
        <f t="shared" si="13"/>
        <v>21.279495335174261</v>
      </c>
      <c r="T30" s="83">
        <f t="shared" si="14"/>
        <v>167427366520.73627</v>
      </c>
      <c r="U30" s="74">
        <f t="shared" si="15"/>
        <v>104697356328.55125</v>
      </c>
      <c r="V30" s="11"/>
    </row>
    <row r="31" spans="2:22">
      <c r="B31" s="11"/>
      <c r="C31" s="11"/>
      <c r="D31" s="11"/>
      <c r="E31" s="72">
        <f t="shared" si="0"/>
        <v>4.899568919932238E-3</v>
      </c>
      <c r="F31" s="73">
        <v>52</v>
      </c>
      <c r="G31" s="74">
        <f t="shared" si="9"/>
        <v>7751.5378335492578</v>
      </c>
      <c r="H31" s="72">
        <f t="shared" si="1"/>
        <v>4.8876050946087815E-3</v>
      </c>
      <c r="I31" s="73">
        <f t="shared" si="2"/>
        <v>52.254777583836479</v>
      </c>
      <c r="J31" s="74">
        <f t="shared" si="3"/>
        <v>7876.9158881902531</v>
      </c>
      <c r="K31" s="75">
        <f t="shared" si="4"/>
        <v>4.8876050946087815E-3</v>
      </c>
      <c r="L31" s="76">
        <f t="shared" si="5"/>
        <v>4.8384053318367114E-3</v>
      </c>
      <c r="M31" s="77">
        <f t="shared" si="6"/>
        <v>4.9199762772070103E-5</v>
      </c>
      <c r="N31" s="72">
        <f t="shared" si="7"/>
        <v>-124328222.3260963</v>
      </c>
      <c r="O31" s="73">
        <f t="shared" si="8"/>
        <v>1342745052984.2666</v>
      </c>
      <c r="P31" s="74">
        <f t="shared" si="10"/>
        <v>-10800.000136441273</v>
      </c>
      <c r="Q31" s="72">
        <f t="shared" si="11"/>
        <v>-124328222.326096</v>
      </c>
      <c r="R31" s="109">
        <f t="shared" si="12"/>
        <v>9257904881513.8008</v>
      </c>
      <c r="S31" s="82">
        <f t="shared" si="13"/>
        <v>22.31045969493892</v>
      </c>
      <c r="T31" s="83">
        <f t="shared" si="14"/>
        <v>479207295719.03357</v>
      </c>
      <c r="U31" s="74">
        <f t="shared" si="15"/>
        <v>302415817040.91876</v>
      </c>
      <c r="V31" s="11"/>
    </row>
    <row r="32" spans="2:22">
      <c r="B32" s="11"/>
      <c r="C32" s="11"/>
      <c r="D32" s="11"/>
      <c r="E32" s="72">
        <f t="shared" si="0"/>
        <v>5.55934730779932E-3</v>
      </c>
      <c r="F32" s="73">
        <v>54</v>
      </c>
      <c r="G32" s="74">
        <f t="shared" si="9"/>
        <v>3031.3208749767614</v>
      </c>
      <c r="H32" s="72">
        <f t="shared" si="1"/>
        <v>5.5439511718422081E-3</v>
      </c>
      <c r="I32" s="73">
        <f t="shared" si="2"/>
        <v>54.300204754621163</v>
      </c>
      <c r="J32" s="74">
        <f t="shared" si="3"/>
        <v>3116.3851537079227</v>
      </c>
      <c r="K32" s="75">
        <f t="shared" si="4"/>
        <v>5.5439511718422081E-3</v>
      </c>
      <c r="L32" s="76">
        <f t="shared" si="5"/>
        <v>5.0277967365389966E-3</v>
      </c>
      <c r="M32" s="77">
        <f t="shared" si="6"/>
        <v>5.1615443530321145E-4</v>
      </c>
      <c r="N32" s="72">
        <f t="shared" si="7"/>
        <v>-341333201.68467557</v>
      </c>
      <c r="O32" s="73">
        <f t="shared" si="8"/>
        <v>3686398840750.3418</v>
      </c>
      <c r="P32" s="74">
        <f t="shared" si="10"/>
        <v>-10800.000049277298</v>
      </c>
      <c r="Q32" s="72">
        <f t="shared" si="11"/>
        <v>-341333201.68467599</v>
      </c>
      <c r="R32" s="109">
        <f t="shared" si="12"/>
        <v>25416835271251.801</v>
      </c>
      <c r="S32" s="82">
        <f t="shared" si="13"/>
        <v>23.320595060683697</v>
      </c>
      <c r="T32" s="83">
        <f t="shared" si="14"/>
        <v>1342745052984.2666</v>
      </c>
      <c r="U32" s="74">
        <f t="shared" si="15"/>
        <v>854873303667.12122</v>
      </c>
      <c r="V32" s="11"/>
    </row>
    <row r="33" spans="2:22">
      <c r="B33" s="11"/>
      <c r="C33" s="11"/>
      <c r="D33" s="11"/>
      <c r="E33" s="72">
        <f t="shared" si="0"/>
        <v>8.6318171487219236E-3</v>
      </c>
      <c r="F33" s="73">
        <v>56</v>
      </c>
      <c r="G33" s="74">
        <f t="shared" si="9"/>
        <v>650.94210962195757</v>
      </c>
      <c r="H33" s="72">
        <f t="shared" si="1"/>
        <v>8.5947760173021078E-3</v>
      </c>
      <c r="I33" s="73">
        <f t="shared" si="2"/>
        <v>56.483381760328427</v>
      </c>
      <c r="J33" s="74">
        <f t="shared" si="3"/>
        <v>715.60221130235334</v>
      </c>
      <c r="K33" s="75">
        <f t="shared" si="4"/>
        <v>8.5947760173021078E-3</v>
      </c>
      <c r="L33" s="76">
        <f t="shared" si="5"/>
        <v>5.2299427555859658E-3</v>
      </c>
      <c r="M33" s="77">
        <f t="shared" si="6"/>
        <v>3.364833261716142E-3</v>
      </c>
      <c r="N33" s="72">
        <f t="shared" si="7"/>
        <v>-918903906.38073802</v>
      </c>
      <c r="O33" s="73">
        <f t="shared" si="8"/>
        <v>9924162461953.582</v>
      </c>
      <c r="P33" s="74">
        <f t="shared" si="10"/>
        <v>-10800.000018154948</v>
      </c>
      <c r="Q33" s="72">
        <f t="shared" si="11"/>
        <v>-918903906.38073802</v>
      </c>
      <c r="R33" s="109">
        <f t="shared" si="12"/>
        <v>68424718376179.102</v>
      </c>
      <c r="S33" s="82">
        <f t="shared" si="13"/>
        <v>24.310726425445448</v>
      </c>
      <c r="T33" s="83">
        <f t="shared" si="14"/>
        <v>3686398840750.3418</v>
      </c>
      <c r="U33" s="74">
        <f t="shared" si="15"/>
        <v>2367012975424.7437</v>
      </c>
      <c r="V33" s="11"/>
    </row>
    <row r="34" spans="2:22">
      <c r="B34" s="11"/>
      <c r="C34" s="11"/>
      <c r="D34" s="11"/>
      <c r="E34" s="72">
        <f t="shared" si="0"/>
        <v>2.5295136803763194E-2</v>
      </c>
      <c r="F34" s="73">
        <v>58</v>
      </c>
      <c r="G34" s="74">
        <f t="shared" si="9"/>
        <v>120.02410332414922</v>
      </c>
      <c r="H34" s="72">
        <f t="shared" si="1"/>
        <v>2.4980509489216898E-2</v>
      </c>
      <c r="I34" s="73">
        <f t="shared" si="2"/>
        <v>59.467117934618273</v>
      </c>
      <c r="J34" s="74">
        <f t="shared" si="3"/>
        <v>182.09353761331343</v>
      </c>
      <c r="K34" s="75">
        <f t="shared" si="4"/>
        <v>2.4980509489216898E-2</v>
      </c>
      <c r="L34" s="76">
        <f t="shared" si="5"/>
        <v>5.5062146235757663E-3</v>
      </c>
      <c r="M34" s="77">
        <f t="shared" si="6"/>
        <v>1.9474294865641131E-2</v>
      </c>
      <c r="N34" s="72">
        <f t="shared" si="7"/>
        <v>-2427554167.0775661</v>
      </c>
      <c r="O34" s="73">
        <f t="shared" si="8"/>
        <v>26217585287765.355</v>
      </c>
      <c r="P34" s="74">
        <f t="shared" si="10"/>
        <v>-10800.000006818034</v>
      </c>
      <c r="Q34" s="72">
        <f t="shared" si="11"/>
        <v>-2427554167.07757</v>
      </c>
      <c r="R34" s="109">
        <f t="shared" si="12"/>
        <v>180763958338673</v>
      </c>
      <c r="S34" s="82">
        <f t="shared" si="13"/>
        <v>25.281630718283175</v>
      </c>
      <c r="T34" s="83">
        <f t="shared" si="14"/>
        <v>9924162461953.582</v>
      </c>
      <c r="U34" s="74">
        <f t="shared" si="15"/>
        <v>6424694655506.8926</v>
      </c>
      <c r="V34" s="11"/>
    </row>
    <row r="35" spans="2:22">
      <c r="B35" s="11"/>
      <c r="C35" s="11"/>
      <c r="D35" s="11"/>
      <c r="E35" s="72">
        <f t="shared" si="0"/>
        <v>0.11408712422095911</v>
      </c>
      <c r="F35" s="73">
        <v>60</v>
      </c>
      <c r="G35" s="74">
        <f t="shared" si="9"/>
        <v>22.524554953397402</v>
      </c>
      <c r="H35" s="72">
        <f t="shared" si="1"/>
        <v>0.1080353469038457</v>
      </c>
      <c r="I35" s="73">
        <f t="shared" si="2"/>
        <v>66.84522745325755</v>
      </c>
      <c r="J35" s="74">
        <f t="shared" si="3"/>
        <v>88.834193748475627</v>
      </c>
      <c r="K35" s="75">
        <f t="shared" si="4"/>
        <v>0.1080353469038457</v>
      </c>
      <c r="L35" s="76">
        <f t="shared" si="5"/>
        <v>6.1893729123386624E-3</v>
      </c>
      <c r="M35" s="77">
        <f t="shared" si="6"/>
        <v>0.10184597399150704</v>
      </c>
      <c r="N35" s="72">
        <f t="shared" si="7"/>
        <v>-6297690790.2807245</v>
      </c>
      <c r="O35" s="73">
        <f t="shared" si="8"/>
        <v>68015060828453.211</v>
      </c>
      <c r="P35" s="74">
        <f t="shared" si="10"/>
        <v>-10800.000002608112</v>
      </c>
      <c r="Q35" s="72">
        <f t="shared" si="11"/>
        <v>-6297690790.2807198</v>
      </c>
      <c r="R35" s="109">
        <f t="shared" si="12"/>
        <v>468947520797586</v>
      </c>
      <c r="S35" s="82">
        <f t="shared" si="13"/>
        <v>26.2340404668114</v>
      </c>
      <c r="T35" s="83">
        <f t="shared" si="14"/>
        <v>26217585287765.355</v>
      </c>
      <c r="U35" s="74">
        <f t="shared" si="15"/>
        <v>17107576703189.221</v>
      </c>
      <c r="V35" s="11"/>
    </row>
    <row r="36" spans="2:22">
      <c r="B36" s="11"/>
      <c r="C36" s="11"/>
      <c r="D36" s="11"/>
      <c r="E36" s="72">
        <f t="shared" si="0"/>
        <v>0.56495474123321376</v>
      </c>
      <c r="F36" s="73">
        <v>62</v>
      </c>
      <c r="G36" s="74">
        <f t="shared" si="9"/>
        <v>4.4358918772062523</v>
      </c>
      <c r="H36" s="72">
        <f t="shared" si="1"/>
        <v>0.44785690423414481</v>
      </c>
      <c r="I36" s="73">
        <f t="shared" si="2"/>
        <v>97.027193956459243</v>
      </c>
      <c r="J36" s="74">
        <f t="shared" si="3"/>
        <v>88.817103718542143</v>
      </c>
      <c r="K36" s="75">
        <f t="shared" si="4"/>
        <v>0.44785690423414481</v>
      </c>
      <c r="L36" s="76">
        <f t="shared" si="5"/>
        <v>8.9839994404128931E-3</v>
      </c>
      <c r="M36" s="77">
        <f t="shared" si="6"/>
        <v>0.43887290479373192</v>
      </c>
      <c r="N36" s="72">
        <f t="shared" si="7"/>
        <v>-16054498643.569008</v>
      </c>
      <c r="O36" s="73">
        <f t="shared" si="8"/>
        <v>173388585653875.22</v>
      </c>
      <c r="P36" s="74">
        <f t="shared" si="10"/>
        <v>-10800.000001015551</v>
      </c>
      <c r="Q36" s="72">
        <f t="shared" si="11"/>
        <v>-16054498643.569</v>
      </c>
      <c r="R36" s="109">
        <f t="shared" si="12"/>
        <v>1195472684822910</v>
      </c>
      <c r="S36" s="82">
        <f t="shared" si="13"/>
        <v>27.168647117416548</v>
      </c>
      <c r="T36" s="83">
        <f t="shared" si="14"/>
        <v>68015060828453.211</v>
      </c>
      <c r="U36" s="74">
        <f t="shared" si="15"/>
        <v>44721996696283.375</v>
      </c>
      <c r="V36" s="11"/>
    </row>
    <row r="37" spans="2:22">
      <c r="B37" s="11"/>
      <c r="C37" s="11"/>
      <c r="D37" s="11"/>
      <c r="E37" s="72">
        <f t="shared" si="0"/>
        <v>2.7411459056944438</v>
      </c>
      <c r="F37" s="73">
        <v>64</v>
      </c>
      <c r="G37" s="74">
        <f t="shared" si="9"/>
        <v>0.91903690845797059</v>
      </c>
      <c r="H37" s="72">
        <f t="shared" si="1"/>
        <v>1.3193919563949388</v>
      </c>
      <c r="I37" s="73">
        <f t="shared" si="2"/>
        <v>239.43333796444441</v>
      </c>
      <c r="J37" s="74">
        <f t="shared" ref="J37:J65" si="16">IFERROR((I37-I36)/(H37-H36),NA())</f>
        <v>163.39692093269008</v>
      </c>
      <c r="K37" s="75">
        <f t="shared" ref="K37:K65" si="17">H37</f>
        <v>1.3193919563949388</v>
      </c>
      <c r="L37" s="76">
        <f t="shared" ref="L37:L65" si="18">I37/C$3</f>
        <v>2.2169753515226334E-2</v>
      </c>
      <c r="M37" s="77">
        <f t="shared" ref="M37:M65" si="19">H37-L37</f>
        <v>1.2972222028797125</v>
      </c>
      <c r="N37" s="72">
        <f t="shared" si="7"/>
        <v>-40242871447.568283</v>
      </c>
      <c r="O37" s="73">
        <f t="shared" si="8"/>
        <v>434623011946797.38</v>
      </c>
      <c r="P37" s="74">
        <f t="shared" si="10"/>
        <v>-10800.000000402259</v>
      </c>
      <c r="Q37" s="72">
        <f t="shared" si="11"/>
        <v>-40242871447.568298</v>
      </c>
      <c r="R37" s="109">
        <f t="shared" si="12"/>
        <v>2996621357850300</v>
      </c>
      <c r="S37" s="82">
        <f t="shared" si="13"/>
        <v>28.086104050825412</v>
      </c>
      <c r="T37" s="83">
        <f t="shared" si="14"/>
        <v>173388585653875.22</v>
      </c>
      <c r="U37" s="74">
        <f t="shared" si="15"/>
        <v>114853919555548.56</v>
      </c>
      <c r="V37" s="11"/>
    </row>
    <row r="38" spans="2:22">
      <c r="B38" s="11"/>
      <c r="C38" s="11"/>
      <c r="D38" s="11"/>
      <c r="E38" s="72">
        <f t="shared" si="0"/>
        <v>12.746724521114105</v>
      </c>
      <c r="F38" s="73">
        <v>66</v>
      </c>
      <c r="G38" s="74">
        <f t="shared" si="9"/>
        <v>0.19988848989880376</v>
      </c>
      <c r="H38" s="72">
        <f t="shared" si="1"/>
        <v>2.6208005790882414</v>
      </c>
      <c r="I38" s="73">
        <f t="shared" si="2"/>
        <v>907.28381839353096</v>
      </c>
      <c r="J38" s="74">
        <f t="shared" si="16"/>
        <v>513.17508489143927</v>
      </c>
      <c r="K38" s="75">
        <f t="shared" si="17"/>
        <v>2.6208005790882414</v>
      </c>
      <c r="L38" s="76">
        <f t="shared" si="18"/>
        <v>8.4007760962363981E-2</v>
      </c>
      <c r="M38" s="77">
        <f t="shared" si="19"/>
        <v>2.5367928181258774</v>
      </c>
      <c r="N38" s="72">
        <f t="shared" ref="N38:N65" si="20">IFERROR(INDEX(M$1:M$65,ROW()+$C$23-5)-INDEX(M$1:M$65,$C$23,1),NA())</f>
        <v>-99246962421.617889</v>
      </c>
      <c r="O38" s="73">
        <f t="shared" ref="O38:O65" si="21">IFERROR(INDEX(I$1:I$65,ROW()+$C$23-5),NA())</f>
        <v>1071867194476090.9</v>
      </c>
      <c r="P38" s="74">
        <f t="shared" si="10"/>
        <v>-10800.000000161985</v>
      </c>
      <c r="Q38" s="72">
        <f t="shared" si="11"/>
        <v>-99246962421.617905</v>
      </c>
      <c r="R38" s="109">
        <f t="shared" si="12"/>
        <v>7390267057785970</v>
      </c>
      <c r="S38" s="82">
        <f t="shared" si="13"/>
        <v>28.987029325958943</v>
      </c>
      <c r="T38" s="83">
        <f t="shared" si="14"/>
        <v>434623011946797.38</v>
      </c>
      <c r="U38" s="74">
        <f t="shared" si="15"/>
        <v>289962368137804.94</v>
      </c>
      <c r="V38" s="11"/>
    </row>
    <row r="39" spans="2:22">
      <c r="B39" s="11"/>
      <c r="C39" s="11"/>
      <c r="D39" s="11"/>
      <c r="E39" s="72">
        <f t="shared" si="0"/>
        <v>56.687517196553735</v>
      </c>
      <c r="F39" s="73">
        <v>68</v>
      </c>
      <c r="G39" s="74">
        <f t="shared" si="9"/>
        <v>4.5515792461292684E-2</v>
      </c>
      <c r="H39" s="72">
        <f t="shared" si="1"/>
        <v>4.0550408103614659</v>
      </c>
      <c r="I39" s="73">
        <f t="shared" si="2"/>
        <v>3922.7511693656538</v>
      </c>
      <c r="J39" s="74">
        <f t="shared" si="16"/>
        <v>2102.4841482066004</v>
      </c>
      <c r="K39" s="75">
        <f t="shared" si="17"/>
        <v>4.0550408103614659</v>
      </c>
      <c r="L39" s="76">
        <f t="shared" si="18"/>
        <v>0.36321770086719019</v>
      </c>
      <c r="M39" s="77">
        <f t="shared" si="19"/>
        <v>3.6918231094942757</v>
      </c>
      <c r="N39" s="72">
        <f t="shared" si="20"/>
        <v>-240950180511.98135</v>
      </c>
      <c r="O39" s="73">
        <f t="shared" si="21"/>
        <v>2602261949861408</v>
      </c>
      <c r="P39" s="74">
        <f t="shared" si="10"/>
        <v>-10800.000000066277</v>
      </c>
      <c r="Q39" s="72">
        <f t="shared" si="11"/>
        <v>-240950180511.98099</v>
      </c>
      <c r="R39" s="109">
        <f t="shared" si="12"/>
        <v>1.79419716014264E+16</v>
      </c>
      <c r="S39" s="82">
        <f t="shared" ref="S39:S65" si="22">IFERROR(S38+VLOOKUP(T39,$I$5:$K$65,3)-VLOOKUP(T38,$I$5:$K$65,3),NA())</f>
        <v>29.872008180928844</v>
      </c>
      <c r="T39" s="83">
        <f t="shared" si="14"/>
        <v>1071867194476090.9</v>
      </c>
      <c r="U39" s="74">
        <f t="shared" si="15"/>
        <v>720067128102135.88</v>
      </c>
      <c r="V39" s="11"/>
    </row>
    <row r="40" spans="2:22">
      <c r="B40" s="11"/>
      <c r="C40" s="11"/>
      <c r="D40" s="11"/>
      <c r="E40" s="72">
        <f t="shared" si="0"/>
        <v>241.49448536132581</v>
      </c>
      <c r="F40" s="73">
        <v>70</v>
      </c>
      <c r="G40" s="74">
        <f t="shared" si="9"/>
        <v>1.0822102758683966E-2</v>
      </c>
      <c r="H40" s="72">
        <f t="shared" si="1"/>
        <v>5.490978969340925</v>
      </c>
      <c r="I40" s="73">
        <f t="shared" si="2"/>
        <v>16974.613975292807</v>
      </c>
      <c r="J40" s="74">
        <f t="shared" si="16"/>
        <v>9089.4323855863604</v>
      </c>
      <c r="K40" s="75">
        <f t="shared" si="17"/>
        <v>5.490978969340925</v>
      </c>
      <c r="L40" s="76">
        <f t="shared" si="18"/>
        <v>1.5717235162308154</v>
      </c>
      <c r="M40" s="77">
        <f t="shared" si="19"/>
        <v>3.9192554531101096</v>
      </c>
      <c r="N40" s="72">
        <f t="shared" si="20"/>
        <v>-576172038268.94946</v>
      </c>
      <c r="O40" s="73">
        <f t="shared" si="21"/>
        <v>6222658013645895</v>
      </c>
      <c r="P40" s="74">
        <f t="shared" si="10"/>
        <v>-10800.000000027538</v>
      </c>
      <c r="Q40" s="72">
        <f t="shared" si="11"/>
        <v>-576172038268.94897</v>
      </c>
      <c r="R40" s="109">
        <f t="shared" si="12"/>
        <v>4.29037335661652E+16</v>
      </c>
      <c r="S40" s="82">
        <f t="shared" si="22"/>
        <v>30.74159531652224</v>
      </c>
      <c r="T40" s="83">
        <f t="shared" si="14"/>
        <v>2602261949861408</v>
      </c>
      <c r="U40" s="74">
        <f t="shared" si="15"/>
        <v>1759909608530483.8</v>
      </c>
      <c r="V40" s="11"/>
    </row>
    <row r="41" spans="2:22">
      <c r="B41" s="11"/>
      <c r="C41" s="11"/>
      <c r="D41" s="11"/>
      <c r="E41" s="72">
        <f t="shared" si="0"/>
        <v>987.69149462888868</v>
      </c>
      <c r="F41" s="73">
        <v>72</v>
      </c>
      <c r="G41" s="74">
        <f t="shared" si="9"/>
        <v>2.6802573250234813E-3</v>
      </c>
      <c r="H41" s="72">
        <f t="shared" si="1"/>
        <v>6.8963823462858169</v>
      </c>
      <c r="I41" s="73">
        <f t="shared" si="2"/>
        <v>71185.787613279987</v>
      </c>
      <c r="J41" s="74">
        <f t="shared" si="16"/>
        <v>38573.390762610135</v>
      </c>
      <c r="K41" s="75">
        <f t="shared" si="17"/>
        <v>6.8963823462858169</v>
      </c>
      <c r="L41" s="76">
        <f t="shared" si="18"/>
        <v>6.5912766308592579</v>
      </c>
      <c r="M41" s="77">
        <f t="shared" si="19"/>
        <v>0.30510571542655907</v>
      </c>
      <c r="N41" s="72">
        <f t="shared" si="20"/>
        <v>-1357729811632.7051</v>
      </c>
      <c r="O41" s="73">
        <f t="shared" si="21"/>
        <v>1.4663481965983528E+16</v>
      </c>
      <c r="P41" s="74">
        <f t="shared" si="10"/>
        <v>-10800.000000011609</v>
      </c>
      <c r="Q41" s="72">
        <f t="shared" si="11"/>
        <v>-1357729811632.71</v>
      </c>
      <c r="R41" s="109">
        <f t="shared" si="12"/>
        <v>1.0110118891978499E+17</v>
      </c>
      <c r="S41" s="82">
        <f t="shared" si="22"/>
        <v>31.59631698448722</v>
      </c>
      <c r="T41" s="83">
        <f t="shared" si="14"/>
        <v>6222658013645895</v>
      </c>
      <c r="U41" s="74">
        <f t="shared" si="15"/>
        <v>4235760247431589</v>
      </c>
      <c r="V41" s="11"/>
    </row>
    <row r="42" spans="2:22">
      <c r="B42" s="11"/>
      <c r="C42" s="11"/>
      <c r="D42" s="11"/>
      <c r="E42" s="72">
        <f t="shared" si="0"/>
        <v>3886.6936708894109</v>
      </c>
      <c r="F42" s="73">
        <v>74</v>
      </c>
      <c r="G42" s="74">
        <f t="shared" si="9"/>
        <v>6.898925486768134E-4</v>
      </c>
      <c r="H42" s="72">
        <f t="shared" si="1"/>
        <v>8.2655713741248746</v>
      </c>
      <c r="I42" s="73">
        <f t="shared" si="2"/>
        <v>287689.33164581639</v>
      </c>
      <c r="J42" s="74">
        <f t="shared" si="16"/>
        <v>158125.38636409922</v>
      </c>
      <c r="K42" s="75">
        <f t="shared" si="17"/>
        <v>8.2655713741248746</v>
      </c>
      <c r="L42" s="76">
        <f t="shared" si="18"/>
        <v>26.637901078316332</v>
      </c>
      <c r="M42" s="77">
        <f t="shared" si="19"/>
        <v>-18.372329704191458</v>
      </c>
      <c r="N42" s="72" t="e">
        <f t="shared" si="20"/>
        <v>#N/A</v>
      </c>
      <c r="O42" s="73" t="e">
        <f t="shared" si="21"/>
        <v>#N/A</v>
      </c>
      <c r="P42" s="74" t="e">
        <f t="shared" si="10"/>
        <v>#N/A</v>
      </c>
      <c r="Q42" s="72" t="e">
        <f t="shared" si="11"/>
        <v>#N/A</v>
      </c>
      <c r="R42" s="109" t="e">
        <f t="shared" si="12"/>
        <v>#N/A</v>
      </c>
      <c r="S42" s="82">
        <f t="shared" si="22"/>
        <v>32.436672900306263</v>
      </c>
      <c r="T42" s="83">
        <f t="shared" si="14"/>
        <v>1.4663481965983528E+16</v>
      </c>
      <c r="U42" s="74">
        <f t="shared" si="15"/>
        <v>1.0044344061183752E+16</v>
      </c>
      <c r="V42" s="11"/>
    </row>
    <row r="43" spans="2:22">
      <c r="B43" s="11"/>
      <c r="C43" s="11"/>
      <c r="D43" s="11"/>
      <c r="E43" s="72">
        <f t="shared" si="0"/>
        <v>14745.971230585079</v>
      </c>
      <c r="F43" s="73">
        <v>76</v>
      </c>
      <c r="G43" s="74">
        <f t="shared" si="9"/>
        <v>1.841743144519137E-4</v>
      </c>
      <c r="H43" s="72">
        <f t="shared" si="1"/>
        <v>9.5987930003834432</v>
      </c>
      <c r="I43" s="73">
        <f t="shared" si="2"/>
        <v>1120769.813524466</v>
      </c>
      <c r="J43" s="74">
        <f t="shared" si="16"/>
        <v>624862.71259830275</v>
      </c>
      <c r="K43" s="75">
        <f t="shared" si="17"/>
        <v>9.5987930003834432</v>
      </c>
      <c r="L43" s="76">
        <f t="shared" si="18"/>
        <v>103.77498273374685</v>
      </c>
      <c r="M43" s="77">
        <f t="shared" si="19"/>
        <v>-94.176189733363415</v>
      </c>
      <c r="N43" s="72" t="e">
        <f t="shared" si="20"/>
        <v>#N/A</v>
      </c>
      <c r="O43" s="73" t="e">
        <f t="shared" si="21"/>
        <v>#N/A</v>
      </c>
      <c r="P43" s="74" t="e">
        <f t="shared" si="10"/>
        <v>#N/A</v>
      </c>
      <c r="Q43" s="72" t="e">
        <f t="shared" si="11"/>
        <v>#N/A</v>
      </c>
      <c r="R43" s="109" t="e">
        <f t="shared" si="12"/>
        <v>#N/A</v>
      </c>
      <c r="S43" s="82" t="e">
        <f t="shared" si="22"/>
        <v>#N/A</v>
      </c>
      <c r="T43" s="83" t="e">
        <f t="shared" si="14"/>
        <v>#N/A</v>
      </c>
      <c r="U43" s="74" t="e">
        <f t="shared" si="15"/>
        <v>#N/A</v>
      </c>
      <c r="V43" s="11"/>
    </row>
    <row r="44" spans="2:22">
      <c r="B44" s="11"/>
      <c r="C44" s="11"/>
      <c r="D44" s="11"/>
      <c r="E44" s="72">
        <f t="shared" si="0"/>
        <v>54041.04687649291</v>
      </c>
      <c r="F44" s="73">
        <v>78</v>
      </c>
      <c r="G44" s="74">
        <f t="shared" si="9"/>
        <v>5.0896962714163368E-5</v>
      </c>
      <c r="H44" s="72">
        <f t="shared" si="1"/>
        <v>10.897517668419972</v>
      </c>
      <c r="I44" s="73">
        <f t="shared" si="2"/>
        <v>4215279.656366447</v>
      </c>
      <c r="J44" s="74">
        <f t="shared" si="16"/>
        <v>2382729.7032252424</v>
      </c>
      <c r="K44" s="75">
        <f t="shared" si="17"/>
        <v>10.897517668419972</v>
      </c>
      <c r="L44" s="76">
        <f t="shared" si="18"/>
        <v>390.30367188578214</v>
      </c>
      <c r="M44" s="77">
        <f t="shared" si="19"/>
        <v>-379.40615421736214</v>
      </c>
      <c r="N44" s="72" t="e">
        <f t="shared" si="20"/>
        <v>#N/A</v>
      </c>
      <c r="O44" s="73" t="e">
        <f t="shared" si="21"/>
        <v>#N/A</v>
      </c>
      <c r="P44" s="74" t="e">
        <f t="shared" si="10"/>
        <v>#N/A</v>
      </c>
      <c r="Q44" s="72" t="e">
        <f t="shared" si="11"/>
        <v>#N/A</v>
      </c>
      <c r="R44" s="109" t="e">
        <f t="shared" si="12"/>
        <v>#N/A</v>
      </c>
      <c r="S44" s="82" t="e">
        <f t="shared" si="22"/>
        <v>#N/A</v>
      </c>
      <c r="T44" s="83" t="e">
        <f t="shared" si="14"/>
        <v>#N/A</v>
      </c>
      <c r="U44" s="74" t="e">
        <f t="shared" si="15"/>
        <v>#N/A</v>
      </c>
      <c r="V44" s="11"/>
    </row>
    <row r="45" spans="2:22">
      <c r="B45" s="11"/>
      <c r="C45" s="11"/>
      <c r="D45" s="11"/>
      <c r="E45" s="72">
        <f t="shared" si="0"/>
        <v>191642.98526941711</v>
      </c>
      <c r="F45" s="73">
        <v>80</v>
      </c>
      <c r="G45" s="74">
        <f t="shared" si="9"/>
        <v>1.4534678968612875E-5</v>
      </c>
      <c r="H45" s="72">
        <f t="shared" si="1"/>
        <v>12.163394686384137</v>
      </c>
      <c r="I45" s="73">
        <f t="shared" si="2"/>
        <v>15331518.821553368</v>
      </c>
      <c r="J45" s="74">
        <f t="shared" si="16"/>
        <v>8781452.7062546015</v>
      </c>
      <c r="K45" s="75">
        <f t="shared" si="17"/>
        <v>12.163394686384137</v>
      </c>
      <c r="L45" s="76">
        <f t="shared" si="18"/>
        <v>1419.5850760697563</v>
      </c>
      <c r="M45" s="77">
        <f t="shared" si="19"/>
        <v>-1407.4216813833721</v>
      </c>
      <c r="N45" s="72" t="e">
        <f t="shared" si="20"/>
        <v>#N/A</v>
      </c>
      <c r="O45" s="73" t="e">
        <f t="shared" si="21"/>
        <v>#N/A</v>
      </c>
      <c r="P45" s="74" t="e">
        <f t="shared" si="10"/>
        <v>#N/A</v>
      </c>
      <c r="Q45" s="72" t="e">
        <f t="shared" si="11"/>
        <v>#N/A</v>
      </c>
      <c r="R45" s="109" t="e">
        <f t="shared" si="12"/>
        <v>#N/A</v>
      </c>
      <c r="S45" s="82" t="e">
        <f t="shared" si="22"/>
        <v>#N/A</v>
      </c>
      <c r="T45" s="83" t="e">
        <f t="shared" si="14"/>
        <v>#N/A</v>
      </c>
      <c r="U45" s="74" t="e">
        <f t="shared" si="15"/>
        <v>#N/A</v>
      </c>
      <c r="V45" s="11"/>
    </row>
    <row r="46" spans="2:22">
      <c r="B46" s="11"/>
      <c r="C46" s="11"/>
      <c r="D46" s="11"/>
      <c r="E46" s="72">
        <f t="shared" si="0"/>
        <v>658697.75787206029</v>
      </c>
      <c r="F46" s="73">
        <v>82</v>
      </c>
      <c r="G46" s="74">
        <f t="shared" si="9"/>
        <v>4.282153009282153E-6</v>
      </c>
      <c r="H46" s="72">
        <f t="shared" si="1"/>
        <v>13.398021588900667</v>
      </c>
      <c r="I46" s="73">
        <f t="shared" si="2"/>
        <v>54013298.145508945</v>
      </c>
      <c r="J46" s="74">
        <f t="shared" si="16"/>
        <v>31330743.923618414</v>
      </c>
      <c r="K46" s="75">
        <f t="shared" si="17"/>
        <v>13.398021588900667</v>
      </c>
      <c r="L46" s="76">
        <f t="shared" si="18"/>
        <v>5001.2313097693468</v>
      </c>
      <c r="M46" s="77">
        <f t="shared" si="19"/>
        <v>-4987.8332881804463</v>
      </c>
      <c r="N46" s="72" t="e">
        <f t="shared" si="20"/>
        <v>#N/A</v>
      </c>
      <c r="O46" s="73" t="e">
        <f t="shared" si="21"/>
        <v>#N/A</v>
      </c>
      <c r="P46" s="74" t="e">
        <f t="shared" si="10"/>
        <v>#N/A</v>
      </c>
      <c r="Q46" s="72" t="e">
        <f t="shared" si="11"/>
        <v>#N/A</v>
      </c>
      <c r="R46" s="109" t="e">
        <f t="shared" si="12"/>
        <v>#N/A</v>
      </c>
      <c r="S46" s="82" t="e">
        <f t="shared" si="22"/>
        <v>#N/A</v>
      </c>
      <c r="T46" s="83" t="e">
        <f t="shared" si="14"/>
        <v>#N/A</v>
      </c>
      <c r="U46" s="74" t="e">
        <f t="shared" si="15"/>
        <v>#N/A</v>
      </c>
      <c r="V46" s="11"/>
    </row>
    <row r="47" spans="2:22">
      <c r="B47" s="11"/>
      <c r="C47" s="11"/>
      <c r="D47" s="11"/>
      <c r="E47" s="72">
        <f t="shared" si="0"/>
        <v>2197646.6510537839</v>
      </c>
      <c r="F47" s="73">
        <v>84</v>
      </c>
      <c r="G47" s="74">
        <f t="shared" si="9"/>
        <v>1.2995883156750379E-6</v>
      </c>
      <c r="H47" s="72">
        <f t="shared" si="1"/>
        <v>14.602898096752451</v>
      </c>
      <c r="I47" s="73">
        <f t="shared" si="2"/>
        <v>184602402.68851784</v>
      </c>
      <c r="J47" s="74">
        <f t="shared" si="16"/>
        <v>108383808.37538338</v>
      </c>
      <c r="K47" s="75">
        <f t="shared" si="17"/>
        <v>14.602898096752451</v>
      </c>
      <c r="L47" s="76">
        <f t="shared" si="18"/>
        <v>17092.815063751652</v>
      </c>
      <c r="M47" s="77">
        <f t="shared" si="19"/>
        <v>-17078.212165654899</v>
      </c>
      <c r="N47" s="72" t="e">
        <f t="shared" si="20"/>
        <v>#N/A</v>
      </c>
      <c r="O47" s="73" t="e">
        <f t="shared" si="21"/>
        <v>#N/A</v>
      </c>
      <c r="P47" s="74" t="e">
        <f t="shared" si="10"/>
        <v>#N/A</v>
      </c>
      <c r="Q47" s="72" t="e">
        <f t="shared" si="11"/>
        <v>#N/A</v>
      </c>
      <c r="R47" s="109" t="e">
        <f t="shared" si="12"/>
        <v>#N/A</v>
      </c>
      <c r="S47" s="82" t="e">
        <f t="shared" si="22"/>
        <v>#N/A</v>
      </c>
      <c r="T47" s="83" t="e">
        <f t="shared" si="14"/>
        <v>#N/A</v>
      </c>
      <c r="U47" s="74" t="e">
        <f t="shared" si="15"/>
        <v>#N/A</v>
      </c>
      <c r="V47" s="11"/>
    </row>
    <row r="48" spans="2:22">
      <c r="B48" s="11"/>
      <c r="C48" s="11"/>
      <c r="D48" s="11"/>
      <c r="E48" s="72">
        <f t="shared" si="0"/>
        <v>7127153.6834683968</v>
      </c>
      <c r="F48" s="73">
        <v>86</v>
      </c>
      <c r="G48" s="74">
        <f t="shared" si="9"/>
        <v>4.057200825252384E-7</v>
      </c>
      <c r="H48" s="72">
        <f t="shared" si="1"/>
        <v>15.779422650116645</v>
      </c>
      <c r="I48" s="73">
        <f t="shared" si="2"/>
        <v>612935302.77828217</v>
      </c>
      <c r="J48" s="74">
        <f t="shared" si="16"/>
        <v>364066265.22580832</v>
      </c>
      <c r="K48" s="75">
        <f t="shared" si="17"/>
        <v>15.779422650116645</v>
      </c>
      <c r="L48" s="76">
        <f t="shared" si="18"/>
        <v>56753.268775766868</v>
      </c>
      <c r="M48" s="77">
        <f t="shared" si="19"/>
        <v>-56737.489353116755</v>
      </c>
      <c r="N48" s="72" t="e">
        <f t="shared" si="20"/>
        <v>#N/A</v>
      </c>
      <c r="O48" s="73" t="e">
        <f t="shared" si="21"/>
        <v>#N/A</v>
      </c>
      <c r="P48" s="74" t="e">
        <f t="shared" si="10"/>
        <v>#N/A</v>
      </c>
      <c r="Q48" s="72" t="e">
        <f t="shared" si="11"/>
        <v>#N/A</v>
      </c>
      <c r="R48" s="109" t="e">
        <f t="shared" si="12"/>
        <v>#N/A</v>
      </c>
      <c r="S48" s="82" t="e">
        <f t="shared" si="22"/>
        <v>#N/A</v>
      </c>
      <c r="T48" s="83" t="e">
        <f t="shared" si="14"/>
        <v>#N/A</v>
      </c>
      <c r="U48" s="74" t="e">
        <f t="shared" si="15"/>
        <v>#N/A</v>
      </c>
      <c r="V48" s="11"/>
    </row>
    <row r="49" spans="2:22">
      <c r="B49" s="11"/>
      <c r="C49" s="11"/>
      <c r="D49" s="11"/>
      <c r="E49" s="72">
        <f t="shared" si="0"/>
        <v>22497132.627774131</v>
      </c>
      <c r="F49" s="73">
        <v>88</v>
      </c>
      <c r="G49" s="74">
        <f t="shared" si="9"/>
        <v>1.30123795695957E-7</v>
      </c>
      <c r="H49" s="72">
        <f t="shared" si="1"/>
        <v>16.928898464738154</v>
      </c>
      <c r="I49" s="73">
        <f t="shared" si="2"/>
        <v>1979747759.2441235</v>
      </c>
      <c r="J49" s="74">
        <f t="shared" si="16"/>
        <v>1189074566.9284878</v>
      </c>
      <c r="K49" s="75">
        <f t="shared" si="17"/>
        <v>16.928898464738154</v>
      </c>
      <c r="L49" s="76">
        <f t="shared" si="18"/>
        <v>183309.97770778922</v>
      </c>
      <c r="M49" s="77">
        <f t="shared" si="19"/>
        <v>-183293.04880932448</v>
      </c>
      <c r="N49" s="72" t="e">
        <f t="shared" si="20"/>
        <v>#N/A</v>
      </c>
      <c r="O49" s="73" t="e">
        <f t="shared" si="21"/>
        <v>#N/A</v>
      </c>
      <c r="P49" s="74" t="e">
        <f t="shared" si="10"/>
        <v>#N/A</v>
      </c>
      <c r="Q49" s="72" t="e">
        <f t="shared" si="11"/>
        <v>#N/A</v>
      </c>
      <c r="R49" s="109" t="e">
        <f t="shared" si="12"/>
        <v>#N/A</v>
      </c>
      <c r="S49" s="82" t="e">
        <f t="shared" si="22"/>
        <v>#N/A</v>
      </c>
      <c r="T49" s="83" t="e">
        <f t="shared" si="14"/>
        <v>#N/A</v>
      </c>
      <c r="U49" s="74" t="e">
        <f t="shared" si="15"/>
        <v>#N/A</v>
      </c>
      <c r="V49" s="11"/>
    </row>
    <row r="50" spans="2:22">
      <c r="B50" s="11"/>
      <c r="C50" s="11"/>
      <c r="D50" s="11"/>
      <c r="E50" s="72">
        <f t="shared" si="0"/>
        <v>69202061.641352758</v>
      </c>
      <c r="F50" s="73">
        <v>90</v>
      </c>
      <c r="G50" s="74">
        <f t="shared" si="9"/>
        <v>4.282203275415611E-8</v>
      </c>
      <c r="H50" s="72">
        <f t="shared" si="1"/>
        <v>18.052541227099645</v>
      </c>
      <c r="I50" s="73">
        <f t="shared" si="2"/>
        <v>6228185637.7217484</v>
      </c>
      <c r="J50" s="74">
        <f t="shared" si="16"/>
        <v>3780950690.7239289</v>
      </c>
      <c r="K50" s="75">
        <f t="shared" si="17"/>
        <v>18.052541227099645</v>
      </c>
      <c r="L50" s="76">
        <f t="shared" si="18"/>
        <v>576683.85534460633</v>
      </c>
      <c r="M50" s="77">
        <f t="shared" si="19"/>
        <v>-576665.80280337925</v>
      </c>
      <c r="N50" s="72" t="e">
        <f t="shared" si="20"/>
        <v>#N/A</v>
      </c>
      <c r="O50" s="73" t="e">
        <f t="shared" si="21"/>
        <v>#N/A</v>
      </c>
      <c r="P50" s="74" t="e">
        <f t="shared" si="10"/>
        <v>#N/A</v>
      </c>
      <c r="Q50" s="72" t="e">
        <f t="shared" si="11"/>
        <v>#N/A</v>
      </c>
      <c r="R50" s="109" t="e">
        <f t="shared" si="12"/>
        <v>#N/A</v>
      </c>
      <c r="S50" s="82" t="e">
        <f t="shared" si="22"/>
        <v>#N/A</v>
      </c>
      <c r="T50" s="83" t="e">
        <f t="shared" si="14"/>
        <v>#N/A</v>
      </c>
      <c r="U50" s="74" t="e">
        <f t="shared" si="15"/>
        <v>#N/A</v>
      </c>
      <c r="V50" s="93"/>
    </row>
    <row r="51" spans="2:22">
      <c r="B51" s="11"/>
      <c r="C51" s="11"/>
      <c r="D51" s="11"/>
      <c r="E51" s="72">
        <f t="shared" si="0"/>
        <v>207675339.09599394</v>
      </c>
      <c r="F51" s="73">
        <v>92</v>
      </c>
      <c r="G51" s="74">
        <f t="shared" si="9"/>
        <v>1.4443219924906649E-8</v>
      </c>
      <c r="H51" s="72">
        <f t="shared" si="1"/>
        <v>19.151486553323767</v>
      </c>
      <c r="I51" s="73">
        <f t="shared" si="2"/>
        <v>19106131288.831444</v>
      </c>
      <c r="J51" s="74">
        <f t="shared" si="16"/>
        <v>11718458911.288305</v>
      </c>
      <c r="K51" s="75">
        <f t="shared" si="17"/>
        <v>19.151486553323767</v>
      </c>
      <c r="L51" s="76">
        <f t="shared" si="18"/>
        <v>1769086.2304473559</v>
      </c>
      <c r="M51" s="77">
        <f t="shared" si="19"/>
        <v>-1769067.0789608026</v>
      </c>
      <c r="N51" s="72" t="e">
        <f t="shared" si="20"/>
        <v>#N/A</v>
      </c>
      <c r="O51" s="73" t="e">
        <f t="shared" si="21"/>
        <v>#N/A</v>
      </c>
      <c r="P51" s="74" t="e">
        <f t="shared" si="10"/>
        <v>#N/A</v>
      </c>
      <c r="Q51" s="72" t="e">
        <f t="shared" si="11"/>
        <v>#N/A</v>
      </c>
      <c r="R51" s="109" t="e">
        <f t="shared" si="12"/>
        <v>#N/A</v>
      </c>
      <c r="S51" s="82" t="e">
        <f t="shared" si="22"/>
        <v>#N/A</v>
      </c>
      <c r="T51" s="83" t="e">
        <f t="shared" si="14"/>
        <v>#N/A</v>
      </c>
      <c r="U51" s="74" t="e">
        <f t="shared" si="15"/>
        <v>#N/A</v>
      </c>
      <c r="V51" s="93"/>
    </row>
    <row r="52" spans="2:22">
      <c r="B52" s="11"/>
      <c r="C52" s="11"/>
      <c r="D52" s="11"/>
      <c r="E52" s="72">
        <f t="shared" si="0"/>
        <v>608676088.33896935</v>
      </c>
      <c r="F52" s="73">
        <v>94</v>
      </c>
      <c r="G52" s="74">
        <f t="shared" si="9"/>
        <v>4.9875218532027105E-9</v>
      </c>
      <c r="H52" s="72">
        <f t="shared" si="1"/>
        <v>20.226796811172932</v>
      </c>
      <c r="I52" s="73">
        <f t="shared" si="2"/>
        <v>57215552397.863121</v>
      </c>
      <c r="J52" s="74">
        <f t="shared" si="16"/>
        <v>35440395765.644554</v>
      </c>
      <c r="K52" s="75">
        <f t="shared" si="17"/>
        <v>20.226796811172932</v>
      </c>
      <c r="L52" s="76">
        <f t="shared" si="18"/>
        <v>5297736.3331354745</v>
      </c>
      <c r="M52" s="77">
        <f t="shared" si="19"/>
        <v>-5297716.106338663</v>
      </c>
      <c r="N52" s="72" t="e">
        <f t="shared" si="20"/>
        <v>#N/A</v>
      </c>
      <c r="O52" s="73" t="e">
        <f t="shared" si="21"/>
        <v>#N/A</v>
      </c>
      <c r="P52" s="74" t="e">
        <f t="shared" si="10"/>
        <v>#N/A</v>
      </c>
      <c r="Q52" s="72" t="e">
        <f t="shared" si="11"/>
        <v>#N/A</v>
      </c>
      <c r="R52" s="109" t="e">
        <f t="shared" si="12"/>
        <v>#N/A</v>
      </c>
      <c r="S52" s="82" t="e">
        <f t="shared" si="22"/>
        <v>#N/A</v>
      </c>
      <c r="T52" s="83" t="e">
        <f t="shared" si="14"/>
        <v>#N/A</v>
      </c>
      <c r="U52" s="74" t="e">
        <f t="shared" si="15"/>
        <v>#N/A</v>
      </c>
      <c r="V52" s="11"/>
    </row>
    <row r="53" spans="2:22">
      <c r="B53" s="11"/>
      <c r="C53" s="11"/>
      <c r="D53" s="11"/>
      <c r="E53" s="72">
        <f t="shared" si="0"/>
        <v>1744035066.9243362</v>
      </c>
      <c r="F53" s="73">
        <v>96</v>
      </c>
      <c r="G53" s="74">
        <f t="shared" si="9"/>
        <v>1.7615573908544395E-9</v>
      </c>
      <c r="H53" s="72">
        <f t="shared" si="1"/>
        <v>21.279467269985822</v>
      </c>
      <c r="I53" s="73">
        <f t="shared" si="2"/>
        <v>167427366520.73627</v>
      </c>
      <c r="J53" s="74">
        <f t="shared" si="16"/>
        <v>104697356328.55161</v>
      </c>
      <c r="K53" s="75">
        <f t="shared" si="17"/>
        <v>21.279467269985822</v>
      </c>
      <c r="L53" s="76">
        <f t="shared" si="18"/>
        <v>15502533.93710521</v>
      </c>
      <c r="M53" s="77">
        <f t="shared" si="19"/>
        <v>-15502512.657637941</v>
      </c>
      <c r="N53" s="72" t="e">
        <f t="shared" si="20"/>
        <v>#N/A</v>
      </c>
      <c r="O53" s="73" t="e">
        <f t="shared" si="21"/>
        <v>#N/A</v>
      </c>
      <c r="P53" s="74" t="e">
        <f t="shared" si="10"/>
        <v>#N/A</v>
      </c>
      <c r="Q53" s="72" t="e">
        <f t="shared" si="11"/>
        <v>#N/A</v>
      </c>
      <c r="R53" s="109" t="e">
        <f t="shared" si="12"/>
        <v>#N/A</v>
      </c>
      <c r="S53" s="82" t="e">
        <f t="shared" si="22"/>
        <v>#N/A</v>
      </c>
      <c r="T53" s="83" t="e">
        <f t="shared" si="14"/>
        <v>#N/A</v>
      </c>
      <c r="U53" s="74" t="e">
        <f t="shared" si="15"/>
        <v>#N/A</v>
      </c>
      <c r="V53" s="11"/>
    </row>
    <row r="54" spans="2:22">
      <c r="B54" s="11"/>
      <c r="C54" s="11"/>
      <c r="D54" s="11"/>
      <c r="E54" s="72">
        <f t="shared" si="0"/>
        <v>4889870363.4799347</v>
      </c>
      <c r="F54" s="73">
        <v>98</v>
      </c>
      <c r="G54" s="74">
        <f t="shared" si="9"/>
        <v>6.3576119264407043E-10</v>
      </c>
      <c r="H54" s="72">
        <f t="shared" si="1"/>
        <v>22.310431629750486</v>
      </c>
      <c r="I54" s="73">
        <f t="shared" si="2"/>
        <v>479207295719.03357</v>
      </c>
      <c r="J54" s="74">
        <f t="shared" si="16"/>
        <v>302415817040.91772</v>
      </c>
      <c r="K54" s="75">
        <f t="shared" si="17"/>
        <v>22.310431629750486</v>
      </c>
      <c r="L54" s="76">
        <f t="shared" si="18"/>
        <v>44371045.899910517</v>
      </c>
      <c r="M54" s="77">
        <f t="shared" si="19"/>
        <v>-44371023.589478888</v>
      </c>
      <c r="N54" s="72" t="e">
        <f t="shared" si="20"/>
        <v>#N/A</v>
      </c>
      <c r="O54" s="73" t="e">
        <f t="shared" si="21"/>
        <v>#N/A</v>
      </c>
      <c r="P54" s="74" t="e">
        <f t="shared" si="10"/>
        <v>#N/A</v>
      </c>
      <c r="Q54" s="72" t="e">
        <f t="shared" si="11"/>
        <v>#N/A</v>
      </c>
      <c r="R54" s="109" t="e">
        <f t="shared" si="12"/>
        <v>#N/A</v>
      </c>
      <c r="S54" s="82" t="e">
        <f t="shared" si="22"/>
        <v>#N/A</v>
      </c>
      <c r="T54" s="83" t="e">
        <f t="shared" si="14"/>
        <v>#N/A</v>
      </c>
      <c r="U54" s="74" t="e">
        <f t="shared" si="15"/>
        <v>#N/A</v>
      </c>
      <c r="V54" s="11"/>
    </row>
    <row r="55" spans="2:22">
      <c r="B55" s="11"/>
      <c r="C55" s="11"/>
      <c r="D55" s="11"/>
      <c r="E55" s="72">
        <f t="shared" si="0"/>
        <v>13427450528.842667</v>
      </c>
      <c r="F55" s="73">
        <v>100</v>
      </c>
      <c r="G55" s="74">
        <f t="shared" si="9"/>
        <v>2.3425841529594904E-10</v>
      </c>
      <c r="H55" s="72">
        <f t="shared" si="1"/>
        <v>23.320566995495259</v>
      </c>
      <c r="I55" s="73">
        <f t="shared" si="2"/>
        <v>1342745052984.2666</v>
      </c>
      <c r="J55" s="74">
        <f t="shared" si="16"/>
        <v>854873303667.12427</v>
      </c>
      <c r="K55" s="75">
        <f t="shared" si="17"/>
        <v>23.320566995495259</v>
      </c>
      <c r="L55" s="76">
        <f t="shared" si="18"/>
        <v>124328245.64669135</v>
      </c>
      <c r="M55" s="77">
        <f t="shared" si="19"/>
        <v>-124328222.32612436</v>
      </c>
      <c r="N55" s="72" t="e">
        <f t="shared" si="20"/>
        <v>#N/A</v>
      </c>
      <c r="O55" s="73" t="e">
        <f t="shared" si="21"/>
        <v>#N/A</v>
      </c>
      <c r="P55" s="74" t="e">
        <f t="shared" si="10"/>
        <v>#N/A</v>
      </c>
      <c r="Q55" s="72" t="e">
        <f t="shared" si="11"/>
        <v>#N/A</v>
      </c>
      <c r="R55" s="109" t="e">
        <f t="shared" si="12"/>
        <v>#N/A</v>
      </c>
      <c r="S55" s="82" t="e">
        <f t="shared" si="22"/>
        <v>#N/A</v>
      </c>
      <c r="T55" s="83" t="e">
        <f t="shared" si="14"/>
        <v>#N/A</v>
      </c>
      <c r="U55" s="74" t="e">
        <f t="shared" si="15"/>
        <v>#N/A</v>
      </c>
      <c r="V55" s="11"/>
    </row>
    <row r="56" spans="2:22">
      <c r="B56" s="11"/>
      <c r="C56" s="11"/>
      <c r="D56" s="11"/>
      <c r="E56" s="72">
        <f t="shared" si="0"/>
        <v>36141165104.395508</v>
      </c>
      <c r="F56" s="73">
        <v>102</v>
      </c>
      <c r="G56" s="74">
        <f t="shared" si="9"/>
        <v>8.8052528499791671E-11</v>
      </c>
      <c r="H56" s="72">
        <f t="shared" si="1"/>
        <v>24.310698360257014</v>
      </c>
      <c r="I56" s="73">
        <f t="shared" si="2"/>
        <v>3686398840750.3418</v>
      </c>
      <c r="J56" s="74">
        <f t="shared" si="16"/>
        <v>2367012975424.7354</v>
      </c>
      <c r="K56" s="75">
        <f t="shared" si="17"/>
        <v>24.310698360257014</v>
      </c>
      <c r="L56" s="76">
        <f t="shared" si="18"/>
        <v>341333225.99540204</v>
      </c>
      <c r="M56" s="77">
        <f t="shared" si="19"/>
        <v>-341333201.68470365</v>
      </c>
      <c r="N56" s="72" t="e">
        <f t="shared" si="20"/>
        <v>#N/A</v>
      </c>
      <c r="O56" s="73" t="e">
        <f t="shared" si="21"/>
        <v>#N/A</v>
      </c>
      <c r="P56" s="74" t="e">
        <f t="shared" si="10"/>
        <v>#N/A</v>
      </c>
      <c r="Q56" s="72" t="e">
        <f t="shared" si="11"/>
        <v>#N/A</v>
      </c>
      <c r="R56" s="109" t="e">
        <f t="shared" si="12"/>
        <v>#N/A</v>
      </c>
      <c r="S56" s="82" t="e">
        <f t="shared" si="22"/>
        <v>#N/A</v>
      </c>
      <c r="T56" s="83" t="e">
        <f t="shared" si="14"/>
        <v>#N/A</v>
      </c>
      <c r="U56" s="74" t="e">
        <f t="shared" si="15"/>
        <v>#N/A</v>
      </c>
      <c r="V56" s="11"/>
    </row>
    <row r="57" spans="2:22">
      <c r="B57" s="11"/>
      <c r="C57" s="11"/>
      <c r="D57" s="11"/>
      <c r="E57" s="72">
        <f t="shared" si="0"/>
        <v>95424639056.245972</v>
      </c>
      <c r="F57" s="73">
        <v>104</v>
      </c>
      <c r="G57" s="74">
        <f t="shared" si="9"/>
        <v>3.3736214608887174E-11</v>
      </c>
      <c r="H57" s="72">
        <f t="shared" si="1"/>
        <v>25.281602653094744</v>
      </c>
      <c r="I57" s="73">
        <f t="shared" si="2"/>
        <v>9924162461953.582</v>
      </c>
      <c r="J57" s="74">
        <f t="shared" si="16"/>
        <v>6424694655506.8691</v>
      </c>
      <c r="K57" s="75">
        <f t="shared" si="17"/>
        <v>25.281602653094744</v>
      </c>
      <c r="L57" s="76">
        <f t="shared" si="18"/>
        <v>918903931.66236866</v>
      </c>
      <c r="M57" s="77">
        <f t="shared" si="19"/>
        <v>-918903906.38076603</v>
      </c>
      <c r="N57" s="72" t="e">
        <f t="shared" si="20"/>
        <v>#N/A</v>
      </c>
      <c r="O57" s="73" t="e">
        <f t="shared" si="21"/>
        <v>#N/A</v>
      </c>
      <c r="P57" s="74" t="e">
        <f t="shared" si="10"/>
        <v>#N/A</v>
      </c>
      <c r="Q57" s="72" t="e">
        <f t="shared" si="11"/>
        <v>#N/A</v>
      </c>
      <c r="R57" s="109" t="e">
        <f t="shared" si="12"/>
        <v>#N/A</v>
      </c>
      <c r="S57" s="82" t="e">
        <f t="shared" si="22"/>
        <v>#N/A</v>
      </c>
      <c r="T57" s="83" t="e">
        <f t="shared" si="14"/>
        <v>#N/A</v>
      </c>
      <c r="U57" s="74" t="e">
        <f t="shared" si="15"/>
        <v>#N/A</v>
      </c>
      <c r="V57" s="11"/>
    </row>
    <row r="58" spans="2:22">
      <c r="B58" s="11"/>
      <c r="C58" s="11"/>
      <c r="D58" s="11"/>
      <c r="E58" s="72">
        <f t="shared" si="0"/>
        <v>247335710260.93732</v>
      </c>
      <c r="F58" s="73">
        <v>106</v>
      </c>
      <c r="G58" s="74">
        <f t="shared" si="9"/>
        <v>1.316559737311783E-11</v>
      </c>
      <c r="H58" s="72">
        <f t="shared" si="1"/>
        <v>26.234012401622969</v>
      </c>
      <c r="I58" s="73">
        <f t="shared" si="2"/>
        <v>26217585287765.355</v>
      </c>
      <c r="J58" s="74">
        <f t="shared" si="16"/>
        <v>17107576703189.221</v>
      </c>
      <c r="K58" s="75">
        <f t="shared" si="17"/>
        <v>26.234012401622969</v>
      </c>
      <c r="L58" s="76">
        <f t="shared" si="18"/>
        <v>2427554193.3116069</v>
      </c>
      <c r="M58" s="77">
        <f t="shared" si="19"/>
        <v>-2427554167.0775943</v>
      </c>
      <c r="N58" s="72" t="e">
        <f t="shared" si="20"/>
        <v>#N/A</v>
      </c>
      <c r="O58" s="73" t="e">
        <f t="shared" si="21"/>
        <v>#N/A</v>
      </c>
      <c r="P58" s="74" t="e">
        <f t="shared" si="10"/>
        <v>#N/A</v>
      </c>
      <c r="Q58" s="72" t="e">
        <f t="shared" si="11"/>
        <v>#N/A</v>
      </c>
      <c r="R58" s="109" t="e">
        <f t="shared" si="12"/>
        <v>#N/A</v>
      </c>
      <c r="S58" s="82" t="e">
        <f t="shared" si="22"/>
        <v>#N/A</v>
      </c>
      <c r="T58" s="83" t="e">
        <f t="shared" si="14"/>
        <v>#N/A</v>
      </c>
      <c r="U58" s="74" t="e">
        <f t="shared" si="15"/>
        <v>#N/A</v>
      </c>
      <c r="V58" s="11"/>
    </row>
    <row r="59" spans="2:22">
      <c r="B59" s="11"/>
      <c r="C59" s="11"/>
      <c r="D59" s="11"/>
      <c r="E59" s="72">
        <f t="shared" si="0"/>
        <v>629769081743.93713</v>
      </c>
      <c r="F59" s="73">
        <v>108</v>
      </c>
      <c r="G59" s="74">
        <f t="shared" si="9"/>
        <v>5.2296691375138151E-12</v>
      </c>
      <c r="H59" s="72">
        <f t="shared" si="1"/>
        <v>27.168619052228117</v>
      </c>
      <c r="I59" s="73">
        <f t="shared" si="2"/>
        <v>68015060828453.211</v>
      </c>
      <c r="J59" s="74">
        <f t="shared" si="16"/>
        <v>44721996696283.375</v>
      </c>
      <c r="K59" s="75">
        <f t="shared" si="17"/>
        <v>27.168619052228117</v>
      </c>
      <c r="L59" s="76">
        <f t="shared" si="18"/>
        <v>6297690817.4493713</v>
      </c>
      <c r="M59" s="77">
        <f t="shared" si="19"/>
        <v>-6297690790.2807522</v>
      </c>
      <c r="N59" s="72" t="e">
        <f t="shared" si="20"/>
        <v>#N/A</v>
      </c>
      <c r="O59" s="73" t="e">
        <f t="shared" si="21"/>
        <v>#N/A</v>
      </c>
      <c r="P59" s="74" t="e">
        <f t="shared" si="10"/>
        <v>#N/A</v>
      </c>
      <c r="Q59" s="72" t="e">
        <f t="shared" si="11"/>
        <v>#N/A</v>
      </c>
      <c r="R59" s="109" t="e">
        <f t="shared" si="12"/>
        <v>#N/A</v>
      </c>
      <c r="S59" s="82" t="e">
        <f t="shared" si="22"/>
        <v>#N/A</v>
      </c>
      <c r="T59" s="83" t="e">
        <f t="shared" si="14"/>
        <v>#N/A</v>
      </c>
      <c r="U59" s="74" t="e">
        <f t="shared" si="15"/>
        <v>#N/A</v>
      </c>
      <c r="V59" s="11"/>
    </row>
    <row r="60" spans="2:22">
      <c r="B60" s="11"/>
      <c r="C60" s="11"/>
      <c r="D60" s="11"/>
      <c r="E60" s="72">
        <f t="shared" si="0"/>
        <v>1576259869579.6838</v>
      </c>
      <c r="F60" s="73">
        <v>110</v>
      </c>
      <c r="G60" s="74">
        <f t="shared" si="9"/>
        <v>2.1130686380722369E-12</v>
      </c>
      <c r="H60" s="72">
        <f t="shared" si="1"/>
        <v>28.086075985636981</v>
      </c>
      <c r="I60" s="73">
        <f t="shared" si="2"/>
        <v>173388585653875.22</v>
      </c>
      <c r="J60" s="74">
        <f t="shared" si="16"/>
        <v>114853919555548.56</v>
      </c>
      <c r="K60" s="75">
        <f t="shared" si="17"/>
        <v>28.086075985636981</v>
      </c>
      <c r="L60" s="76">
        <f t="shared" si="18"/>
        <v>16054498671.655113</v>
      </c>
      <c r="M60" s="77">
        <f t="shared" si="19"/>
        <v>-16054498643.569036</v>
      </c>
      <c r="N60" s="72" t="e">
        <f t="shared" si="20"/>
        <v>#N/A</v>
      </c>
      <c r="O60" s="73" t="e">
        <f t="shared" si="21"/>
        <v>#N/A</v>
      </c>
      <c r="P60" s="74" t="e">
        <f t="shared" si="10"/>
        <v>#N/A</v>
      </c>
      <c r="Q60" s="72" t="e">
        <f t="shared" si="11"/>
        <v>#N/A</v>
      </c>
      <c r="R60" s="109" t="e">
        <f t="shared" si="12"/>
        <v>#N/A</v>
      </c>
      <c r="S60" s="82" t="e">
        <f t="shared" si="22"/>
        <v>#N/A</v>
      </c>
      <c r="T60" s="83" t="e">
        <f t="shared" si="14"/>
        <v>#N/A</v>
      </c>
      <c r="U60" s="74" t="e">
        <f t="shared" si="15"/>
        <v>#N/A</v>
      </c>
      <c r="V60" s="11"/>
    </row>
    <row r="61" spans="2:22">
      <c r="B61" s="11"/>
      <c r="C61" s="11"/>
      <c r="D61" s="11"/>
      <c r="E61" s="72">
        <f t="shared" si="0"/>
        <v>3880562606666.834</v>
      </c>
      <c r="F61" s="73">
        <v>112</v>
      </c>
      <c r="G61" s="74">
        <f t="shared" si="9"/>
        <v>8.6794151124785939E-13</v>
      </c>
      <c r="H61" s="72">
        <f t="shared" si="1"/>
        <v>28.987001260770512</v>
      </c>
      <c r="I61" s="73">
        <f t="shared" si="2"/>
        <v>434623011946797.38</v>
      </c>
      <c r="J61" s="74">
        <f t="shared" si="16"/>
        <v>289962368137804.94</v>
      </c>
      <c r="K61" s="75">
        <f t="shared" si="17"/>
        <v>28.987001260770512</v>
      </c>
      <c r="L61" s="76">
        <f t="shared" si="18"/>
        <v>40242871476.555313</v>
      </c>
      <c r="M61" s="77">
        <f t="shared" si="19"/>
        <v>-40242871447.568314</v>
      </c>
      <c r="N61" s="72" t="e">
        <f t="shared" si="20"/>
        <v>#N/A</v>
      </c>
      <c r="O61" s="73" t="e">
        <f t="shared" si="21"/>
        <v>#N/A</v>
      </c>
      <c r="P61" s="74" t="e">
        <f t="shared" si="10"/>
        <v>#N/A</v>
      </c>
      <c r="Q61" s="72" t="e">
        <f t="shared" si="11"/>
        <v>#N/A</v>
      </c>
      <c r="R61" s="109" t="e">
        <f t="shared" si="12"/>
        <v>#N/A</v>
      </c>
      <c r="S61" s="82" t="e">
        <f t="shared" si="22"/>
        <v>#N/A</v>
      </c>
      <c r="T61" s="83" t="e">
        <f t="shared" si="14"/>
        <v>#N/A</v>
      </c>
      <c r="U61" s="74" t="e">
        <f t="shared" si="15"/>
        <v>#N/A</v>
      </c>
      <c r="V61" s="11"/>
    </row>
    <row r="62" spans="2:22">
      <c r="B62" s="11"/>
      <c r="C62" s="11"/>
      <c r="D62" s="11"/>
      <c r="E62" s="72">
        <f t="shared" si="0"/>
        <v>9402343811192.7793</v>
      </c>
      <c r="F62" s="73">
        <v>114</v>
      </c>
      <c r="G62" s="74">
        <f t="shared" si="9"/>
        <v>3.6220196453287459E-13</v>
      </c>
      <c r="H62" s="72">
        <f t="shared" si="1"/>
        <v>29.87198011574041</v>
      </c>
      <c r="I62" s="73">
        <f t="shared" si="2"/>
        <v>1071867194476090.9</v>
      </c>
      <c r="J62" s="74">
        <f t="shared" si="16"/>
        <v>720067128102138.75</v>
      </c>
      <c r="K62" s="75">
        <f t="shared" si="17"/>
        <v>29.87198011574041</v>
      </c>
      <c r="L62" s="76">
        <f t="shared" si="18"/>
        <v>99246962451.489899</v>
      </c>
      <c r="M62" s="77">
        <f t="shared" si="19"/>
        <v>-99246962421.61792</v>
      </c>
      <c r="N62" s="72" t="e">
        <f t="shared" si="20"/>
        <v>#N/A</v>
      </c>
      <c r="O62" s="73" t="e">
        <f t="shared" si="21"/>
        <v>#N/A</v>
      </c>
      <c r="P62" s="74" t="e">
        <f t="shared" si="10"/>
        <v>#N/A</v>
      </c>
      <c r="Q62" s="72" t="e">
        <f t="shared" si="11"/>
        <v>#N/A</v>
      </c>
      <c r="R62" s="109" t="e">
        <f t="shared" si="12"/>
        <v>#N/A</v>
      </c>
      <c r="S62" s="82" t="e">
        <f t="shared" si="22"/>
        <v>#N/A</v>
      </c>
      <c r="T62" s="83" t="e">
        <f t="shared" si="14"/>
        <v>#N/A</v>
      </c>
      <c r="U62" s="74" t="e">
        <f t="shared" si="15"/>
        <v>#N/A</v>
      </c>
      <c r="V62" s="11"/>
    </row>
    <row r="63" spans="2:22">
      <c r="B63" s="11"/>
      <c r="C63" s="11"/>
      <c r="D63" s="11"/>
      <c r="E63" s="72">
        <f t="shared" si="0"/>
        <v>22433292671218.035</v>
      </c>
      <c r="F63" s="73">
        <v>116</v>
      </c>
      <c r="G63" s="74">
        <f t="shared" si="9"/>
        <v>1.534807650220587E-13</v>
      </c>
      <c r="H63" s="72">
        <f t="shared" si="1"/>
        <v>30.741567251333802</v>
      </c>
      <c r="I63" s="73">
        <f t="shared" si="2"/>
        <v>2602261949861408</v>
      </c>
      <c r="J63" s="74">
        <f t="shared" si="16"/>
        <v>1759909608530491</v>
      </c>
      <c r="K63" s="75">
        <f t="shared" si="17"/>
        <v>30.741567251333802</v>
      </c>
      <c r="L63" s="76">
        <f t="shared" si="18"/>
        <v>240950180542.72296</v>
      </c>
      <c r="M63" s="77">
        <f t="shared" si="19"/>
        <v>-240950180511.98138</v>
      </c>
      <c r="N63" s="72" t="e">
        <f t="shared" si="20"/>
        <v>#N/A</v>
      </c>
      <c r="O63" s="73" t="e">
        <f t="shared" si="21"/>
        <v>#N/A</v>
      </c>
      <c r="P63" s="74" t="e">
        <f t="shared" si="10"/>
        <v>#N/A</v>
      </c>
      <c r="Q63" s="72" t="e">
        <f t="shared" si="11"/>
        <v>#N/A</v>
      </c>
      <c r="R63" s="109" t="e">
        <f t="shared" si="12"/>
        <v>#N/A</v>
      </c>
      <c r="S63" s="82" t="e">
        <f t="shared" si="22"/>
        <v>#N/A</v>
      </c>
      <c r="T63" s="83" t="e">
        <f t="shared" si="14"/>
        <v>#N/A</v>
      </c>
      <c r="U63" s="74" t="e">
        <f t="shared" si="15"/>
        <v>#N/A</v>
      </c>
      <c r="V63" s="11"/>
    </row>
    <row r="64" spans="2:22">
      <c r="B64" s="11"/>
      <c r="C64" s="11"/>
      <c r="D64" s="11"/>
      <c r="E64" s="72">
        <f t="shared" si="0"/>
        <v>52734389946150.656</v>
      </c>
      <c r="F64" s="73">
        <v>118</v>
      </c>
      <c r="G64" s="74">
        <f t="shared" si="9"/>
        <v>6.6004210403778097E-14</v>
      </c>
      <c r="H64" s="72">
        <f t="shared" si="1"/>
        <v>31.596288919298786</v>
      </c>
      <c r="I64" s="73">
        <f t="shared" si="2"/>
        <v>6222658013645895</v>
      </c>
      <c r="J64" s="74">
        <f t="shared" si="16"/>
        <v>4235760247431571</v>
      </c>
      <c r="K64" s="75">
        <f t="shared" si="17"/>
        <v>31.596288919298786</v>
      </c>
      <c r="L64" s="76">
        <f t="shared" si="18"/>
        <v>576172038300.54578</v>
      </c>
      <c r="M64" s="77">
        <f t="shared" si="19"/>
        <v>-576172038268.94946</v>
      </c>
      <c r="N64" s="72" t="e">
        <f t="shared" si="20"/>
        <v>#N/A</v>
      </c>
      <c r="O64" s="73" t="e">
        <f t="shared" si="21"/>
        <v>#N/A</v>
      </c>
      <c r="P64" s="74" t="e">
        <f t="shared" si="10"/>
        <v>#N/A</v>
      </c>
      <c r="Q64" s="72" t="e">
        <f t="shared" si="11"/>
        <v>#N/A</v>
      </c>
      <c r="R64" s="109" t="e">
        <f t="shared" si="12"/>
        <v>#N/A</v>
      </c>
      <c r="S64" s="82" t="e">
        <f t="shared" si="22"/>
        <v>#N/A</v>
      </c>
      <c r="T64" s="83" t="e">
        <f t="shared" si="14"/>
        <v>#N/A</v>
      </c>
      <c r="U64" s="74" t="e">
        <f t="shared" si="15"/>
        <v>#N/A</v>
      </c>
      <c r="V64" s="11"/>
    </row>
    <row r="65" spans="2:22" ht="19.5" thickBot="1">
      <c r="B65" s="11"/>
      <c r="C65" s="11"/>
      <c r="D65" s="11"/>
      <c r="E65" s="94">
        <f t="shared" si="0"/>
        <v>122195683049861.73</v>
      </c>
      <c r="F65" s="95">
        <v>120</v>
      </c>
      <c r="G65" s="96">
        <f t="shared" si="9"/>
        <v>2.8793014218923993E-14</v>
      </c>
      <c r="H65" s="94">
        <f t="shared" si="1"/>
        <v>32.436644835117832</v>
      </c>
      <c r="I65" s="95">
        <f t="shared" si="2"/>
        <v>1.4663481965983528E+16</v>
      </c>
      <c r="J65" s="96">
        <f t="shared" si="16"/>
        <v>1.004434406118371E+16</v>
      </c>
      <c r="K65" s="97">
        <f t="shared" si="17"/>
        <v>32.436644835117832</v>
      </c>
      <c r="L65" s="98">
        <f t="shared" si="18"/>
        <v>1357729811665.1416</v>
      </c>
      <c r="M65" s="99">
        <f t="shared" si="19"/>
        <v>-1357729811632.7051</v>
      </c>
      <c r="N65" s="94" t="e">
        <f t="shared" si="20"/>
        <v>#N/A</v>
      </c>
      <c r="O65" s="95" t="e">
        <f t="shared" si="21"/>
        <v>#N/A</v>
      </c>
      <c r="P65" s="96" t="e">
        <f t="shared" si="10"/>
        <v>#N/A</v>
      </c>
      <c r="Q65" s="94" t="e">
        <f t="shared" si="11"/>
        <v>#N/A</v>
      </c>
      <c r="R65" s="111" t="e">
        <f t="shared" si="12"/>
        <v>#N/A</v>
      </c>
      <c r="S65" s="100" t="e">
        <f t="shared" si="22"/>
        <v>#N/A</v>
      </c>
      <c r="T65" s="101" t="e">
        <f t="shared" si="14"/>
        <v>#N/A</v>
      </c>
      <c r="U65" s="96" t="e">
        <f t="shared" si="15"/>
        <v>#N/A</v>
      </c>
      <c r="V65" s="11"/>
    </row>
    <row r="66" spans="2:2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2:22">
      <c r="B67" s="11"/>
      <c r="C67" s="11"/>
      <c r="D67" s="11"/>
      <c r="E67" s="11"/>
      <c r="F67" s="11"/>
      <c r="G67" s="11"/>
      <c r="H67" s="93"/>
      <c r="I67" s="11"/>
      <c r="J67" s="11"/>
      <c r="K67" s="11"/>
      <c r="L67" s="11"/>
      <c r="M67" s="102"/>
      <c r="N67" s="11"/>
      <c r="O67" s="11"/>
      <c r="P67" s="11"/>
      <c r="Q67" s="11"/>
      <c r="R67" s="11"/>
      <c r="S67" s="11"/>
      <c r="T67" s="11"/>
      <c r="U67" s="11"/>
      <c r="V67" s="11"/>
    </row>
  </sheetData>
  <phoneticPr fontId="1"/>
  <conditionalFormatting sqref="Q5:R65">
    <cfRule type="expression" dxfId="2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opLeftCell="J47" zoomScale="115" zoomScaleNormal="115" workbookViewId="0">
      <selection activeCell="P23" sqref="P23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2" s="11" customFormat="1" ht="24">
      <c r="A1" s="10" t="s">
        <v>81</v>
      </c>
    </row>
    <row r="2" spans="1:22" ht="20.25" customHeight="1" thickBot="1">
      <c r="B2" s="1" t="s">
        <v>17</v>
      </c>
      <c r="C2" s="1"/>
      <c r="D2" s="1"/>
      <c r="E2" s="26" t="s">
        <v>247</v>
      </c>
      <c r="F2" s="1"/>
      <c r="G2" s="1"/>
      <c r="H2" s="26" t="s">
        <v>248</v>
      </c>
      <c r="I2" s="1"/>
      <c r="J2" s="1"/>
      <c r="K2" s="1"/>
      <c r="L2" s="26"/>
      <c r="M2" s="11"/>
      <c r="N2" s="26" t="s">
        <v>249</v>
      </c>
      <c r="O2" s="11"/>
      <c r="P2" s="11"/>
      <c r="Q2" s="26" t="s">
        <v>28</v>
      </c>
      <c r="R2" s="11"/>
      <c r="S2" s="26" t="s">
        <v>250</v>
      </c>
      <c r="T2" s="11"/>
      <c r="U2" s="11"/>
      <c r="V2" s="11"/>
    </row>
    <row r="3" spans="1:22" ht="21">
      <c r="B3" s="12" t="s">
        <v>2</v>
      </c>
      <c r="C3" s="69">
        <v>20900</v>
      </c>
      <c r="D3" s="11"/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  <c r="V3" s="11"/>
    </row>
    <row r="4" spans="1:22" ht="21">
      <c r="B4" s="13" t="s">
        <v>16</v>
      </c>
      <c r="C4" s="70">
        <v>116</v>
      </c>
      <c r="D4" s="11"/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  <c r="V4" s="11"/>
    </row>
    <row r="5" spans="1:22">
      <c r="A5" s="2"/>
      <c r="B5" s="13" t="s">
        <v>3</v>
      </c>
      <c r="C5" s="71">
        <v>1.8500000000000001E-3</v>
      </c>
      <c r="D5" s="11"/>
      <c r="E5" s="72">
        <f t="shared" ref="E5:E65" si="0">F5/C$3+C$5*(F5/C$4)^C$6</f>
        <v>0</v>
      </c>
      <c r="F5" s="73">
        <v>0</v>
      </c>
      <c r="G5" s="74" t="e">
        <f>IFERROR((F5-F4)/(E5-E4),NA())</f>
        <v>#N/A</v>
      </c>
      <c r="H5" s="72">
        <f t="shared" ref="H5:H65" si="1">LN((1+E5))</f>
        <v>0</v>
      </c>
      <c r="I5" s="73">
        <f t="shared" ref="I5:I65" si="2">F5*(1+E5)</f>
        <v>0</v>
      </c>
      <c r="J5" s="74" t="e">
        <f t="shared" ref="J5:J36" si="3">IFERROR((I5-I4)/(H5-H4),NA())</f>
        <v>#N/A</v>
      </c>
      <c r="K5" s="75">
        <f t="shared" ref="K5:K36" si="4">H5</f>
        <v>0</v>
      </c>
      <c r="L5" s="76">
        <f t="shared" ref="L5:L36" si="5">I5/C$3</f>
        <v>0</v>
      </c>
      <c r="M5" s="77">
        <f t="shared" ref="M5:M36" si="6">H5-L5</f>
        <v>0</v>
      </c>
      <c r="N5" s="72">
        <f>INDEX(M1:M65,C$23,1)-INDEX(M1:M65,C$23,1)</f>
        <v>0</v>
      </c>
      <c r="O5" s="73">
        <f>INDEX(I$1:I$65,C$23,1)</f>
        <v>80.306404443373239</v>
      </c>
      <c r="P5" s="74" t="e">
        <f>IFERROR((O5-O4)/(N5-N4),NA())</f>
        <v>#N/A</v>
      </c>
      <c r="Q5" s="72">
        <f>ROUND(N5,7)</f>
        <v>0</v>
      </c>
      <c r="R5" s="109">
        <f>ROUND(INDEX(I$1:I$65,C$23,1)*6.89476,3)</f>
        <v>553.69299999999998</v>
      </c>
      <c r="S5" s="78">
        <v>0</v>
      </c>
      <c r="T5" s="79">
        <v>0</v>
      </c>
      <c r="U5" s="74" t="e">
        <f>IFERROR((T5-T4)/(S5-S4),NA())</f>
        <v>#N/A</v>
      </c>
      <c r="V5" s="11"/>
    </row>
    <row r="6" spans="1:22" ht="19.5" thickBot="1">
      <c r="A6" s="2"/>
      <c r="B6" s="16" t="s">
        <v>4</v>
      </c>
      <c r="C6" s="80">
        <v>18</v>
      </c>
      <c r="D6" s="11"/>
      <c r="E6" s="72">
        <f t="shared" si="0"/>
        <v>2.3923444976076556E-4</v>
      </c>
      <c r="F6" s="73">
        <v>5</v>
      </c>
      <c r="G6" s="74">
        <f>IFERROR((F6-F5)/(E6-E5),NA())</f>
        <v>20900</v>
      </c>
      <c r="H6" s="72">
        <f t="shared" si="1"/>
        <v>2.3920583776306664E-4</v>
      </c>
      <c r="I6" s="73">
        <f t="shared" si="2"/>
        <v>5.0011961722488039</v>
      </c>
      <c r="J6" s="74">
        <f t="shared" si="3"/>
        <v>20907.500498388708</v>
      </c>
      <c r="K6" s="75">
        <f t="shared" si="4"/>
        <v>2.3920583776306664E-4</v>
      </c>
      <c r="L6" s="76">
        <f t="shared" si="5"/>
        <v>2.3929168288271789E-4</v>
      </c>
      <c r="M6" s="77">
        <f t="shared" si="6"/>
        <v>-8.5845119651245484E-8</v>
      </c>
      <c r="N6" s="72">
        <f t="shared" ref="N6:N37" si="7">IFERROR(INDEX(M$1:M$65,ROW()+$C$23-5)-INDEX(M$1:M$65,$C$23,1),NA())</f>
        <v>1.6904930146928107E-6</v>
      </c>
      <c r="O6" s="73">
        <f t="shared" ref="O6:O37" si="8">IFERROR(INDEX(I$1:I$65,ROW()+$C$23-5),NA())</f>
        <v>85.346277073906677</v>
      </c>
      <c r="P6" s="110">
        <f>IFERROR((O6-O5)/(N6-N5),NA())</f>
        <v>2981303.4344003261</v>
      </c>
      <c r="Q6" s="72">
        <f>ROUND(N6,7)</f>
        <v>1.7E-6</v>
      </c>
      <c r="R6" s="109">
        <f>IFERROR(ROUND(IFERROR(INDEX(I$1:I$65,ROW()+$C$23-5),"")*6.89476,3),NA())</f>
        <v>588.44200000000001</v>
      </c>
      <c r="S6" s="82">
        <f>T6/C3</f>
        <v>3.842411695855179E-3</v>
      </c>
      <c r="T6" s="83">
        <f>O5</f>
        <v>80.306404443373239</v>
      </c>
      <c r="U6" s="74">
        <f>IFERROR((T6-T5)/(S6-S5),NA())</f>
        <v>20900</v>
      </c>
      <c r="V6" s="11"/>
    </row>
    <row r="7" spans="1:22">
      <c r="B7" s="11"/>
      <c r="C7" s="11"/>
      <c r="D7" s="11"/>
      <c r="E7" s="72">
        <f t="shared" si="0"/>
        <v>4.7846889952153111E-4</v>
      </c>
      <c r="F7" s="73">
        <v>10</v>
      </c>
      <c r="G7" s="74">
        <f t="shared" ref="G7:G65" si="9">IFERROR((F7-F6)/(E7-E6),NA())</f>
        <v>20900</v>
      </c>
      <c r="H7" s="72">
        <f t="shared" si="1"/>
        <v>4.7835446977698978E-4</v>
      </c>
      <c r="I7" s="73">
        <f t="shared" si="2"/>
        <v>10.004784688995215</v>
      </c>
      <c r="J7" s="74">
        <f t="shared" si="3"/>
        <v>20922.505283053866</v>
      </c>
      <c r="K7" s="75">
        <f t="shared" si="4"/>
        <v>4.7835446977698978E-4</v>
      </c>
      <c r="L7" s="76">
        <f t="shared" si="5"/>
        <v>4.7869783200934043E-4</v>
      </c>
      <c r="M7" s="77">
        <f t="shared" si="6"/>
        <v>-3.433622323506481E-7</v>
      </c>
      <c r="N7" s="72">
        <f t="shared" si="7"/>
        <v>1.0917832818231957E-5</v>
      </c>
      <c r="O7" s="73">
        <f t="shared" si="8"/>
        <v>90.389287776238788</v>
      </c>
      <c r="P7" s="74">
        <f t="shared" ref="P7:P65" si="10">IFERROR((O7-O6)/(N7-N6),NA())</f>
        <v>546529.2066515059</v>
      </c>
      <c r="Q7" s="72">
        <f t="shared" ref="Q7:Q65" si="11">ROUND(N7,7)</f>
        <v>1.0900000000000001E-5</v>
      </c>
      <c r="R7" s="109">
        <f t="shared" ref="R7:R65" si="12">IFERROR(ROUND(IFERROR(INDEX(I$1:I$65,ROW()+$C$23-5),"")*6.89476,3),NA())</f>
        <v>623.21199999999999</v>
      </c>
      <c r="S7" s="82">
        <f t="shared" ref="S7:S38" si="13">IFERROR(S6+VLOOKUP(T7,$I$5:$K$65,3)-VLOOKUP(T6,$I$5:$K$65,3),NA())</f>
        <v>4.0852444199958732E-3</v>
      </c>
      <c r="T7" s="83">
        <f t="shared" ref="T7:T65" si="14">O6</f>
        <v>85.346277073906677</v>
      </c>
      <c r="U7" s="81">
        <f t="shared" ref="U7:U65" si="15">IFERROR((T7-T6)/(S7-S6),NA())</f>
        <v>20754.503530641945</v>
      </c>
      <c r="V7" s="11"/>
    </row>
    <row r="8" spans="1:22" ht="19.5" thickBot="1">
      <c r="B8" s="1" t="s">
        <v>7</v>
      </c>
      <c r="C8" s="11"/>
      <c r="D8" s="11"/>
      <c r="E8" s="72">
        <f t="shared" si="0"/>
        <v>7.1770334928229686E-4</v>
      </c>
      <c r="F8" s="73">
        <v>15</v>
      </c>
      <c r="G8" s="74">
        <f t="shared" si="9"/>
        <v>20899.999999999982</v>
      </c>
      <c r="H8" s="72">
        <f t="shared" si="1"/>
        <v>7.1744592339635931E-4</v>
      </c>
      <c r="I8" s="73">
        <f t="shared" si="2"/>
        <v>15.010765550239233</v>
      </c>
      <c r="J8" s="74">
        <f t="shared" si="3"/>
        <v>20937.514852427448</v>
      </c>
      <c r="K8" s="75">
        <f t="shared" si="4"/>
        <v>7.1744592339635931E-4</v>
      </c>
      <c r="L8" s="76">
        <f t="shared" si="5"/>
        <v>7.182184473798676E-4</v>
      </c>
      <c r="M8" s="77">
        <f t="shared" si="6"/>
        <v>-7.7252398350828762E-7</v>
      </c>
      <c r="N8" s="72">
        <f t="shared" si="7"/>
        <v>3.9059881635673463E-5</v>
      </c>
      <c r="O8" s="73">
        <f t="shared" si="8"/>
        <v>95.436645172081697</v>
      </c>
      <c r="P8" s="74">
        <f t="shared" si="10"/>
        <v>179352.87613866708</v>
      </c>
      <c r="Q8" s="72">
        <f t="shared" si="11"/>
        <v>3.9100000000000002E-5</v>
      </c>
      <c r="R8" s="109">
        <f t="shared" si="12"/>
        <v>658.01300000000003</v>
      </c>
      <c r="S8" s="82">
        <f t="shared" si="13"/>
        <v>4.3357641379014288E-3</v>
      </c>
      <c r="T8" s="83">
        <f t="shared" si="14"/>
        <v>90.389287776238788</v>
      </c>
      <c r="U8" s="74">
        <f t="shared" si="15"/>
        <v>20130.19471877777</v>
      </c>
      <c r="V8" s="11"/>
    </row>
    <row r="9" spans="1:22">
      <c r="B9" s="12" t="s">
        <v>1</v>
      </c>
      <c r="C9" s="18" t="s">
        <v>0</v>
      </c>
      <c r="D9" s="11"/>
      <c r="E9" s="72">
        <f t="shared" si="0"/>
        <v>9.5693779904309573E-4</v>
      </c>
      <c r="F9" s="73">
        <v>20</v>
      </c>
      <c r="G9" s="74">
        <f t="shared" si="9"/>
        <v>20899.99999999709</v>
      </c>
      <c r="H9" s="72">
        <f t="shared" si="1"/>
        <v>9.5648022595681435E-4</v>
      </c>
      <c r="I9" s="73">
        <f t="shared" si="2"/>
        <v>20.019138755980862</v>
      </c>
      <c r="J9" s="74">
        <f t="shared" si="3"/>
        <v>20952.529206451207</v>
      </c>
      <c r="K9" s="75">
        <f t="shared" si="4"/>
        <v>9.5648022595681435E-4</v>
      </c>
      <c r="L9" s="76">
        <f t="shared" si="5"/>
        <v>9.5785352899429958E-4</v>
      </c>
      <c r="M9" s="77">
        <f t="shared" si="6"/>
        <v>-1.3733030374852304E-6</v>
      </c>
      <c r="N9" s="72">
        <f t="shared" si="7"/>
        <v>1.1205627591284566E-4</v>
      </c>
      <c r="O9" s="73">
        <f t="shared" si="8"/>
        <v>100.49126058941418</v>
      </c>
      <c r="P9" s="74">
        <f t="shared" si="10"/>
        <v>69244.727323650703</v>
      </c>
      <c r="Q9" s="72">
        <f t="shared" si="11"/>
        <v>1.121E-4</v>
      </c>
      <c r="R9" s="109">
        <f t="shared" si="12"/>
        <v>692.86300000000006</v>
      </c>
      <c r="S9" s="82">
        <f t="shared" si="13"/>
        <v>4.6054065405869505E-3</v>
      </c>
      <c r="T9" s="83">
        <f t="shared" si="14"/>
        <v>95.436645172081697</v>
      </c>
      <c r="U9" s="74">
        <f t="shared" si="15"/>
        <v>18718.707983512282</v>
      </c>
      <c r="V9" s="11"/>
    </row>
    <row r="10" spans="1:22">
      <c r="B10" s="84">
        <v>0</v>
      </c>
      <c r="C10" s="85">
        <f>B10/(C$3*0.7)</f>
        <v>0</v>
      </c>
      <c r="D10" s="11"/>
      <c r="E10" s="72">
        <f t="shared" si="0"/>
        <v>1.1961722488056891E-3</v>
      </c>
      <c r="F10" s="73">
        <v>25</v>
      </c>
      <c r="G10" s="74">
        <f t="shared" si="9"/>
        <v>20899.999999840322</v>
      </c>
      <c r="H10" s="72">
        <f t="shared" si="1"/>
        <v>1.1954574047755055E-3</v>
      </c>
      <c r="I10" s="73">
        <f t="shared" si="2"/>
        <v>25.029904306220139</v>
      </c>
      <c r="J10" s="74">
        <f t="shared" si="3"/>
        <v>20967.548345027877</v>
      </c>
      <c r="K10" s="75">
        <f t="shared" si="4"/>
        <v>1.1954574047755055E-3</v>
      </c>
      <c r="L10" s="76">
        <f t="shared" si="5"/>
        <v>1.1976030768526382E-3</v>
      </c>
      <c r="M10" s="77">
        <f t="shared" si="6"/>
        <v>-2.1456720771327164E-6</v>
      </c>
      <c r="N10" s="72">
        <f t="shared" si="7"/>
        <v>2.8656943613129988E-4</v>
      </c>
      <c r="O10" s="73">
        <f t="shared" si="8"/>
        <v>105.55983592499589</v>
      </c>
      <c r="P10" s="74">
        <f t="shared" si="10"/>
        <v>29044.086584856461</v>
      </c>
      <c r="Q10" s="72">
        <f t="shared" si="11"/>
        <v>2.8659999999999997E-4</v>
      </c>
      <c r="R10" s="109">
        <f t="shared" si="12"/>
        <v>727.81</v>
      </c>
      <c r="S10" s="82">
        <f t="shared" si="13"/>
        <v>4.9202505624876868E-3</v>
      </c>
      <c r="T10" s="83">
        <f t="shared" si="14"/>
        <v>100.49126058941418</v>
      </c>
      <c r="U10" s="74">
        <f t="shared" si="15"/>
        <v>16054.347758669208</v>
      </c>
      <c r="V10" s="11"/>
    </row>
    <row r="11" spans="1:22" ht="19.5" thickBot="1">
      <c r="B11" s="86">
        <v>999</v>
      </c>
      <c r="C11" s="87">
        <f>B11/(C$3*0.7)</f>
        <v>6.8284347231715656E-2</v>
      </c>
      <c r="D11" s="11"/>
      <c r="E11" s="72">
        <f t="shared" si="0"/>
        <v>1.4354066986141509E-3</v>
      </c>
      <c r="F11" s="73">
        <v>30</v>
      </c>
      <c r="G11" s="74">
        <f t="shared" si="9"/>
        <v>20899.999995833161</v>
      </c>
      <c r="H11" s="72">
        <f t="shared" si="1"/>
        <v>1.434377487192574E-3</v>
      </c>
      <c r="I11" s="73">
        <f t="shared" si="2"/>
        <v>30.043062200958424</v>
      </c>
      <c r="J11" s="74">
        <f t="shared" si="3"/>
        <v>20982.57226442403</v>
      </c>
      <c r="K11" s="75">
        <f t="shared" si="4"/>
        <v>1.434377487192574E-3</v>
      </c>
      <c r="L11" s="76">
        <f t="shared" si="5"/>
        <v>1.4374670909549484E-3</v>
      </c>
      <c r="M11" s="77">
        <f t="shared" si="6"/>
        <v>-3.0896037623744706E-6</v>
      </c>
      <c r="N11" s="72">
        <f t="shared" si="7"/>
        <v>6.8165973908207878E-4</v>
      </c>
      <c r="O11" s="73">
        <f t="shared" si="8"/>
        <v>110.65718018033431</v>
      </c>
      <c r="P11" s="74">
        <f t="shared" si="10"/>
        <v>12901.719473417321</v>
      </c>
      <c r="Q11" s="72">
        <f t="shared" si="11"/>
        <v>6.8170000000000004E-4</v>
      </c>
      <c r="R11" s="109">
        <f t="shared" si="12"/>
        <v>762.95500000000004</v>
      </c>
      <c r="S11" s="82">
        <f t="shared" si="13"/>
        <v>5.3372792890019156E-3</v>
      </c>
      <c r="T11" s="83">
        <f t="shared" si="14"/>
        <v>105.55983592499589</v>
      </c>
      <c r="U11" s="74">
        <f t="shared" si="15"/>
        <v>12154.019647394183</v>
      </c>
      <c r="V11" s="11"/>
    </row>
    <row r="12" spans="1:22">
      <c r="B12" s="11"/>
      <c r="C12" s="11"/>
      <c r="D12" s="11"/>
      <c r="E12" s="72">
        <f t="shared" si="0"/>
        <v>1.6746411491199665E-3</v>
      </c>
      <c r="F12" s="73">
        <v>35</v>
      </c>
      <c r="G12" s="74">
        <f t="shared" si="9"/>
        <v>20899.999934910931</v>
      </c>
      <c r="H12" s="72">
        <f t="shared" si="1"/>
        <v>1.6732405011346144E-3</v>
      </c>
      <c r="I12" s="73">
        <f t="shared" si="2"/>
        <v>35.0586124402192</v>
      </c>
      <c r="J12" s="74">
        <f t="shared" si="3"/>
        <v>20997.600911448721</v>
      </c>
      <c r="K12" s="75">
        <f t="shared" si="4"/>
        <v>1.6732405011346144E-3</v>
      </c>
      <c r="L12" s="76">
        <f t="shared" si="5"/>
        <v>1.677445571302354E-3</v>
      </c>
      <c r="M12" s="77">
        <f t="shared" si="6"/>
        <v>-4.2050701677396381E-6</v>
      </c>
      <c r="N12" s="72">
        <f t="shared" si="7"/>
        <v>1.538731359554942E-3</v>
      </c>
      <c r="O12" s="73">
        <f t="shared" si="8"/>
        <v>115.81482352913633</v>
      </c>
      <c r="P12" s="74">
        <f t="shared" si="10"/>
        <v>6017.7507055436654</v>
      </c>
      <c r="Q12" s="72">
        <f t="shared" si="11"/>
        <v>1.5387000000000001E-3</v>
      </c>
      <c r="R12" s="109">
        <f t="shared" si="12"/>
        <v>798.51499999999999</v>
      </c>
      <c r="S12" s="82">
        <f t="shared" si="13"/>
        <v>5.9762616615861124E-3</v>
      </c>
      <c r="T12" s="83">
        <f t="shared" si="14"/>
        <v>110.65718018033431</v>
      </c>
      <c r="U12" s="74">
        <f t="shared" si="15"/>
        <v>7977.2846232417023</v>
      </c>
      <c r="V12" s="11"/>
    </row>
    <row r="13" spans="1:22" ht="19.5" thickBot="1">
      <c r="B13" s="1" t="s">
        <v>8</v>
      </c>
      <c r="C13" s="11"/>
      <c r="D13" s="11"/>
      <c r="E13" s="72">
        <f t="shared" si="0"/>
        <v>1.9138756068765067E-3</v>
      </c>
      <c r="F13" s="73">
        <v>40</v>
      </c>
      <c r="G13" s="74">
        <f t="shared" si="9"/>
        <v>20899.999301473159</v>
      </c>
      <c r="H13" s="72">
        <f t="shared" si="1"/>
        <v>1.9120464803991735E-3</v>
      </c>
      <c r="I13" s="73">
        <f t="shared" si="2"/>
        <v>40.076555024275066</v>
      </c>
      <c r="J13" s="74">
        <f t="shared" si="3"/>
        <v>21012.633768674539</v>
      </c>
      <c r="K13" s="75">
        <f t="shared" si="4"/>
        <v>1.9120464803991735E-3</v>
      </c>
      <c r="L13" s="76">
        <f t="shared" si="5"/>
        <v>1.9175385179078979E-3</v>
      </c>
      <c r="M13" s="77">
        <f t="shared" si="6"/>
        <v>-5.4920375087243786E-6</v>
      </c>
      <c r="N13" s="72">
        <f t="shared" si="7"/>
        <v>3.331144298348558E-3</v>
      </c>
      <c r="O13" s="73">
        <f t="shared" si="8"/>
        <v>121.09766412319621</v>
      </c>
      <c r="P13" s="74">
        <f t="shared" si="10"/>
        <v>2947.3345565199361</v>
      </c>
      <c r="Q13" s="72">
        <f t="shared" si="11"/>
        <v>3.3311E-3</v>
      </c>
      <c r="R13" s="109">
        <f t="shared" si="12"/>
        <v>834.93899999999996</v>
      </c>
      <c r="S13" s="82">
        <f t="shared" si="13"/>
        <v>7.0801104757815606E-3</v>
      </c>
      <c r="T13" s="83">
        <f t="shared" si="14"/>
        <v>115.81482352913633</v>
      </c>
      <c r="U13" s="74">
        <f t="shared" si="15"/>
        <v>4672.4182537272809</v>
      </c>
      <c r="V13" s="11"/>
    </row>
    <row r="14" spans="1:22">
      <c r="B14" s="12" t="s">
        <v>1</v>
      </c>
      <c r="C14" s="18" t="s">
        <v>0</v>
      </c>
      <c r="D14" s="11"/>
      <c r="E14" s="72">
        <f t="shared" si="0"/>
        <v>2.1531101210877051E-3</v>
      </c>
      <c r="F14" s="73">
        <v>45</v>
      </c>
      <c r="G14" s="74">
        <f t="shared" si="9"/>
        <v>20899.9943694828</v>
      </c>
      <c r="H14" s="72">
        <f t="shared" si="1"/>
        <v>2.1507955013162815E-3</v>
      </c>
      <c r="I14" s="73">
        <f t="shared" si="2"/>
        <v>45.096889955448944</v>
      </c>
      <c r="J14" s="74">
        <f t="shared" si="3"/>
        <v>21027.66709530048</v>
      </c>
      <c r="K14" s="75">
        <f t="shared" si="4"/>
        <v>2.1507955013162815E-3</v>
      </c>
      <c r="L14" s="76">
        <f t="shared" si="5"/>
        <v>2.1577459308827246E-3</v>
      </c>
      <c r="M14" s="77">
        <f t="shared" si="6"/>
        <v>-6.9504295664431053E-6</v>
      </c>
      <c r="N14" s="72">
        <f t="shared" si="7"/>
        <v>6.9574206368991053E-3</v>
      </c>
      <c r="O14" s="73">
        <f t="shared" si="8"/>
        <v>126.63520944566997</v>
      </c>
      <c r="P14" s="74">
        <f t="shared" si="10"/>
        <v>1527.0610415441101</v>
      </c>
      <c r="Q14" s="72">
        <f t="shared" si="11"/>
        <v>6.9573999999999999E-3</v>
      </c>
      <c r="R14" s="109">
        <f t="shared" si="12"/>
        <v>873.11900000000003</v>
      </c>
      <c r="S14" s="82">
        <f t="shared" si="13"/>
        <v>9.1252909071139268E-3</v>
      </c>
      <c r="T14" s="83">
        <f t="shared" si="14"/>
        <v>121.09766412319621</v>
      </c>
      <c r="U14" s="74">
        <f t="shared" si="15"/>
        <v>2583.068228663954</v>
      </c>
      <c r="V14" s="11"/>
    </row>
    <row r="15" spans="1:22">
      <c r="B15" s="84">
        <v>0</v>
      </c>
      <c r="C15" s="85">
        <f>B15/(C$3*0.85)</f>
        <v>0</v>
      </c>
      <c r="D15" s="11"/>
      <c r="E15" s="72">
        <f t="shared" si="0"/>
        <v>2.3923449855718999E-3</v>
      </c>
      <c r="F15" s="73">
        <v>50</v>
      </c>
      <c r="G15" s="74">
        <f t="shared" si="9"/>
        <v>20899.963768994581</v>
      </c>
      <c r="H15" s="72">
        <f t="shared" si="1"/>
        <v>2.3894878841810067E-3</v>
      </c>
      <c r="I15" s="73">
        <f t="shared" si="2"/>
        <v>50.119617249278591</v>
      </c>
      <c r="J15" s="74">
        <f t="shared" si="3"/>
        <v>21042.679425074875</v>
      </c>
      <c r="K15" s="75">
        <f t="shared" si="4"/>
        <v>2.3894878841810067E-3</v>
      </c>
      <c r="L15" s="76">
        <f t="shared" si="5"/>
        <v>2.3980678109702673E-3</v>
      </c>
      <c r="M15" s="77">
        <f t="shared" si="6"/>
        <v>-8.5799267892606654E-6</v>
      </c>
      <c r="N15" s="72">
        <f t="shared" si="7"/>
        <v>1.4067041584165435E-2</v>
      </c>
      <c r="O15" s="73">
        <f t="shared" si="8"/>
        <v>132.67865554041646</v>
      </c>
      <c r="P15" s="74">
        <f t="shared" si="10"/>
        <v>850.03773612856367</v>
      </c>
      <c r="Q15" s="72">
        <f t="shared" si="11"/>
        <v>1.4067E-2</v>
      </c>
      <c r="R15" s="109">
        <f t="shared" si="12"/>
        <v>914.78700000000003</v>
      </c>
      <c r="S15" s="82">
        <f t="shared" si="13"/>
        <v>1.3016521567313939E-2</v>
      </c>
      <c r="T15" s="83">
        <f t="shared" si="14"/>
        <v>126.63520944566997</v>
      </c>
      <c r="U15" s="74">
        <f t="shared" si="15"/>
        <v>1423.0832880488067</v>
      </c>
      <c r="V15" s="11"/>
    </row>
    <row r="16" spans="1:22" ht="19.5" thickBot="1">
      <c r="B16" s="86">
        <v>999</v>
      </c>
      <c r="C16" s="87">
        <f>B16/(C$3*0.85)</f>
        <v>5.6234168308471714E-2</v>
      </c>
      <c r="D16" s="11"/>
      <c r="E16" s="72">
        <f t="shared" si="0"/>
        <v>2.6315816604092729E-3</v>
      </c>
      <c r="F16" s="73">
        <v>55</v>
      </c>
      <c r="G16" s="74">
        <f t="shared" si="9"/>
        <v>20899.805614665369</v>
      </c>
      <c r="H16" s="72">
        <f t="shared" si="1"/>
        <v>2.6281251121894654E-3</v>
      </c>
      <c r="I16" s="73">
        <f t="shared" si="2"/>
        <v>55.14473699132251</v>
      </c>
      <c r="J16" s="74">
        <f t="shared" si="3"/>
        <v>21057.568360062407</v>
      </c>
      <c r="K16" s="75">
        <f t="shared" si="4"/>
        <v>2.6281251121894654E-3</v>
      </c>
      <c r="L16" s="76">
        <f t="shared" si="5"/>
        <v>2.6385041622642349E-3</v>
      </c>
      <c r="M16" s="77">
        <f t="shared" si="6"/>
        <v>-1.0379050074769448E-5</v>
      </c>
      <c r="N16" s="72">
        <f t="shared" si="7"/>
        <v>2.7576674760225208E-2</v>
      </c>
      <c r="O16" s="73">
        <f t="shared" si="8"/>
        <v>139.70263355528078</v>
      </c>
      <c r="P16" s="74">
        <f t="shared" si="10"/>
        <v>519.92366656641843</v>
      </c>
      <c r="Q16" s="72">
        <f t="shared" si="11"/>
        <v>2.7576699999999999E-2</v>
      </c>
      <c r="R16" s="109">
        <f t="shared" si="12"/>
        <v>963.21600000000001</v>
      </c>
      <c r="S16" s="82">
        <f t="shared" si="13"/>
        <v>2.0415302614807368E-2</v>
      </c>
      <c r="T16" s="83">
        <f t="shared" si="14"/>
        <v>132.67865554041646</v>
      </c>
      <c r="U16" s="74">
        <f t="shared" si="15"/>
        <v>816.81645340672617</v>
      </c>
      <c r="V16" s="11"/>
    </row>
    <row r="17" spans="2:22">
      <c r="B17" s="11"/>
      <c r="C17" s="11"/>
      <c r="D17" s="11"/>
      <c r="E17" s="72">
        <f t="shared" si="0"/>
        <v>2.8708263883638987E-3</v>
      </c>
      <c r="F17" s="73">
        <v>60</v>
      </c>
      <c r="G17" s="74">
        <f t="shared" si="9"/>
        <v>20899.102115003676</v>
      </c>
      <c r="H17" s="72">
        <f t="shared" si="1"/>
        <v>2.8667134361220637E-3</v>
      </c>
      <c r="I17" s="73">
        <f t="shared" si="2"/>
        <v>60.172249583301834</v>
      </c>
      <c r="J17" s="74">
        <f t="shared" si="3"/>
        <v>21071.913784848948</v>
      </c>
      <c r="K17" s="75">
        <f t="shared" si="4"/>
        <v>2.8667134361220637E-3</v>
      </c>
      <c r="L17" s="76">
        <f t="shared" si="5"/>
        <v>2.8790550039857338E-3</v>
      </c>
      <c r="M17" s="77">
        <f t="shared" si="6"/>
        <v>-1.2341567863670064E-5</v>
      </c>
      <c r="N17" s="72">
        <f t="shared" si="7"/>
        <v>5.2408410153280724E-2</v>
      </c>
      <c r="O17" s="73">
        <f t="shared" si="8"/>
        <v>148.58250173776938</v>
      </c>
      <c r="P17" s="74">
        <f t="shared" si="10"/>
        <v>357.60159497237362</v>
      </c>
      <c r="Q17" s="72">
        <f t="shared" si="11"/>
        <v>5.2408400000000001E-2</v>
      </c>
      <c r="R17" s="109">
        <f t="shared" si="12"/>
        <v>1024.441</v>
      </c>
      <c r="S17" s="82">
        <f t="shared" si="13"/>
        <v>3.4261011293970696E-2</v>
      </c>
      <c r="T17" s="83">
        <f t="shared" si="14"/>
        <v>139.70263355528078</v>
      </c>
      <c r="U17" s="74">
        <f t="shared" si="15"/>
        <v>507.30361136623111</v>
      </c>
      <c r="V17" s="11"/>
    </row>
    <row r="18" spans="2:22" ht="19.5" thickBot="1">
      <c r="B18" s="1" t="s">
        <v>9</v>
      </c>
      <c r="C18" s="11"/>
      <c r="D18" s="11"/>
      <c r="E18" s="72">
        <f t="shared" si="0"/>
        <v>3.1101027211076523E-3</v>
      </c>
      <c r="F18" s="73">
        <v>65</v>
      </c>
      <c r="G18" s="74">
        <f t="shared" si="9"/>
        <v>20896.341659309081</v>
      </c>
      <c r="H18" s="72">
        <f t="shared" si="1"/>
        <v>3.1052763560444514E-3</v>
      </c>
      <c r="I18" s="73">
        <f t="shared" si="2"/>
        <v>65.202156676871994</v>
      </c>
      <c r="J18" s="74">
        <f t="shared" si="3"/>
        <v>21084.194874905756</v>
      </c>
      <c r="K18" s="75">
        <f t="shared" si="4"/>
        <v>3.1052763560444514E-3</v>
      </c>
      <c r="L18" s="76">
        <f t="shared" si="5"/>
        <v>3.1197204151613392E-3</v>
      </c>
      <c r="M18" s="77">
        <f t="shared" si="6"/>
        <v>-1.4444059116887776E-5</v>
      </c>
      <c r="N18" s="72">
        <f t="shared" si="7"/>
        <v>9.6350974877395024E-2</v>
      </c>
      <c r="O18" s="73">
        <f t="shared" si="8"/>
        <v>160.89684717902892</v>
      </c>
      <c r="P18" s="74">
        <f t="shared" si="10"/>
        <v>280.23729426293187</v>
      </c>
      <c r="Q18" s="72">
        <f t="shared" si="11"/>
        <v>9.6351000000000006E-2</v>
      </c>
      <c r="R18" s="109">
        <f t="shared" si="12"/>
        <v>1109.345</v>
      </c>
      <c r="S18" s="82">
        <f t="shared" si="13"/>
        <v>5.9517620762743369E-2</v>
      </c>
      <c r="T18" s="83">
        <f t="shared" si="14"/>
        <v>148.58250173776938</v>
      </c>
      <c r="U18" s="74">
        <f t="shared" si="15"/>
        <v>351.58591629124572</v>
      </c>
      <c r="V18" s="11"/>
    </row>
    <row r="19" spans="2:22">
      <c r="B19" s="12" t="s">
        <v>6</v>
      </c>
      <c r="C19" s="88">
        <v>125</v>
      </c>
      <c r="D19" s="11"/>
      <c r="E19" s="72">
        <f t="shared" si="0"/>
        <v>3.3494905982683321E-3</v>
      </c>
      <c r="F19" s="73">
        <v>70</v>
      </c>
      <c r="G19" s="74">
        <f t="shared" si="9"/>
        <v>20886.604866143429</v>
      </c>
      <c r="H19" s="72">
        <f t="shared" si="1"/>
        <v>3.3438935493272141E-3</v>
      </c>
      <c r="I19" s="73">
        <f t="shared" si="2"/>
        <v>70.234464341878777</v>
      </c>
      <c r="J19" s="74">
        <f t="shared" si="3"/>
        <v>21089.459631031164</v>
      </c>
      <c r="K19" s="75">
        <f t="shared" si="4"/>
        <v>3.3438935493272141E-3</v>
      </c>
      <c r="L19" s="76">
        <f t="shared" si="5"/>
        <v>3.3605006862142957E-3</v>
      </c>
      <c r="M19" s="77">
        <f t="shared" si="6"/>
        <v>-1.6607136887081611E-5</v>
      </c>
      <c r="N19" s="72">
        <f t="shared" si="7"/>
        <v>0.17060457611036547</v>
      </c>
      <c r="O19" s="73">
        <f t="shared" si="8"/>
        <v>179.43365696033388</v>
      </c>
      <c r="P19" s="74">
        <f t="shared" si="10"/>
        <v>249.64189579365677</v>
      </c>
      <c r="Q19" s="72">
        <f t="shared" si="11"/>
        <v>0.1706046</v>
      </c>
      <c r="R19" s="109">
        <f t="shared" si="12"/>
        <v>1237.152</v>
      </c>
      <c r="S19" s="82">
        <f t="shared" si="13"/>
        <v>0.10404938861801841</v>
      </c>
      <c r="T19" s="83">
        <f t="shared" si="14"/>
        <v>160.89684717902892</v>
      </c>
      <c r="U19" s="74">
        <f t="shared" si="15"/>
        <v>276.52945378859113</v>
      </c>
      <c r="V19" s="11"/>
    </row>
    <row r="20" spans="2:22">
      <c r="B20" s="13" t="s">
        <v>5</v>
      </c>
      <c r="C20" s="70">
        <v>114</v>
      </c>
      <c r="D20" s="11"/>
      <c r="E20" s="72">
        <f t="shared" si="0"/>
        <v>3.5892379048062693E-3</v>
      </c>
      <c r="F20" s="73">
        <v>75</v>
      </c>
      <c r="G20" s="74">
        <f t="shared" si="9"/>
        <v>20855.291649371706</v>
      </c>
      <c r="H20" s="72">
        <f t="shared" si="1"/>
        <v>3.5828119620057563E-3</v>
      </c>
      <c r="I20" s="73">
        <f t="shared" si="2"/>
        <v>75.269192842860477</v>
      </c>
      <c r="J20" s="74">
        <f t="shared" si="3"/>
        <v>21073.003309107786</v>
      </c>
      <c r="K20" s="75">
        <f t="shared" si="4"/>
        <v>3.5828119620057563E-3</v>
      </c>
      <c r="L20" s="76">
        <f t="shared" si="5"/>
        <v>3.6013967867397356E-3</v>
      </c>
      <c r="M20" s="77">
        <f t="shared" si="6"/>
        <v>-1.8584824733979335E-5</v>
      </c>
      <c r="N20" s="72">
        <f t="shared" si="7"/>
        <v>0.28903331116831521</v>
      </c>
      <c r="O20" s="73">
        <f t="shared" si="8"/>
        <v>209.0220631277341</v>
      </c>
      <c r="P20" s="74">
        <f t="shared" si="10"/>
        <v>249.8414439107365</v>
      </c>
      <c r="Q20" s="72">
        <f t="shared" si="11"/>
        <v>0.28903329999999999</v>
      </c>
      <c r="R20" s="109">
        <f t="shared" si="12"/>
        <v>1441.1569999999999</v>
      </c>
      <c r="S20" s="82">
        <f t="shared" si="13"/>
        <v>0.17918991854865893</v>
      </c>
      <c r="T20" s="83">
        <f t="shared" si="14"/>
        <v>179.43365696033388</v>
      </c>
      <c r="U20" s="74">
        <f t="shared" si="15"/>
        <v>246.69522291652194</v>
      </c>
      <c r="V20" s="11"/>
    </row>
    <row r="21" spans="2:22" ht="19.5" thickBot="1">
      <c r="B21" s="16" t="s">
        <v>4</v>
      </c>
      <c r="C21" s="89">
        <f>1+LN(17/4)/LN(C19/C20)</f>
        <v>16.70769630201654</v>
      </c>
      <c r="D21" s="11"/>
      <c r="E21" s="72">
        <f t="shared" si="0"/>
        <v>3.8300555421656073E-3</v>
      </c>
      <c r="F21" s="73">
        <v>80</v>
      </c>
      <c r="G21" s="74">
        <f t="shared" si="9"/>
        <v>20762.59884793741</v>
      </c>
      <c r="H21" s="72">
        <f t="shared" si="1"/>
        <v>3.8227395539149537E-3</v>
      </c>
      <c r="I21" s="73">
        <f t="shared" si="2"/>
        <v>80.306404443373239</v>
      </c>
      <c r="J21" s="74">
        <f t="shared" si="3"/>
        <v>20994.71578249798</v>
      </c>
      <c r="K21" s="75">
        <f t="shared" si="4"/>
        <v>3.8227395539149537E-3</v>
      </c>
      <c r="L21" s="76">
        <f t="shared" si="5"/>
        <v>3.842411695855179E-3</v>
      </c>
      <c r="M21" s="77">
        <f t="shared" si="6"/>
        <v>-1.9672141940225291E-5</v>
      </c>
      <c r="N21" s="72">
        <f t="shared" si="7"/>
        <v>0.46498674115378374</v>
      </c>
      <c r="O21" s="73">
        <f t="shared" si="8"/>
        <v>257.87615655605151</v>
      </c>
      <c r="P21" s="74">
        <f t="shared" si="10"/>
        <v>277.65354407897661</v>
      </c>
      <c r="Q21" s="72">
        <f t="shared" si="11"/>
        <v>0.46498669999999998</v>
      </c>
      <c r="R21" s="109">
        <f t="shared" si="12"/>
        <v>1777.9939999999999</v>
      </c>
      <c r="S21" s="82">
        <f t="shared" si="13"/>
        <v>0.29903436682035989</v>
      </c>
      <c r="T21" s="83">
        <f t="shared" si="14"/>
        <v>209.0220631277341</v>
      </c>
      <c r="U21" s="74">
        <f t="shared" si="15"/>
        <v>246.89008622510363</v>
      </c>
      <c r="V21" s="11"/>
    </row>
    <row r="22" spans="2:22" ht="19.5" thickBot="1">
      <c r="B22" s="11"/>
      <c r="C22" s="11"/>
      <c r="D22" s="11"/>
      <c r="E22" s="72">
        <f t="shared" si="0"/>
        <v>4.0738479283138791E-3</v>
      </c>
      <c r="F22" s="73">
        <v>85</v>
      </c>
      <c r="G22" s="74">
        <f t="shared" si="9"/>
        <v>20509.254119852027</v>
      </c>
      <c r="H22" s="72">
        <f t="shared" si="1"/>
        <v>4.0655722780556479E-3</v>
      </c>
      <c r="I22" s="73">
        <f t="shared" si="2"/>
        <v>85.346277073906677</v>
      </c>
      <c r="J22" s="74">
        <f t="shared" si="3"/>
        <v>20754.503530641945</v>
      </c>
      <c r="K22" s="75">
        <f t="shared" si="4"/>
        <v>4.0655722780556479E-3</v>
      </c>
      <c r="L22" s="76">
        <f t="shared" si="5"/>
        <v>4.0835539269811804E-3</v>
      </c>
      <c r="M22" s="77">
        <f t="shared" si="6"/>
        <v>-1.798164892553248E-5</v>
      </c>
      <c r="N22" s="72">
        <f t="shared" si="7"/>
        <v>0.70597640434972608</v>
      </c>
      <c r="O22" s="73">
        <f t="shared" si="8"/>
        <v>339.73208779733079</v>
      </c>
      <c r="P22" s="74">
        <f t="shared" si="10"/>
        <v>339.66573568229927</v>
      </c>
      <c r="Q22" s="72">
        <f t="shared" si="11"/>
        <v>0.70597639999999995</v>
      </c>
      <c r="R22" s="109">
        <f t="shared" si="12"/>
        <v>2342.3710000000001</v>
      </c>
      <c r="S22" s="82">
        <f t="shared" si="13"/>
        <v>0.47732531323780536</v>
      </c>
      <c r="T22" s="83">
        <f t="shared" si="14"/>
        <v>257.87615655605151</v>
      </c>
      <c r="U22" s="74">
        <f t="shared" si="15"/>
        <v>274.0133159309828</v>
      </c>
      <c r="V22" s="11"/>
    </row>
    <row r="23" spans="2:22" ht="19.5" thickBot="1">
      <c r="B23" s="25" t="s">
        <v>23</v>
      </c>
      <c r="C23" s="90">
        <v>21</v>
      </c>
      <c r="D23" s="11"/>
      <c r="E23" s="72">
        <f t="shared" si="0"/>
        <v>4.325419735986471E-3</v>
      </c>
      <c r="F23" s="73">
        <v>90</v>
      </c>
      <c r="G23" s="74">
        <f t="shared" si="9"/>
        <v>19875.041032050973</v>
      </c>
      <c r="H23" s="72">
        <f t="shared" si="1"/>
        <v>4.3160919959612026E-3</v>
      </c>
      <c r="I23" s="73">
        <f t="shared" si="2"/>
        <v>90.389287776238788</v>
      </c>
      <c r="J23" s="74">
        <f t="shared" si="3"/>
        <v>20130.194718777839</v>
      </c>
      <c r="K23" s="75">
        <f t="shared" si="4"/>
        <v>4.3160919959612026E-3</v>
      </c>
      <c r="L23" s="76">
        <f t="shared" si="5"/>
        <v>4.3248463050831959E-3</v>
      </c>
      <c r="M23" s="77">
        <f t="shared" si="6"/>
        <v>-8.7543091219933339E-6</v>
      </c>
      <c r="N23" s="72">
        <f t="shared" si="7"/>
        <v>1.0093178798101068</v>
      </c>
      <c r="O23" s="73">
        <f t="shared" si="8"/>
        <v>477.19682103603708</v>
      </c>
      <c r="P23" s="74">
        <f t="shared" si="10"/>
        <v>453.16827522539199</v>
      </c>
      <c r="Q23" s="72">
        <f t="shared" si="11"/>
        <v>1.0093179000000001</v>
      </c>
      <c r="R23" s="109">
        <f t="shared" si="12"/>
        <v>3290.1579999999999</v>
      </c>
      <c r="S23" s="82">
        <f t="shared" si="13"/>
        <v>0.72223152816778002</v>
      </c>
      <c r="T23" s="83">
        <f t="shared" si="14"/>
        <v>339.73208779733079</v>
      </c>
      <c r="U23" s="74">
        <f t="shared" si="15"/>
        <v>334.23378522543459</v>
      </c>
      <c r="V23" s="11"/>
    </row>
    <row r="24" spans="2:22">
      <c r="B24" s="11"/>
      <c r="C24" s="11"/>
      <c r="D24" s="11"/>
      <c r="E24" s="72">
        <f t="shared" si="0"/>
        <v>4.5962649692809108E-3</v>
      </c>
      <c r="F24" s="73">
        <v>95</v>
      </c>
      <c r="G24" s="74">
        <f t="shared" si="9"/>
        <v>18460.727328231867</v>
      </c>
      <c r="H24" s="72">
        <f t="shared" si="1"/>
        <v>4.5857343986467252E-3</v>
      </c>
      <c r="I24" s="73">
        <f t="shared" si="2"/>
        <v>95.436645172081697</v>
      </c>
      <c r="J24" s="74">
        <f t="shared" si="3"/>
        <v>18718.70798351222</v>
      </c>
      <c r="K24" s="75">
        <f t="shared" si="4"/>
        <v>4.5857343986467252E-3</v>
      </c>
      <c r="L24" s="76">
        <f t="shared" si="5"/>
        <v>4.566346658951277E-3</v>
      </c>
      <c r="M24" s="77">
        <f t="shared" si="6"/>
        <v>1.9387739695448172E-5</v>
      </c>
      <c r="N24" s="72">
        <f t="shared" si="7"/>
        <v>1.362331544670025</v>
      </c>
      <c r="O24" s="73">
        <f t="shared" si="8"/>
        <v>706.92312025965361</v>
      </c>
      <c r="P24" s="74">
        <f t="shared" si="10"/>
        <v>650.75752609966469</v>
      </c>
      <c r="Q24" s="72">
        <f t="shared" si="11"/>
        <v>1.3623315</v>
      </c>
      <c r="R24" s="109">
        <f t="shared" si="12"/>
        <v>4874.0649999999996</v>
      </c>
      <c r="S24" s="82">
        <f t="shared" si="13"/>
        <v>1.0321502635917352</v>
      </c>
      <c r="T24" s="83">
        <f t="shared" si="14"/>
        <v>477.19682103603708</v>
      </c>
      <c r="U24" s="74">
        <f t="shared" si="15"/>
        <v>443.55089746562294</v>
      </c>
      <c r="V24" s="11"/>
    </row>
    <row r="25" spans="2:22">
      <c r="B25" s="8"/>
      <c r="C25" s="91"/>
      <c r="D25" s="11"/>
      <c r="E25" s="72">
        <f t="shared" si="0"/>
        <v>4.9126058941417784E-3</v>
      </c>
      <c r="F25" s="73">
        <v>100</v>
      </c>
      <c r="G25" s="74">
        <f t="shared" si="9"/>
        <v>15805.732382552429</v>
      </c>
      <c r="H25" s="72">
        <f t="shared" si="1"/>
        <v>4.9005784205474615E-3</v>
      </c>
      <c r="I25" s="73">
        <f t="shared" si="2"/>
        <v>100.49126058941418</v>
      </c>
      <c r="J25" s="74">
        <f t="shared" si="3"/>
        <v>16054.347758669208</v>
      </c>
      <c r="K25" s="75">
        <f t="shared" si="4"/>
        <v>4.9005784205474615E-3</v>
      </c>
      <c r="L25" s="76">
        <f t="shared" si="5"/>
        <v>4.8081942865748411E-3</v>
      </c>
      <c r="M25" s="77">
        <f t="shared" si="6"/>
        <v>9.2384133972620366E-5</v>
      </c>
      <c r="N25" s="72">
        <f t="shared" si="7"/>
        <v>1.7466686455489711</v>
      </c>
      <c r="O25" s="73">
        <f t="shared" si="8"/>
        <v>1087.5029301141599</v>
      </c>
      <c r="P25" s="74">
        <f t="shared" si="10"/>
        <v>990.22397001005845</v>
      </c>
      <c r="Q25" s="72">
        <f t="shared" si="11"/>
        <v>1.7466686</v>
      </c>
      <c r="R25" s="109">
        <f t="shared" si="12"/>
        <v>7498.0720000000001</v>
      </c>
      <c r="S25" s="82">
        <f t="shared" si="13"/>
        <v>1.3961556174097212</v>
      </c>
      <c r="T25" s="83">
        <f t="shared" si="14"/>
        <v>706.92312025965361</v>
      </c>
      <c r="U25" s="74">
        <f t="shared" si="15"/>
        <v>631.10692415388723</v>
      </c>
      <c r="V25" s="11"/>
    </row>
    <row r="26" spans="2:22">
      <c r="B26" s="92"/>
      <c r="C26" s="91"/>
      <c r="D26" s="11"/>
      <c r="E26" s="72">
        <f t="shared" si="0"/>
        <v>5.3317707142466328E-3</v>
      </c>
      <c r="F26" s="73">
        <v>105</v>
      </c>
      <c r="G26" s="74">
        <f t="shared" si="9"/>
        <v>11928.481972197111</v>
      </c>
      <c r="H26" s="72">
        <f t="shared" si="1"/>
        <v>5.3176071470616912E-3</v>
      </c>
      <c r="I26" s="73">
        <f t="shared" si="2"/>
        <v>105.55983592499589</v>
      </c>
      <c r="J26" s="74">
        <f t="shared" si="3"/>
        <v>12154.019647394158</v>
      </c>
      <c r="K26" s="75">
        <f t="shared" si="4"/>
        <v>5.3176071470616912E-3</v>
      </c>
      <c r="L26" s="76">
        <f t="shared" si="5"/>
        <v>5.0507098528706166E-3</v>
      </c>
      <c r="M26" s="77">
        <f t="shared" si="6"/>
        <v>2.6689729419107459E-4</v>
      </c>
      <c r="N26" s="72">
        <f t="shared" si="7"/>
        <v>2.1428241917706203</v>
      </c>
      <c r="O26" s="73">
        <f t="shared" si="8"/>
        <v>1711.3598942410636</v>
      </c>
      <c r="P26" s="74">
        <f t="shared" si="10"/>
        <v>1574.7778115868036</v>
      </c>
      <c r="Q26" s="72">
        <f t="shared" si="11"/>
        <v>2.1428242000000002</v>
      </c>
      <c r="R26" s="109">
        <f t="shared" si="12"/>
        <v>11799.415999999999</v>
      </c>
      <c r="S26" s="82">
        <f t="shared" si="13"/>
        <v>1.7987022785687872</v>
      </c>
      <c r="T26" s="83">
        <f t="shared" si="14"/>
        <v>1087.5029301141599</v>
      </c>
      <c r="U26" s="74">
        <f t="shared" si="15"/>
        <v>945.43029808939446</v>
      </c>
      <c r="V26" s="11"/>
    </row>
    <row r="27" spans="2:22">
      <c r="B27" s="92"/>
      <c r="C27" s="91"/>
      <c r="D27" s="11"/>
      <c r="E27" s="72">
        <f t="shared" si="0"/>
        <v>5.9743652757663478E-3</v>
      </c>
      <c r="F27" s="73">
        <v>110</v>
      </c>
      <c r="G27" s="74">
        <f t="shared" si="9"/>
        <v>7780.9559859566252</v>
      </c>
      <c r="H27" s="72">
        <f t="shared" si="1"/>
        <v>5.9565895196458871E-3</v>
      </c>
      <c r="I27" s="73">
        <f t="shared" si="2"/>
        <v>110.65718018033431</v>
      </c>
      <c r="J27" s="74">
        <f t="shared" si="3"/>
        <v>7977.2846232417132</v>
      </c>
      <c r="K27" s="75">
        <f t="shared" si="4"/>
        <v>5.9565895196458871E-3</v>
      </c>
      <c r="L27" s="76">
        <f t="shared" si="5"/>
        <v>5.2946019225040336E-3</v>
      </c>
      <c r="M27" s="77">
        <f t="shared" si="6"/>
        <v>6.6198759714185349E-4</v>
      </c>
      <c r="N27" s="72">
        <f t="shared" si="7"/>
        <v>2.5320256281800297</v>
      </c>
      <c r="O27" s="73">
        <f t="shared" si="8"/>
        <v>2722.4603439996554</v>
      </c>
      <c r="P27" s="74">
        <f t="shared" si="10"/>
        <v>2597.8846817384133</v>
      </c>
      <c r="Q27" s="72">
        <f t="shared" si="11"/>
        <v>2.5320255999999999</v>
      </c>
      <c r="R27" s="109">
        <f t="shared" si="12"/>
        <v>18770.710999999999</v>
      </c>
      <c r="S27" s="82">
        <f t="shared" si="13"/>
        <v>2.2247074402989009</v>
      </c>
      <c r="T27" s="83">
        <f t="shared" si="14"/>
        <v>1711.3598942410636</v>
      </c>
      <c r="U27" s="74">
        <f t="shared" si="15"/>
        <v>1464.4352232570709</v>
      </c>
      <c r="V27" s="11"/>
    </row>
    <row r="28" spans="2:22">
      <c r="B28" s="92"/>
      <c r="C28" s="91"/>
      <c r="D28" s="11"/>
      <c r="E28" s="72">
        <f t="shared" si="0"/>
        <v>7.0854219924898574E-3</v>
      </c>
      <c r="F28" s="73">
        <v>115</v>
      </c>
      <c r="G28" s="74">
        <f t="shared" si="9"/>
        <v>4500.2203080549561</v>
      </c>
      <c r="H28" s="72">
        <f t="shared" si="1"/>
        <v>7.0604383338413353E-3</v>
      </c>
      <c r="I28" s="73">
        <f t="shared" si="2"/>
        <v>115.81482352913633</v>
      </c>
      <c r="J28" s="74">
        <f t="shared" si="3"/>
        <v>4672.4182537272809</v>
      </c>
      <c r="K28" s="75">
        <f t="shared" si="4"/>
        <v>7.0604383338413353E-3</v>
      </c>
      <c r="L28" s="76">
        <f t="shared" si="5"/>
        <v>5.5413791162266185E-3</v>
      </c>
      <c r="M28" s="77">
        <f t="shared" si="6"/>
        <v>1.5190592176147167E-3</v>
      </c>
      <c r="N28" s="72">
        <f t="shared" si="7"/>
        <v>2.8954325488974422</v>
      </c>
      <c r="O28" s="73">
        <f t="shared" si="8"/>
        <v>4342.4016476987626</v>
      </c>
      <c r="P28" s="74">
        <f t="shared" si="10"/>
        <v>4457.6512205687577</v>
      </c>
      <c r="Q28" s="72">
        <f t="shared" si="11"/>
        <v>2.8954325000000001</v>
      </c>
      <c r="R28" s="109">
        <f t="shared" si="12"/>
        <v>29939.816999999999</v>
      </c>
      <c r="S28" s="82">
        <f t="shared" si="13"/>
        <v>2.6622868886584827</v>
      </c>
      <c r="T28" s="83">
        <f t="shared" si="14"/>
        <v>2722.4603439996554</v>
      </c>
      <c r="U28" s="74">
        <f t="shared" si="15"/>
        <v>2310.6671338177607</v>
      </c>
      <c r="V28" s="11"/>
    </row>
    <row r="29" spans="2:22">
      <c r="B29" s="92"/>
      <c r="C29" s="91"/>
      <c r="D29" s="11"/>
      <c r="E29" s="72">
        <f t="shared" si="0"/>
        <v>9.147201026635049E-3</v>
      </c>
      <c r="F29" s="73">
        <v>120</v>
      </c>
      <c r="G29" s="74">
        <f t="shared" si="9"/>
        <v>2425.0901368162313</v>
      </c>
      <c r="H29" s="72">
        <f t="shared" si="1"/>
        <v>9.1056187651737015E-3</v>
      </c>
      <c r="I29" s="73">
        <f t="shared" si="2"/>
        <v>121.09766412319621</v>
      </c>
      <c r="J29" s="74">
        <f t="shared" si="3"/>
        <v>2583.068228663954</v>
      </c>
      <c r="K29" s="75">
        <f t="shared" si="4"/>
        <v>9.1056187651737015E-3</v>
      </c>
      <c r="L29" s="76">
        <f t="shared" si="5"/>
        <v>5.7941466087653689E-3</v>
      </c>
      <c r="M29" s="77">
        <f t="shared" si="6"/>
        <v>3.3114721564083327E-3</v>
      </c>
      <c r="N29" s="72">
        <f t="shared" si="7"/>
        <v>3.2116543967972784</v>
      </c>
      <c r="O29" s="73">
        <f t="shared" si="8"/>
        <v>6908.4433860340869</v>
      </c>
      <c r="P29" s="74">
        <f t="shared" si="10"/>
        <v>8114.6883283919151</v>
      </c>
      <c r="Q29" s="72">
        <f t="shared" si="11"/>
        <v>3.2116544</v>
      </c>
      <c r="R29" s="109">
        <f t="shared" si="12"/>
        <v>47632.059000000001</v>
      </c>
      <c r="S29" s="82">
        <f t="shared" si="13"/>
        <v>3.1032029626629334</v>
      </c>
      <c r="T29" s="83">
        <f t="shared" si="14"/>
        <v>4342.4016476987626</v>
      </c>
      <c r="U29" s="74">
        <f t="shared" si="15"/>
        <v>3674.0354893089143</v>
      </c>
      <c r="V29" s="11"/>
    </row>
    <row r="30" spans="2:22">
      <c r="B30" s="11"/>
      <c r="C30" s="93"/>
      <c r="D30" s="11"/>
      <c r="E30" s="72">
        <f t="shared" si="0"/>
        <v>1.3081675565359845E-2</v>
      </c>
      <c r="F30" s="73">
        <v>125</v>
      </c>
      <c r="G30" s="74">
        <f t="shared" si="9"/>
        <v>1270.8177294802249</v>
      </c>
      <c r="H30" s="72">
        <f t="shared" si="1"/>
        <v>1.2996849425373712E-2</v>
      </c>
      <c r="I30" s="73">
        <f t="shared" si="2"/>
        <v>126.63520944566997</v>
      </c>
      <c r="J30" s="74">
        <f t="shared" si="3"/>
        <v>1423.0832880488072</v>
      </c>
      <c r="K30" s="75">
        <f t="shared" si="4"/>
        <v>1.2996849425373712E-2</v>
      </c>
      <c r="L30" s="76">
        <f t="shared" si="5"/>
        <v>6.0591009304148315E-3</v>
      </c>
      <c r="M30" s="77">
        <f t="shared" si="6"/>
        <v>6.93774849495888E-3</v>
      </c>
      <c r="N30" s="72">
        <f t="shared" si="7"/>
        <v>3.4532401615086949</v>
      </c>
      <c r="O30" s="73">
        <f t="shared" si="8"/>
        <v>10928.405412470393</v>
      </c>
      <c r="P30" s="74">
        <f t="shared" si="10"/>
        <v>16639.896109931411</v>
      </c>
      <c r="Q30" s="72">
        <f t="shared" si="11"/>
        <v>3.4532402000000002</v>
      </c>
      <c r="R30" s="109">
        <f t="shared" si="12"/>
        <v>75348.732999999993</v>
      </c>
      <c r="S30" s="82">
        <f t="shared" si="13"/>
        <v>3.5422019272295313</v>
      </c>
      <c r="T30" s="83">
        <f t="shared" si="14"/>
        <v>6908.4433860340869</v>
      </c>
      <c r="U30" s="74">
        <f t="shared" si="15"/>
        <v>5845.2113682515192</v>
      </c>
      <c r="V30" s="11"/>
    </row>
    <row r="31" spans="2:22">
      <c r="B31" s="11"/>
      <c r="C31" s="11"/>
      <c r="D31" s="11"/>
      <c r="E31" s="72">
        <f t="shared" si="0"/>
        <v>2.0605042618588251E-2</v>
      </c>
      <c r="F31" s="73">
        <v>130</v>
      </c>
      <c r="G31" s="74">
        <f t="shared" si="9"/>
        <v>664.59604650744961</v>
      </c>
      <c r="H31" s="72">
        <f t="shared" si="1"/>
        <v>2.0395630472867146E-2</v>
      </c>
      <c r="I31" s="73">
        <f t="shared" si="2"/>
        <v>132.67865554041646</v>
      </c>
      <c r="J31" s="74">
        <f t="shared" si="3"/>
        <v>816.8164534067256</v>
      </c>
      <c r="K31" s="75">
        <f t="shared" si="4"/>
        <v>2.0395630472867146E-2</v>
      </c>
      <c r="L31" s="76">
        <f t="shared" si="5"/>
        <v>6.348261030641936E-3</v>
      </c>
      <c r="M31" s="77">
        <f t="shared" si="6"/>
        <v>1.404736944222521E-2</v>
      </c>
      <c r="N31" s="72">
        <f t="shared" si="7"/>
        <v>3.5821872900142555</v>
      </c>
      <c r="O31" s="73">
        <f t="shared" si="8"/>
        <v>17159.176104535654</v>
      </c>
      <c r="P31" s="74">
        <f t="shared" si="10"/>
        <v>48320.352413249537</v>
      </c>
      <c r="Q31" s="72">
        <f t="shared" si="11"/>
        <v>3.5821873000000002</v>
      </c>
      <c r="R31" s="109">
        <f t="shared" si="12"/>
        <v>118308.401</v>
      </c>
      <c r="S31" s="82">
        <f t="shared" si="13"/>
        <v>3.9761303726316801</v>
      </c>
      <c r="T31" s="83">
        <f t="shared" si="14"/>
        <v>10928.405412470393</v>
      </c>
      <c r="U31" s="74">
        <f t="shared" si="15"/>
        <v>9264.1127103588551</v>
      </c>
      <c r="V31" s="11"/>
    </row>
    <row r="32" spans="2:22">
      <c r="B32" s="11"/>
      <c r="C32" s="11"/>
      <c r="D32" s="11"/>
      <c r="E32" s="72">
        <f t="shared" si="0"/>
        <v>3.4834322631709637E-2</v>
      </c>
      <c r="F32" s="73">
        <v>135</v>
      </c>
      <c r="G32" s="74">
        <f t="shared" si="9"/>
        <v>351.38812331961287</v>
      </c>
      <c r="H32" s="72">
        <f t="shared" si="1"/>
        <v>3.4241339152030474E-2</v>
      </c>
      <c r="I32" s="73">
        <f t="shared" si="2"/>
        <v>139.70263355528078</v>
      </c>
      <c r="J32" s="74">
        <f t="shared" si="3"/>
        <v>507.30361136623111</v>
      </c>
      <c r="K32" s="75">
        <f t="shared" si="4"/>
        <v>3.4241339152030474E-2</v>
      </c>
      <c r="L32" s="76">
        <f t="shared" si="5"/>
        <v>6.6843365337454922E-3</v>
      </c>
      <c r="M32" s="77">
        <f t="shared" si="6"/>
        <v>2.7557002618284983E-2</v>
      </c>
      <c r="N32" s="72">
        <f t="shared" si="7"/>
        <v>3.5441012965483116</v>
      </c>
      <c r="O32" s="73">
        <f t="shared" si="8"/>
        <v>26717.991964061708</v>
      </c>
      <c r="P32" s="74">
        <f t="shared" si="10"/>
        <v>-250979.82196718731</v>
      </c>
      <c r="Q32" s="72">
        <f t="shared" si="11"/>
        <v>3.5441012999999999</v>
      </c>
      <c r="R32" s="109">
        <f t="shared" si="12"/>
        <v>184214.14199999999</v>
      </c>
      <c r="S32" s="82">
        <f t="shared" si="13"/>
        <v>4.4032005007575883</v>
      </c>
      <c r="T32" s="83">
        <f t="shared" si="14"/>
        <v>17159.176104535654</v>
      </c>
      <c r="U32" s="74">
        <f t="shared" si="15"/>
        <v>14589.572722886194</v>
      </c>
      <c r="V32" s="11"/>
    </row>
    <row r="33" spans="2:22">
      <c r="B33" s="11"/>
      <c r="C33" s="11"/>
      <c r="D33" s="11"/>
      <c r="E33" s="72">
        <f t="shared" si="0"/>
        <v>6.1303583841209895E-2</v>
      </c>
      <c r="F33" s="73">
        <v>140</v>
      </c>
      <c r="G33" s="74">
        <f t="shared" si="9"/>
        <v>188.89835875756958</v>
      </c>
      <c r="H33" s="72">
        <f t="shared" si="1"/>
        <v>5.9497948620803154E-2</v>
      </c>
      <c r="I33" s="73">
        <f t="shared" si="2"/>
        <v>148.58250173776938</v>
      </c>
      <c r="J33" s="74">
        <f t="shared" si="3"/>
        <v>351.58591629124561</v>
      </c>
      <c r="K33" s="75">
        <f t="shared" si="4"/>
        <v>5.9497948620803154E-2</v>
      </c>
      <c r="L33" s="76">
        <f t="shared" si="5"/>
        <v>7.10921060946265E-3</v>
      </c>
      <c r="M33" s="77">
        <f t="shared" si="6"/>
        <v>5.2388738011340502E-2</v>
      </c>
      <c r="N33" s="72">
        <f t="shared" si="7"/>
        <v>3.2603776896084256</v>
      </c>
      <c r="O33" s="73">
        <f t="shared" si="8"/>
        <v>41238.84028184542</v>
      </c>
      <c r="P33" s="74">
        <f t="shared" si="10"/>
        <v>-51179.55630974449</v>
      </c>
      <c r="Q33" s="72">
        <f t="shared" si="11"/>
        <v>3.2603776999999998</v>
      </c>
      <c r="R33" s="109">
        <f t="shared" si="12"/>
        <v>284331.90600000002</v>
      </c>
      <c r="S33" s="82">
        <f t="shared" si="13"/>
        <v>4.8224741177952826</v>
      </c>
      <c r="T33" s="83">
        <f t="shared" si="14"/>
        <v>26717.991964061708</v>
      </c>
      <c r="U33" s="74">
        <f t="shared" si="15"/>
        <v>22798.515029546161</v>
      </c>
      <c r="V33" s="11"/>
    </row>
    <row r="34" spans="2:22">
      <c r="B34" s="11"/>
      <c r="C34" s="11"/>
      <c r="D34" s="11"/>
      <c r="E34" s="72">
        <f t="shared" si="0"/>
        <v>0.10963342882088918</v>
      </c>
      <c r="F34" s="73">
        <v>145</v>
      </c>
      <c r="G34" s="74">
        <f t="shared" si="9"/>
        <v>103.45574255622576</v>
      </c>
      <c r="H34" s="72">
        <f t="shared" si="1"/>
        <v>0.1040297164760782</v>
      </c>
      <c r="I34" s="73">
        <f t="shared" si="2"/>
        <v>160.89684717902892</v>
      </c>
      <c r="J34" s="74">
        <f t="shared" si="3"/>
        <v>276.52945378859113</v>
      </c>
      <c r="K34" s="75">
        <f t="shared" si="4"/>
        <v>0.1040297164760782</v>
      </c>
      <c r="L34" s="76">
        <f t="shared" si="5"/>
        <v>7.6984137406233936E-3</v>
      </c>
      <c r="M34" s="77">
        <f t="shared" si="6"/>
        <v>9.6331302735454802E-2</v>
      </c>
      <c r="N34" s="72">
        <f t="shared" si="7"/>
        <v>2.6175599567589831</v>
      </c>
      <c r="O34" s="73">
        <f t="shared" si="8"/>
        <v>63090.518288539533</v>
      </c>
      <c r="P34" s="74">
        <f t="shared" si="10"/>
        <v>-33993.583079656739</v>
      </c>
      <c r="Q34" s="72">
        <f t="shared" si="11"/>
        <v>2.6175600000000001</v>
      </c>
      <c r="R34" s="109">
        <f t="shared" si="12"/>
        <v>434993.98200000002</v>
      </c>
      <c r="S34" s="82">
        <f t="shared" si="13"/>
        <v>5.2335279423283003</v>
      </c>
      <c r="T34" s="83">
        <f t="shared" si="14"/>
        <v>41238.84028184542</v>
      </c>
      <c r="U34" s="74">
        <f t="shared" si="15"/>
        <v>35325.904908634002</v>
      </c>
      <c r="V34" s="11"/>
    </row>
    <row r="35" spans="2:22">
      <c r="B35" s="11"/>
      <c r="C35" s="11"/>
      <c r="D35" s="11"/>
      <c r="E35" s="72">
        <f t="shared" si="0"/>
        <v>0.1962243797355592</v>
      </c>
      <c r="F35" s="73">
        <v>150</v>
      </c>
      <c r="G35" s="74">
        <f t="shared" si="9"/>
        <v>57.742754262246038</v>
      </c>
      <c r="H35" s="72">
        <f t="shared" si="1"/>
        <v>0.17917024640671872</v>
      </c>
      <c r="I35" s="73">
        <f t="shared" si="2"/>
        <v>179.43365696033388</v>
      </c>
      <c r="J35" s="74">
        <f t="shared" si="3"/>
        <v>246.69522291652194</v>
      </c>
      <c r="K35" s="75">
        <f t="shared" si="4"/>
        <v>0.17917024640671872</v>
      </c>
      <c r="L35" s="76">
        <f t="shared" si="5"/>
        <v>8.5853424382934876E-3</v>
      </c>
      <c r="M35" s="77">
        <f t="shared" si="6"/>
        <v>0.17058490396842524</v>
      </c>
      <c r="N35" s="72">
        <f t="shared" si="7"/>
        <v>1.4527770405321538</v>
      </c>
      <c r="O35" s="73">
        <f t="shared" si="8"/>
        <v>95678.327630432919</v>
      </c>
      <c r="P35" s="74">
        <f t="shared" si="10"/>
        <v>-27977.581820531483</v>
      </c>
      <c r="Q35" s="72">
        <f t="shared" si="11"/>
        <v>1.452777</v>
      </c>
      <c r="R35" s="109">
        <f t="shared" si="12"/>
        <v>659679.10600000003</v>
      </c>
      <c r="S35" s="82">
        <f t="shared" si="13"/>
        <v>5.6362450423350348</v>
      </c>
      <c r="T35" s="83">
        <f t="shared" si="14"/>
        <v>63090.518288539533</v>
      </c>
      <c r="U35" s="74">
        <f t="shared" si="15"/>
        <v>54260.616215027119</v>
      </c>
      <c r="V35" s="11"/>
    </row>
    <row r="36" spans="2:22">
      <c r="B36" s="11"/>
      <c r="C36" s="11"/>
      <c r="D36" s="11"/>
      <c r="E36" s="72">
        <f t="shared" si="0"/>
        <v>0.34852943953376836</v>
      </c>
      <c r="F36" s="73">
        <v>155</v>
      </c>
      <c r="G36" s="74">
        <f t="shared" si="9"/>
        <v>32.828850247158968</v>
      </c>
      <c r="H36" s="72">
        <f t="shared" si="1"/>
        <v>0.29901469467841968</v>
      </c>
      <c r="I36" s="73">
        <f t="shared" si="2"/>
        <v>209.0220631277341</v>
      </c>
      <c r="J36" s="74">
        <f t="shared" si="3"/>
        <v>246.89008622510363</v>
      </c>
      <c r="K36" s="75">
        <f t="shared" si="4"/>
        <v>0.29901469467841968</v>
      </c>
      <c r="L36" s="76">
        <f t="shared" si="5"/>
        <v>1.0001055652044694E-2</v>
      </c>
      <c r="M36" s="77">
        <f t="shared" si="6"/>
        <v>0.289013639026375</v>
      </c>
      <c r="N36" s="72">
        <f t="shared" si="7"/>
        <v>-0.46615935843640177</v>
      </c>
      <c r="O36" s="73">
        <f t="shared" si="8"/>
        <v>143858.43042812517</v>
      </c>
      <c r="P36" s="74">
        <f t="shared" si="10"/>
        <v>-25107.712180346083</v>
      </c>
      <c r="Q36" s="72">
        <f t="shared" si="11"/>
        <v>-0.4661594</v>
      </c>
      <c r="R36" s="109">
        <f t="shared" si="12"/>
        <v>991869.35199999996</v>
      </c>
      <c r="S36" s="82">
        <f t="shared" si="13"/>
        <v>6.0306874534715256</v>
      </c>
      <c r="T36" s="83">
        <f t="shared" si="14"/>
        <v>95678.327630432919</v>
      </c>
      <c r="U36" s="74">
        <f t="shared" si="15"/>
        <v>82617.407311752962</v>
      </c>
      <c r="V36" s="11"/>
    </row>
    <row r="37" spans="2:22">
      <c r="B37" s="11"/>
      <c r="C37" s="11"/>
      <c r="D37" s="11"/>
      <c r="E37" s="72">
        <f t="shared" si="0"/>
        <v>0.61172597847532206</v>
      </c>
      <c r="F37" s="73">
        <v>160</v>
      </c>
      <c r="G37" s="74">
        <f t="shared" si="9"/>
        <v>18.997210298081907</v>
      </c>
      <c r="H37" s="72">
        <f t="shared" si="1"/>
        <v>0.47730564109586515</v>
      </c>
      <c r="I37" s="73">
        <f t="shared" si="2"/>
        <v>257.87615655605151</v>
      </c>
      <c r="J37" s="74">
        <f t="shared" ref="J37:J65" si="16">IFERROR((I37-I36)/(H37-H36),NA())</f>
        <v>274.0133159309828</v>
      </c>
      <c r="K37" s="75">
        <f t="shared" ref="K37:K65" si="17">H37</f>
        <v>0.47730564109586515</v>
      </c>
      <c r="L37" s="76">
        <f t="shared" ref="L37:L65" si="18">I37/C$3</f>
        <v>1.2338572084021603E-2</v>
      </c>
      <c r="M37" s="77">
        <f t="shared" ref="M37:M65" si="19">H37-L37</f>
        <v>0.46496706901184354</v>
      </c>
      <c r="N37" s="72">
        <f t="shared" si="7"/>
        <v>-3.4678399714102373</v>
      </c>
      <c r="O37" s="73">
        <f t="shared" si="8"/>
        <v>214502.96035817757</v>
      </c>
      <c r="P37" s="74">
        <f t="shared" si="10"/>
        <v>-23534.992238918854</v>
      </c>
      <c r="Q37" s="72">
        <f t="shared" si="11"/>
        <v>-3.4678399999999998</v>
      </c>
      <c r="R37" s="109">
        <f t="shared" si="12"/>
        <v>1478946.4310000001</v>
      </c>
      <c r="S37" s="82">
        <f t="shared" si="13"/>
        <v>6.4170191309475753</v>
      </c>
      <c r="T37" s="83">
        <f t="shared" si="14"/>
        <v>143858.43042812517</v>
      </c>
      <c r="U37" s="74">
        <f t="shared" si="15"/>
        <v>124711.75833278423</v>
      </c>
      <c r="V37" s="11"/>
    </row>
    <row r="38" spans="2:22">
      <c r="B38" s="11"/>
      <c r="C38" s="11"/>
      <c r="D38" s="11"/>
      <c r="E38" s="72">
        <f t="shared" si="0"/>
        <v>1.0589823502868529</v>
      </c>
      <c r="F38" s="73">
        <v>165</v>
      </c>
      <c r="G38" s="74">
        <f t="shared" si="9"/>
        <v>11.179270581989488</v>
      </c>
      <c r="H38" s="72">
        <f t="shared" si="1"/>
        <v>0.72221185602583993</v>
      </c>
      <c r="I38" s="73">
        <f t="shared" si="2"/>
        <v>339.73208779733079</v>
      </c>
      <c r="J38" s="74">
        <f t="shared" si="16"/>
        <v>334.23378522543447</v>
      </c>
      <c r="K38" s="75">
        <f t="shared" si="17"/>
        <v>0.72221185602583993</v>
      </c>
      <c r="L38" s="76">
        <f t="shared" si="18"/>
        <v>1.6255123818054103E-2</v>
      </c>
      <c r="M38" s="77">
        <f t="shared" si="19"/>
        <v>0.70595673220778588</v>
      </c>
      <c r="N38" s="72">
        <f t="shared" ref="N38:N65" si="20">IFERROR(INDEX(M$1:M$65,ROW()+$C$23-5)-INDEX(M$1:M$65,$C$23,1),NA())</f>
        <v>-8.0139154507862376</v>
      </c>
      <c r="O38" s="73">
        <f t="shared" ref="O38:O65" si="21">IFERROR(INDEX(I$1:I$65,ROW()+$C$23-5),NA())</f>
        <v>317265.58256009402</v>
      </c>
      <c r="P38" s="74">
        <f t="shared" si="10"/>
        <v>-22604.688960426534</v>
      </c>
      <c r="Q38" s="72">
        <f t="shared" si="11"/>
        <v>-8.0139154999999995</v>
      </c>
      <c r="R38" s="109">
        <f t="shared" si="12"/>
        <v>2187470.048</v>
      </c>
      <c r="S38" s="82">
        <f t="shared" si="13"/>
        <v>6.7954595672585434</v>
      </c>
      <c r="T38" s="83">
        <f t="shared" si="14"/>
        <v>214502.96035817757</v>
      </c>
      <c r="U38" s="74">
        <f t="shared" si="15"/>
        <v>186672.78427932874</v>
      </c>
      <c r="V38" s="11"/>
    </row>
    <row r="39" spans="2:22">
      <c r="B39" s="11"/>
      <c r="C39" s="11"/>
      <c r="D39" s="11"/>
      <c r="E39" s="72">
        <f t="shared" si="0"/>
        <v>1.8070401237413947</v>
      </c>
      <c r="F39" s="73">
        <v>170</v>
      </c>
      <c r="G39" s="74">
        <f t="shared" si="9"/>
        <v>6.6839757267810036</v>
      </c>
      <c r="H39" s="72">
        <f t="shared" si="1"/>
        <v>1.0321305914497951</v>
      </c>
      <c r="I39" s="73">
        <f t="shared" si="2"/>
        <v>477.19682103603708</v>
      </c>
      <c r="J39" s="74">
        <f t="shared" si="16"/>
        <v>443.55089746562294</v>
      </c>
      <c r="K39" s="75">
        <f t="shared" si="17"/>
        <v>1.0321305914497951</v>
      </c>
      <c r="L39" s="76">
        <f t="shared" si="18"/>
        <v>2.2832383781628569E-2</v>
      </c>
      <c r="M39" s="77">
        <f t="shared" si="19"/>
        <v>1.0092982076681665</v>
      </c>
      <c r="N39" s="72">
        <f t="shared" si="20"/>
        <v>-14.748417493079854</v>
      </c>
      <c r="O39" s="73">
        <f t="shared" si="21"/>
        <v>465611.95779400651</v>
      </c>
      <c r="P39" s="74">
        <f t="shared" si="10"/>
        <v>-22027.816504067632</v>
      </c>
      <c r="Q39" s="72">
        <f t="shared" si="11"/>
        <v>-14.7484175</v>
      </c>
      <c r="R39" s="109">
        <f t="shared" si="12"/>
        <v>3210282.702</v>
      </c>
      <c r="S39" s="82">
        <f t="shared" ref="S39:S65" si="22">IFERROR(S38+VLOOKUP(T39,$I$5:$K$65,3)-VLOOKUP(T38,$I$5:$K$65,3),NA())</f>
        <v>7.1662559635723238</v>
      </c>
      <c r="T39" s="83">
        <f t="shared" si="14"/>
        <v>317265.58256009402</v>
      </c>
      <c r="U39" s="74">
        <f t="shared" si="15"/>
        <v>277140.29376638075</v>
      </c>
      <c r="V39" s="11"/>
    </row>
    <row r="40" spans="2:22">
      <c r="B40" s="11"/>
      <c r="C40" s="11"/>
      <c r="D40" s="11"/>
      <c r="E40" s="72">
        <f t="shared" si="0"/>
        <v>3.0395606871980205</v>
      </c>
      <c r="F40" s="73">
        <v>175</v>
      </c>
      <c r="G40" s="74">
        <f t="shared" si="9"/>
        <v>4.0567274480008759</v>
      </c>
      <c r="H40" s="72">
        <f t="shared" si="1"/>
        <v>1.3961359452677811</v>
      </c>
      <c r="I40" s="73">
        <f t="shared" si="2"/>
        <v>706.92312025965361</v>
      </c>
      <c r="J40" s="74">
        <f t="shared" si="16"/>
        <v>631.10692415388723</v>
      </c>
      <c r="K40" s="75">
        <f t="shared" si="17"/>
        <v>1.3961359452677811</v>
      </c>
      <c r="L40" s="76">
        <f t="shared" si="18"/>
        <v>3.3824072739696343E-2</v>
      </c>
      <c r="M40" s="77">
        <f t="shared" si="19"/>
        <v>1.3623118725280847</v>
      </c>
      <c r="N40" s="72">
        <f t="shared" si="20"/>
        <v>-24.563726169948318</v>
      </c>
      <c r="O40" s="73">
        <f t="shared" si="21"/>
        <v>678198.25413499412</v>
      </c>
      <c r="P40" s="74">
        <f t="shared" si="10"/>
        <v>-21658.646033413639</v>
      </c>
      <c r="Q40" s="72">
        <f t="shared" si="11"/>
        <v>-24.563726200000001</v>
      </c>
      <c r="R40" s="109">
        <f t="shared" si="12"/>
        <v>4676014.1950000003</v>
      </c>
      <c r="S40" s="82">
        <f t="shared" si="22"/>
        <v>7.5296666118965314</v>
      </c>
      <c r="T40" s="83">
        <f t="shared" si="14"/>
        <v>465611.95779400651</v>
      </c>
      <c r="U40" s="74">
        <f t="shared" si="15"/>
        <v>408205.91228677757</v>
      </c>
      <c r="V40" s="11"/>
    </row>
    <row r="41" spans="2:22">
      <c r="B41" s="11"/>
      <c r="C41" s="11"/>
      <c r="D41" s="11"/>
      <c r="E41" s="72">
        <f t="shared" si="0"/>
        <v>5.0416829450786658</v>
      </c>
      <c r="F41" s="73">
        <v>180</v>
      </c>
      <c r="G41" s="74">
        <f t="shared" si="9"/>
        <v>2.4973499896518661</v>
      </c>
      <c r="H41" s="72">
        <f t="shared" si="1"/>
        <v>1.7986826064268471</v>
      </c>
      <c r="I41" s="73">
        <f t="shared" si="2"/>
        <v>1087.5029301141599</v>
      </c>
      <c r="J41" s="74">
        <f t="shared" si="16"/>
        <v>945.43029808939446</v>
      </c>
      <c r="K41" s="75">
        <f t="shared" si="17"/>
        <v>1.7986826064268471</v>
      </c>
      <c r="L41" s="76">
        <f t="shared" si="18"/>
        <v>5.2033633019816262E-2</v>
      </c>
      <c r="M41" s="77">
        <f t="shared" si="19"/>
        <v>1.7466489734070307</v>
      </c>
      <c r="N41" s="72">
        <f t="shared" si="20"/>
        <v>-38.688290689680493</v>
      </c>
      <c r="O41" s="73">
        <f t="shared" si="21"/>
        <v>980704.39138057025</v>
      </c>
      <c r="P41" s="74">
        <f t="shared" si="10"/>
        <v>-21417.02399553428</v>
      </c>
      <c r="Q41" s="72">
        <f t="shared" si="11"/>
        <v>-38.688290700000003</v>
      </c>
      <c r="R41" s="109">
        <f t="shared" si="12"/>
        <v>6761721.4100000001</v>
      </c>
      <c r="S41" s="82">
        <f t="shared" si="22"/>
        <v>7.8859510613911104</v>
      </c>
      <c r="T41" s="83">
        <f t="shared" si="14"/>
        <v>678198.25413499412</v>
      </c>
      <c r="U41" s="74">
        <f t="shared" si="15"/>
        <v>596675.76466657501</v>
      </c>
      <c r="V41" s="11"/>
    </row>
    <row r="42" spans="2:22">
      <c r="B42" s="11"/>
      <c r="C42" s="11"/>
      <c r="D42" s="11"/>
      <c r="E42" s="72">
        <f t="shared" si="0"/>
        <v>8.2505940229246679</v>
      </c>
      <c r="F42" s="73">
        <v>185</v>
      </c>
      <c r="G42" s="74">
        <f t="shared" si="9"/>
        <v>1.5581609707166693</v>
      </c>
      <c r="H42" s="72">
        <f t="shared" si="1"/>
        <v>2.2246877681569606</v>
      </c>
      <c r="I42" s="73">
        <f t="shared" si="2"/>
        <v>1711.3598942410636</v>
      </c>
      <c r="J42" s="74">
        <f t="shared" si="16"/>
        <v>1464.4352232570716</v>
      </c>
      <c r="K42" s="75">
        <f t="shared" si="17"/>
        <v>2.2246877681569606</v>
      </c>
      <c r="L42" s="76">
        <f t="shared" si="18"/>
        <v>8.188324852828055E-2</v>
      </c>
      <c r="M42" s="77">
        <f t="shared" si="19"/>
        <v>2.14280451962868</v>
      </c>
      <c r="N42" s="72">
        <f t="shared" si="20"/>
        <v>-58.802622036368071</v>
      </c>
      <c r="O42" s="73">
        <f t="shared" si="21"/>
        <v>1408258.219994494</v>
      </c>
      <c r="P42" s="74">
        <f t="shared" si="10"/>
        <v>-21256.179051874533</v>
      </c>
      <c r="Q42" s="72">
        <f t="shared" si="11"/>
        <v>-58.802622</v>
      </c>
      <c r="R42" s="109">
        <f t="shared" si="12"/>
        <v>9709602.4450000003</v>
      </c>
      <c r="S42" s="82">
        <f t="shared" si="22"/>
        <v>8.2353644002989483</v>
      </c>
      <c r="T42" s="83">
        <f t="shared" si="14"/>
        <v>980704.39138057025</v>
      </c>
      <c r="U42" s="74">
        <f t="shared" si="15"/>
        <v>865754.40477206791</v>
      </c>
      <c r="V42" s="11"/>
    </row>
    <row r="43" spans="2:22">
      <c r="B43" s="11"/>
      <c r="C43" s="11"/>
      <c r="D43" s="11"/>
      <c r="E43" s="72">
        <f t="shared" si="0"/>
        <v>13.328738652629765</v>
      </c>
      <c r="F43" s="73">
        <v>190</v>
      </c>
      <c r="G43" s="74">
        <f t="shared" si="9"/>
        <v>0.98461157855804615</v>
      </c>
      <c r="H43" s="72">
        <f t="shared" si="1"/>
        <v>2.662267216516542</v>
      </c>
      <c r="I43" s="73">
        <f t="shared" si="2"/>
        <v>2722.4603439996554</v>
      </c>
      <c r="J43" s="74">
        <f t="shared" si="16"/>
        <v>2310.667133817763</v>
      </c>
      <c r="K43" s="75">
        <f t="shared" si="17"/>
        <v>2.662267216516542</v>
      </c>
      <c r="L43" s="76">
        <f t="shared" si="18"/>
        <v>0.13026126047845241</v>
      </c>
      <c r="M43" s="77">
        <f t="shared" si="19"/>
        <v>2.5320059560380894</v>
      </c>
      <c r="N43" s="72">
        <f t="shared" si="20"/>
        <v>-87.191837977543287</v>
      </c>
      <c r="O43" s="73">
        <f t="shared" si="21"/>
        <v>2008623.6763592905</v>
      </c>
      <c r="P43" s="74">
        <f t="shared" si="10"/>
        <v>-21147.658942353428</v>
      </c>
      <c r="Q43" s="72">
        <f t="shared" si="11"/>
        <v>-87.191838000000004</v>
      </c>
      <c r="R43" s="109">
        <f t="shared" si="12"/>
        <v>13848978.179</v>
      </c>
      <c r="S43" s="82">
        <f t="shared" si="22"/>
        <v>8.5781540399235077</v>
      </c>
      <c r="T43" s="83">
        <f t="shared" si="14"/>
        <v>1408258.219994494</v>
      </c>
      <c r="U43" s="74">
        <f t="shared" si="15"/>
        <v>1247277.5696552629</v>
      </c>
      <c r="V43" s="11"/>
    </row>
    <row r="44" spans="2:22">
      <c r="B44" s="11"/>
      <c r="C44" s="11"/>
      <c r="D44" s="11"/>
      <c r="E44" s="72">
        <f t="shared" si="0"/>
        <v>21.268726398455193</v>
      </c>
      <c r="F44" s="73">
        <v>195</v>
      </c>
      <c r="G44" s="74">
        <f t="shared" si="9"/>
        <v>0.62972389379679172</v>
      </c>
      <c r="H44" s="72">
        <f t="shared" si="1"/>
        <v>3.1031832905209931</v>
      </c>
      <c r="I44" s="73">
        <f t="shared" si="2"/>
        <v>4342.4016476987626</v>
      </c>
      <c r="J44" s="74">
        <f t="shared" si="16"/>
        <v>3674.0354893089107</v>
      </c>
      <c r="K44" s="75">
        <f t="shared" si="17"/>
        <v>3.1031832905209931</v>
      </c>
      <c r="L44" s="76">
        <f t="shared" si="18"/>
        <v>0.20777041376549105</v>
      </c>
      <c r="M44" s="77">
        <f t="shared" si="19"/>
        <v>2.8954128767555019</v>
      </c>
      <c r="N44" s="72">
        <f t="shared" si="20"/>
        <v>-126.94523097552735</v>
      </c>
      <c r="O44" s="73">
        <f t="shared" si="21"/>
        <v>2846371.7360168505</v>
      </c>
      <c r="P44" s="74">
        <f t="shared" si="10"/>
        <v>-21073.624072794064</v>
      </c>
      <c r="Q44" s="72">
        <f t="shared" si="11"/>
        <v>-126.94523100000001</v>
      </c>
      <c r="R44" s="109">
        <f t="shared" si="12"/>
        <v>19625049.991</v>
      </c>
      <c r="S44" s="82">
        <f t="shared" si="22"/>
        <v>8.9145580205088883</v>
      </c>
      <c r="T44" s="83">
        <f t="shared" si="14"/>
        <v>2008623.6763592905</v>
      </c>
      <c r="U44" s="74">
        <f t="shared" si="15"/>
        <v>1784656.2199415513</v>
      </c>
      <c r="V44" s="11"/>
    </row>
    <row r="45" spans="2:22">
      <c r="B45" s="11"/>
      <c r="C45" s="11"/>
      <c r="D45" s="11"/>
      <c r="E45" s="72">
        <f t="shared" si="0"/>
        <v>33.542216930170433</v>
      </c>
      <c r="F45" s="73">
        <v>200</v>
      </c>
      <c r="G45" s="74">
        <f t="shared" si="9"/>
        <v>0.40738207171625546</v>
      </c>
      <c r="H45" s="72">
        <f t="shared" si="1"/>
        <v>3.542182255087591</v>
      </c>
      <c r="I45" s="73">
        <f t="shared" si="2"/>
        <v>6908.4433860340869</v>
      </c>
      <c r="J45" s="74">
        <f t="shared" si="16"/>
        <v>5845.2113682515192</v>
      </c>
      <c r="K45" s="75">
        <f t="shared" si="17"/>
        <v>3.542182255087591</v>
      </c>
      <c r="L45" s="76">
        <f t="shared" si="18"/>
        <v>0.33054753043225293</v>
      </c>
      <c r="M45" s="77">
        <f t="shared" si="19"/>
        <v>3.2116347246553381</v>
      </c>
      <c r="N45" s="72">
        <f t="shared" si="20"/>
        <v>-182.21603988171967</v>
      </c>
      <c r="O45" s="73">
        <f t="shared" si="21"/>
        <v>4008309.637598813</v>
      </c>
      <c r="P45" s="74">
        <f t="shared" si="10"/>
        <v>-21022.632463260074</v>
      </c>
      <c r="Q45" s="72">
        <f t="shared" si="11"/>
        <v>-182.2160399</v>
      </c>
      <c r="R45" s="109">
        <f t="shared" si="12"/>
        <v>27636332.956999999</v>
      </c>
      <c r="S45" s="82">
        <f t="shared" si="22"/>
        <v>9.2448042405898878</v>
      </c>
      <c r="T45" s="83">
        <f t="shared" si="14"/>
        <v>2846371.7360168505</v>
      </c>
      <c r="U45" s="74">
        <f t="shared" si="15"/>
        <v>2536737.7693288526</v>
      </c>
      <c r="V45" s="11"/>
    </row>
    <row r="46" spans="2:22">
      <c r="B46" s="11"/>
      <c r="C46" s="11"/>
      <c r="D46" s="11"/>
      <c r="E46" s="72">
        <f t="shared" si="0"/>
        <v>52.309294694977524</v>
      </c>
      <c r="F46" s="73">
        <v>205</v>
      </c>
      <c r="G46" s="74">
        <f t="shared" si="9"/>
        <v>0.2664240039211771</v>
      </c>
      <c r="H46" s="72">
        <f t="shared" si="1"/>
        <v>3.9761107004897398</v>
      </c>
      <c r="I46" s="73">
        <f t="shared" si="2"/>
        <v>10928.405412470393</v>
      </c>
      <c r="J46" s="74">
        <f t="shared" si="16"/>
        <v>9264.1127103588551</v>
      </c>
      <c r="K46" s="75">
        <f t="shared" si="17"/>
        <v>3.9761107004897398</v>
      </c>
      <c r="L46" s="76">
        <f t="shared" si="18"/>
        <v>0.52289021112298528</v>
      </c>
      <c r="M46" s="77">
        <f t="shared" si="19"/>
        <v>3.4532204893667546</v>
      </c>
      <c r="N46" s="72">
        <f t="shared" si="20"/>
        <v>-258.55794687320684</v>
      </c>
      <c r="O46" s="73">
        <f t="shared" si="21"/>
        <v>5610513.671219388</v>
      </c>
      <c r="P46" s="74">
        <f t="shared" si="10"/>
        <v>-20987.215236832311</v>
      </c>
      <c r="Q46" s="72">
        <f t="shared" si="11"/>
        <v>-258.55794689999999</v>
      </c>
      <c r="R46" s="109">
        <f t="shared" si="12"/>
        <v>38683145.240000002</v>
      </c>
      <c r="S46" s="82">
        <f t="shared" si="22"/>
        <v>9.5691102426254471</v>
      </c>
      <c r="T46" s="83">
        <f t="shared" si="14"/>
        <v>4008309.637598813</v>
      </c>
      <c r="U46" s="74">
        <f t="shared" si="15"/>
        <v>3582844.2714253538</v>
      </c>
      <c r="V46" s="11"/>
    </row>
    <row r="47" spans="2:22">
      <c r="B47" s="11"/>
      <c r="C47" s="11"/>
      <c r="D47" s="11"/>
      <c r="E47" s="72">
        <f t="shared" si="0"/>
        <v>80.710362402550729</v>
      </c>
      <c r="F47" s="73">
        <v>210</v>
      </c>
      <c r="G47" s="74">
        <f t="shared" si="9"/>
        <v>0.17604971937962527</v>
      </c>
      <c r="H47" s="72">
        <f t="shared" si="1"/>
        <v>4.403180828615648</v>
      </c>
      <c r="I47" s="73">
        <f t="shared" si="2"/>
        <v>17159.176104535654</v>
      </c>
      <c r="J47" s="74">
        <f t="shared" si="16"/>
        <v>14589.572722886194</v>
      </c>
      <c r="K47" s="75">
        <f t="shared" si="17"/>
        <v>4.403180828615648</v>
      </c>
      <c r="L47" s="76">
        <f t="shared" si="18"/>
        <v>0.82101321074333278</v>
      </c>
      <c r="M47" s="77">
        <f t="shared" si="19"/>
        <v>3.5821676178723152</v>
      </c>
      <c r="N47" s="72">
        <f t="shared" si="20"/>
        <v>-363.35892238446883</v>
      </c>
      <c r="O47" s="73">
        <f t="shared" si="21"/>
        <v>7807396.5439422615</v>
      </c>
      <c r="P47" s="74">
        <f t="shared" si="10"/>
        <v>-20962.427706474879</v>
      </c>
      <c r="Q47" s="72">
        <f t="shared" si="11"/>
        <v>-363.35892239999998</v>
      </c>
      <c r="R47" s="109">
        <f t="shared" si="12"/>
        <v>53830125.395000003</v>
      </c>
      <c r="S47" s="82">
        <f t="shared" si="22"/>
        <v>9.8876833286777064</v>
      </c>
      <c r="T47" s="83">
        <f t="shared" si="14"/>
        <v>5610513.671219388</v>
      </c>
      <c r="U47" s="74">
        <f t="shared" si="15"/>
        <v>5029313.8490605149</v>
      </c>
      <c r="V47" s="11"/>
    </row>
    <row r="48" spans="2:22">
      <c r="B48" s="11"/>
      <c r="C48" s="11"/>
      <c r="D48" s="11"/>
      <c r="E48" s="72">
        <f t="shared" si="0"/>
        <v>123.26973006540329</v>
      </c>
      <c r="F48" s="73">
        <v>215</v>
      </c>
      <c r="G48" s="74">
        <f t="shared" si="9"/>
        <v>0.11748294851580209</v>
      </c>
      <c r="H48" s="72">
        <f t="shared" si="1"/>
        <v>4.8224544456533431</v>
      </c>
      <c r="I48" s="73">
        <f t="shared" si="2"/>
        <v>26717.991964061708</v>
      </c>
      <c r="J48" s="74">
        <f t="shared" si="16"/>
        <v>22798.51502954611</v>
      </c>
      <c r="K48" s="75">
        <f t="shared" si="17"/>
        <v>4.8224544456533431</v>
      </c>
      <c r="L48" s="76">
        <f t="shared" si="18"/>
        <v>1.2783728212469716</v>
      </c>
      <c r="M48" s="77">
        <f t="shared" si="19"/>
        <v>3.5440816244063713</v>
      </c>
      <c r="N48" s="72">
        <f t="shared" si="20"/>
        <v>-506.39805713594325</v>
      </c>
      <c r="O48" s="73">
        <f t="shared" si="21"/>
        <v>10803345.177742315</v>
      </c>
      <c r="P48" s="74">
        <f t="shared" si="10"/>
        <v>-20944.957748838537</v>
      </c>
      <c r="Q48" s="72">
        <f t="shared" si="11"/>
        <v>-506.39805710000002</v>
      </c>
      <c r="R48" s="109">
        <f t="shared" si="12"/>
        <v>74486472.197999999</v>
      </c>
      <c r="S48" s="82">
        <f t="shared" si="22"/>
        <v>10.200720866357059</v>
      </c>
      <c r="T48" s="83">
        <f t="shared" si="14"/>
        <v>7807396.5439422615</v>
      </c>
      <c r="U48" s="74">
        <f t="shared" si="15"/>
        <v>7017953.4665684691</v>
      </c>
      <c r="V48" s="11"/>
    </row>
    <row r="49" spans="2:22">
      <c r="B49" s="11"/>
      <c r="C49" s="11"/>
      <c r="D49" s="11"/>
      <c r="E49" s="72">
        <f t="shared" si="0"/>
        <v>186.44927400838827</v>
      </c>
      <c r="F49" s="73">
        <v>220</v>
      </c>
      <c r="G49" s="74">
        <f t="shared" si="9"/>
        <v>7.9139539286832178E-2</v>
      </c>
      <c r="H49" s="72">
        <f t="shared" si="1"/>
        <v>5.2335082701863618</v>
      </c>
      <c r="I49" s="73">
        <f t="shared" si="2"/>
        <v>41238.84028184542</v>
      </c>
      <c r="J49" s="74">
        <f t="shared" si="16"/>
        <v>35325.904908633922</v>
      </c>
      <c r="K49" s="75">
        <f t="shared" si="17"/>
        <v>5.2335082701863618</v>
      </c>
      <c r="L49" s="76">
        <f t="shared" si="18"/>
        <v>1.9731502527198765</v>
      </c>
      <c r="M49" s="77">
        <f t="shared" si="19"/>
        <v>3.2603580174664852</v>
      </c>
      <c r="N49" s="72">
        <f t="shared" si="20"/>
        <v>-700.55713376703113</v>
      </c>
      <c r="O49" s="73">
        <f t="shared" si="21"/>
        <v>14867592.566256851</v>
      </c>
      <c r="P49" s="74">
        <f t="shared" si="10"/>
        <v>-20932.564467417673</v>
      </c>
      <c r="Q49" s="72">
        <f t="shared" si="11"/>
        <v>-700.55713379999997</v>
      </c>
      <c r="R49" s="109">
        <f t="shared" si="12"/>
        <v>102508482.522</v>
      </c>
      <c r="S49" s="82">
        <f t="shared" si="22"/>
        <v>10.508410698617292</v>
      </c>
      <c r="T49" s="83">
        <f t="shared" si="14"/>
        <v>10803345.177742315</v>
      </c>
      <c r="U49" s="74">
        <f t="shared" si="15"/>
        <v>9736911.3948042206</v>
      </c>
      <c r="V49" s="11"/>
    </row>
    <row r="50" spans="2:22">
      <c r="B50" s="11"/>
      <c r="C50" s="11"/>
      <c r="D50" s="11"/>
      <c r="E50" s="72">
        <f t="shared" si="0"/>
        <v>279.40230350462014</v>
      </c>
      <c r="F50" s="73">
        <v>225</v>
      </c>
      <c r="G50" s="74">
        <f t="shared" si="9"/>
        <v>5.3790608300751407E-2</v>
      </c>
      <c r="H50" s="72">
        <f t="shared" si="1"/>
        <v>5.6362253701930971</v>
      </c>
      <c r="I50" s="73">
        <f t="shared" si="2"/>
        <v>63090.518288539533</v>
      </c>
      <c r="J50" s="74">
        <f t="shared" si="16"/>
        <v>54260.616215027003</v>
      </c>
      <c r="K50" s="75">
        <f t="shared" si="17"/>
        <v>5.6362253701930971</v>
      </c>
      <c r="L50" s="76">
        <f t="shared" si="18"/>
        <v>3.0186850855760543</v>
      </c>
      <c r="M50" s="77">
        <f t="shared" si="19"/>
        <v>2.6175402846170428</v>
      </c>
      <c r="N50" s="72" t="e">
        <f t="shared" si="20"/>
        <v>#N/A</v>
      </c>
      <c r="O50" s="73" t="e">
        <f t="shared" si="21"/>
        <v>#N/A</v>
      </c>
      <c r="P50" s="74" t="e">
        <f t="shared" si="10"/>
        <v>#N/A</v>
      </c>
      <c r="Q50" s="72" t="e">
        <f t="shared" si="11"/>
        <v>#N/A</v>
      </c>
      <c r="R50" s="109" t="e">
        <f t="shared" si="12"/>
        <v>#N/A</v>
      </c>
      <c r="S50" s="82">
        <f t="shared" si="22"/>
        <v>10.810931604110081</v>
      </c>
      <c r="T50" s="83">
        <f t="shared" si="14"/>
        <v>14867592.566256851</v>
      </c>
      <c r="U50" s="74">
        <f t="shared" si="15"/>
        <v>13434600.104393134</v>
      </c>
      <c r="V50" s="93"/>
    </row>
    <row r="51" spans="2:22">
      <c r="B51" s="11"/>
      <c r="C51" s="11"/>
      <c r="D51" s="11"/>
      <c r="E51" s="72">
        <f t="shared" si="0"/>
        <v>414.99272882796924</v>
      </c>
      <c r="F51" s="73">
        <v>230</v>
      </c>
      <c r="G51" s="74">
        <f t="shared" si="9"/>
        <v>3.6875760128904797E-2</v>
      </c>
      <c r="H51" s="72">
        <f t="shared" si="1"/>
        <v>6.0306677813295879</v>
      </c>
      <c r="I51" s="73">
        <f t="shared" si="2"/>
        <v>95678.327630432919</v>
      </c>
      <c r="J51" s="74">
        <f t="shared" si="16"/>
        <v>82617.407311752962</v>
      </c>
      <c r="K51" s="75">
        <f t="shared" si="17"/>
        <v>6.0306677813295879</v>
      </c>
      <c r="L51" s="76">
        <f t="shared" si="18"/>
        <v>4.5779104129393744</v>
      </c>
      <c r="M51" s="77">
        <f t="shared" si="19"/>
        <v>1.4527573683902135</v>
      </c>
      <c r="N51" s="72" t="e">
        <f t="shared" si="20"/>
        <v>#N/A</v>
      </c>
      <c r="O51" s="73" t="e">
        <f t="shared" si="21"/>
        <v>#N/A</v>
      </c>
      <c r="P51" s="74" t="e">
        <f t="shared" si="10"/>
        <v>#N/A</v>
      </c>
      <c r="Q51" s="72" t="e">
        <f t="shared" si="11"/>
        <v>#N/A</v>
      </c>
      <c r="R51" s="109" t="e">
        <f t="shared" si="12"/>
        <v>#N/A</v>
      </c>
      <c r="S51" s="82" t="e">
        <f t="shared" si="22"/>
        <v>#N/A</v>
      </c>
      <c r="T51" s="83" t="e">
        <f t="shared" si="14"/>
        <v>#N/A</v>
      </c>
      <c r="U51" s="74" t="e">
        <f t="shared" si="15"/>
        <v>#N/A</v>
      </c>
      <c r="V51" s="93"/>
    </row>
    <row r="52" spans="2:22">
      <c r="B52" s="11"/>
      <c r="C52" s="11"/>
      <c r="D52" s="11"/>
      <c r="E52" s="72">
        <f t="shared" si="0"/>
        <v>611.16353373670279</v>
      </c>
      <c r="F52" s="73">
        <v>235</v>
      </c>
      <c r="G52" s="74">
        <f t="shared" si="9"/>
        <v>2.548799247842307E-2</v>
      </c>
      <c r="H52" s="72">
        <f t="shared" si="1"/>
        <v>6.4169994588056376</v>
      </c>
      <c r="I52" s="73">
        <f t="shared" si="2"/>
        <v>143858.43042812517</v>
      </c>
      <c r="J52" s="74">
        <f t="shared" si="16"/>
        <v>124711.75833278423</v>
      </c>
      <c r="K52" s="75">
        <f t="shared" si="17"/>
        <v>6.4169994588056376</v>
      </c>
      <c r="L52" s="76">
        <f t="shared" si="18"/>
        <v>6.8831784893839796</v>
      </c>
      <c r="M52" s="77">
        <f t="shared" si="19"/>
        <v>-0.46617903057834198</v>
      </c>
      <c r="N52" s="72" t="e">
        <f t="shared" si="20"/>
        <v>#N/A</v>
      </c>
      <c r="O52" s="73" t="e">
        <f t="shared" si="21"/>
        <v>#N/A</v>
      </c>
      <c r="P52" s="74" t="e">
        <f t="shared" si="10"/>
        <v>#N/A</v>
      </c>
      <c r="Q52" s="72" t="e">
        <f t="shared" si="11"/>
        <v>#N/A</v>
      </c>
      <c r="R52" s="109" t="e">
        <f t="shared" si="12"/>
        <v>#N/A</v>
      </c>
      <c r="S52" s="82" t="e">
        <f t="shared" si="22"/>
        <v>#N/A</v>
      </c>
      <c r="T52" s="83" t="e">
        <f t="shared" si="14"/>
        <v>#N/A</v>
      </c>
      <c r="U52" s="74" t="e">
        <f t="shared" si="15"/>
        <v>#N/A</v>
      </c>
      <c r="V52" s="11"/>
    </row>
    <row r="53" spans="2:22">
      <c r="B53" s="11"/>
      <c r="C53" s="11"/>
      <c r="D53" s="11"/>
      <c r="E53" s="72">
        <f t="shared" si="0"/>
        <v>892.76233482573991</v>
      </c>
      <c r="F53" s="73">
        <v>240</v>
      </c>
      <c r="G53" s="74">
        <f t="shared" si="9"/>
        <v>1.7755757413253612E-2</v>
      </c>
      <c r="H53" s="72">
        <f t="shared" si="1"/>
        <v>6.7954398951166066</v>
      </c>
      <c r="I53" s="73">
        <f t="shared" si="2"/>
        <v>214502.96035817757</v>
      </c>
      <c r="J53" s="74">
        <f t="shared" si="16"/>
        <v>186672.78427932831</v>
      </c>
      <c r="K53" s="75">
        <f t="shared" si="17"/>
        <v>6.7954398951166066</v>
      </c>
      <c r="L53" s="76">
        <f t="shared" si="18"/>
        <v>10.263299538668784</v>
      </c>
      <c r="M53" s="77">
        <f t="shared" si="19"/>
        <v>-3.4678596435521776</v>
      </c>
      <c r="N53" s="72" t="e">
        <f t="shared" si="20"/>
        <v>#N/A</v>
      </c>
      <c r="O53" s="73" t="e">
        <f t="shared" si="21"/>
        <v>#N/A</v>
      </c>
      <c r="P53" s="74" t="e">
        <f t="shared" si="10"/>
        <v>#N/A</v>
      </c>
      <c r="Q53" s="72" t="e">
        <f t="shared" si="11"/>
        <v>#N/A</v>
      </c>
      <c r="R53" s="109" t="e">
        <f t="shared" si="12"/>
        <v>#N/A</v>
      </c>
      <c r="S53" s="82" t="e">
        <f t="shared" si="22"/>
        <v>#N/A</v>
      </c>
      <c r="T53" s="83" t="e">
        <f t="shared" si="14"/>
        <v>#N/A</v>
      </c>
      <c r="U53" s="74" t="e">
        <f t="shared" si="15"/>
        <v>#N/A</v>
      </c>
      <c r="V53" s="11"/>
    </row>
    <row r="54" spans="2:22">
      <c r="B54" s="11"/>
      <c r="C54" s="11"/>
      <c r="D54" s="11"/>
      <c r="E54" s="72">
        <f t="shared" si="0"/>
        <v>1293.9615614697716</v>
      </c>
      <c r="F54" s="73">
        <v>245</v>
      </c>
      <c r="G54" s="74">
        <f t="shared" si="9"/>
        <v>1.2462636186575463E-2</v>
      </c>
      <c r="H54" s="72">
        <f t="shared" si="1"/>
        <v>7.1662362914303861</v>
      </c>
      <c r="I54" s="73">
        <f t="shared" si="2"/>
        <v>317265.58256009402</v>
      </c>
      <c r="J54" s="74">
        <f t="shared" si="16"/>
        <v>277140.29376638145</v>
      </c>
      <c r="K54" s="75">
        <f t="shared" si="17"/>
        <v>7.1662362914303861</v>
      </c>
      <c r="L54" s="76">
        <f t="shared" si="18"/>
        <v>15.180171414358565</v>
      </c>
      <c r="M54" s="77">
        <f t="shared" si="19"/>
        <v>-8.0139351229281779</v>
      </c>
      <c r="N54" s="72" t="e">
        <f t="shared" si="20"/>
        <v>#N/A</v>
      </c>
      <c r="O54" s="73" t="e">
        <f t="shared" si="21"/>
        <v>#N/A</v>
      </c>
      <c r="P54" s="74" t="e">
        <f t="shared" si="10"/>
        <v>#N/A</v>
      </c>
      <c r="Q54" s="72" t="e">
        <f t="shared" si="11"/>
        <v>#N/A</v>
      </c>
      <c r="R54" s="109" t="e">
        <f t="shared" si="12"/>
        <v>#N/A</v>
      </c>
      <c r="S54" s="82" t="e">
        <f t="shared" si="22"/>
        <v>#N/A</v>
      </c>
      <c r="T54" s="83" t="e">
        <f t="shared" si="14"/>
        <v>#N/A</v>
      </c>
      <c r="U54" s="74" t="e">
        <f t="shared" si="15"/>
        <v>#N/A</v>
      </c>
      <c r="V54" s="11"/>
    </row>
    <row r="55" spans="2:22">
      <c r="B55" s="11"/>
      <c r="C55" s="11"/>
      <c r="D55" s="11"/>
      <c r="E55" s="72">
        <f t="shared" si="0"/>
        <v>1861.4478311760261</v>
      </c>
      <c r="F55" s="73">
        <v>250</v>
      </c>
      <c r="G55" s="74">
        <f t="shared" si="9"/>
        <v>8.8107858584633766E-3</v>
      </c>
      <c r="H55" s="72">
        <f t="shared" si="1"/>
        <v>7.5296469397545929</v>
      </c>
      <c r="I55" s="73">
        <f t="shared" si="2"/>
        <v>465611.95779400651</v>
      </c>
      <c r="J55" s="74">
        <f t="shared" si="16"/>
        <v>408205.91228677856</v>
      </c>
      <c r="K55" s="75">
        <f t="shared" si="17"/>
        <v>7.5296469397545929</v>
      </c>
      <c r="L55" s="76">
        <f t="shared" si="18"/>
        <v>22.278084104976386</v>
      </c>
      <c r="M55" s="77">
        <f t="shared" si="19"/>
        <v>-14.748437165221794</v>
      </c>
      <c r="N55" s="72" t="e">
        <f t="shared" si="20"/>
        <v>#N/A</v>
      </c>
      <c r="O55" s="73" t="e">
        <f t="shared" si="21"/>
        <v>#N/A</v>
      </c>
      <c r="P55" s="74" t="e">
        <f t="shared" si="10"/>
        <v>#N/A</v>
      </c>
      <c r="Q55" s="72" t="e">
        <f t="shared" si="11"/>
        <v>#N/A</v>
      </c>
      <c r="R55" s="109" t="e">
        <f t="shared" si="12"/>
        <v>#N/A</v>
      </c>
      <c r="S55" s="82" t="e">
        <f t="shared" si="22"/>
        <v>#N/A</v>
      </c>
      <c r="T55" s="83" t="e">
        <f t="shared" si="14"/>
        <v>#N/A</v>
      </c>
      <c r="U55" s="74" t="e">
        <f t="shared" si="15"/>
        <v>#N/A</v>
      </c>
      <c r="V55" s="11"/>
    </row>
    <row r="56" spans="2:22">
      <c r="B56" s="11"/>
      <c r="C56" s="11"/>
      <c r="D56" s="11"/>
      <c r="E56" s="72">
        <f t="shared" si="0"/>
        <v>2658.60099660782</v>
      </c>
      <c r="F56" s="73">
        <v>255</v>
      </c>
      <c r="G56" s="74">
        <f t="shared" si="9"/>
        <v>6.2723203228976076E-3</v>
      </c>
      <c r="H56" s="72">
        <f t="shared" si="1"/>
        <v>7.8859313892491727</v>
      </c>
      <c r="I56" s="73">
        <f t="shared" si="2"/>
        <v>678198.25413499412</v>
      </c>
      <c r="J56" s="74">
        <f t="shared" si="16"/>
        <v>596675.76466657349</v>
      </c>
      <c r="K56" s="75">
        <f t="shared" si="17"/>
        <v>7.8859313892491727</v>
      </c>
      <c r="L56" s="76">
        <f t="shared" si="18"/>
        <v>32.449677231339429</v>
      </c>
      <c r="M56" s="77">
        <f t="shared" si="19"/>
        <v>-24.563745842090256</v>
      </c>
      <c r="N56" s="72" t="e">
        <f t="shared" si="20"/>
        <v>#N/A</v>
      </c>
      <c r="O56" s="73" t="e">
        <f t="shared" si="21"/>
        <v>#N/A</v>
      </c>
      <c r="P56" s="74" t="e">
        <f t="shared" si="10"/>
        <v>#N/A</v>
      </c>
      <c r="Q56" s="72" t="e">
        <f t="shared" si="11"/>
        <v>#N/A</v>
      </c>
      <c r="R56" s="109" t="e">
        <f t="shared" si="12"/>
        <v>#N/A</v>
      </c>
      <c r="S56" s="82" t="e">
        <f t="shared" si="22"/>
        <v>#N/A</v>
      </c>
      <c r="T56" s="83" t="e">
        <f t="shared" si="14"/>
        <v>#N/A</v>
      </c>
      <c r="U56" s="74" t="e">
        <f t="shared" si="15"/>
        <v>#N/A</v>
      </c>
      <c r="V56" s="11"/>
    </row>
    <row r="57" spans="2:22">
      <c r="B57" s="11"/>
      <c r="C57" s="11"/>
      <c r="D57" s="11"/>
      <c r="E57" s="72">
        <f t="shared" si="0"/>
        <v>3770.939966848347</v>
      </c>
      <c r="F57" s="73">
        <v>260</v>
      </c>
      <c r="G57" s="74">
        <f t="shared" si="9"/>
        <v>4.4950326598004768E-3</v>
      </c>
      <c r="H57" s="72">
        <f t="shared" si="1"/>
        <v>8.2353447281570098</v>
      </c>
      <c r="I57" s="73">
        <f t="shared" si="2"/>
        <v>980704.39138057025</v>
      </c>
      <c r="J57" s="74">
        <f t="shared" si="16"/>
        <v>865754.40477207012</v>
      </c>
      <c r="K57" s="75">
        <f t="shared" si="17"/>
        <v>8.2353447281570098</v>
      </c>
      <c r="L57" s="76">
        <f t="shared" si="18"/>
        <v>46.923655089979441</v>
      </c>
      <c r="M57" s="77">
        <f t="shared" si="19"/>
        <v>-38.688310361822431</v>
      </c>
      <c r="N57" s="72" t="e">
        <f t="shared" si="20"/>
        <v>#N/A</v>
      </c>
      <c r="O57" s="73" t="e">
        <f t="shared" si="21"/>
        <v>#N/A</v>
      </c>
      <c r="P57" s="74" t="e">
        <f t="shared" si="10"/>
        <v>#N/A</v>
      </c>
      <c r="Q57" s="72" t="e">
        <f t="shared" si="11"/>
        <v>#N/A</v>
      </c>
      <c r="R57" s="109" t="e">
        <f t="shared" si="12"/>
        <v>#N/A</v>
      </c>
      <c r="S57" s="82" t="e">
        <f t="shared" si="22"/>
        <v>#N/A</v>
      </c>
      <c r="T57" s="83" t="e">
        <f t="shared" si="14"/>
        <v>#N/A</v>
      </c>
      <c r="U57" s="74" t="e">
        <f t="shared" si="15"/>
        <v>#N/A</v>
      </c>
      <c r="V57" s="11"/>
    </row>
    <row r="58" spans="2:22">
      <c r="B58" s="11"/>
      <c r="C58" s="11"/>
      <c r="D58" s="11"/>
      <c r="E58" s="72">
        <f t="shared" si="0"/>
        <v>5313.1819622433732</v>
      </c>
      <c r="F58" s="73">
        <v>265</v>
      </c>
      <c r="G58" s="74">
        <f t="shared" si="9"/>
        <v>3.2420333611258667E-3</v>
      </c>
      <c r="H58" s="72">
        <f t="shared" si="1"/>
        <v>8.5781343677815691</v>
      </c>
      <c r="I58" s="73">
        <f t="shared" si="2"/>
        <v>1408258.219994494</v>
      </c>
      <c r="J58" s="74">
        <f t="shared" si="16"/>
        <v>1247277.5696552629</v>
      </c>
      <c r="K58" s="75">
        <f t="shared" si="17"/>
        <v>8.5781343677815691</v>
      </c>
      <c r="L58" s="76">
        <f t="shared" si="18"/>
        <v>67.380776076291582</v>
      </c>
      <c r="M58" s="77">
        <f t="shared" si="19"/>
        <v>-58.802641708510009</v>
      </c>
      <c r="N58" s="72" t="e">
        <f t="shared" si="20"/>
        <v>#N/A</v>
      </c>
      <c r="O58" s="73" t="e">
        <f t="shared" si="21"/>
        <v>#N/A</v>
      </c>
      <c r="P58" s="74" t="e">
        <f t="shared" si="10"/>
        <v>#N/A</v>
      </c>
      <c r="Q58" s="72" t="e">
        <f t="shared" si="11"/>
        <v>#N/A</v>
      </c>
      <c r="R58" s="109" t="e">
        <f t="shared" si="12"/>
        <v>#N/A</v>
      </c>
      <c r="S58" s="82" t="e">
        <f t="shared" si="22"/>
        <v>#N/A</v>
      </c>
      <c r="T58" s="83" t="e">
        <f t="shared" si="14"/>
        <v>#N/A</v>
      </c>
      <c r="U58" s="74" t="e">
        <f t="shared" si="15"/>
        <v>#N/A</v>
      </c>
      <c r="V58" s="11"/>
    </row>
    <row r="59" spans="2:22">
      <c r="B59" s="11"/>
      <c r="C59" s="11"/>
      <c r="D59" s="11"/>
      <c r="E59" s="72">
        <f t="shared" si="0"/>
        <v>7438.3469494788533</v>
      </c>
      <c r="F59" s="73">
        <v>270</v>
      </c>
      <c r="G59" s="74">
        <f t="shared" si="9"/>
        <v>2.3527585058251161E-3</v>
      </c>
      <c r="H59" s="72">
        <f t="shared" si="1"/>
        <v>8.9145383483669516</v>
      </c>
      <c r="I59" s="73">
        <f t="shared" si="2"/>
        <v>2008623.6763592905</v>
      </c>
      <c r="J59" s="74">
        <f t="shared" si="16"/>
        <v>1784656.2199415418</v>
      </c>
      <c r="K59" s="75">
        <f t="shared" si="17"/>
        <v>8.9145383483669516</v>
      </c>
      <c r="L59" s="76">
        <f t="shared" si="18"/>
        <v>96.106395998052179</v>
      </c>
      <c r="M59" s="77">
        <f t="shared" si="19"/>
        <v>-87.191857649685232</v>
      </c>
      <c r="N59" s="72" t="e">
        <f t="shared" si="20"/>
        <v>#N/A</v>
      </c>
      <c r="O59" s="73" t="e">
        <f t="shared" si="21"/>
        <v>#N/A</v>
      </c>
      <c r="P59" s="74" t="e">
        <f t="shared" si="10"/>
        <v>#N/A</v>
      </c>
      <c r="Q59" s="72" t="e">
        <f t="shared" si="11"/>
        <v>#N/A</v>
      </c>
      <c r="R59" s="109" t="e">
        <f t="shared" si="12"/>
        <v>#N/A</v>
      </c>
      <c r="S59" s="82" t="e">
        <f t="shared" si="22"/>
        <v>#N/A</v>
      </c>
      <c r="T59" s="83" t="e">
        <f t="shared" si="14"/>
        <v>#N/A</v>
      </c>
      <c r="U59" s="74" t="e">
        <f t="shared" si="15"/>
        <v>#N/A</v>
      </c>
      <c r="V59" s="11"/>
    </row>
    <row r="60" spans="2:22">
      <c r="B60" s="11"/>
      <c r="C60" s="11"/>
      <c r="D60" s="11"/>
      <c r="E60" s="72">
        <f t="shared" si="0"/>
        <v>10349.442676424911</v>
      </c>
      <c r="F60" s="73">
        <v>275</v>
      </c>
      <c r="G60" s="74">
        <f t="shared" si="9"/>
        <v>1.7175663286227102E-3</v>
      </c>
      <c r="H60" s="72">
        <f t="shared" si="1"/>
        <v>9.2447845684479493</v>
      </c>
      <c r="I60" s="73">
        <f t="shared" si="2"/>
        <v>2846371.7360168505</v>
      </c>
      <c r="J60" s="74">
        <f t="shared" si="16"/>
        <v>2536737.7693288666</v>
      </c>
      <c r="K60" s="75">
        <f t="shared" si="17"/>
        <v>9.2447845684479493</v>
      </c>
      <c r="L60" s="76">
        <f t="shared" si="18"/>
        <v>136.19003521611725</v>
      </c>
      <c r="M60" s="77">
        <f t="shared" si="19"/>
        <v>-126.9452506476693</v>
      </c>
      <c r="N60" s="72" t="e">
        <f t="shared" si="20"/>
        <v>#N/A</v>
      </c>
      <c r="O60" s="73" t="e">
        <f t="shared" si="21"/>
        <v>#N/A</v>
      </c>
      <c r="P60" s="74" t="e">
        <f t="shared" si="10"/>
        <v>#N/A</v>
      </c>
      <c r="Q60" s="72" t="e">
        <f t="shared" si="11"/>
        <v>#N/A</v>
      </c>
      <c r="R60" s="109" t="e">
        <f t="shared" si="12"/>
        <v>#N/A</v>
      </c>
      <c r="S60" s="82" t="e">
        <f t="shared" si="22"/>
        <v>#N/A</v>
      </c>
      <c r="T60" s="83" t="e">
        <f t="shared" si="14"/>
        <v>#N/A</v>
      </c>
      <c r="U60" s="74" t="e">
        <f t="shared" si="15"/>
        <v>#N/A</v>
      </c>
      <c r="V60" s="11"/>
    </row>
    <row r="61" spans="2:22">
      <c r="B61" s="11"/>
      <c r="C61" s="11"/>
      <c r="D61" s="11"/>
      <c r="E61" s="72">
        <f t="shared" si="0"/>
        <v>14314.391562852903</v>
      </c>
      <c r="F61" s="73">
        <v>280</v>
      </c>
      <c r="G61" s="74">
        <f t="shared" si="9"/>
        <v>1.2610503043595303E-3</v>
      </c>
      <c r="H61" s="72">
        <f t="shared" si="1"/>
        <v>9.5690905704835068</v>
      </c>
      <c r="I61" s="73">
        <f t="shared" si="2"/>
        <v>4008309.637598813</v>
      </c>
      <c r="J61" s="74">
        <f t="shared" si="16"/>
        <v>3582844.2714253734</v>
      </c>
      <c r="K61" s="75">
        <f t="shared" si="17"/>
        <v>9.5690905704835068</v>
      </c>
      <c r="L61" s="76">
        <f t="shared" si="18"/>
        <v>191.78515012434511</v>
      </c>
      <c r="M61" s="77">
        <f t="shared" si="19"/>
        <v>-182.21605955386161</v>
      </c>
      <c r="N61" s="72" t="e">
        <f t="shared" si="20"/>
        <v>#N/A</v>
      </c>
      <c r="O61" s="73" t="e">
        <f t="shared" si="21"/>
        <v>#N/A</v>
      </c>
      <c r="P61" s="74" t="e">
        <f t="shared" si="10"/>
        <v>#N/A</v>
      </c>
      <c r="Q61" s="72" t="e">
        <f t="shared" si="11"/>
        <v>#N/A</v>
      </c>
      <c r="R61" s="109" t="e">
        <f t="shared" si="12"/>
        <v>#N/A</v>
      </c>
      <c r="S61" s="82" t="e">
        <f t="shared" si="22"/>
        <v>#N/A</v>
      </c>
      <c r="T61" s="83" t="e">
        <f t="shared" si="14"/>
        <v>#N/A</v>
      </c>
      <c r="U61" s="74" t="e">
        <f t="shared" si="15"/>
        <v>#N/A</v>
      </c>
      <c r="V61" s="11"/>
    </row>
    <row r="62" spans="2:22">
      <c r="B62" s="11"/>
      <c r="C62" s="11"/>
      <c r="D62" s="11"/>
      <c r="E62" s="72">
        <f t="shared" si="0"/>
        <v>19685.012881471535</v>
      </c>
      <c r="F62" s="73">
        <v>285</v>
      </c>
      <c r="G62" s="74">
        <f t="shared" si="9"/>
        <v>9.3099097913796702E-4</v>
      </c>
      <c r="H62" s="72">
        <f t="shared" si="1"/>
        <v>9.8876636565357643</v>
      </c>
      <c r="I62" s="73">
        <f t="shared" si="2"/>
        <v>5610513.671219388</v>
      </c>
      <c r="J62" s="74">
        <f t="shared" si="16"/>
        <v>5029313.8490605429</v>
      </c>
      <c r="K62" s="75">
        <f t="shared" si="17"/>
        <v>9.8876636565357643</v>
      </c>
      <c r="L62" s="76">
        <f t="shared" si="18"/>
        <v>268.44563020188457</v>
      </c>
      <c r="M62" s="77">
        <f t="shared" si="19"/>
        <v>-258.55796654534879</v>
      </c>
      <c r="N62" s="72" t="e">
        <f t="shared" si="20"/>
        <v>#N/A</v>
      </c>
      <c r="O62" s="73" t="e">
        <f t="shared" si="21"/>
        <v>#N/A</v>
      </c>
      <c r="P62" s="74" t="e">
        <f t="shared" si="10"/>
        <v>#N/A</v>
      </c>
      <c r="Q62" s="72" t="e">
        <f t="shared" si="11"/>
        <v>#N/A</v>
      </c>
      <c r="R62" s="109" t="e">
        <f t="shared" si="12"/>
        <v>#N/A</v>
      </c>
      <c r="S62" s="82" t="e">
        <f t="shared" si="22"/>
        <v>#N/A</v>
      </c>
      <c r="T62" s="83" t="e">
        <f t="shared" si="14"/>
        <v>#N/A</v>
      </c>
      <c r="U62" s="74" t="e">
        <f t="shared" si="15"/>
        <v>#N/A</v>
      </c>
      <c r="V62" s="11"/>
    </row>
    <row r="63" spans="2:22">
      <c r="B63" s="11"/>
      <c r="C63" s="11"/>
      <c r="D63" s="11"/>
      <c r="E63" s="72">
        <f t="shared" si="0"/>
        <v>26921.057048076764</v>
      </c>
      <c r="F63" s="73">
        <v>290</v>
      </c>
      <c r="G63" s="74">
        <f t="shared" si="9"/>
        <v>6.9098527937063955E-4</v>
      </c>
      <c r="H63" s="72">
        <f t="shared" si="1"/>
        <v>10.200701194215119</v>
      </c>
      <c r="I63" s="73">
        <f t="shared" si="2"/>
        <v>7807396.5439422615</v>
      </c>
      <c r="J63" s="74">
        <f t="shared" si="16"/>
        <v>7017953.466568429</v>
      </c>
      <c r="K63" s="75">
        <f t="shared" si="17"/>
        <v>10.200701194215119</v>
      </c>
      <c r="L63" s="76">
        <f t="shared" si="18"/>
        <v>373.5596432508259</v>
      </c>
      <c r="M63" s="77">
        <f t="shared" si="19"/>
        <v>-363.35894205661077</v>
      </c>
      <c r="N63" s="72" t="e">
        <f t="shared" si="20"/>
        <v>#N/A</v>
      </c>
      <c r="O63" s="73" t="e">
        <f t="shared" si="21"/>
        <v>#N/A</v>
      </c>
      <c r="P63" s="74" t="e">
        <f t="shared" si="10"/>
        <v>#N/A</v>
      </c>
      <c r="Q63" s="72" t="e">
        <f t="shared" si="11"/>
        <v>#N/A</v>
      </c>
      <c r="R63" s="109" t="e">
        <f t="shared" si="12"/>
        <v>#N/A</v>
      </c>
      <c r="S63" s="82" t="e">
        <f t="shared" si="22"/>
        <v>#N/A</v>
      </c>
      <c r="T63" s="83" t="e">
        <f t="shared" si="14"/>
        <v>#N/A</v>
      </c>
      <c r="U63" s="74" t="e">
        <f t="shared" si="15"/>
        <v>#N/A</v>
      </c>
      <c r="V63" s="11"/>
    </row>
    <row r="64" spans="2:22">
      <c r="B64" s="11"/>
      <c r="C64" s="11"/>
      <c r="D64" s="11"/>
      <c r="E64" s="72">
        <f t="shared" si="0"/>
        <v>36620.509077092596</v>
      </c>
      <c r="F64" s="73">
        <v>295</v>
      </c>
      <c r="G64" s="74">
        <f t="shared" si="9"/>
        <v>5.1549303868327209E-4</v>
      </c>
      <c r="H64" s="72">
        <f t="shared" si="1"/>
        <v>10.508391026475351</v>
      </c>
      <c r="I64" s="73">
        <f t="shared" si="2"/>
        <v>10803345.177742315</v>
      </c>
      <c r="J64" s="74">
        <f t="shared" si="16"/>
        <v>9736911.3948042206</v>
      </c>
      <c r="K64" s="75">
        <f t="shared" si="17"/>
        <v>10.508391026475351</v>
      </c>
      <c r="L64" s="76">
        <f t="shared" si="18"/>
        <v>516.90646783456054</v>
      </c>
      <c r="M64" s="77">
        <f t="shared" si="19"/>
        <v>-506.39807680808519</v>
      </c>
      <c r="N64" s="72" t="e">
        <f t="shared" si="20"/>
        <v>#N/A</v>
      </c>
      <c r="O64" s="73" t="e">
        <f t="shared" si="21"/>
        <v>#N/A</v>
      </c>
      <c r="P64" s="74" t="e">
        <f t="shared" si="10"/>
        <v>#N/A</v>
      </c>
      <c r="Q64" s="72" t="e">
        <f t="shared" si="11"/>
        <v>#N/A</v>
      </c>
      <c r="R64" s="109" t="e">
        <f t="shared" si="12"/>
        <v>#N/A</v>
      </c>
      <c r="S64" s="82" t="e">
        <f t="shared" si="22"/>
        <v>#N/A</v>
      </c>
      <c r="T64" s="83" t="e">
        <f t="shared" si="14"/>
        <v>#N/A</v>
      </c>
      <c r="U64" s="74" t="e">
        <f t="shared" si="15"/>
        <v>#N/A</v>
      </c>
      <c r="V64" s="11"/>
    </row>
    <row r="65" spans="2:22" ht="19.5" thickBot="1">
      <c r="B65" s="11"/>
      <c r="C65" s="11"/>
      <c r="D65" s="11"/>
      <c r="E65" s="94">
        <f t="shared" si="0"/>
        <v>49557.641887522834</v>
      </c>
      <c r="F65" s="95">
        <v>300</v>
      </c>
      <c r="G65" s="96">
        <f t="shared" si="9"/>
        <v>3.8648439907557227E-4</v>
      </c>
      <c r="H65" s="94">
        <f t="shared" si="1"/>
        <v>10.810911931968141</v>
      </c>
      <c r="I65" s="95">
        <f t="shared" si="2"/>
        <v>14867592.566256851</v>
      </c>
      <c r="J65" s="96">
        <f t="shared" si="16"/>
        <v>13434600.104393134</v>
      </c>
      <c r="K65" s="97">
        <f t="shared" si="17"/>
        <v>10.810911931968141</v>
      </c>
      <c r="L65" s="98">
        <f t="shared" si="18"/>
        <v>711.36806537114114</v>
      </c>
      <c r="M65" s="99">
        <f t="shared" si="19"/>
        <v>-700.55715343917302</v>
      </c>
      <c r="N65" s="94" t="e">
        <f t="shared" si="20"/>
        <v>#N/A</v>
      </c>
      <c r="O65" s="95" t="e">
        <f t="shared" si="21"/>
        <v>#N/A</v>
      </c>
      <c r="P65" s="96" t="e">
        <f t="shared" si="10"/>
        <v>#N/A</v>
      </c>
      <c r="Q65" s="94" t="e">
        <f t="shared" si="11"/>
        <v>#N/A</v>
      </c>
      <c r="R65" s="111" t="e">
        <f t="shared" si="12"/>
        <v>#N/A</v>
      </c>
      <c r="S65" s="100" t="e">
        <f t="shared" si="22"/>
        <v>#N/A</v>
      </c>
      <c r="T65" s="101" t="e">
        <f t="shared" si="14"/>
        <v>#N/A</v>
      </c>
      <c r="U65" s="96" t="e">
        <f t="shared" si="15"/>
        <v>#N/A</v>
      </c>
      <c r="V65" s="11"/>
    </row>
    <row r="66" spans="2:2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2:22">
      <c r="B67" s="11"/>
      <c r="C67" s="11"/>
      <c r="D67" s="11"/>
      <c r="E67" s="11"/>
      <c r="F67" s="11"/>
      <c r="G67" s="11"/>
      <c r="H67" s="93"/>
      <c r="I67" s="11"/>
      <c r="J67" s="11"/>
      <c r="K67" s="11"/>
      <c r="L67" s="11"/>
      <c r="M67" s="102"/>
      <c r="N67" s="11"/>
      <c r="O67" s="11"/>
      <c r="P67" s="11"/>
      <c r="Q67" s="11"/>
      <c r="R67" s="11"/>
      <c r="S67" s="11"/>
      <c r="T67" s="11"/>
      <c r="U67" s="11"/>
      <c r="V67" s="11"/>
    </row>
  </sheetData>
  <phoneticPr fontId="1"/>
  <conditionalFormatting sqref="Q5:R65">
    <cfRule type="expression" dxfId="1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7"/>
  <sheetViews>
    <sheetView showGridLines="0" tabSelected="1" topLeftCell="S49" zoomScaleNormal="100" workbookViewId="0">
      <selection activeCell="AL66" sqref="AL66"/>
    </sheetView>
  </sheetViews>
  <sheetFormatPr defaultRowHeight="18.75"/>
  <cols>
    <col min="1" max="1" width="1.625" customWidth="1"/>
    <col min="2" max="3" width="10.625" customWidth="1"/>
    <col min="4" max="4" width="1.625" customWidth="1"/>
    <col min="5" max="21" width="10.625" customWidth="1"/>
  </cols>
  <sheetData>
    <row r="1" spans="1:22" s="11" customFormat="1" ht="24">
      <c r="A1" s="10" t="s">
        <v>239</v>
      </c>
    </row>
    <row r="2" spans="1:22" ht="20.25" customHeight="1" thickBot="1">
      <c r="B2" s="1" t="s">
        <v>17</v>
      </c>
      <c r="C2" s="1"/>
      <c r="D2" s="1"/>
      <c r="E2" s="26" t="s">
        <v>240</v>
      </c>
      <c r="F2" s="1"/>
      <c r="G2" s="1"/>
      <c r="H2" s="26" t="s">
        <v>241</v>
      </c>
      <c r="I2" s="1"/>
      <c r="J2" s="1"/>
      <c r="K2" s="1"/>
      <c r="L2" s="26"/>
      <c r="M2" s="11"/>
      <c r="N2" s="26" t="s">
        <v>242</v>
      </c>
      <c r="O2" s="11"/>
      <c r="P2" s="11"/>
      <c r="Q2" s="26" t="s">
        <v>28</v>
      </c>
      <c r="R2" s="11"/>
      <c r="S2" s="26" t="s">
        <v>243</v>
      </c>
      <c r="T2" s="11"/>
      <c r="U2" s="11"/>
      <c r="V2" s="11"/>
    </row>
    <row r="3" spans="1:22" ht="21">
      <c r="B3" s="12" t="s">
        <v>2</v>
      </c>
      <c r="C3" s="69">
        <v>29000</v>
      </c>
      <c r="D3" s="11"/>
      <c r="E3" s="27" t="s">
        <v>10</v>
      </c>
      <c r="F3" s="28" t="s">
        <v>11</v>
      </c>
      <c r="G3" s="29" t="s">
        <v>25</v>
      </c>
      <c r="H3" s="27" t="s">
        <v>12</v>
      </c>
      <c r="I3" s="28" t="s">
        <v>13</v>
      </c>
      <c r="J3" s="29" t="s">
        <v>26</v>
      </c>
      <c r="K3" s="27" t="s">
        <v>12</v>
      </c>
      <c r="L3" s="37" t="s">
        <v>14</v>
      </c>
      <c r="M3" s="29" t="s">
        <v>15</v>
      </c>
      <c r="N3" s="27" t="s">
        <v>19</v>
      </c>
      <c r="O3" s="28" t="s">
        <v>18</v>
      </c>
      <c r="P3" s="29" t="s">
        <v>27</v>
      </c>
      <c r="Q3" s="27" t="s">
        <v>19</v>
      </c>
      <c r="R3" s="29" t="s">
        <v>18</v>
      </c>
      <c r="S3" s="27" t="s">
        <v>19</v>
      </c>
      <c r="T3" s="28" t="s">
        <v>18</v>
      </c>
      <c r="U3" s="41" t="s">
        <v>27</v>
      </c>
      <c r="V3" s="11"/>
    </row>
    <row r="4" spans="1:22" ht="21">
      <c r="B4" s="13" t="s">
        <v>16</v>
      </c>
      <c r="C4" s="70">
        <v>82</v>
      </c>
      <c r="D4" s="11"/>
      <c r="E4" s="30" t="s">
        <v>20</v>
      </c>
      <c r="F4" s="9" t="s">
        <v>22</v>
      </c>
      <c r="G4" s="31" t="s">
        <v>22</v>
      </c>
      <c r="H4" s="30" t="s">
        <v>20</v>
      </c>
      <c r="I4" s="9" t="s">
        <v>22</v>
      </c>
      <c r="J4" s="31" t="s">
        <v>22</v>
      </c>
      <c r="K4" s="36" t="s">
        <v>20</v>
      </c>
      <c r="L4" s="9" t="s">
        <v>20</v>
      </c>
      <c r="M4" s="31" t="s">
        <v>20</v>
      </c>
      <c r="N4" s="30" t="s">
        <v>20</v>
      </c>
      <c r="O4" s="9" t="s">
        <v>22</v>
      </c>
      <c r="P4" s="31" t="s">
        <v>22</v>
      </c>
      <c r="Q4" s="30" t="s">
        <v>20</v>
      </c>
      <c r="R4" s="31" t="s">
        <v>21</v>
      </c>
      <c r="S4" s="30" t="s">
        <v>20</v>
      </c>
      <c r="T4" s="35" t="s">
        <v>22</v>
      </c>
      <c r="U4" s="31" t="s">
        <v>22</v>
      </c>
      <c r="V4" s="11"/>
    </row>
    <row r="5" spans="1:22">
      <c r="A5" s="2"/>
      <c r="B5" s="13" t="s">
        <v>3</v>
      </c>
      <c r="C5" s="71">
        <v>2.5000000000000001E-4</v>
      </c>
      <c r="D5" s="11"/>
      <c r="E5" s="72">
        <f t="shared" ref="E5:E65" si="0">F5/C$3+C$5*(F5/C$4)^C$6</f>
        <v>0</v>
      </c>
      <c r="F5" s="73">
        <v>0</v>
      </c>
      <c r="G5" s="74" t="e">
        <f>IFERROR((F5-F4)/(E5-E4),NA())</f>
        <v>#N/A</v>
      </c>
      <c r="H5" s="72">
        <f t="shared" ref="H5:H65" si="1">LN((1+E5))</f>
        <v>0</v>
      </c>
      <c r="I5" s="73">
        <f t="shared" ref="I5:I65" si="2">F5*(1+E5)</f>
        <v>0</v>
      </c>
      <c r="J5" s="74" t="e">
        <f t="shared" ref="J5:J65" si="3">IFERROR((I5-I4)/(H5-H4),NA())</f>
        <v>#N/A</v>
      </c>
      <c r="K5" s="75">
        <f t="shared" ref="K5:K65" si="4">H5</f>
        <v>0</v>
      </c>
      <c r="L5" s="76">
        <f t="shared" ref="L5:L65" si="5">I5/C$3</f>
        <v>0</v>
      </c>
      <c r="M5" s="77">
        <f t="shared" ref="M5:M65" si="6">H5-L5</f>
        <v>0</v>
      </c>
      <c r="N5" s="72">
        <f>INDEX(M1:M65,C$23,1)-INDEX(M1:M65,C$23,1)</f>
        <v>0</v>
      </c>
      <c r="O5" s="73">
        <f>INDEX(I$1:I$65,C$23,1)</f>
        <v>30.03104106256448</v>
      </c>
      <c r="P5" s="74" t="e">
        <f>IFERROR((O5-O4)/(N5-N4),NA())</f>
        <v>#N/A</v>
      </c>
      <c r="Q5" s="72">
        <f>ROUND(N5,7)</f>
        <v>0</v>
      </c>
      <c r="R5" s="109">
        <f>ROUND(INDEX(I$1:I$65,C$23,1)*6.89476,3)</f>
        <v>207.05699999999999</v>
      </c>
      <c r="S5" s="78">
        <v>0</v>
      </c>
      <c r="T5" s="79">
        <v>0</v>
      </c>
      <c r="U5" s="74" t="e">
        <f>IFERROR((T5-T4)/(S5-S4),NA())</f>
        <v>#N/A</v>
      </c>
      <c r="V5" s="11"/>
    </row>
    <row r="6" spans="1:22" ht="19.5" thickBot="1">
      <c r="A6" s="2"/>
      <c r="B6" s="16" t="s">
        <v>4</v>
      </c>
      <c r="C6" s="80">
        <v>7</v>
      </c>
      <c r="D6" s="11"/>
      <c r="E6" s="72">
        <f t="shared" si="0"/>
        <v>1.7241379388693756E-4</v>
      </c>
      <c r="F6" s="73">
        <v>5</v>
      </c>
      <c r="G6" s="74">
        <f>IFERROR((F6-F5)/(E6-E5),NA())</f>
        <v>28999.999868217103</v>
      </c>
      <c r="H6" s="72">
        <f t="shared" si="1"/>
        <v>1.7239893233703241E-4</v>
      </c>
      <c r="I6" s="73">
        <f t="shared" si="2"/>
        <v>5.0008620689694352</v>
      </c>
      <c r="J6" s="74">
        <f t="shared" si="3"/>
        <v>29007.500227396813</v>
      </c>
      <c r="K6" s="75">
        <f t="shared" si="4"/>
        <v>1.7239893233703241E-4</v>
      </c>
      <c r="L6" s="76">
        <f t="shared" si="5"/>
        <v>1.7244351961963569E-4</v>
      </c>
      <c r="M6" s="77">
        <f t="shared" si="6"/>
        <v>-4.4587282603287138E-8</v>
      </c>
      <c r="N6" s="72">
        <f t="shared" ref="N6:N65" si="7">IFERROR(INDEX(M$1:M$65,ROW()+$C$23-5)-INDEX(M$1:M$65,$C$23,1),NA())</f>
        <v>-1.5464323554125955E-7</v>
      </c>
      <c r="O6" s="73">
        <f t="shared" ref="O6:O65" si="8">IFERROR(INDEX(I$1:I$65,ROW()+$C$23-5),NA())</f>
        <v>35.042263962609979</v>
      </c>
      <c r="P6" s="110">
        <f>IFERROR((O6-O5)/(N6-N5),NA())</f>
        <v>-32405057.243570678</v>
      </c>
      <c r="Q6" s="72">
        <f>ROUND(N6,7)</f>
        <v>-1.9999999999999999E-7</v>
      </c>
      <c r="R6" s="109">
        <f>IFERROR(ROUND(IFERROR(INDEX(I$1:I$65,ROW()+$C$23-5),"")*6.89476,3),NA())</f>
        <v>241.608</v>
      </c>
      <c r="S6" s="82">
        <f>T6/C3</f>
        <v>1.0355531400884303E-3</v>
      </c>
      <c r="T6" s="83">
        <f>O5</f>
        <v>30.03104106256448</v>
      </c>
      <c r="U6" s="74">
        <f>IFERROR((T6-T5)/(S6-S5),NA())</f>
        <v>29000.000000000004</v>
      </c>
      <c r="V6" s="11"/>
    </row>
    <row r="7" spans="1:22">
      <c r="B7" s="11"/>
      <c r="C7" s="11"/>
      <c r="D7" s="11"/>
      <c r="E7" s="72">
        <f t="shared" si="0"/>
        <v>3.4482768649352752E-4</v>
      </c>
      <c r="F7" s="73">
        <v>10</v>
      </c>
      <c r="G7" s="74">
        <f t="shared" ref="G7:G65" si="9">IFERROR((F7-F6)/(E7-E6),NA())</f>
        <v>28999.983263581227</v>
      </c>
      <c r="H7" s="72">
        <f t="shared" si="1"/>
        <v>3.4476824709062088E-4</v>
      </c>
      <c r="I7" s="73">
        <f t="shared" si="2"/>
        <v>10.003448276864935</v>
      </c>
      <c r="J7" s="74">
        <f t="shared" si="3"/>
        <v>29022.487065328161</v>
      </c>
      <c r="K7" s="75">
        <f t="shared" si="4"/>
        <v>3.4476824709062088E-4</v>
      </c>
      <c r="L7" s="76">
        <f t="shared" si="5"/>
        <v>3.4494649230568743E-4</v>
      </c>
      <c r="M7" s="77">
        <f t="shared" si="6"/>
        <v>-1.7824521506655186E-7</v>
      </c>
      <c r="N7" s="72">
        <f t="shared" si="7"/>
        <v>1.7168336650420779E-7</v>
      </c>
      <c r="O7" s="73">
        <f t="shared" si="8"/>
        <v>40.055238137639591</v>
      </c>
      <c r="P7" s="74">
        <f t="shared" ref="P7:P65" si="10">IFERROR((O7-O6)/(N7-N6),NA())</f>
        <v>15361831.194905618</v>
      </c>
      <c r="Q7" s="72">
        <f t="shared" ref="Q7:Q65" si="11">ROUND(N7,7)</f>
        <v>1.9999999999999999E-7</v>
      </c>
      <c r="R7" s="109">
        <f t="shared" ref="R7:R65" si="12">IFERROR(ROUND(IFERROR(INDEX(I$1:I$65,ROW()+$C$23-5),"")*6.89476,3),NA())</f>
        <v>276.17099999999999</v>
      </c>
      <c r="S7" s="82">
        <f t="shared" ref="S7:S65" si="13">IFERROR(S6+VLOOKUP(T7,$I$5:$K$65,3)-VLOOKUP(T6,$I$5:$K$65,3),NA())</f>
        <v>1.2081992865096308E-3</v>
      </c>
      <c r="T7" s="83">
        <f t="shared" ref="T7:T65" si="14">O6</f>
        <v>35.042263962609979</v>
      </c>
      <c r="U7" s="81">
        <f t="shared" ref="U7:U65" si="15">IFERROR((T7-T6)/(S7-S6),NA())</f>
        <v>29025.975985700508</v>
      </c>
      <c r="V7" s="11"/>
    </row>
    <row r="8" spans="1:22" ht="19.5" thickBot="1">
      <c r="B8" s="1" t="s">
        <v>7</v>
      </c>
      <c r="C8" s="11"/>
      <c r="D8" s="11"/>
      <c r="E8" s="72">
        <f t="shared" si="0"/>
        <v>5.1724309280145415E-4</v>
      </c>
      <c r="F8" s="73">
        <v>15</v>
      </c>
      <c r="G8" s="74">
        <f t="shared" si="9"/>
        <v>28999.728661545541</v>
      </c>
      <c r="H8" s="72">
        <f t="shared" si="1"/>
        <v>5.1710936870294315E-4</v>
      </c>
      <c r="I8" s="73">
        <f t="shared" si="2"/>
        <v>15.007758646392023</v>
      </c>
      <c r="J8" s="74">
        <f t="shared" si="3"/>
        <v>29037.239184181355</v>
      </c>
      <c r="K8" s="75">
        <f t="shared" si="4"/>
        <v>5.1710936870294315E-4</v>
      </c>
      <c r="L8" s="76">
        <f t="shared" si="5"/>
        <v>5.175089188411043E-4</v>
      </c>
      <c r="M8" s="77">
        <f t="shared" si="6"/>
        <v>-3.9955013816114857E-7</v>
      </c>
      <c r="N8" s="72">
        <f t="shared" si="7"/>
        <v>1.5112393196338187E-6</v>
      </c>
      <c r="O8" s="73">
        <f t="shared" si="8"/>
        <v>45.069996219434415</v>
      </c>
      <c r="P8" s="74">
        <f t="shared" si="10"/>
        <v>3743597.3242318253</v>
      </c>
      <c r="Q8" s="72">
        <f t="shared" si="11"/>
        <v>1.5E-6</v>
      </c>
      <c r="R8" s="109">
        <f t="shared" si="12"/>
        <v>310.74700000000001</v>
      </c>
      <c r="S8" s="82">
        <f t="shared" si="13"/>
        <v>1.3813867915609733E-3</v>
      </c>
      <c r="T8" s="83">
        <f t="shared" si="14"/>
        <v>40.055238137639591</v>
      </c>
      <c r="U8" s="74">
        <f t="shared" si="15"/>
        <v>28945.35707725268</v>
      </c>
      <c r="V8" s="11"/>
    </row>
    <row r="9" spans="1:22">
      <c r="B9" s="12" t="s">
        <v>1</v>
      </c>
      <c r="C9" s="18" t="s">
        <v>0</v>
      </c>
      <c r="D9" s="11"/>
      <c r="E9" s="72">
        <f t="shared" si="0"/>
        <v>6.8966800910256077E-4</v>
      </c>
      <c r="F9" s="73">
        <v>20</v>
      </c>
      <c r="G9" s="74">
        <f t="shared" si="9"/>
        <v>28998.129198847753</v>
      </c>
      <c r="H9" s="72">
        <f t="shared" si="1"/>
        <v>6.8943029740973745E-4</v>
      </c>
      <c r="I9" s="73">
        <f t="shared" si="2"/>
        <v>20.013793360182053</v>
      </c>
      <c r="J9" s="74">
        <f t="shared" si="3"/>
        <v>29050.64841141754</v>
      </c>
      <c r="K9" s="75">
        <f t="shared" si="4"/>
        <v>6.8943029740973745E-4</v>
      </c>
      <c r="L9" s="76">
        <f t="shared" si="5"/>
        <v>6.9013080552351904E-4</v>
      </c>
      <c r="M9" s="77">
        <f t="shared" si="6"/>
        <v>-7.0050811378158991E-7</v>
      </c>
      <c r="N9" s="72">
        <f t="shared" si="7"/>
        <v>4.736587485315363E-6</v>
      </c>
      <c r="O9" s="73">
        <f t="shared" si="8"/>
        <v>50.086598641204063</v>
      </c>
      <c r="P9" s="74">
        <f t="shared" si="10"/>
        <v>1555367.7197232428</v>
      </c>
      <c r="Q9" s="72">
        <f t="shared" si="11"/>
        <v>4.6999999999999999E-6</v>
      </c>
      <c r="R9" s="109">
        <f t="shared" si="12"/>
        <v>345.33499999999998</v>
      </c>
      <c r="S9" s="82">
        <f t="shared" si="13"/>
        <v>1.5556490399897865E-3</v>
      </c>
      <c r="T9" s="83">
        <f t="shared" si="14"/>
        <v>45.069996219434415</v>
      </c>
      <c r="U9" s="74">
        <f t="shared" si="15"/>
        <v>28777.076658937814</v>
      </c>
      <c r="V9" s="11"/>
    </row>
    <row r="10" spans="1:22">
      <c r="B10" s="84">
        <v>0</v>
      </c>
      <c r="C10" s="85">
        <f>B10/(C$3*0.7)</f>
        <v>0</v>
      </c>
      <c r="D10" s="11"/>
      <c r="E10" s="72">
        <f t="shared" si="0"/>
        <v>8.6213017561916885E-4</v>
      </c>
      <c r="F10" s="73">
        <v>25</v>
      </c>
      <c r="G10" s="74">
        <f t="shared" si="9"/>
        <v>28991.865874064042</v>
      </c>
      <c r="H10" s="72">
        <f t="shared" si="1"/>
        <v>8.617587548592682E-4</v>
      </c>
      <c r="I10" s="73">
        <f t="shared" si="2"/>
        <v>25.021553254390476</v>
      </c>
      <c r="J10" s="74">
        <f t="shared" si="3"/>
        <v>29059.390238405798</v>
      </c>
      <c r="K10" s="75">
        <f t="shared" si="4"/>
        <v>8.617587548592682E-4</v>
      </c>
      <c r="L10" s="76">
        <f t="shared" si="5"/>
        <v>8.6281218118587849E-4</v>
      </c>
      <c r="M10" s="77">
        <f t="shared" si="6"/>
        <v>-1.0534263266102906E-6</v>
      </c>
      <c r="N10" s="72">
        <f t="shared" si="7"/>
        <v>1.1202913546949113E-5</v>
      </c>
      <c r="O10" s="73">
        <f t="shared" si="8"/>
        <v>55.105150084280709</v>
      </c>
      <c r="P10" s="74">
        <f t="shared" si="10"/>
        <v>776105.53430840815</v>
      </c>
      <c r="Q10" s="72">
        <f t="shared" si="11"/>
        <v>1.1199999999999999E-5</v>
      </c>
      <c r="R10" s="109">
        <f t="shared" si="12"/>
        <v>379.93700000000001</v>
      </c>
      <c r="S10" s="82">
        <f t="shared" si="13"/>
        <v>1.731860678561318E-3</v>
      </c>
      <c r="T10" s="83">
        <f t="shared" si="14"/>
        <v>50.086598641204063</v>
      </c>
      <c r="U10" s="74">
        <f t="shared" si="15"/>
        <v>28469.188882397255</v>
      </c>
      <c r="V10" s="11"/>
    </row>
    <row r="11" spans="1:22" ht="19.5" thickBot="1">
      <c r="B11" s="86">
        <v>999</v>
      </c>
      <c r="C11" s="87">
        <f>B11/(C$3*0.7)</f>
        <v>4.921182266009852E-2</v>
      </c>
      <c r="D11" s="11"/>
      <c r="E11" s="72">
        <f t="shared" si="0"/>
        <v>1.0347020854826825E-3</v>
      </c>
      <c r="F11" s="73">
        <v>30</v>
      </c>
      <c r="G11" s="74">
        <f t="shared" si="9"/>
        <v>28973.429128497661</v>
      </c>
      <c r="H11" s="72">
        <f t="shared" si="1"/>
        <v>1.0341671502470382E-3</v>
      </c>
      <c r="I11" s="73">
        <f t="shared" si="2"/>
        <v>30.03104106256448</v>
      </c>
      <c r="J11" s="74">
        <f t="shared" si="3"/>
        <v>29055.938934452595</v>
      </c>
      <c r="K11" s="75">
        <f t="shared" si="4"/>
        <v>1.0341671502470382E-3</v>
      </c>
      <c r="L11" s="76">
        <f t="shared" si="5"/>
        <v>1.0355531400884303E-3</v>
      </c>
      <c r="M11" s="77">
        <f t="shared" si="6"/>
        <v>-1.3859898413920262E-6</v>
      </c>
      <c r="N11" s="72">
        <f t="shared" si="7"/>
        <v>2.2925408167367121E-5</v>
      </c>
      <c r="O11" s="73">
        <f t="shared" si="8"/>
        <v>60.125822361334585</v>
      </c>
      <c r="P11" s="74">
        <f t="shared" si="10"/>
        <v>428293.8435568969</v>
      </c>
      <c r="Q11" s="72">
        <f t="shared" si="11"/>
        <v>2.2900000000000001E-5</v>
      </c>
      <c r="R11" s="109">
        <f t="shared" si="12"/>
        <v>414.553</v>
      </c>
      <c r="S11" s="82">
        <f t="shared" si="13"/>
        <v>1.9113805026600777E-3</v>
      </c>
      <c r="T11" s="83">
        <f t="shared" si="14"/>
        <v>55.105150084280709</v>
      </c>
      <c r="U11" s="74">
        <f t="shared" si="15"/>
        <v>27955.416446463198</v>
      </c>
      <c r="V11" s="11"/>
    </row>
    <row r="12" spans="1:22">
      <c r="B12" s="11"/>
      <c r="C12" s="11"/>
      <c r="D12" s="11"/>
      <c r="E12" s="72">
        <f t="shared" si="0"/>
        <v>1.2075417888565759E-3</v>
      </c>
      <c r="F12" s="73">
        <v>35</v>
      </c>
      <c r="G12" s="74">
        <f t="shared" si="9"/>
        <v>28928.538422585763</v>
      </c>
      <c r="H12" s="72">
        <f t="shared" si="1"/>
        <v>1.2068132966682385E-3</v>
      </c>
      <c r="I12" s="73">
        <f t="shared" si="2"/>
        <v>35.042263962609979</v>
      </c>
      <c r="J12" s="74">
        <f t="shared" si="3"/>
        <v>29025.975985700545</v>
      </c>
      <c r="K12" s="75">
        <f t="shared" si="4"/>
        <v>1.2068132966682385E-3</v>
      </c>
      <c r="L12" s="76">
        <f t="shared" si="5"/>
        <v>1.2083539297451718E-3</v>
      </c>
      <c r="M12" s="77">
        <f t="shared" si="6"/>
        <v>-1.5406330769332857E-6</v>
      </c>
      <c r="N12" s="72">
        <f t="shared" si="7"/>
        <v>4.2795515526858601E-5</v>
      </c>
      <c r="O12" s="73">
        <f t="shared" si="8"/>
        <v>65.148885236649392</v>
      </c>
      <c r="P12" s="74">
        <f t="shared" si="10"/>
        <v>252794.95396965777</v>
      </c>
      <c r="Q12" s="72">
        <f t="shared" si="11"/>
        <v>4.2799999999999997E-5</v>
      </c>
      <c r="R12" s="109">
        <f t="shared" si="12"/>
        <v>449.18599999999998</v>
      </c>
      <c r="S12" s="82">
        <f t="shared" si="13"/>
        <v>2.0962296275237324E-3</v>
      </c>
      <c r="T12" s="83">
        <f t="shared" si="14"/>
        <v>60.125822361334585</v>
      </c>
      <c r="U12" s="74">
        <f t="shared" si="15"/>
        <v>27160.919916483992</v>
      </c>
      <c r="V12" s="11"/>
    </row>
    <row r="13" spans="1:22" ht="19.5" thickBot="1">
      <c r="B13" s="1" t="s">
        <v>8</v>
      </c>
      <c r="C13" s="11"/>
      <c r="D13" s="11"/>
      <c r="E13" s="72">
        <f t="shared" si="0"/>
        <v>1.3809534409898584E-3</v>
      </c>
      <c r="F13" s="73">
        <v>40</v>
      </c>
      <c r="G13" s="74">
        <f t="shared" si="9"/>
        <v>28833.125908731021</v>
      </c>
      <c r="H13" s="72">
        <f t="shared" si="1"/>
        <v>1.3800008017195808E-3</v>
      </c>
      <c r="I13" s="73">
        <f t="shared" si="2"/>
        <v>40.055238137639591</v>
      </c>
      <c r="J13" s="74">
        <f t="shared" si="3"/>
        <v>28945.357077252716</v>
      </c>
      <c r="K13" s="75">
        <f t="shared" si="4"/>
        <v>1.3800008017195808E-3</v>
      </c>
      <c r="L13" s="76">
        <f t="shared" si="5"/>
        <v>1.3812151081944687E-3</v>
      </c>
      <c r="M13" s="77">
        <f t="shared" si="6"/>
        <v>-1.2143064748878184E-6</v>
      </c>
      <c r="N13" s="72">
        <f t="shared" si="7"/>
        <v>7.4839800514771813E-5</v>
      </c>
      <c r="O13" s="73">
        <f t="shared" si="8"/>
        <v>70.174746841948021</v>
      </c>
      <c r="P13" s="74">
        <f t="shared" si="10"/>
        <v>156841.12181608469</v>
      </c>
      <c r="Q13" s="72">
        <f t="shared" si="11"/>
        <v>7.4800000000000002E-5</v>
      </c>
      <c r="R13" s="109">
        <f t="shared" si="12"/>
        <v>483.83800000000002</v>
      </c>
      <c r="S13" s="82">
        <f t="shared" si="13"/>
        <v>2.2893087995492518E-3</v>
      </c>
      <c r="T13" s="83">
        <f t="shared" si="14"/>
        <v>65.148885236649392</v>
      </c>
      <c r="U13" s="74">
        <f t="shared" si="15"/>
        <v>26015.560469934619</v>
      </c>
      <c r="V13" s="11"/>
    </row>
    <row r="14" spans="1:22">
      <c r="B14" s="12" t="s">
        <v>1</v>
      </c>
      <c r="C14" s="18" t="s">
        <v>0</v>
      </c>
      <c r="D14" s="11"/>
      <c r="E14" s="72">
        <f t="shared" si="0"/>
        <v>1.5554715429871139E-3</v>
      </c>
      <c r="F14" s="73">
        <v>45</v>
      </c>
      <c r="G14" s="74">
        <f t="shared" si="9"/>
        <v>28650.323048314098</v>
      </c>
      <c r="H14" s="72">
        <f t="shared" si="1"/>
        <v>1.5542630501483941E-3</v>
      </c>
      <c r="I14" s="73">
        <f t="shared" si="2"/>
        <v>45.069996219434415</v>
      </c>
      <c r="J14" s="74">
        <f t="shared" si="3"/>
        <v>28777.076658937814</v>
      </c>
      <c r="K14" s="75">
        <f t="shared" si="4"/>
        <v>1.5542630501483941E-3</v>
      </c>
      <c r="L14" s="76">
        <f t="shared" si="5"/>
        <v>1.5541378006701523E-3</v>
      </c>
      <c r="M14" s="77">
        <f t="shared" si="6"/>
        <v>1.2524947824179254E-7</v>
      </c>
      <c r="N14" s="72">
        <f t="shared" si="7"/>
        <v>1.2452510534568433E-4</v>
      </c>
      <c r="O14" s="73">
        <f t="shared" si="8"/>
        <v>75.204005504210045</v>
      </c>
      <c r="P14" s="74">
        <f t="shared" si="10"/>
        <v>101222.25634676973</v>
      </c>
      <c r="Q14" s="72">
        <f t="shared" si="11"/>
        <v>1.2449999999999999E-4</v>
      </c>
      <c r="R14" s="109">
        <f t="shared" si="12"/>
        <v>518.51400000000001</v>
      </c>
      <c r="S14" s="82">
        <f t="shared" si="13"/>
        <v>2.494658657133669E-3</v>
      </c>
      <c r="T14" s="83">
        <f t="shared" si="14"/>
        <v>70.174746841948021</v>
      </c>
      <c r="U14" s="74">
        <f t="shared" si="15"/>
        <v>24474.629125235944</v>
      </c>
      <c r="V14" s="11"/>
    </row>
    <row r="15" spans="1:22">
      <c r="B15" s="84">
        <v>0</v>
      </c>
      <c r="C15" s="85">
        <f>B15/(C$3*0.85)</f>
        <v>0</v>
      </c>
      <c r="D15" s="11"/>
      <c r="E15" s="72">
        <f t="shared" si="0"/>
        <v>1.7319728240812065E-3</v>
      </c>
      <c r="F15" s="73">
        <v>50</v>
      </c>
      <c r="G15" s="74">
        <f t="shared" si="9"/>
        <v>28328.406281280797</v>
      </c>
      <c r="H15" s="72">
        <f t="shared" si="1"/>
        <v>1.7304746887199256E-3</v>
      </c>
      <c r="I15" s="73">
        <f t="shared" si="2"/>
        <v>50.086598641204063</v>
      </c>
      <c r="J15" s="74">
        <f t="shared" si="3"/>
        <v>28469.188882397255</v>
      </c>
      <c r="K15" s="75">
        <f t="shared" si="4"/>
        <v>1.7304746887199256E-3</v>
      </c>
      <c r="L15" s="76">
        <f t="shared" si="5"/>
        <v>1.7271240910760022E-3</v>
      </c>
      <c r="M15" s="77">
        <f t="shared" si="6"/>
        <v>3.3505976439233368E-6</v>
      </c>
      <c r="N15" s="72">
        <f t="shared" si="7"/>
        <v>1.991135380713196E-4</v>
      </c>
      <c r="O15" s="73">
        <f t="shared" si="8"/>
        <v>80.23751495987409</v>
      </c>
      <c r="P15" s="74">
        <f t="shared" si="10"/>
        <v>67483.780952727815</v>
      </c>
      <c r="Q15" s="72">
        <f t="shared" si="11"/>
        <v>1.9909999999999999E-4</v>
      </c>
      <c r="R15" s="109">
        <f t="shared" si="12"/>
        <v>553.21799999999996</v>
      </c>
      <c r="S15" s="82">
        <f t="shared" si="13"/>
        <v>2.7177666744563757E-3</v>
      </c>
      <c r="T15" s="83">
        <f t="shared" si="14"/>
        <v>75.204005504210045</v>
      </c>
      <c r="U15" s="74">
        <f t="shared" si="15"/>
        <v>22541.810566079435</v>
      </c>
      <c r="V15" s="11"/>
    </row>
    <row r="16" spans="1:22" ht="19.5" thickBot="1">
      <c r="B16" s="86">
        <v>999</v>
      </c>
      <c r="C16" s="87">
        <f>B16/(C$3*0.85)</f>
        <v>4.0527383367139957E-2</v>
      </c>
      <c r="D16" s="11"/>
      <c r="E16" s="72">
        <f t="shared" si="0"/>
        <v>1.911819714194753E-3</v>
      </c>
      <c r="F16" s="73">
        <v>55</v>
      </c>
      <c r="G16" s="74">
        <f t="shared" si="9"/>
        <v>27801.425962068326</v>
      </c>
      <c r="H16" s="72">
        <f t="shared" si="1"/>
        <v>1.909994512818685E-3</v>
      </c>
      <c r="I16" s="73">
        <f t="shared" si="2"/>
        <v>55.105150084280709</v>
      </c>
      <c r="J16" s="74">
        <f t="shared" si="3"/>
        <v>27955.41644646323</v>
      </c>
      <c r="K16" s="75">
        <f t="shared" si="4"/>
        <v>1.909994512818685E-3</v>
      </c>
      <c r="L16" s="76">
        <f t="shared" si="5"/>
        <v>1.9001775891131279E-3</v>
      </c>
      <c r="M16" s="77">
        <f t="shared" si="6"/>
        <v>9.8169237055570867E-6</v>
      </c>
      <c r="N16" s="72">
        <f t="shared" si="7"/>
        <v>3.0807063694705513E-4</v>
      </c>
      <c r="O16" s="73">
        <f t="shared" si="8"/>
        <v>85.276465087769552</v>
      </c>
      <c r="P16" s="74">
        <f t="shared" si="10"/>
        <v>46247.102574218989</v>
      </c>
      <c r="Q16" s="72">
        <f t="shared" si="11"/>
        <v>3.0810000000000001E-4</v>
      </c>
      <c r="R16" s="109">
        <f t="shared" si="12"/>
        <v>587.96100000000001</v>
      </c>
      <c r="S16" s="82">
        <f t="shared" si="13"/>
        <v>2.9659243987566336E-3</v>
      </c>
      <c r="T16" s="83">
        <f t="shared" si="14"/>
        <v>80.23751495987409</v>
      </c>
      <c r="U16" s="74">
        <f t="shared" si="15"/>
        <v>20283.509086236467</v>
      </c>
      <c r="V16" s="11"/>
    </row>
    <row r="17" spans="2:22">
      <c r="B17" s="11"/>
      <c r="C17" s="11"/>
      <c r="D17" s="11"/>
      <c r="E17" s="72">
        <f t="shared" si="0"/>
        <v>2.0970393555764539E-3</v>
      </c>
      <c r="F17" s="73">
        <v>60</v>
      </c>
      <c r="G17" s="74">
        <f t="shared" si="9"/>
        <v>26994.977221103632</v>
      </c>
      <c r="H17" s="72">
        <f t="shared" si="1"/>
        <v>2.09484363768234E-3</v>
      </c>
      <c r="I17" s="73">
        <f t="shared" si="2"/>
        <v>60.125822361334585</v>
      </c>
      <c r="J17" s="74">
        <f t="shared" si="3"/>
        <v>27160.919916483959</v>
      </c>
      <c r="K17" s="75">
        <f t="shared" si="4"/>
        <v>2.09484363768234E-3</v>
      </c>
      <c r="L17" s="76">
        <f t="shared" si="5"/>
        <v>2.0733042193563649E-3</v>
      </c>
      <c r="M17" s="77">
        <f t="shared" si="6"/>
        <v>2.1539418325975095E-5</v>
      </c>
      <c r="N17" s="72">
        <f t="shared" si="7"/>
        <v>4.6352975400881834E-4</v>
      </c>
      <c r="O17" s="73">
        <f t="shared" si="8"/>
        <v>90.322480451073616</v>
      </c>
      <c r="P17" s="74">
        <f t="shared" si="10"/>
        <v>32458.793402893865</v>
      </c>
      <c r="Q17" s="72">
        <f t="shared" si="11"/>
        <v>4.6349999999999999E-4</v>
      </c>
      <c r="R17" s="109">
        <f t="shared" si="12"/>
        <v>622.75199999999995</v>
      </c>
      <c r="S17" s="82">
        <f t="shared" si="13"/>
        <v>3.2486383985942816E-3</v>
      </c>
      <c r="T17" s="83">
        <f t="shared" si="14"/>
        <v>85.276465087769552</v>
      </c>
      <c r="U17" s="74">
        <f t="shared" si="15"/>
        <v>17823.489925469345</v>
      </c>
      <c r="V17" s="11"/>
    </row>
    <row r="18" spans="2:22" ht="19.5" thickBot="1">
      <c r="B18" s="1" t="s">
        <v>9</v>
      </c>
      <c r="C18" s="11"/>
      <c r="D18" s="11"/>
      <c r="E18" s="72">
        <f t="shared" si="0"/>
        <v>2.2905421022983807E-3</v>
      </c>
      <c r="F18" s="73">
        <v>65</v>
      </c>
      <c r="G18" s="74">
        <f t="shared" si="9"/>
        <v>25839.426492406597</v>
      </c>
      <c r="H18" s="72">
        <f t="shared" si="1"/>
        <v>2.2879228097078593E-3</v>
      </c>
      <c r="I18" s="73">
        <f t="shared" si="2"/>
        <v>65.148885236649392</v>
      </c>
      <c r="J18" s="74">
        <f t="shared" si="3"/>
        <v>26015.560469934619</v>
      </c>
      <c r="K18" s="75">
        <f t="shared" si="4"/>
        <v>2.2879228097078593E-3</v>
      </c>
      <c r="L18" s="76">
        <f t="shared" si="5"/>
        <v>2.2465132840223927E-3</v>
      </c>
      <c r="M18" s="77">
        <f t="shared" si="6"/>
        <v>4.1409525685466575E-5</v>
      </c>
      <c r="N18" s="72">
        <f t="shared" si="7"/>
        <v>6.8081525626692216E-4</v>
      </c>
      <c r="O18" s="73">
        <f t="shared" si="8"/>
        <v>95.377739096540992</v>
      </c>
      <c r="P18" s="74">
        <f t="shared" si="10"/>
        <v>23265.512852589945</v>
      </c>
      <c r="Q18" s="72">
        <f t="shared" si="11"/>
        <v>6.8079999999999996E-4</v>
      </c>
      <c r="R18" s="109">
        <f t="shared" si="12"/>
        <v>657.60699999999997</v>
      </c>
      <c r="S18" s="82">
        <f t="shared" si="13"/>
        <v>3.5780980454251507E-3</v>
      </c>
      <c r="T18" s="83">
        <f t="shared" si="14"/>
        <v>90.322480451073616</v>
      </c>
      <c r="U18" s="74">
        <f t="shared" si="15"/>
        <v>15316.034639879523</v>
      </c>
      <c r="V18" s="11"/>
    </row>
    <row r="19" spans="2:22">
      <c r="B19" s="12" t="s">
        <v>6</v>
      </c>
      <c r="C19" s="88">
        <v>125</v>
      </c>
      <c r="D19" s="11"/>
      <c r="E19" s="72">
        <f t="shared" si="0"/>
        <v>2.4963834564003156E-3</v>
      </c>
      <c r="F19" s="73">
        <v>70</v>
      </c>
      <c r="G19" s="74">
        <f t="shared" si="9"/>
        <v>24290.551438579958</v>
      </c>
      <c r="H19" s="72">
        <f t="shared" si="1"/>
        <v>2.4932726672922769E-3</v>
      </c>
      <c r="I19" s="73">
        <f t="shared" si="2"/>
        <v>70.174746841948021</v>
      </c>
      <c r="J19" s="74">
        <f t="shared" si="3"/>
        <v>24474.629125235893</v>
      </c>
      <c r="K19" s="75">
        <f t="shared" si="4"/>
        <v>2.4932726672922769E-3</v>
      </c>
      <c r="L19" s="76">
        <f t="shared" si="5"/>
        <v>2.4198188566188971E-3</v>
      </c>
      <c r="M19" s="77">
        <f t="shared" si="6"/>
        <v>7.3453810673379787E-5</v>
      </c>
      <c r="N19" s="72">
        <f t="shared" si="7"/>
        <v>9.7902649893840408E-4</v>
      </c>
      <c r="O19" s="73">
        <f t="shared" si="8"/>
        <v>100.44511421720497</v>
      </c>
      <c r="P19" s="74">
        <f t="shared" si="10"/>
        <v>16992.569010036783</v>
      </c>
      <c r="Q19" s="72">
        <f t="shared" si="11"/>
        <v>9.7900000000000005E-4</v>
      </c>
      <c r="R19" s="109">
        <f t="shared" si="12"/>
        <v>692.54499999999996</v>
      </c>
      <c r="S19" s="82">
        <f t="shared" si="13"/>
        <v>3.96970281132006E-3</v>
      </c>
      <c r="T19" s="83">
        <f t="shared" si="14"/>
        <v>95.377739096540992</v>
      </c>
      <c r="U19" s="74">
        <f t="shared" si="15"/>
        <v>12909.083560091298</v>
      </c>
      <c r="V19" s="11"/>
    </row>
    <row r="20" spans="2:22">
      <c r="B20" s="13" t="s">
        <v>5</v>
      </c>
      <c r="C20" s="70">
        <v>114</v>
      </c>
      <c r="D20" s="11"/>
      <c r="E20" s="72">
        <f t="shared" si="0"/>
        <v>2.7200733894672327E-3</v>
      </c>
      <c r="F20" s="73">
        <v>75</v>
      </c>
      <c r="G20" s="74">
        <f t="shared" si="9"/>
        <v>22352.369333063565</v>
      </c>
      <c r="H20" s="72">
        <f t="shared" si="1"/>
        <v>2.7163806846149836E-3</v>
      </c>
      <c r="I20" s="73">
        <f t="shared" si="2"/>
        <v>75.204005504210045</v>
      </c>
      <c r="J20" s="74">
        <f t="shared" si="3"/>
        <v>22541.810566079435</v>
      </c>
      <c r="K20" s="75">
        <f t="shared" si="4"/>
        <v>2.7163806846149836E-3</v>
      </c>
      <c r="L20" s="76">
        <f t="shared" si="5"/>
        <v>2.5932415691106913E-3</v>
      </c>
      <c r="M20" s="77">
        <f t="shared" si="6"/>
        <v>1.231391155042923E-4</v>
      </c>
      <c r="N20" s="72">
        <f t="shared" si="7"/>
        <v>1.3816836130647069E-3</v>
      </c>
      <c r="O20" s="73">
        <f t="shared" si="8"/>
        <v>105.52834144270045</v>
      </c>
      <c r="P20" s="74">
        <f t="shared" si="10"/>
        <v>12624.208159155991</v>
      </c>
      <c r="Q20" s="72">
        <f t="shared" si="11"/>
        <v>1.3817E-3</v>
      </c>
      <c r="R20" s="109">
        <f t="shared" si="12"/>
        <v>727.59299999999996</v>
      </c>
      <c r="S20" s="82">
        <f t="shared" si="13"/>
        <v>4.4426511271178862E-3</v>
      </c>
      <c r="T20" s="83">
        <f t="shared" si="14"/>
        <v>100.44511421720497</v>
      </c>
      <c r="U20" s="74">
        <f t="shared" si="15"/>
        <v>10714.437394952392</v>
      </c>
      <c r="V20" s="11"/>
    </row>
    <row r="21" spans="2:22" ht="19.5" thickBot="1">
      <c r="B21" s="16" t="s">
        <v>4</v>
      </c>
      <c r="C21" s="89">
        <f>1+LN(17/4)/LN(C19/C20)</f>
        <v>16.70769630201654</v>
      </c>
      <c r="D21" s="11"/>
      <c r="E21" s="72">
        <f t="shared" si="0"/>
        <v>2.9689369984260269E-3</v>
      </c>
      <c r="F21" s="73">
        <v>80</v>
      </c>
      <c r="G21" s="74">
        <f t="shared" si="9"/>
        <v>20091.326413368373</v>
      </c>
      <c r="H21" s="72">
        <f t="shared" si="1"/>
        <v>2.9645384089152411E-3</v>
      </c>
      <c r="I21" s="73">
        <f t="shared" si="2"/>
        <v>80.23751495987409</v>
      </c>
      <c r="J21" s="74">
        <f t="shared" si="3"/>
        <v>20283.5090862365</v>
      </c>
      <c r="K21" s="75">
        <f t="shared" si="4"/>
        <v>2.9645384089152411E-3</v>
      </c>
      <c r="L21" s="76">
        <f t="shared" si="5"/>
        <v>2.7668108606853136E-3</v>
      </c>
      <c r="M21" s="77">
        <f t="shared" si="6"/>
        <v>1.9772754822992757E-4</v>
      </c>
      <c r="N21" s="72">
        <f t="shared" si="7"/>
        <v>1.9174348845890465E-3</v>
      </c>
      <c r="O21" s="73">
        <f t="shared" si="8"/>
        <v>110.63221467931041</v>
      </c>
      <c r="P21" s="74">
        <f t="shared" si="10"/>
        <v>9526.5723254155328</v>
      </c>
      <c r="Q21" s="72">
        <f t="shared" si="11"/>
        <v>1.9174000000000001E-3</v>
      </c>
      <c r="R21" s="109">
        <f t="shared" si="12"/>
        <v>762.78300000000002</v>
      </c>
      <c r="S21" s="82">
        <f t="shared" si="13"/>
        <v>5.0205919386750678E-3</v>
      </c>
      <c r="T21" s="83">
        <f t="shared" si="14"/>
        <v>105.52834144270045</v>
      </c>
      <c r="U21" s="74">
        <f t="shared" si="15"/>
        <v>8795.4114397967933</v>
      </c>
      <c r="V21" s="11"/>
    </row>
    <row r="22" spans="2:22" ht="19.5" thickBot="1">
      <c r="B22" s="11"/>
      <c r="C22" s="11"/>
      <c r="D22" s="11"/>
      <c r="E22" s="72">
        <f t="shared" si="0"/>
        <v>3.25253044434758E-3</v>
      </c>
      <c r="F22" s="73">
        <v>85</v>
      </c>
      <c r="G22" s="74">
        <f t="shared" si="9"/>
        <v>17630.872898885988</v>
      </c>
      <c r="H22" s="72">
        <f t="shared" si="1"/>
        <v>3.2472524087528891E-3</v>
      </c>
      <c r="I22" s="73">
        <f t="shared" si="2"/>
        <v>85.276465087769552</v>
      </c>
      <c r="J22" s="74">
        <f t="shared" si="3"/>
        <v>17823.489925469345</v>
      </c>
      <c r="K22" s="75">
        <f t="shared" si="4"/>
        <v>3.2472524087528891E-3</v>
      </c>
      <c r="L22" s="76">
        <f t="shared" si="5"/>
        <v>2.940567761647226E-3</v>
      </c>
      <c r="M22" s="77">
        <f t="shared" si="6"/>
        <v>3.066846471056631E-4</v>
      </c>
      <c r="N22" s="72">
        <f t="shared" si="7"/>
        <v>2.6208237815024131E-3</v>
      </c>
      <c r="O22" s="73">
        <f t="shared" si="8"/>
        <v>115.76281357978871</v>
      </c>
      <c r="P22" s="74">
        <f t="shared" si="10"/>
        <v>7294.1141422512646</v>
      </c>
      <c r="Q22" s="72">
        <f t="shared" si="11"/>
        <v>2.6208E-3</v>
      </c>
      <c r="R22" s="109">
        <f t="shared" si="12"/>
        <v>798.15700000000004</v>
      </c>
      <c r="S22" s="82">
        <f t="shared" si="13"/>
        <v>5.7323388390480273E-3</v>
      </c>
      <c r="T22" s="83">
        <f t="shared" si="14"/>
        <v>110.63221467931041</v>
      </c>
      <c r="U22" s="74">
        <f t="shared" si="15"/>
        <v>7170.9103811137047</v>
      </c>
      <c r="V22" s="11"/>
    </row>
    <row r="23" spans="2:22" ht="19.5" thickBot="1">
      <c r="B23" s="25" t="s">
        <v>23</v>
      </c>
      <c r="C23" s="90">
        <v>11</v>
      </c>
      <c r="D23" s="11"/>
      <c r="E23" s="72">
        <f t="shared" si="0"/>
        <v>3.5831161230402545E-3</v>
      </c>
      <c r="F23" s="73">
        <v>90</v>
      </c>
      <c r="G23" s="74">
        <f t="shared" si="9"/>
        <v>15124.672126671878</v>
      </c>
      <c r="H23" s="72">
        <f t="shared" si="1"/>
        <v>3.5767120555837578E-3</v>
      </c>
      <c r="I23" s="73">
        <f t="shared" si="2"/>
        <v>90.322480451073616</v>
      </c>
      <c r="J23" s="74">
        <f t="shared" si="3"/>
        <v>15316.034639879543</v>
      </c>
      <c r="K23" s="75">
        <f t="shared" si="4"/>
        <v>3.5767120555837578E-3</v>
      </c>
      <c r="L23" s="76">
        <f t="shared" si="5"/>
        <v>3.1145682914163315E-3</v>
      </c>
      <c r="M23" s="77">
        <f t="shared" si="6"/>
        <v>4.6214376416742631E-4</v>
      </c>
      <c r="N23" s="72">
        <f t="shared" si="7"/>
        <v>3.5331113915146963E-3</v>
      </c>
      <c r="O23" s="73">
        <f t="shared" si="8"/>
        <v>120.92776588096467</v>
      </c>
      <c r="P23" s="74">
        <f t="shared" si="10"/>
        <v>5661.5394580514103</v>
      </c>
      <c r="Q23" s="72">
        <f t="shared" si="11"/>
        <v>3.5331E-3</v>
      </c>
      <c r="R23" s="109">
        <f t="shared" si="12"/>
        <v>833.76800000000003</v>
      </c>
      <c r="S23" s="82">
        <f t="shared" si="13"/>
        <v>6.6126449394261618E-3</v>
      </c>
      <c r="T23" s="83">
        <f t="shared" si="14"/>
        <v>115.76281357978871</v>
      </c>
      <c r="U23" s="74">
        <f t="shared" si="15"/>
        <v>5828.1987348201501</v>
      </c>
      <c r="V23" s="11"/>
    </row>
    <row r="24" spans="2:22">
      <c r="B24" s="11"/>
      <c r="C24" s="11"/>
      <c r="D24" s="11"/>
      <c r="E24" s="72">
        <f t="shared" si="0"/>
        <v>3.9762010162209226E-3</v>
      </c>
      <c r="F24" s="73">
        <v>95</v>
      </c>
      <c r="G24" s="74">
        <f t="shared" si="9"/>
        <v>12719.898644647026</v>
      </c>
      <c r="H24" s="72">
        <f t="shared" si="1"/>
        <v>3.9683168214786676E-3</v>
      </c>
      <c r="I24" s="73">
        <f t="shared" si="2"/>
        <v>95.377739096540992</v>
      </c>
      <c r="J24" s="74">
        <f t="shared" si="3"/>
        <v>12909.083560091283</v>
      </c>
      <c r="K24" s="75">
        <f t="shared" si="4"/>
        <v>3.9683168214786676E-3</v>
      </c>
      <c r="L24" s="76">
        <f t="shared" si="5"/>
        <v>3.2888875550531375E-3</v>
      </c>
      <c r="M24" s="77">
        <f t="shared" si="6"/>
        <v>6.7942926642553013E-4</v>
      </c>
      <c r="N24" s="72">
        <f t="shared" si="7"/>
        <v>4.7031470325143761E-3</v>
      </c>
      <c r="O24" s="73">
        <f t="shared" si="8"/>
        <v>126.13654800508431</v>
      </c>
      <c r="P24" s="74">
        <f t="shared" si="10"/>
        <v>4451.8149205004111</v>
      </c>
      <c r="Q24" s="72">
        <f t="shared" si="11"/>
        <v>4.7031E-3</v>
      </c>
      <c r="R24" s="109">
        <f t="shared" si="12"/>
        <v>869.68100000000004</v>
      </c>
      <c r="S24" s="82">
        <f t="shared" si="13"/>
        <v>7.7030343529272726E-3</v>
      </c>
      <c r="T24" s="83">
        <f t="shared" si="14"/>
        <v>120.92776588096467</v>
      </c>
      <c r="U24" s="74">
        <f t="shared" si="15"/>
        <v>4736.7960814952439</v>
      </c>
      <c r="V24" s="11"/>
    </row>
    <row r="25" spans="2:22">
      <c r="B25" s="8"/>
      <c r="C25" s="91"/>
      <c r="D25" s="11"/>
      <c r="E25" s="72">
        <f t="shared" si="0"/>
        <v>4.4511421720496193E-3</v>
      </c>
      <c r="F25" s="73">
        <v>100</v>
      </c>
      <c r="G25" s="74">
        <f t="shared" si="9"/>
        <v>10527.61997699651</v>
      </c>
      <c r="H25" s="72">
        <f t="shared" si="1"/>
        <v>4.4412651372764938E-3</v>
      </c>
      <c r="I25" s="73">
        <f t="shared" si="2"/>
        <v>100.44511421720497</v>
      </c>
      <c r="J25" s="74">
        <f t="shared" si="3"/>
        <v>10714.437394952392</v>
      </c>
      <c r="K25" s="75">
        <f t="shared" si="4"/>
        <v>4.4412651372764938E-3</v>
      </c>
      <c r="L25" s="76">
        <f t="shared" si="5"/>
        <v>3.4636246281794817E-3</v>
      </c>
      <c r="M25" s="77">
        <f t="shared" si="6"/>
        <v>9.7764050909701205E-4</v>
      </c>
      <c r="N25" s="72">
        <f t="shared" si="7"/>
        <v>6.1882759517544149E-3</v>
      </c>
      <c r="O25" s="73">
        <f t="shared" si="8"/>
        <v>131.4008274787968</v>
      </c>
      <c r="P25" s="74">
        <f t="shared" si="10"/>
        <v>3544.6616152396368</v>
      </c>
      <c r="Q25" s="72">
        <f t="shared" si="11"/>
        <v>6.1882999999999999E-3</v>
      </c>
      <c r="R25" s="109">
        <f t="shared" si="12"/>
        <v>905.97699999999998</v>
      </c>
      <c r="S25" s="82">
        <f t="shared" si="13"/>
        <v>9.0526831706207317E-3</v>
      </c>
      <c r="T25" s="83">
        <f t="shared" si="14"/>
        <v>126.13654800508431</v>
      </c>
      <c r="U25" s="74">
        <f t="shared" si="15"/>
        <v>3859.3610840347424</v>
      </c>
      <c r="V25" s="11"/>
    </row>
    <row r="26" spans="2:22">
      <c r="B26" s="92"/>
      <c r="C26" s="91"/>
      <c r="D26" s="11"/>
      <c r="E26" s="72">
        <f t="shared" si="0"/>
        <v>5.031823263813906E-3</v>
      </c>
      <c r="F26" s="73">
        <v>105</v>
      </c>
      <c r="G26" s="74">
        <f t="shared" si="9"/>
        <v>8610.5782862818414</v>
      </c>
      <c r="H26" s="72">
        <f t="shared" si="1"/>
        <v>5.0192059488336754E-3</v>
      </c>
      <c r="I26" s="73">
        <f t="shared" si="2"/>
        <v>105.52834144270045</v>
      </c>
      <c r="J26" s="74">
        <f t="shared" si="3"/>
        <v>8795.4114397967933</v>
      </c>
      <c r="K26" s="75">
        <f t="shared" si="4"/>
        <v>5.0192059488336754E-3</v>
      </c>
      <c r="L26" s="76">
        <f t="shared" si="5"/>
        <v>3.6389083256103604E-3</v>
      </c>
      <c r="M26" s="77">
        <f t="shared" si="6"/>
        <v>1.3802976232233149E-3</v>
      </c>
      <c r="N26" s="72">
        <f t="shared" si="7"/>
        <v>8.0552682000868923E-3</v>
      </c>
      <c r="O26" s="73">
        <f t="shared" si="8"/>
        <v>136.73485088164429</v>
      </c>
      <c r="P26" s="74">
        <f t="shared" si="10"/>
        <v>2857.014220391985</v>
      </c>
      <c r="Q26" s="72">
        <f t="shared" si="11"/>
        <v>8.0552999999999996E-3</v>
      </c>
      <c r="R26" s="109">
        <f t="shared" si="12"/>
        <v>942.75400000000002</v>
      </c>
      <c r="S26" s="82">
        <f t="shared" si="13"/>
        <v>1.0719338968264647E-2</v>
      </c>
      <c r="T26" s="83">
        <f t="shared" si="14"/>
        <v>131.4008274787968</v>
      </c>
      <c r="U26" s="74">
        <f t="shared" si="15"/>
        <v>3158.588282688238</v>
      </c>
      <c r="V26" s="11"/>
    </row>
    <row r="27" spans="2:22">
      <c r="B27" s="92"/>
      <c r="C27" s="91"/>
      <c r="D27" s="11"/>
      <c r="E27" s="72">
        <f t="shared" si="0"/>
        <v>5.7474061755490632E-3</v>
      </c>
      <c r="F27" s="73">
        <v>110</v>
      </c>
      <c r="G27" s="74">
        <f t="shared" si="9"/>
        <v>6987.3105100790035</v>
      </c>
      <c r="H27" s="72">
        <f t="shared" si="1"/>
        <v>5.7309528492066339E-3</v>
      </c>
      <c r="I27" s="73">
        <f t="shared" si="2"/>
        <v>110.63221467931041</v>
      </c>
      <c r="J27" s="74">
        <f t="shared" si="3"/>
        <v>7170.9103811137138</v>
      </c>
      <c r="K27" s="75">
        <f t="shared" si="4"/>
        <v>5.7309528492066339E-3</v>
      </c>
      <c r="L27" s="76">
        <f t="shared" si="5"/>
        <v>3.8149039544589794E-3</v>
      </c>
      <c r="M27" s="77">
        <f t="shared" si="6"/>
        <v>1.9160488947476545E-3</v>
      </c>
      <c r="N27" s="72">
        <f t="shared" si="7"/>
        <v>1.0381246838156603E-2</v>
      </c>
      <c r="O27" s="73">
        <f t="shared" si="8"/>
        <v>142.15588119386607</v>
      </c>
      <c r="P27" s="74">
        <f t="shared" si="10"/>
        <v>2330.6449266105865</v>
      </c>
      <c r="Q27" s="72">
        <f t="shared" si="11"/>
        <v>1.03812E-2</v>
      </c>
      <c r="R27" s="109">
        <f t="shared" si="12"/>
        <v>980.13099999999997</v>
      </c>
      <c r="S27" s="82">
        <f t="shared" si="13"/>
        <v>1.2770263058074624E-2</v>
      </c>
      <c r="T27" s="83">
        <f t="shared" si="14"/>
        <v>136.73485088164429</v>
      </c>
      <c r="U27" s="74">
        <f t="shared" si="15"/>
        <v>2600.7902629598075</v>
      </c>
      <c r="V27" s="11"/>
    </row>
    <row r="28" spans="2:22">
      <c r="B28" s="92"/>
      <c r="C28" s="91"/>
      <c r="D28" s="11"/>
      <c r="E28" s="72">
        <f t="shared" si="0"/>
        <v>6.633161563380183E-3</v>
      </c>
      <c r="F28" s="73">
        <v>115</v>
      </c>
      <c r="G28" s="74">
        <f t="shared" si="9"/>
        <v>5644.8993352929074</v>
      </c>
      <c r="H28" s="72">
        <f t="shared" si="1"/>
        <v>6.6112589495847694E-3</v>
      </c>
      <c r="I28" s="73">
        <f t="shared" si="2"/>
        <v>115.76281357978871</v>
      </c>
      <c r="J28" s="74">
        <f t="shared" si="3"/>
        <v>5828.1987348201446</v>
      </c>
      <c r="K28" s="75">
        <f t="shared" si="4"/>
        <v>6.6112589495847694E-3</v>
      </c>
      <c r="L28" s="76">
        <f t="shared" si="5"/>
        <v>3.9918211579237483E-3</v>
      </c>
      <c r="M28" s="77">
        <f t="shared" si="6"/>
        <v>2.6194377916610211E-3</v>
      </c>
      <c r="N28" s="72">
        <f t="shared" si="7"/>
        <v>1.3254586532249972E-2</v>
      </c>
      <c r="O28" s="73">
        <f t="shared" si="8"/>
        <v>147.68468857127834</v>
      </c>
      <c r="P28" s="74">
        <f t="shared" si="10"/>
        <v>1924.1746420646568</v>
      </c>
      <c r="Q28" s="72">
        <f t="shared" si="11"/>
        <v>1.32546E-2</v>
      </c>
      <c r="R28" s="109">
        <f t="shared" si="12"/>
        <v>1018.25</v>
      </c>
      <c r="S28" s="82">
        <f t="shared" si="13"/>
        <v>1.5283173775876119E-2</v>
      </c>
      <c r="T28" s="83">
        <f t="shared" si="14"/>
        <v>142.15588119386607</v>
      </c>
      <c r="U28" s="74">
        <f t="shared" si="15"/>
        <v>2157.2713562082081</v>
      </c>
      <c r="V28" s="11"/>
    </row>
    <row r="29" spans="2:22">
      <c r="B29" s="92"/>
      <c r="C29" s="91"/>
      <c r="D29" s="11"/>
      <c r="E29" s="72">
        <f t="shared" si="0"/>
        <v>7.7313823413722839E-3</v>
      </c>
      <c r="F29" s="73">
        <v>120</v>
      </c>
      <c r="G29" s="74">
        <f t="shared" si="9"/>
        <v>4552.8186137049788</v>
      </c>
      <c r="H29" s="72">
        <f t="shared" si="1"/>
        <v>7.7016483630858792E-3</v>
      </c>
      <c r="I29" s="73">
        <f t="shared" si="2"/>
        <v>120.92776588096467</v>
      </c>
      <c r="J29" s="74">
        <f t="shared" si="3"/>
        <v>4736.7960814952476</v>
      </c>
      <c r="K29" s="75">
        <f t="shared" si="4"/>
        <v>7.7016483630858792E-3</v>
      </c>
      <c r="L29" s="76">
        <f t="shared" si="5"/>
        <v>4.1699229614125749E-3</v>
      </c>
      <c r="M29" s="77">
        <f t="shared" si="6"/>
        <v>3.5317254016733043E-3</v>
      </c>
      <c r="N29" s="72">
        <f t="shared" si="7"/>
        <v>1.6775745341430129E-2</v>
      </c>
      <c r="O29" s="73">
        <f t="shared" si="8"/>
        <v>153.34609873294329</v>
      </c>
      <c r="P29" s="74">
        <f t="shared" si="10"/>
        <v>1607.8258517919876</v>
      </c>
      <c r="Q29" s="72">
        <f t="shared" si="11"/>
        <v>1.6775700000000001E-2</v>
      </c>
      <c r="R29" s="109">
        <f t="shared" si="12"/>
        <v>1057.2850000000001</v>
      </c>
      <c r="S29" s="82">
        <f t="shared" si="13"/>
        <v>1.8347162000225084E-2</v>
      </c>
      <c r="T29" s="83">
        <f t="shared" si="14"/>
        <v>147.68468857127834</v>
      </c>
      <c r="U29" s="74">
        <f t="shared" si="15"/>
        <v>1804.4479849745626</v>
      </c>
      <c r="V29" s="11"/>
    </row>
    <row r="30" spans="2:22">
      <c r="B30" s="11"/>
      <c r="C30" s="93"/>
      <c r="D30" s="11"/>
      <c r="E30" s="72">
        <f t="shared" si="0"/>
        <v>9.092384040674497E-3</v>
      </c>
      <c r="F30" s="73">
        <v>125</v>
      </c>
      <c r="G30" s="74">
        <f t="shared" si="9"/>
        <v>3673.7647003405691</v>
      </c>
      <c r="H30" s="72">
        <f t="shared" si="1"/>
        <v>9.0512971807793392E-3</v>
      </c>
      <c r="I30" s="73">
        <f t="shared" si="2"/>
        <v>126.13654800508431</v>
      </c>
      <c r="J30" s="74">
        <f t="shared" si="3"/>
        <v>3859.3610840347396</v>
      </c>
      <c r="K30" s="75">
        <f t="shared" si="4"/>
        <v>9.0512971807793392E-3</v>
      </c>
      <c r="L30" s="76">
        <f t="shared" si="5"/>
        <v>4.3495361381063555E-3</v>
      </c>
      <c r="M30" s="77">
        <f t="shared" si="6"/>
        <v>4.7017610426729837E-3</v>
      </c>
      <c r="N30" s="72">
        <f t="shared" si="7"/>
        <v>2.10579832281452E-2</v>
      </c>
      <c r="O30" s="73">
        <f t="shared" si="8"/>
        <v>159.16960330529184</v>
      </c>
      <c r="P30" s="74">
        <f t="shared" si="10"/>
        <v>1359.9208466243799</v>
      </c>
      <c r="Q30" s="72">
        <f t="shared" si="11"/>
        <v>2.1058E-2</v>
      </c>
      <c r="R30" s="109">
        <f t="shared" si="12"/>
        <v>1097.4359999999999</v>
      </c>
      <c r="S30" s="82">
        <f t="shared" si="13"/>
        <v>2.2063541849462652E-2</v>
      </c>
      <c r="T30" s="83">
        <f t="shared" si="14"/>
        <v>153.34609873294329</v>
      </c>
      <c r="U30" s="74">
        <f t="shared" si="15"/>
        <v>1523.3669300048568</v>
      </c>
      <c r="V30" s="11"/>
    </row>
    <row r="31" spans="2:22">
      <c r="B31" s="11"/>
      <c r="C31" s="11"/>
      <c r="D31" s="11"/>
      <c r="E31" s="72">
        <f t="shared" si="0"/>
        <v>1.0775595990744489E-2</v>
      </c>
      <c r="F31" s="73">
        <v>130</v>
      </c>
      <c r="G31" s="74">
        <f t="shared" si="9"/>
        <v>2970.511229909037</v>
      </c>
      <c r="H31" s="72">
        <f t="shared" si="1"/>
        <v>1.0717952978423257E-2</v>
      </c>
      <c r="I31" s="73">
        <f t="shared" si="2"/>
        <v>131.4008274787968</v>
      </c>
      <c r="J31" s="74">
        <f t="shared" si="3"/>
        <v>3158.5882826882348</v>
      </c>
      <c r="K31" s="75">
        <f t="shared" si="4"/>
        <v>1.0717952978423257E-2</v>
      </c>
      <c r="L31" s="76">
        <f t="shared" si="5"/>
        <v>4.5310630165102343E-3</v>
      </c>
      <c r="M31" s="77">
        <f t="shared" si="6"/>
        <v>6.1868899619130224E-3</v>
      </c>
      <c r="N31" s="72">
        <f t="shared" si="7"/>
        <v>2.622791087383335E-2</v>
      </c>
      <c r="O31" s="73">
        <f t="shared" si="8"/>
        <v>165.19003662431675</v>
      </c>
      <c r="P31" s="74">
        <f t="shared" si="10"/>
        <v>1164.5101695080969</v>
      </c>
      <c r="Q31" s="72">
        <f t="shared" si="11"/>
        <v>2.6227899999999998E-2</v>
      </c>
      <c r="R31" s="109">
        <f t="shared" si="12"/>
        <v>1138.9459999999999</v>
      </c>
      <c r="S31" s="82">
        <f t="shared" si="13"/>
        <v>2.65465902386725E-2</v>
      </c>
      <c r="T31" s="83">
        <f t="shared" si="14"/>
        <v>159.16960330529184</v>
      </c>
      <c r="U31" s="74">
        <f t="shared" si="15"/>
        <v>1299.0055129373623</v>
      </c>
      <c r="V31" s="11"/>
    </row>
    <row r="32" spans="2:22">
      <c r="B32" s="11"/>
      <c r="C32" s="11"/>
      <c r="D32" s="11"/>
      <c r="E32" s="72">
        <f t="shared" si="0"/>
        <v>1.2850747271439129E-2</v>
      </c>
      <c r="F32" s="73">
        <v>135</v>
      </c>
      <c r="G32" s="74">
        <f t="shared" si="9"/>
        <v>2409.462889050812</v>
      </c>
      <c r="H32" s="72">
        <f t="shared" si="1"/>
        <v>1.2768877068233235E-2</v>
      </c>
      <c r="I32" s="73">
        <f t="shared" si="2"/>
        <v>136.73485088164429</v>
      </c>
      <c r="J32" s="74">
        <f t="shared" si="3"/>
        <v>2600.7902629598057</v>
      </c>
      <c r="K32" s="75">
        <f t="shared" si="4"/>
        <v>1.2768877068233235E-2</v>
      </c>
      <c r="L32" s="76">
        <f t="shared" si="5"/>
        <v>4.7149948579877339E-3</v>
      </c>
      <c r="M32" s="77">
        <f t="shared" si="6"/>
        <v>8.0538822102454999E-3</v>
      </c>
      <c r="N32" s="72">
        <f t="shared" si="7"/>
        <v>3.2425802335223748E-2</v>
      </c>
      <c r="O32" s="73">
        <f t="shared" si="8"/>
        <v>171.44832365540273</v>
      </c>
      <c r="P32" s="74">
        <f t="shared" si="10"/>
        <v>1009.7445349070435</v>
      </c>
      <c r="Q32" s="72">
        <f t="shared" si="11"/>
        <v>3.2425799999999998E-2</v>
      </c>
      <c r="R32" s="109">
        <f t="shared" si="12"/>
        <v>1182.095</v>
      </c>
      <c r="S32" s="82">
        <f t="shared" si="13"/>
        <v>3.1924119033292543E-2</v>
      </c>
      <c r="T32" s="83">
        <f t="shared" si="14"/>
        <v>165.19003662431675</v>
      </c>
      <c r="U32" s="74">
        <f t="shared" si="15"/>
        <v>1119.5538971447359</v>
      </c>
      <c r="V32" s="11"/>
    </row>
    <row r="33" spans="2:22">
      <c r="B33" s="11"/>
      <c r="C33" s="11"/>
      <c r="D33" s="11"/>
      <c r="E33" s="72">
        <f t="shared" si="0"/>
        <v>1.5399151384757635E-2</v>
      </c>
      <c r="F33" s="73">
        <v>140</v>
      </c>
      <c r="G33" s="74">
        <f t="shared" si="9"/>
        <v>1962.0122153582033</v>
      </c>
      <c r="H33" s="72">
        <f t="shared" si="1"/>
        <v>1.528178778603473E-2</v>
      </c>
      <c r="I33" s="73">
        <f t="shared" si="2"/>
        <v>142.15588119386607</v>
      </c>
      <c r="J33" s="74">
        <f t="shared" si="3"/>
        <v>2157.2713562082081</v>
      </c>
      <c r="K33" s="75">
        <f t="shared" si="4"/>
        <v>1.528178778603473E-2</v>
      </c>
      <c r="L33" s="76">
        <f t="shared" si="5"/>
        <v>4.9019269377195192E-3</v>
      </c>
      <c r="M33" s="77">
        <f t="shared" si="6"/>
        <v>1.0379860848315211E-2</v>
      </c>
      <c r="N33" s="72">
        <f t="shared" si="7"/>
        <v>3.9805595839758824E-2</v>
      </c>
      <c r="O33" s="73">
        <f t="shared" si="8"/>
        <v>177.9923038483137</v>
      </c>
      <c r="P33" s="74">
        <f t="shared" si="10"/>
        <v>886.74299475852786</v>
      </c>
      <c r="Q33" s="72">
        <f t="shared" si="11"/>
        <v>3.9805599999999997E-2</v>
      </c>
      <c r="R33" s="109">
        <f t="shared" si="12"/>
        <v>1227.2139999999999</v>
      </c>
      <c r="S33" s="82">
        <f t="shared" si="13"/>
        <v>3.833781349575488E-2</v>
      </c>
      <c r="T33" s="83">
        <f t="shared" si="14"/>
        <v>171.44832365540273</v>
      </c>
      <c r="U33" s="74">
        <f t="shared" si="15"/>
        <v>975.76943643232289</v>
      </c>
      <c r="V33" s="11"/>
    </row>
    <row r="34" spans="2:22">
      <c r="B34" s="11"/>
      <c r="C34" s="11"/>
      <c r="D34" s="11"/>
      <c r="E34" s="72">
        <f t="shared" si="0"/>
        <v>1.8515093595023065E-2</v>
      </c>
      <c r="F34" s="73">
        <v>145</v>
      </c>
      <c r="G34" s="74">
        <f t="shared" si="9"/>
        <v>1604.6510694349743</v>
      </c>
      <c r="H34" s="72">
        <f t="shared" si="1"/>
        <v>1.8345776010383695E-2</v>
      </c>
      <c r="I34" s="73">
        <f t="shared" si="2"/>
        <v>147.68468857127834</v>
      </c>
      <c r="J34" s="74">
        <f t="shared" si="3"/>
        <v>1804.4479849745626</v>
      </c>
      <c r="K34" s="75">
        <f t="shared" si="4"/>
        <v>1.8345776010383695E-2</v>
      </c>
      <c r="L34" s="76">
        <f t="shared" si="5"/>
        <v>5.0925754679751155E-3</v>
      </c>
      <c r="M34" s="77">
        <f t="shared" si="6"/>
        <v>1.325320054240858E-2</v>
      </c>
      <c r="N34" s="72">
        <f t="shared" si="7"/>
        <v>4.8534499859349753E-2</v>
      </c>
      <c r="O34" s="73">
        <f t="shared" si="8"/>
        <v>184.87763590280682</v>
      </c>
      <c r="P34" s="74">
        <f t="shared" si="10"/>
        <v>788.796856860822</v>
      </c>
      <c r="Q34" s="72">
        <f t="shared" si="11"/>
        <v>4.8534500000000001E-2</v>
      </c>
      <c r="R34" s="109">
        <f t="shared" si="12"/>
        <v>1274.6869999999999</v>
      </c>
      <c r="S34" s="82">
        <f t="shared" si="13"/>
        <v>4.5943261489700675E-2</v>
      </c>
      <c r="T34" s="83">
        <f t="shared" si="14"/>
        <v>177.9923038483137</v>
      </c>
      <c r="U34" s="74">
        <f t="shared" si="15"/>
        <v>860.43323129948476</v>
      </c>
      <c r="V34" s="11"/>
    </row>
    <row r="35" spans="2:22">
      <c r="B35" s="11"/>
      <c r="C35" s="11"/>
      <c r="D35" s="11"/>
      <c r="E35" s="72">
        <f t="shared" si="0"/>
        <v>2.2307324886288522E-2</v>
      </c>
      <c r="F35" s="73">
        <v>150</v>
      </c>
      <c r="G35" s="74">
        <f t="shared" si="9"/>
        <v>1318.48498046951</v>
      </c>
      <c r="H35" s="72">
        <f t="shared" si="1"/>
        <v>2.2062155859621263E-2</v>
      </c>
      <c r="I35" s="73">
        <f t="shared" si="2"/>
        <v>153.34609873294329</v>
      </c>
      <c r="J35" s="74">
        <f t="shared" si="3"/>
        <v>1523.3669300048568</v>
      </c>
      <c r="K35" s="75">
        <f t="shared" si="4"/>
        <v>2.2062155859621263E-2</v>
      </c>
      <c r="L35" s="76">
        <f t="shared" si="5"/>
        <v>5.2877965080325275E-3</v>
      </c>
      <c r="M35" s="77">
        <f t="shared" si="6"/>
        <v>1.6774359351588736E-2</v>
      </c>
      <c r="N35" s="72">
        <f t="shared" si="7"/>
        <v>5.8792118166662265E-2</v>
      </c>
      <c r="O35" s="73">
        <f t="shared" si="8"/>
        <v>192.16878857829576</v>
      </c>
      <c r="P35" s="74">
        <f t="shared" si="10"/>
        <v>710.80366387694357</v>
      </c>
      <c r="Q35" s="72">
        <f t="shared" si="11"/>
        <v>5.87921E-2</v>
      </c>
      <c r="R35" s="109">
        <f t="shared" si="12"/>
        <v>1324.9580000000001</v>
      </c>
      <c r="S35" s="82">
        <f t="shared" si="13"/>
        <v>5.4909590752549989E-2</v>
      </c>
      <c r="T35" s="83">
        <f t="shared" si="14"/>
        <v>184.87763590280682</v>
      </c>
      <c r="U35" s="74">
        <f t="shared" si="15"/>
        <v>767.90979370136392</v>
      </c>
      <c r="V35" s="11"/>
    </row>
    <row r="36" spans="2:22">
      <c r="B36" s="11"/>
      <c r="C36" s="11"/>
      <c r="D36" s="11"/>
      <c r="E36" s="72">
        <f t="shared" si="0"/>
        <v>2.6900666485753934E-2</v>
      </c>
      <c r="F36" s="73">
        <v>155</v>
      </c>
      <c r="G36" s="74">
        <f t="shared" si="9"/>
        <v>1088.5321484868261</v>
      </c>
      <c r="H36" s="72">
        <f t="shared" si="1"/>
        <v>2.6545204248831111E-2</v>
      </c>
      <c r="I36" s="73">
        <f t="shared" si="2"/>
        <v>159.16960330529184</v>
      </c>
      <c r="J36" s="74">
        <f t="shared" si="3"/>
        <v>1299.0055129373623</v>
      </c>
      <c r="K36" s="75">
        <f t="shared" si="4"/>
        <v>2.6545204248831111E-2</v>
      </c>
      <c r="L36" s="76">
        <f t="shared" si="5"/>
        <v>5.4886070105273051E-3</v>
      </c>
      <c r="M36" s="77">
        <f t="shared" si="6"/>
        <v>2.1056597238303807E-2</v>
      </c>
      <c r="N36" s="72">
        <f t="shared" si="7"/>
        <v>7.0769009834910676E-2</v>
      </c>
      <c r="O36" s="73">
        <f t="shared" si="8"/>
        <v>199.94012283893611</v>
      </c>
      <c r="P36" s="74">
        <f t="shared" si="10"/>
        <v>648.86069573816906</v>
      </c>
      <c r="Q36" s="72">
        <f t="shared" si="11"/>
        <v>7.0768999999999999E-2</v>
      </c>
      <c r="R36" s="109">
        <f t="shared" si="12"/>
        <v>1378.539</v>
      </c>
      <c r="S36" s="82">
        <f t="shared" si="13"/>
        <v>6.5418628117637989E-2</v>
      </c>
      <c r="T36" s="83">
        <f t="shared" si="14"/>
        <v>192.16878857829576</v>
      </c>
      <c r="U36" s="74">
        <f t="shared" si="15"/>
        <v>693.79833967579486</v>
      </c>
      <c r="V36" s="11"/>
    </row>
    <row r="37" spans="2:22">
      <c r="B37" s="11"/>
      <c r="C37" s="11"/>
      <c r="D37" s="11"/>
      <c r="E37" s="72">
        <f t="shared" si="0"/>
        <v>3.243772890197974E-2</v>
      </c>
      <c r="F37" s="73">
        <v>160</v>
      </c>
      <c r="G37" s="74">
        <f t="shared" si="9"/>
        <v>903.00589448802339</v>
      </c>
      <c r="H37" s="72">
        <f t="shared" si="1"/>
        <v>3.1922733043451154E-2</v>
      </c>
      <c r="I37" s="73">
        <f t="shared" si="2"/>
        <v>165.19003662431675</v>
      </c>
      <c r="J37" s="74">
        <f t="shared" si="3"/>
        <v>1119.5538971447359</v>
      </c>
      <c r="K37" s="75">
        <f t="shared" si="4"/>
        <v>3.1922733043451154E-2</v>
      </c>
      <c r="L37" s="76">
        <f t="shared" si="5"/>
        <v>5.6962081594591979E-3</v>
      </c>
      <c r="M37" s="77">
        <f t="shared" si="6"/>
        <v>2.6226524883991957E-2</v>
      </c>
      <c r="N37" s="72">
        <f t="shared" si="7"/>
        <v>8.4664610227363685E-2</v>
      </c>
      <c r="O37" s="73">
        <f t="shared" si="8"/>
        <v>208.27707078345836</v>
      </c>
      <c r="P37" s="74">
        <f t="shared" si="10"/>
        <v>599.97032938930954</v>
      </c>
      <c r="Q37" s="72">
        <f t="shared" si="11"/>
        <v>8.4664600000000007E-2</v>
      </c>
      <c r="R37" s="109">
        <f t="shared" si="12"/>
        <v>1436.02</v>
      </c>
      <c r="S37" s="82">
        <f t="shared" si="13"/>
        <v>7.7663496829356748E-2</v>
      </c>
      <c r="T37" s="83">
        <f t="shared" si="14"/>
        <v>199.94012283893611</v>
      </c>
      <c r="U37" s="74">
        <f t="shared" si="15"/>
        <v>634.66048053278928</v>
      </c>
      <c r="V37" s="11"/>
    </row>
    <row r="38" spans="2:22">
      <c r="B38" s="11"/>
      <c r="C38" s="11"/>
      <c r="D38" s="11"/>
      <c r="E38" s="72">
        <f t="shared" si="0"/>
        <v>3.9080749426683235E-2</v>
      </c>
      <c r="F38" s="73">
        <v>165</v>
      </c>
      <c r="G38" s="74">
        <f t="shared" si="9"/>
        <v>752.66966004491906</v>
      </c>
      <c r="H38" s="72">
        <f t="shared" si="1"/>
        <v>3.8336427505913491E-2</v>
      </c>
      <c r="I38" s="73">
        <f t="shared" si="2"/>
        <v>171.44832365540273</v>
      </c>
      <c r="J38" s="74">
        <f t="shared" si="3"/>
        <v>975.76943643232289</v>
      </c>
      <c r="K38" s="75">
        <f t="shared" si="4"/>
        <v>3.8336427505913491E-2</v>
      </c>
      <c r="L38" s="76">
        <f t="shared" si="5"/>
        <v>5.9120111605311283E-3</v>
      </c>
      <c r="M38" s="77">
        <f t="shared" si="6"/>
        <v>3.2424416345382359E-2</v>
      </c>
      <c r="N38" s="72">
        <f t="shared" si="7"/>
        <v>0.10068445896439579</v>
      </c>
      <c r="O38" s="73">
        <f t="shared" si="8"/>
        <v>217.27741696702384</v>
      </c>
      <c r="P38" s="74">
        <f t="shared" si="10"/>
        <v>561.82466709313758</v>
      </c>
      <c r="Q38" s="72">
        <f t="shared" si="11"/>
        <v>0.1006845</v>
      </c>
      <c r="R38" s="109">
        <f t="shared" si="12"/>
        <v>1498.076</v>
      </c>
      <c r="S38" s="82">
        <f t="shared" si="13"/>
        <v>9.1846578185413974E-2</v>
      </c>
      <c r="T38" s="83">
        <f t="shared" si="14"/>
        <v>208.27707078345836</v>
      </c>
      <c r="U38" s="74">
        <f t="shared" si="15"/>
        <v>587.80935787002011</v>
      </c>
      <c r="V38" s="11"/>
    </row>
    <row r="39" spans="2:22">
      <c r="B39" s="11"/>
      <c r="C39" s="11"/>
      <c r="D39" s="11"/>
      <c r="E39" s="72">
        <f t="shared" si="0"/>
        <v>4.7013552048904034E-2</v>
      </c>
      <c r="F39" s="73">
        <v>170</v>
      </c>
      <c r="G39" s="74">
        <f t="shared" si="9"/>
        <v>630.29426523160407</v>
      </c>
      <c r="H39" s="72">
        <f t="shared" si="1"/>
        <v>4.5941875499859286E-2</v>
      </c>
      <c r="I39" s="73">
        <f t="shared" si="2"/>
        <v>177.9923038483137</v>
      </c>
      <c r="J39" s="74">
        <f t="shared" si="3"/>
        <v>860.43323129948476</v>
      </c>
      <c r="K39" s="75">
        <f t="shared" si="4"/>
        <v>4.5941875499859286E-2</v>
      </c>
      <c r="L39" s="76">
        <f t="shared" si="5"/>
        <v>6.1376656499418517E-3</v>
      </c>
      <c r="M39" s="77">
        <f t="shared" si="6"/>
        <v>3.9804209849917435E-2</v>
      </c>
      <c r="N39" s="72">
        <f t="shared" si="7"/>
        <v>0.11903671216030845</v>
      </c>
      <c r="O39" s="73">
        <f t="shared" si="8"/>
        <v>227.05268788033231</v>
      </c>
      <c r="P39" s="74">
        <f t="shared" si="10"/>
        <v>532.64690765521823</v>
      </c>
      <c r="Q39" s="72">
        <f t="shared" si="11"/>
        <v>0.1190367</v>
      </c>
      <c r="R39" s="109">
        <f t="shared" si="12"/>
        <v>1565.4739999999999</v>
      </c>
      <c r="S39" s="82">
        <f t="shared" si="13"/>
        <v>0.10817678368739661</v>
      </c>
      <c r="T39" s="83">
        <f t="shared" si="14"/>
        <v>217.27741696702384</v>
      </c>
      <c r="U39" s="74">
        <f t="shared" si="15"/>
        <v>551.14714768731835</v>
      </c>
      <c r="V39" s="11"/>
    </row>
    <row r="40" spans="2:22">
      <c r="B40" s="11"/>
      <c r="C40" s="11"/>
      <c r="D40" s="11"/>
      <c r="E40" s="72">
        <f t="shared" si="0"/>
        <v>5.6443633730324634E-2</v>
      </c>
      <c r="F40" s="73">
        <v>175</v>
      </c>
      <c r="G40" s="74">
        <f t="shared" si="9"/>
        <v>530.21810085178095</v>
      </c>
      <c r="H40" s="72">
        <f t="shared" si="1"/>
        <v>5.49082047627086E-2</v>
      </c>
      <c r="I40" s="73">
        <f t="shared" si="2"/>
        <v>184.87763590280682</v>
      </c>
      <c r="J40" s="74">
        <f t="shared" si="3"/>
        <v>767.90979370136392</v>
      </c>
      <c r="K40" s="75">
        <f t="shared" si="4"/>
        <v>5.49082047627086E-2</v>
      </c>
      <c r="L40" s="76">
        <f t="shared" si="5"/>
        <v>6.3750908932002351E-3</v>
      </c>
      <c r="M40" s="77">
        <f t="shared" si="6"/>
        <v>4.8533113869508364E-2</v>
      </c>
      <c r="N40" s="72">
        <f t="shared" si="7"/>
        <v>0.13992795934823682</v>
      </c>
      <c r="O40" s="73">
        <f t="shared" si="8"/>
        <v>237.72965550915947</v>
      </c>
      <c r="P40" s="74">
        <f t="shared" si="10"/>
        <v>511.07373019819755</v>
      </c>
      <c r="Q40" s="72">
        <f t="shared" si="11"/>
        <v>0.139928</v>
      </c>
      <c r="R40" s="109">
        <f t="shared" si="12"/>
        <v>1639.0889999999999</v>
      </c>
      <c r="S40" s="82">
        <f t="shared" si="13"/>
        <v>0.12686611519066474</v>
      </c>
      <c r="T40" s="83">
        <f t="shared" si="14"/>
        <v>227.05268788033231</v>
      </c>
      <c r="U40" s="74">
        <f t="shared" si="15"/>
        <v>523.04015858454409</v>
      </c>
      <c r="V40" s="11"/>
    </row>
    <row r="41" spans="2:22">
      <c r="B41" s="11"/>
      <c r="C41" s="11"/>
      <c r="D41" s="11"/>
      <c r="E41" s="72">
        <f t="shared" si="0"/>
        <v>6.7604380990531926E-2</v>
      </c>
      <c r="F41" s="73">
        <v>180</v>
      </c>
      <c r="G41" s="74">
        <f t="shared" si="9"/>
        <v>447.99867638138181</v>
      </c>
      <c r="H41" s="72">
        <f t="shared" si="1"/>
        <v>6.5417242127796593E-2</v>
      </c>
      <c r="I41" s="73">
        <f t="shared" si="2"/>
        <v>192.16878857829576</v>
      </c>
      <c r="J41" s="74">
        <f t="shared" si="3"/>
        <v>693.79833967579532</v>
      </c>
      <c r="K41" s="75">
        <f t="shared" si="4"/>
        <v>6.5417242127796593E-2</v>
      </c>
      <c r="L41" s="76">
        <f t="shared" si="5"/>
        <v>6.6265099509757158E-3</v>
      </c>
      <c r="M41" s="77">
        <f t="shared" si="6"/>
        <v>5.8790732176820876E-2</v>
      </c>
      <c r="N41" s="72">
        <f t="shared" si="7"/>
        <v>0.16355841930514506</v>
      </c>
      <c r="O41" s="73">
        <f t="shared" si="8"/>
        <v>249.45196105545568</v>
      </c>
      <c r="P41" s="74">
        <f t="shared" si="10"/>
        <v>496.06759951658319</v>
      </c>
      <c r="Q41" s="72">
        <f t="shared" si="11"/>
        <v>0.16355839999999999</v>
      </c>
      <c r="R41" s="109">
        <f t="shared" si="12"/>
        <v>1719.9110000000001</v>
      </c>
      <c r="S41" s="82">
        <f t="shared" si="13"/>
        <v>0.14812553367613887</v>
      </c>
      <c r="T41" s="83">
        <f t="shared" si="14"/>
        <v>237.72965550915947</v>
      </c>
      <c r="U41" s="74">
        <f t="shared" si="15"/>
        <v>502.22293879403992</v>
      </c>
      <c r="V41" s="11"/>
    </row>
    <row r="42" spans="2:22">
      <c r="B42" s="11"/>
      <c r="C42" s="11"/>
      <c r="D42" s="11"/>
      <c r="E42" s="72">
        <f t="shared" si="0"/>
        <v>8.0757420751006032E-2</v>
      </c>
      <c r="F42" s="73">
        <v>185</v>
      </c>
      <c r="G42" s="74">
        <f t="shared" si="9"/>
        <v>380.14026347167169</v>
      </c>
      <c r="H42" s="72">
        <f t="shared" si="1"/>
        <v>7.7662110839515353E-2</v>
      </c>
      <c r="I42" s="73">
        <f t="shared" si="2"/>
        <v>199.94012283893611</v>
      </c>
      <c r="J42" s="74">
        <f t="shared" si="3"/>
        <v>634.66048053278928</v>
      </c>
      <c r="K42" s="75">
        <f t="shared" si="4"/>
        <v>7.7662110839515353E-2</v>
      </c>
      <c r="L42" s="76">
        <f t="shared" si="5"/>
        <v>6.8944869944460724E-3</v>
      </c>
      <c r="M42" s="77">
        <f t="shared" si="6"/>
        <v>7.076762384506928E-2</v>
      </c>
      <c r="N42" s="72">
        <f t="shared" si="7"/>
        <v>0.19011665020699953</v>
      </c>
      <c r="O42" s="73">
        <f t="shared" si="8"/>
        <v>262.38186505908737</v>
      </c>
      <c r="P42" s="74">
        <f t="shared" si="10"/>
        <v>486.8511028243542</v>
      </c>
      <c r="Q42" s="72">
        <f t="shared" si="11"/>
        <v>0.1901167</v>
      </c>
      <c r="R42" s="109">
        <f t="shared" si="12"/>
        <v>1809.06</v>
      </c>
      <c r="S42" s="82">
        <f t="shared" si="13"/>
        <v>0.172160211065678</v>
      </c>
      <c r="T42" s="83">
        <f t="shared" si="14"/>
        <v>249.45196105545568</v>
      </c>
      <c r="U42" s="74">
        <f t="shared" si="15"/>
        <v>487.72468863668786</v>
      </c>
      <c r="V42" s="11"/>
    </row>
    <row r="43" spans="2:22">
      <c r="B43" s="11"/>
      <c r="C43" s="11"/>
      <c r="D43" s="11"/>
      <c r="E43" s="72">
        <f t="shared" si="0"/>
        <v>9.6195109386622957E-2</v>
      </c>
      <c r="F43" s="73">
        <v>190</v>
      </c>
      <c r="G43" s="74">
        <f t="shared" si="9"/>
        <v>323.88268205282327</v>
      </c>
      <c r="H43" s="72">
        <f t="shared" si="1"/>
        <v>9.1845192195572578E-2</v>
      </c>
      <c r="I43" s="73">
        <f t="shared" si="2"/>
        <v>208.27707078345836</v>
      </c>
      <c r="J43" s="74">
        <f t="shared" si="3"/>
        <v>587.80935787002011</v>
      </c>
      <c r="K43" s="75">
        <f t="shared" si="4"/>
        <v>9.1845192195572578E-2</v>
      </c>
      <c r="L43" s="76">
        <f t="shared" si="5"/>
        <v>7.1819679580502884E-3</v>
      </c>
      <c r="M43" s="77">
        <f t="shared" si="6"/>
        <v>8.4663224237522289E-2</v>
      </c>
      <c r="N43" s="72">
        <f t="shared" si="7"/>
        <v>0.21977397264545467</v>
      </c>
      <c r="O43" s="73">
        <f t="shared" si="8"/>
        <v>276.70213031725467</v>
      </c>
      <c r="P43" s="74">
        <f t="shared" si="10"/>
        <v>482.85765810061577</v>
      </c>
      <c r="Q43" s="72">
        <f t="shared" si="11"/>
        <v>0.219774</v>
      </c>
      <c r="R43" s="109">
        <f t="shared" si="12"/>
        <v>1907.7950000000001</v>
      </c>
      <c r="S43" s="82">
        <f t="shared" si="13"/>
        <v>0.19916430072627839</v>
      </c>
      <c r="T43" s="83">
        <f t="shared" si="14"/>
        <v>262.38186505908737</v>
      </c>
      <c r="U43" s="74">
        <f t="shared" si="15"/>
        <v>478.81280821314743</v>
      </c>
      <c r="V43" s="11"/>
    </row>
    <row r="44" spans="2:22">
      <c r="B44" s="11"/>
      <c r="C44" s="11"/>
      <c r="D44" s="11"/>
      <c r="E44" s="72">
        <f t="shared" si="0"/>
        <v>0.11424316393345564</v>
      </c>
      <c r="F44" s="73">
        <v>195</v>
      </c>
      <c r="G44" s="74">
        <f t="shared" si="9"/>
        <v>277.03816979417689</v>
      </c>
      <c r="H44" s="72">
        <f t="shared" si="1"/>
        <v>0.10817539769755521</v>
      </c>
      <c r="I44" s="73">
        <f t="shared" si="2"/>
        <v>217.27741696702384</v>
      </c>
      <c r="J44" s="74">
        <f t="shared" si="3"/>
        <v>551.14714768731835</v>
      </c>
      <c r="K44" s="75">
        <f t="shared" si="4"/>
        <v>0.10817539769755521</v>
      </c>
      <c r="L44" s="76">
        <f t="shared" si="5"/>
        <v>7.4923247230008223E-3</v>
      </c>
      <c r="M44" s="77">
        <f t="shared" si="6"/>
        <v>0.10068307297455439</v>
      </c>
      <c r="N44" s="72">
        <f t="shared" si="7"/>
        <v>0.25267886142630352</v>
      </c>
      <c r="O44" s="73">
        <f t="shared" si="8"/>
        <v>292.61804415657122</v>
      </c>
      <c r="P44" s="74">
        <f t="shared" si="10"/>
        <v>483.69450343135185</v>
      </c>
      <c r="Q44" s="72">
        <f t="shared" si="11"/>
        <v>0.25267889999999998</v>
      </c>
      <c r="R44" s="109">
        <f t="shared" si="12"/>
        <v>2017.5309999999999</v>
      </c>
      <c r="S44" s="82">
        <f t="shared" si="13"/>
        <v>0.22931542541501512</v>
      </c>
      <c r="T44" s="83">
        <f t="shared" si="14"/>
        <v>276.70213031725467</v>
      </c>
      <c r="U44" s="74">
        <f t="shared" si="15"/>
        <v>474.94962148184078</v>
      </c>
      <c r="V44" s="11"/>
    </row>
    <row r="45" spans="2:22">
      <c r="B45" s="11"/>
      <c r="C45" s="11"/>
      <c r="D45" s="11"/>
      <c r="E45" s="72">
        <f t="shared" si="0"/>
        <v>0.13526343940166158</v>
      </c>
      <c r="F45" s="73">
        <v>200</v>
      </c>
      <c r="G45" s="74">
        <f t="shared" si="9"/>
        <v>237.86557923861241</v>
      </c>
      <c r="H45" s="72">
        <f t="shared" si="1"/>
        <v>0.12686472920082334</v>
      </c>
      <c r="I45" s="73">
        <f t="shared" si="2"/>
        <v>227.05268788033231</v>
      </c>
      <c r="J45" s="74">
        <f t="shared" si="3"/>
        <v>523.04015858454409</v>
      </c>
      <c r="K45" s="75">
        <f t="shared" si="4"/>
        <v>0.12686472920082334</v>
      </c>
      <c r="L45" s="76">
        <f t="shared" si="5"/>
        <v>7.8294030303562873E-3</v>
      </c>
      <c r="M45" s="77">
        <f t="shared" si="6"/>
        <v>0.11903532617046705</v>
      </c>
      <c r="N45" s="72">
        <f t="shared" si="7"/>
        <v>0.28895160492386512</v>
      </c>
      <c r="O45" s="73">
        <f t="shared" si="8"/>
        <v>310.35958677074018</v>
      </c>
      <c r="P45" s="74">
        <f t="shared" si="10"/>
        <v>489.11499113271157</v>
      </c>
      <c r="Q45" s="72">
        <f t="shared" si="11"/>
        <v>0.28895159999999998</v>
      </c>
      <c r="R45" s="109">
        <f t="shared" si="12"/>
        <v>2139.855</v>
      </c>
      <c r="S45" s="82">
        <f t="shared" si="13"/>
        <v>0.26276913881101283</v>
      </c>
      <c r="T45" s="83">
        <f t="shared" si="14"/>
        <v>292.61804415657122</v>
      </c>
      <c r="U45" s="74">
        <f t="shared" si="15"/>
        <v>475.75925730327668</v>
      </c>
      <c r="V45" s="11"/>
    </row>
    <row r="46" spans="2:22">
      <c r="B46" s="11"/>
      <c r="C46" s="11"/>
      <c r="D46" s="11"/>
      <c r="E46" s="72">
        <f t="shared" si="0"/>
        <v>0.15965685614224137</v>
      </c>
      <c r="F46" s="73">
        <v>205</v>
      </c>
      <c r="G46" s="74">
        <f t="shared" si="9"/>
        <v>204.97333576408033</v>
      </c>
      <c r="H46" s="72">
        <f t="shared" si="1"/>
        <v>0.14812414768629747</v>
      </c>
      <c r="I46" s="73">
        <f t="shared" si="2"/>
        <v>237.72965550915947</v>
      </c>
      <c r="J46" s="74">
        <f t="shared" si="3"/>
        <v>502.22293879403992</v>
      </c>
      <c r="K46" s="75">
        <f t="shared" si="4"/>
        <v>0.14812414768629747</v>
      </c>
      <c r="L46" s="76">
        <f t="shared" si="5"/>
        <v>8.1975743279020501E-3</v>
      </c>
      <c r="M46" s="77">
        <f t="shared" si="6"/>
        <v>0.13992657335839542</v>
      </c>
      <c r="N46" s="72">
        <f t="shared" si="7"/>
        <v>0.32867955044009889</v>
      </c>
      <c r="O46" s="73">
        <f t="shared" si="8"/>
        <v>330.1837524947174</v>
      </c>
      <c r="P46" s="74">
        <f t="shared" si="10"/>
        <v>498.99800924456565</v>
      </c>
      <c r="Q46" s="72">
        <f t="shared" si="11"/>
        <v>0.32867960000000002</v>
      </c>
      <c r="R46" s="109">
        <f t="shared" si="12"/>
        <v>2276.538</v>
      </c>
      <c r="S46" s="82">
        <f t="shared" si="13"/>
        <v>0.29965365964009749</v>
      </c>
      <c r="T46" s="83">
        <f t="shared" si="14"/>
        <v>310.35958677074018</v>
      </c>
      <c r="U46" s="74">
        <f t="shared" si="15"/>
        <v>481.00238841056517</v>
      </c>
      <c r="V46" s="11"/>
    </row>
    <row r="47" spans="2:22">
      <c r="B47" s="11"/>
      <c r="C47" s="11"/>
      <c r="D47" s="11"/>
      <c r="E47" s="72">
        <f t="shared" si="0"/>
        <v>0.18786648121645574</v>
      </c>
      <c r="F47" s="73">
        <v>210</v>
      </c>
      <c r="G47" s="74">
        <f t="shared" si="9"/>
        <v>177.24446839849566</v>
      </c>
      <c r="H47" s="72">
        <f t="shared" si="1"/>
        <v>0.17215882507583663</v>
      </c>
      <c r="I47" s="73">
        <f t="shared" si="2"/>
        <v>249.45196105545568</v>
      </c>
      <c r="J47" s="74">
        <f t="shared" si="3"/>
        <v>487.72468863668729</v>
      </c>
      <c r="K47" s="75">
        <f t="shared" si="4"/>
        <v>0.17215882507583663</v>
      </c>
      <c r="L47" s="76">
        <f t="shared" si="5"/>
        <v>8.6017917605329553E-3</v>
      </c>
      <c r="M47" s="77">
        <f t="shared" si="6"/>
        <v>0.16355703331530366</v>
      </c>
      <c r="N47" s="72">
        <f t="shared" si="7"/>
        <v>0.37191324383198127</v>
      </c>
      <c r="O47" s="73">
        <f t="shared" si="8"/>
        <v>352.37703104419796</v>
      </c>
      <c r="P47" s="74">
        <f t="shared" si="10"/>
        <v>513.33293106176325</v>
      </c>
      <c r="Q47" s="72">
        <f t="shared" si="11"/>
        <v>0.3719132</v>
      </c>
      <c r="R47" s="109">
        <f t="shared" si="12"/>
        <v>2429.5549999999998</v>
      </c>
      <c r="S47" s="82">
        <f t="shared" si="13"/>
        <v>0.34006519707784777</v>
      </c>
      <c r="T47" s="83">
        <f t="shared" si="14"/>
        <v>330.1837524947174</v>
      </c>
      <c r="U47" s="74">
        <f t="shared" si="15"/>
        <v>490.5570780254094</v>
      </c>
      <c r="V47" s="11"/>
    </row>
    <row r="48" spans="2:22">
      <c r="B48" s="11"/>
      <c r="C48" s="11"/>
      <c r="D48" s="11"/>
      <c r="E48" s="72">
        <f t="shared" si="0"/>
        <v>0.22038076771668527</v>
      </c>
      <c r="F48" s="73">
        <v>215</v>
      </c>
      <c r="G48" s="74">
        <f t="shared" si="9"/>
        <v>153.77855515804424</v>
      </c>
      <c r="H48" s="72">
        <f t="shared" si="1"/>
        <v>0.19916291473643702</v>
      </c>
      <c r="I48" s="73">
        <f t="shared" si="2"/>
        <v>262.38186505908737</v>
      </c>
      <c r="J48" s="74">
        <f t="shared" si="3"/>
        <v>478.81280821314743</v>
      </c>
      <c r="K48" s="75">
        <f t="shared" si="4"/>
        <v>0.19916291473643702</v>
      </c>
      <c r="L48" s="76">
        <f t="shared" si="5"/>
        <v>9.0476505192788742E-3</v>
      </c>
      <c r="M48" s="77">
        <f t="shared" si="6"/>
        <v>0.19011526421715813</v>
      </c>
      <c r="N48" s="72">
        <f t="shared" si="7"/>
        <v>0.41866372867900259</v>
      </c>
      <c r="O48" s="73">
        <f t="shared" si="8"/>
        <v>377.25805590721865</v>
      </c>
      <c r="P48" s="74">
        <f t="shared" si="10"/>
        <v>532.20891600241794</v>
      </c>
      <c r="Q48" s="72">
        <f t="shared" si="11"/>
        <v>0.41866370000000003</v>
      </c>
      <c r="R48" s="109">
        <f t="shared" si="12"/>
        <v>2601.1039999999998</v>
      </c>
      <c r="S48" s="82">
        <f t="shared" si="13"/>
        <v>0.38406417593695358</v>
      </c>
      <c r="T48" s="83">
        <f t="shared" si="14"/>
        <v>352.37703104419796</v>
      </c>
      <c r="U48" s="74">
        <f t="shared" si="15"/>
        <v>504.40440039638685</v>
      </c>
      <c r="V48" s="11"/>
    </row>
    <row r="49" spans="2:22">
      <c r="B49" s="11"/>
      <c r="C49" s="11"/>
      <c r="D49" s="11"/>
      <c r="E49" s="72">
        <f t="shared" si="0"/>
        <v>0.25773695598752139</v>
      </c>
      <c r="F49" s="73">
        <v>220</v>
      </c>
      <c r="G49" s="74">
        <f t="shared" si="9"/>
        <v>133.84663241735205</v>
      </c>
      <c r="H49" s="72">
        <f t="shared" si="1"/>
        <v>0.22931403942517378</v>
      </c>
      <c r="I49" s="73">
        <f t="shared" si="2"/>
        <v>276.70213031725467</v>
      </c>
      <c r="J49" s="74">
        <f t="shared" si="3"/>
        <v>474.94962148184032</v>
      </c>
      <c r="K49" s="75">
        <f t="shared" si="4"/>
        <v>0.22931403942517378</v>
      </c>
      <c r="L49" s="76">
        <f t="shared" si="5"/>
        <v>9.5414527695605062E-3</v>
      </c>
      <c r="M49" s="77">
        <f t="shared" si="6"/>
        <v>0.21977258665561328</v>
      </c>
      <c r="N49" s="72">
        <f t="shared" si="7"/>
        <v>0.46890119649847428</v>
      </c>
      <c r="O49" s="73">
        <f t="shared" si="8"/>
        <v>405.1804272326184</v>
      </c>
      <c r="P49" s="74">
        <f t="shared" si="10"/>
        <v>555.80769766778008</v>
      </c>
      <c r="Q49" s="72">
        <f t="shared" si="11"/>
        <v>0.46890120000000002</v>
      </c>
      <c r="R49" s="109">
        <f t="shared" si="12"/>
        <v>2793.6219999999998</v>
      </c>
      <c r="S49" s="82">
        <f t="shared" si="13"/>
        <v>0.43167262715856186</v>
      </c>
      <c r="T49" s="83">
        <f t="shared" si="14"/>
        <v>377.25805590721865</v>
      </c>
      <c r="U49" s="74">
        <f t="shared" si="15"/>
        <v>522.6178173115577</v>
      </c>
      <c r="V49" s="11"/>
    </row>
    <row r="50" spans="2:22">
      <c r="B50" s="11"/>
      <c r="C50" s="11"/>
      <c r="D50" s="11"/>
      <c r="E50" s="72">
        <f t="shared" si="0"/>
        <v>0.30052464069587209</v>
      </c>
      <c r="F50" s="73">
        <v>225</v>
      </c>
      <c r="G50" s="74">
        <f t="shared" si="9"/>
        <v>116.856054121203</v>
      </c>
      <c r="H50" s="72">
        <f t="shared" si="1"/>
        <v>0.26276775282117149</v>
      </c>
      <c r="I50" s="73">
        <f t="shared" si="2"/>
        <v>292.61804415657122</v>
      </c>
      <c r="J50" s="74">
        <f t="shared" si="3"/>
        <v>475.75925730327668</v>
      </c>
      <c r="K50" s="75">
        <f t="shared" si="4"/>
        <v>0.26276775282117149</v>
      </c>
      <c r="L50" s="76">
        <f t="shared" si="5"/>
        <v>1.0090277384709353E-2</v>
      </c>
      <c r="M50" s="77">
        <f t="shared" si="6"/>
        <v>0.25267747543646213</v>
      </c>
      <c r="N50" s="72">
        <f t="shared" si="7"/>
        <v>0.5225550822564794</v>
      </c>
      <c r="O50" s="73">
        <f t="shared" si="8"/>
        <v>436.53571671804917</v>
      </c>
      <c r="P50" s="74">
        <f t="shared" si="10"/>
        <v>584.39922929072463</v>
      </c>
      <c r="Q50" s="72">
        <f t="shared" si="11"/>
        <v>0.52255510000000005</v>
      </c>
      <c r="R50" s="109">
        <f t="shared" si="12"/>
        <v>3009.8090000000002</v>
      </c>
      <c r="S50" s="82">
        <f t="shared" si="13"/>
        <v>0.48287293536856457</v>
      </c>
      <c r="T50" s="83">
        <f t="shared" si="14"/>
        <v>405.1804272326184</v>
      </c>
      <c r="U50" s="74">
        <f t="shared" si="15"/>
        <v>545.35553205800272</v>
      </c>
      <c r="V50" s="93"/>
    </row>
    <row r="51" spans="2:22">
      <c r="B51" s="11"/>
      <c r="C51" s="11"/>
      <c r="D51" s="11"/>
      <c r="E51" s="72">
        <f t="shared" si="0"/>
        <v>0.34938950769887034</v>
      </c>
      <c r="F51" s="73">
        <v>230</v>
      </c>
      <c r="G51" s="74">
        <f t="shared" si="9"/>
        <v>102.32300437230721</v>
      </c>
      <c r="H51" s="72">
        <f t="shared" si="1"/>
        <v>0.29965227365025615</v>
      </c>
      <c r="I51" s="73">
        <f t="shared" si="2"/>
        <v>310.35958677074018</v>
      </c>
      <c r="J51" s="74">
        <f t="shared" si="3"/>
        <v>481.00238841056517</v>
      </c>
      <c r="K51" s="75">
        <f t="shared" si="4"/>
        <v>0.29965227365025615</v>
      </c>
      <c r="L51" s="76">
        <f t="shared" si="5"/>
        <v>1.070205471623242E-2</v>
      </c>
      <c r="M51" s="77">
        <f t="shared" si="6"/>
        <v>0.28895021893402373</v>
      </c>
      <c r="N51" s="72">
        <f t="shared" si="7"/>
        <v>0.57951559023625721</v>
      </c>
      <c r="O51" s="73">
        <f t="shared" si="8"/>
        <v>471.75666215818347</v>
      </c>
      <c r="P51" s="74">
        <f t="shared" si="10"/>
        <v>618.33973553463545</v>
      </c>
      <c r="Q51" s="72">
        <f t="shared" si="11"/>
        <v>0.57951560000000002</v>
      </c>
      <c r="R51" s="109">
        <f t="shared" si="12"/>
        <v>3252.6489999999999</v>
      </c>
      <c r="S51" s="82">
        <f t="shared" si="13"/>
        <v>0.5376080380053776</v>
      </c>
      <c r="T51" s="83">
        <f t="shared" si="14"/>
        <v>436.53571671804917</v>
      </c>
      <c r="U51" s="74">
        <f t="shared" si="15"/>
        <v>572.85522406862606</v>
      </c>
      <c r="V51" s="93"/>
    </row>
    <row r="52" spans="2:22">
      <c r="B52" s="11"/>
      <c r="C52" s="11"/>
      <c r="D52" s="11"/>
      <c r="E52" s="72">
        <f t="shared" si="0"/>
        <v>0.40503724465837193</v>
      </c>
      <c r="F52" s="73">
        <v>235</v>
      </c>
      <c r="G52" s="74">
        <f t="shared" si="9"/>
        <v>89.850913499659811</v>
      </c>
      <c r="H52" s="72">
        <f t="shared" si="1"/>
        <v>0.34006381108800637</v>
      </c>
      <c r="I52" s="73">
        <f t="shared" si="2"/>
        <v>330.1837524947174</v>
      </c>
      <c r="J52" s="74">
        <f t="shared" si="3"/>
        <v>490.55707802541008</v>
      </c>
      <c r="K52" s="75">
        <f t="shared" si="4"/>
        <v>0.34006381108800637</v>
      </c>
      <c r="L52" s="76">
        <f t="shared" si="5"/>
        <v>1.1385646637748876E-2</v>
      </c>
      <c r="M52" s="77">
        <f t="shared" si="6"/>
        <v>0.32867816445025749</v>
      </c>
      <c r="N52" s="72">
        <f t="shared" si="7"/>
        <v>0.63963652804417048</v>
      </c>
      <c r="O52" s="73">
        <f t="shared" si="8"/>
        <v>511.32055947171415</v>
      </c>
      <c r="P52" s="74">
        <f t="shared" si="10"/>
        <v>658.07185909071382</v>
      </c>
      <c r="Q52" s="72">
        <f t="shared" si="11"/>
        <v>0.63963650000000005</v>
      </c>
      <c r="R52" s="109">
        <f t="shared" si="12"/>
        <v>3525.433</v>
      </c>
      <c r="S52" s="82">
        <f t="shared" si="13"/>
        <v>0.59578306134516024</v>
      </c>
      <c r="T52" s="83">
        <f t="shared" si="14"/>
        <v>471.75666215818347</v>
      </c>
      <c r="U52" s="74">
        <f t="shared" si="15"/>
        <v>605.43070579309369</v>
      </c>
      <c r="V52" s="11"/>
    </row>
    <row r="53" spans="2:22">
      <c r="B53" s="11"/>
      <c r="C53" s="11"/>
      <c r="D53" s="11"/>
      <c r="E53" s="72">
        <f t="shared" si="0"/>
        <v>0.46823762935082475</v>
      </c>
      <c r="F53" s="73">
        <v>240</v>
      </c>
      <c r="G53" s="74">
        <f t="shared" si="9"/>
        <v>79.113442494553098</v>
      </c>
      <c r="H53" s="72">
        <f t="shared" si="1"/>
        <v>0.38406278994711224</v>
      </c>
      <c r="I53" s="73">
        <f t="shared" si="2"/>
        <v>352.37703104419796</v>
      </c>
      <c r="J53" s="74">
        <f t="shared" si="3"/>
        <v>504.40440039638622</v>
      </c>
      <c r="K53" s="75">
        <f t="shared" si="4"/>
        <v>0.38406278994711224</v>
      </c>
      <c r="L53" s="76">
        <f t="shared" si="5"/>
        <v>1.2150932104972343E-2</v>
      </c>
      <c r="M53" s="77">
        <f t="shared" si="6"/>
        <v>0.37191185784213987</v>
      </c>
      <c r="N53" s="72">
        <f t="shared" si="7"/>
        <v>0.70273923462142263</v>
      </c>
      <c r="O53" s="73">
        <f t="shared" si="8"/>
        <v>555.75286018369502</v>
      </c>
      <c r="P53" s="74">
        <f t="shared" si="10"/>
        <v>704.12670267297608</v>
      </c>
      <c r="Q53" s="72">
        <f t="shared" si="11"/>
        <v>0.70273920000000001</v>
      </c>
      <c r="R53" s="109">
        <f t="shared" si="12"/>
        <v>3831.7829999999999</v>
      </c>
      <c r="S53" s="82">
        <f t="shared" si="13"/>
        <v>0.65726827147422962</v>
      </c>
      <c r="T53" s="83">
        <f t="shared" si="14"/>
        <v>511.32055947171415</v>
      </c>
      <c r="U53" s="74">
        <f t="shared" si="15"/>
        <v>643.47014884520001</v>
      </c>
      <c r="V53" s="11"/>
    </row>
    <row r="54" spans="2:22">
      <c r="B54" s="11"/>
      <c r="C54" s="11"/>
      <c r="D54" s="11"/>
      <c r="E54" s="72">
        <f t="shared" si="0"/>
        <v>0.53982879962130059</v>
      </c>
      <c r="F54" s="73">
        <v>245</v>
      </c>
      <c r="G54" s="74">
        <f t="shared" si="9"/>
        <v>69.841015045705944</v>
      </c>
      <c r="H54" s="72">
        <f t="shared" si="1"/>
        <v>0.43167124116872047</v>
      </c>
      <c r="I54" s="73">
        <f t="shared" si="2"/>
        <v>377.25805590721865</v>
      </c>
      <c r="J54" s="74">
        <f t="shared" si="3"/>
        <v>522.61781731155827</v>
      </c>
      <c r="K54" s="75">
        <f t="shared" si="4"/>
        <v>0.43167124116872047</v>
      </c>
      <c r="L54" s="76">
        <f t="shared" si="5"/>
        <v>1.3008898479559263E-2</v>
      </c>
      <c r="M54" s="77">
        <f t="shared" si="6"/>
        <v>0.41866234268916119</v>
      </c>
      <c r="N54" s="72">
        <f t="shared" si="7"/>
        <v>0.76861732215804401</v>
      </c>
      <c r="O54" s="73">
        <f t="shared" si="8"/>
        <v>605.6309824977219</v>
      </c>
      <c r="P54" s="74">
        <f t="shared" si="10"/>
        <v>757.12766079160713</v>
      </c>
      <c r="Q54" s="72">
        <f t="shared" si="11"/>
        <v>0.76861729999999995</v>
      </c>
      <c r="R54" s="109">
        <f t="shared" si="12"/>
        <v>4175.68</v>
      </c>
      <c r="S54" s="82">
        <f t="shared" si="13"/>
        <v>0.72190312635189502</v>
      </c>
      <c r="T54" s="83">
        <f t="shared" si="14"/>
        <v>555.75286018369502</v>
      </c>
      <c r="U54" s="74">
        <f t="shared" si="15"/>
        <v>687.43560724438896</v>
      </c>
      <c r="V54" s="11"/>
    </row>
    <row r="55" spans="2:22">
      <c r="B55" s="11"/>
      <c r="C55" s="11"/>
      <c r="D55" s="11"/>
      <c r="E55" s="72">
        <f t="shared" si="0"/>
        <v>0.62072170893047351</v>
      </c>
      <c r="F55" s="73">
        <v>250</v>
      </c>
      <c r="G55" s="74">
        <f t="shared" si="9"/>
        <v>61.810114665180187</v>
      </c>
      <c r="H55" s="72">
        <f t="shared" si="1"/>
        <v>0.48287154937872317</v>
      </c>
      <c r="I55" s="73">
        <f t="shared" si="2"/>
        <v>405.1804272326184</v>
      </c>
      <c r="J55" s="74">
        <f t="shared" si="3"/>
        <v>545.35553205800272</v>
      </c>
      <c r="K55" s="75">
        <f t="shared" si="4"/>
        <v>0.48287154937872317</v>
      </c>
      <c r="L55" s="76">
        <f t="shared" si="5"/>
        <v>1.3971738870090289E-2</v>
      </c>
      <c r="M55" s="77">
        <f t="shared" si="6"/>
        <v>0.46889981050863289</v>
      </c>
      <c r="N55" s="72">
        <f t="shared" si="7"/>
        <v>0.83704191767630631</v>
      </c>
      <c r="O55" s="73">
        <f t="shared" si="8"/>
        <v>661.58834425040334</v>
      </c>
      <c r="P55" s="74">
        <f t="shared" si="10"/>
        <v>817.79601806702101</v>
      </c>
      <c r="Q55" s="72">
        <f t="shared" si="11"/>
        <v>0.83704190000000001</v>
      </c>
      <c r="R55" s="109">
        <f t="shared" si="12"/>
        <v>4561.4930000000004</v>
      </c>
      <c r="S55" s="82">
        <f t="shared" si="13"/>
        <v>0.78950114914072422</v>
      </c>
      <c r="T55" s="83">
        <f t="shared" si="14"/>
        <v>605.6309824977219</v>
      </c>
      <c r="U55" s="74">
        <f t="shared" si="15"/>
        <v>737.86362760701047</v>
      </c>
      <c r="V55" s="11"/>
    </row>
    <row r="56" spans="2:22">
      <c r="B56" s="11"/>
      <c r="C56" s="11"/>
      <c r="D56" s="11"/>
      <c r="E56" s="72">
        <f t="shared" si="0"/>
        <v>0.71190477144333009</v>
      </c>
      <c r="F56" s="73">
        <v>255</v>
      </c>
      <c r="G56" s="74">
        <f t="shared" si="9"/>
        <v>54.834745206051984</v>
      </c>
      <c r="H56" s="72">
        <f t="shared" si="1"/>
        <v>0.53760665201553626</v>
      </c>
      <c r="I56" s="73">
        <f t="shared" si="2"/>
        <v>436.53571671804917</v>
      </c>
      <c r="J56" s="74">
        <f t="shared" si="3"/>
        <v>572.85522406862549</v>
      </c>
      <c r="K56" s="75">
        <f t="shared" si="4"/>
        <v>0.53760665201553626</v>
      </c>
      <c r="L56" s="76">
        <f t="shared" si="5"/>
        <v>1.5052955748898247E-2</v>
      </c>
      <c r="M56" s="77">
        <f t="shared" si="6"/>
        <v>0.52255369626663806</v>
      </c>
      <c r="N56" s="72">
        <f t="shared" si="7"/>
        <v>0.90776708837782694</v>
      </c>
      <c r="O56" s="73">
        <f t="shared" si="8"/>
        <v>724.31862619852393</v>
      </c>
      <c r="P56" s="74">
        <f t="shared" si="10"/>
        <v>886.958367521789</v>
      </c>
      <c r="Q56" s="72">
        <f t="shared" si="11"/>
        <v>0.90776710000000005</v>
      </c>
      <c r="R56" s="109">
        <f t="shared" si="12"/>
        <v>4994.0029999999997</v>
      </c>
      <c r="S56" s="82">
        <f t="shared" si="13"/>
        <v>0.85985530885735473</v>
      </c>
      <c r="T56" s="83">
        <f t="shared" si="14"/>
        <v>661.58834425040334</v>
      </c>
      <c r="U56" s="74">
        <f t="shared" si="15"/>
        <v>795.36678396933632</v>
      </c>
      <c r="V56" s="11"/>
    </row>
    <row r="57" spans="2:22">
      <c r="B57" s="11"/>
      <c r="C57" s="11"/>
      <c r="D57" s="11"/>
      <c r="E57" s="72">
        <f t="shared" si="0"/>
        <v>0.81444870060839791</v>
      </c>
      <c r="F57" s="73">
        <v>260</v>
      </c>
      <c r="G57" s="74">
        <f t="shared" si="9"/>
        <v>48.759590555101127</v>
      </c>
      <c r="H57" s="72">
        <f t="shared" si="1"/>
        <v>0.59578167535531878</v>
      </c>
      <c r="I57" s="73">
        <f t="shared" si="2"/>
        <v>471.75666215818347</v>
      </c>
      <c r="J57" s="74">
        <f t="shared" si="3"/>
        <v>605.43070579309483</v>
      </c>
      <c r="K57" s="75">
        <f t="shared" si="4"/>
        <v>0.59578167535531878</v>
      </c>
      <c r="L57" s="76">
        <f t="shared" si="5"/>
        <v>1.6267471108902878E-2</v>
      </c>
      <c r="M57" s="77">
        <f t="shared" si="6"/>
        <v>0.57951420424641586</v>
      </c>
      <c r="N57" s="72">
        <f t="shared" si="7"/>
        <v>0.98053516152200459</v>
      </c>
      <c r="O57" s="73">
        <f t="shared" si="8"/>
        <v>794.58027424725606</v>
      </c>
      <c r="P57" s="74">
        <f t="shared" si="10"/>
        <v>965.5559782312846</v>
      </c>
      <c r="Q57" s="72">
        <f t="shared" si="11"/>
        <v>0.98053520000000005</v>
      </c>
      <c r="R57" s="109">
        <f t="shared" si="12"/>
        <v>5478.44</v>
      </c>
      <c r="S57" s="82">
        <f t="shared" si="13"/>
        <v>0.93274359272950014</v>
      </c>
      <c r="T57" s="83">
        <f t="shared" si="14"/>
        <v>724.31862619852393</v>
      </c>
      <c r="U57" s="74">
        <f t="shared" si="15"/>
        <v>860.63601192966564</v>
      </c>
      <c r="V57" s="11"/>
    </row>
    <row r="58" spans="2:22">
      <c r="B58" s="11"/>
      <c r="C58" s="11"/>
      <c r="D58" s="11"/>
      <c r="E58" s="72">
        <f t="shared" si="0"/>
        <v>0.92951154517627976</v>
      </c>
      <c r="F58" s="73">
        <v>265</v>
      </c>
      <c r="G58" s="74">
        <f t="shared" si="9"/>
        <v>43.454514085563275</v>
      </c>
      <c r="H58" s="72">
        <f t="shared" si="1"/>
        <v>0.65726688548438827</v>
      </c>
      <c r="I58" s="73">
        <f t="shared" si="2"/>
        <v>511.32055947171415</v>
      </c>
      <c r="J58" s="74">
        <f t="shared" si="3"/>
        <v>643.47014884519888</v>
      </c>
      <c r="K58" s="75">
        <f t="shared" si="4"/>
        <v>0.65726688548438827</v>
      </c>
      <c r="L58" s="76">
        <f t="shared" si="5"/>
        <v>1.7631743430059108E-2</v>
      </c>
      <c r="M58" s="77">
        <f t="shared" si="6"/>
        <v>0.63963514205432914</v>
      </c>
      <c r="N58" s="72">
        <f t="shared" si="7"/>
        <v>1.0550816972277184</v>
      </c>
      <c r="O58" s="73">
        <f t="shared" si="8"/>
        <v>873.20124938572314</v>
      </c>
      <c r="P58" s="74">
        <f t="shared" si="10"/>
        <v>1054.6563216409934</v>
      </c>
      <c r="Q58" s="72">
        <f t="shared" si="11"/>
        <v>1.0550816999999999</v>
      </c>
      <c r="R58" s="109">
        <f t="shared" si="12"/>
        <v>6020.5129999999999</v>
      </c>
      <c r="S58" s="82">
        <f t="shared" si="13"/>
        <v>1.0079344813236339</v>
      </c>
      <c r="T58" s="83">
        <f t="shared" si="14"/>
        <v>794.58027424725606</v>
      </c>
      <c r="U58" s="74">
        <f t="shared" si="15"/>
        <v>934.44364553252205</v>
      </c>
      <c r="V58" s="11"/>
    </row>
    <row r="59" spans="2:22">
      <c r="B59" s="11"/>
      <c r="C59" s="11"/>
      <c r="D59" s="11"/>
      <c r="E59" s="72">
        <f t="shared" si="0"/>
        <v>1.0583439266062775</v>
      </c>
      <c r="F59" s="73">
        <v>270</v>
      </c>
      <c r="G59" s="74">
        <f t="shared" si="9"/>
        <v>38.810118578121568</v>
      </c>
      <c r="H59" s="72">
        <f t="shared" si="1"/>
        <v>0.72190174036205357</v>
      </c>
      <c r="I59" s="73">
        <f t="shared" si="2"/>
        <v>555.75286018369502</v>
      </c>
      <c r="J59" s="74">
        <f t="shared" si="3"/>
        <v>687.4356072443901</v>
      </c>
      <c r="K59" s="75">
        <f t="shared" si="4"/>
        <v>0.72190174036205357</v>
      </c>
      <c r="L59" s="76">
        <f t="shared" si="5"/>
        <v>1.9163891730472241E-2</v>
      </c>
      <c r="M59" s="77">
        <f t="shared" si="6"/>
        <v>0.70273784863158129</v>
      </c>
      <c r="N59" s="72">
        <f t="shared" si="7"/>
        <v>1.1311399323068001</v>
      </c>
      <c r="O59" s="73">
        <f t="shared" si="8"/>
        <v>961.08403425416896</v>
      </c>
      <c r="P59" s="74">
        <f t="shared" si="10"/>
        <v>1155.4670546466073</v>
      </c>
      <c r="Q59" s="72">
        <f t="shared" si="11"/>
        <v>1.1311399</v>
      </c>
      <c r="R59" s="109">
        <f t="shared" si="12"/>
        <v>6626.4440000000004</v>
      </c>
      <c r="S59" s="82">
        <f t="shared" si="13"/>
        <v>1.0851920851375709</v>
      </c>
      <c r="T59" s="83">
        <f t="shared" si="14"/>
        <v>873.20124938572314</v>
      </c>
      <c r="U59" s="74">
        <f t="shared" si="15"/>
        <v>1017.6470827106361</v>
      </c>
      <c r="V59" s="11"/>
    </row>
    <row r="60" spans="2:22">
      <c r="B60" s="11"/>
      <c r="C60" s="11"/>
      <c r="D60" s="11"/>
      <c r="E60" s="72">
        <f t="shared" si="0"/>
        <v>1.2022944818098982</v>
      </c>
      <c r="F60" s="73">
        <v>275</v>
      </c>
      <c r="G60" s="74">
        <f t="shared" si="9"/>
        <v>34.734148770231627</v>
      </c>
      <c r="H60" s="72">
        <f t="shared" si="1"/>
        <v>0.78949976315088277</v>
      </c>
      <c r="I60" s="73">
        <f t="shared" si="2"/>
        <v>605.6309824977219</v>
      </c>
      <c r="J60" s="74">
        <f t="shared" si="3"/>
        <v>737.86362760701047</v>
      </c>
      <c r="K60" s="75">
        <f t="shared" si="4"/>
        <v>0.78949976315088277</v>
      </c>
      <c r="L60" s="76">
        <f t="shared" si="5"/>
        <v>2.0883826982680067E-2</v>
      </c>
      <c r="M60" s="77">
        <f t="shared" si="6"/>
        <v>0.76861593616820267</v>
      </c>
      <c r="N60" s="72" t="e">
        <f t="shared" si="7"/>
        <v>#N/A</v>
      </c>
      <c r="O60" s="73" t="e">
        <f t="shared" si="8"/>
        <v>#N/A</v>
      </c>
      <c r="P60" s="74" t="e">
        <f t="shared" si="10"/>
        <v>#N/A</v>
      </c>
      <c r="Q60" s="72" t="e">
        <f t="shared" si="11"/>
        <v>#N/A</v>
      </c>
      <c r="R60" s="109" t="e">
        <f t="shared" si="12"/>
        <v>#N/A</v>
      </c>
      <c r="S60" s="82">
        <f t="shared" si="13"/>
        <v>1.164280761074185</v>
      </c>
      <c r="T60" s="83">
        <f t="shared" si="14"/>
        <v>961.08403425416896</v>
      </c>
      <c r="U60" s="74">
        <f t="shared" si="15"/>
        <v>1111.193022612742</v>
      </c>
      <c r="V60" s="11"/>
    </row>
    <row r="61" spans="2:22">
      <c r="B61" s="11"/>
      <c r="C61" s="11"/>
      <c r="D61" s="11"/>
      <c r="E61" s="72">
        <f t="shared" si="0"/>
        <v>1.3628155151800119</v>
      </c>
      <c r="F61" s="73">
        <v>280</v>
      </c>
      <c r="G61" s="74">
        <f t="shared" si="9"/>
        <v>31.148565985564577</v>
      </c>
      <c r="H61" s="72">
        <f t="shared" si="1"/>
        <v>0.85985392286751339</v>
      </c>
      <c r="I61" s="73">
        <f t="shared" si="2"/>
        <v>661.58834425040334</v>
      </c>
      <c r="J61" s="74">
        <f t="shared" si="3"/>
        <v>795.36678396933507</v>
      </c>
      <c r="K61" s="75">
        <f t="shared" si="4"/>
        <v>0.85985392286751339</v>
      </c>
      <c r="L61" s="76">
        <f t="shared" si="5"/>
        <v>2.281339118104839E-2</v>
      </c>
      <c r="M61" s="77">
        <f t="shared" si="6"/>
        <v>0.83704053168646497</v>
      </c>
      <c r="N61" s="72" t="e">
        <f t="shared" si="7"/>
        <v>#N/A</v>
      </c>
      <c r="O61" s="73" t="e">
        <f t="shared" si="8"/>
        <v>#N/A</v>
      </c>
      <c r="P61" s="74" t="e">
        <f t="shared" si="10"/>
        <v>#N/A</v>
      </c>
      <c r="Q61" s="72" t="e">
        <f t="shared" si="11"/>
        <v>#N/A</v>
      </c>
      <c r="R61" s="109" t="e">
        <f t="shared" si="12"/>
        <v>#N/A</v>
      </c>
      <c r="S61" s="82" t="e">
        <f t="shared" si="13"/>
        <v>#N/A</v>
      </c>
      <c r="T61" s="83" t="e">
        <f t="shared" si="14"/>
        <v>#N/A</v>
      </c>
      <c r="U61" s="74" t="e">
        <f t="shared" si="15"/>
        <v>#N/A</v>
      </c>
      <c r="V61" s="11"/>
    </row>
    <row r="62" spans="2:22">
      <c r="B62" s="11"/>
      <c r="C62" s="11"/>
      <c r="D62" s="11"/>
      <c r="E62" s="72">
        <f t="shared" si="0"/>
        <v>1.5414688638544696</v>
      </c>
      <c r="F62" s="73">
        <v>285</v>
      </c>
      <c r="G62" s="74">
        <f t="shared" si="9"/>
        <v>27.987160817852928</v>
      </c>
      <c r="H62" s="72">
        <f t="shared" si="1"/>
        <v>0.9327422067396588</v>
      </c>
      <c r="I62" s="73">
        <f t="shared" si="2"/>
        <v>724.31862619852393</v>
      </c>
      <c r="J62" s="74">
        <f t="shared" si="3"/>
        <v>860.63601192966564</v>
      </c>
      <c r="K62" s="75">
        <f t="shared" si="4"/>
        <v>0.9327422067396588</v>
      </c>
      <c r="L62" s="76">
        <f t="shared" si="5"/>
        <v>2.4976504351673239E-2</v>
      </c>
      <c r="M62" s="77">
        <f t="shared" si="6"/>
        <v>0.9077657023879856</v>
      </c>
      <c r="N62" s="72" t="e">
        <f t="shared" si="7"/>
        <v>#N/A</v>
      </c>
      <c r="O62" s="73" t="e">
        <f t="shared" si="8"/>
        <v>#N/A</v>
      </c>
      <c r="P62" s="74" t="e">
        <f t="shared" si="10"/>
        <v>#N/A</v>
      </c>
      <c r="Q62" s="72" t="e">
        <f t="shared" si="11"/>
        <v>#N/A</v>
      </c>
      <c r="R62" s="109" t="e">
        <f t="shared" si="12"/>
        <v>#N/A</v>
      </c>
      <c r="S62" s="82" t="e">
        <f t="shared" si="13"/>
        <v>#N/A</v>
      </c>
      <c r="T62" s="83" t="e">
        <f t="shared" si="14"/>
        <v>#N/A</v>
      </c>
      <c r="U62" s="74" t="e">
        <f t="shared" si="15"/>
        <v>#N/A</v>
      </c>
      <c r="V62" s="11"/>
    </row>
    <row r="63" spans="2:22">
      <c r="B63" s="11"/>
      <c r="C63" s="11"/>
      <c r="D63" s="11"/>
      <c r="E63" s="72">
        <f t="shared" si="0"/>
        <v>1.7399319801629523</v>
      </c>
      <c r="F63" s="73">
        <v>290</v>
      </c>
      <c r="G63" s="74">
        <f t="shared" si="9"/>
        <v>25.193598150641812</v>
      </c>
      <c r="H63" s="72">
        <f t="shared" si="1"/>
        <v>1.0079330953337928</v>
      </c>
      <c r="I63" s="73">
        <f t="shared" si="2"/>
        <v>794.58027424725606</v>
      </c>
      <c r="J63" s="74">
        <f t="shared" si="3"/>
        <v>934.44364553251933</v>
      </c>
      <c r="K63" s="75">
        <f t="shared" si="4"/>
        <v>1.0079330953337928</v>
      </c>
      <c r="L63" s="76">
        <f t="shared" si="5"/>
        <v>2.7399319801629518E-2</v>
      </c>
      <c r="M63" s="77">
        <f t="shared" si="6"/>
        <v>0.98053377553216325</v>
      </c>
      <c r="N63" s="72" t="e">
        <f t="shared" si="7"/>
        <v>#N/A</v>
      </c>
      <c r="O63" s="73" t="e">
        <f t="shared" si="8"/>
        <v>#N/A</v>
      </c>
      <c r="P63" s="74" t="e">
        <f t="shared" si="10"/>
        <v>#N/A</v>
      </c>
      <c r="Q63" s="72" t="e">
        <f t="shared" si="11"/>
        <v>#N/A</v>
      </c>
      <c r="R63" s="109" t="e">
        <f t="shared" si="12"/>
        <v>#N/A</v>
      </c>
      <c r="S63" s="82" t="e">
        <f t="shared" si="13"/>
        <v>#N/A</v>
      </c>
      <c r="T63" s="83" t="e">
        <f t="shared" si="14"/>
        <v>#N/A</v>
      </c>
      <c r="U63" s="74" t="e">
        <f t="shared" si="15"/>
        <v>#N/A</v>
      </c>
      <c r="V63" s="11"/>
    </row>
    <row r="64" spans="2:22">
      <c r="B64" s="11"/>
      <c r="C64" s="11"/>
      <c r="D64" s="11"/>
      <c r="E64" s="72">
        <f t="shared" si="0"/>
        <v>1.9600042352058413</v>
      </c>
      <c r="F64" s="73">
        <v>295</v>
      </c>
      <c r="G64" s="74">
        <f t="shared" si="9"/>
        <v>22.719810814069081</v>
      </c>
      <c r="H64" s="72">
        <f t="shared" si="1"/>
        <v>1.0851906991477296</v>
      </c>
      <c r="I64" s="73">
        <f t="shared" si="2"/>
        <v>873.20124938572314</v>
      </c>
      <c r="J64" s="74">
        <f t="shared" si="3"/>
        <v>1017.6470827106391</v>
      </c>
      <c r="K64" s="75">
        <f t="shared" si="4"/>
        <v>1.0851906991477296</v>
      </c>
      <c r="L64" s="76">
        <f t="shared" si="5"/>
        <v>3.0110387909852522E-2</v>
      </c>
      <c r="M64" s="77">
        <f t="shared" si="6"/>
        <v>1.055080311237877</v>
      </c>
      <c r="N64" s="72" t="e">
        <f t="shared" si="7"/>
        <v>#N/A</v>
      </c>
      <c r="O64" s="73" t="e">
        <f t="shared" si="8"/>
        <v>#N/A</v>
      </c>
      <c r="P64" s="74" t="e">
        <f t="shared" si="10"/>
        <v>#N/A</v>
      </c>
      <c r="Q64" s="72" t="e">
        <f t="shared" si="11"/>
        <v>#N/A</v>
      </c>
      <c r="R64" s="109" t="e">
        <f t="shared" si="12"/>
        <v>#N/A</v>
      </c>
      <c r="S64" s="82" t="e">
        <f t="shared" si="13"/>
        <v>#N/A</v>
      </c>
      <c r="T64" s="83" t="e">
        <f t="shared" si="14"/>
        <v>#N/A</v>
      </c>
      <c r="U64" s="74" t="e">
        <f t="shared" si="15"/>
        <v>#N/A</v>
      </c>
      <c r="V64" s="11"/>
    </row>
    <row r="65" spans="2:22" ht="19.5" thickBot="1">
      <c r="B65" s="11"/>
      <c r="C65" s="11"/>
      <c r="D65" s="11"/>
      <c r="E65" s="94">
        <f t="shared" si="0"/>
        <v>2.2036134475138964</v>
      </c>
      <c r="F65" s="95">
        <v>300</v>
      </c>
      <c r="G65" s="96">
        <f t="shared" si="9"/>
        <v>20.524675370967781</v>
      </c>
      <c r="H65" s="94">
        <f t="shared" si="1"/>
        <v>1.1642793750843439</v>
      </c>
      <c r="I65" s="95">
        <f t="shared" si="2"/>
        <v>961.08403425416896</v>
      </c>
      <c r="J65" s="96">
        <f t="shared" si="3"/>
        <v>1111.1930226127388</v>
      </c>
      <c r="K65" s="97">
        <f t="shared" si="4"/>
        <v>1.1642793750843439</v>
      </c>
      <c r="L65" s="98">
        <f t="shared" si="5"/>
        <v>3.3140828767385139E-2</v>
      </c>
      <c r="M65" s="99">
        <f t="shared" si="6"/>
        <v>1.1311385463169588</v>
      </c>
      <c r="N65" s="94" t="e">
        <f t="shared" si="7"/>
        <v>#N/A</v>
      </c>
      <c r="O65" s="95" t="e">
        <f t="shared" si="8"/>
        <v>#N/A</v>
      </c>
      <c r="P65" s="96" t="e">
        <f t="shared" si="10"/>
        <v>#N/A</v>
      </c>
      <c r="Q65" s="94" t="e">
        <f t="shared" si="11"/>
        <v>#N/A</v>
      </c>
      <c r="R65" s="111" t="e">
        <f t="shared" si="12"/>
        <v>#N/A</v>
      </c>
      <c r="S65" s="100" t="e">
        <f t="shared" si="13"/>
        <v>#N/A</v>
      </c>
      <c r="T65" s="101" t="e">
        <f t="shared" si="14"/>
        <v>#N/A</v>
      </c>
      <c r="U65" s="96" t="e">
        <f t="shared" si="15"/>
        <v>#N/A</v>
      </c>
      <c r="V65" s="11"/>
    </row>
    <row r="66" spans="2:2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2:22">
      <c r="B67" s="11"/>
      <c r="C67" s="11"/>
      <c r="D67" s="11"/>
      <c r="E67" s="11"/>
      <c r="F67" s="11"/>
      <c r="G67" s="11"/>
      <c r="H67" s="93"/>
      <c r="I67" s="11"/>
      <c r="J67" s="11"/>
      <c r="K67" s="11"/>
      <c r="L67" s="11"/>
      <c r="M67" s="102"/>
      <c r="N67" s="11"/>
      <c r="O67" s="11"/>
      <c r="P67" s="11"/>
      <c r="Q67" s="11"/>
      <c r="R67" s="11"/>
      <c r="S67" s="11"/>
      <c r="T67" s="11"/>
      <c r="U67" s="11"/>
      <c r="V67" s="11"/>
    </row>
  </sheetData>
  <phoneticPr fontId="1"/>
  <conditionalFormatting sqref="Q5:R65">
    <cfRule type="expression" dxfId="0" priority="1">
      <formula>AND($Q5&lt;&gt;"",$Q5&lt;1,$R5&lt;10000)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グラフ</vt:lpstr>
      </vt:variant>
      <vt:variant>
        <vt:i4>3</vt:i4>
      </vt:variant>
    </vt:vector>
  </HeadingPairs>
  <TitlesOfParts>
    <vt:vector size="19" baseType="lpstr">
      <vt:lpstr>UMT</vt:lpstr>
      <vt:lpstr>15-5PH_H900 </vt:lpstr>
      <vt:lpstr>15-5PH_H925</vt:lpstr>
      <vt:lpstr>15-5PH_H1025</vt:lpstr>
      <vt:lpstr>15-5PH_H1075</vt:lpstr>
      <vt:lpstr>15-5PH_H1100</vt:lpstr>
      <vt:lpstr>15-5PH_H1150</vt:lpstr>
      <vt:lpstr>17-4PH_H900</vt:lpstr>
      <vt:lpstr>17-4PH_H925</vt:lpstr>
      <vt:lpstr>17-4PH_H1025</vt:lpstr>
      <vt:lpstr>17-4PH_H1075</vt:lpstr>
      <vt:lpstr>17-4PH_H1100</vt:lpstr>
      <vt:lpstr>17-4PH_H1150</vt:lpstr>
      <vt:lpstr>A2024_T351</vt:lpstr>
      <vt:lpstr>TOUGHMET3_TX00</vt:lpstr>
      <vt:lpstr>410_H700</vt:lpstr>
      <vt:lpstr>E,ν</vt:lpstr>
      <vt:lpstr>SS</vt:lpstr>
      <vt:lpstr>17-4PH</vt:lpstr>
    </vt:vector>
  </TitlesOfParts>
  <Company>MinebeaMitsumi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SHINGO OZAKI</cp:lastModifiedBy>
  <dcterms:created xsi:type="dcterms:W3CDTF">2024-07-10T07:27:18Z</dcterms:created>
  <dcterms:modified xsi:type="dcterms:W3CDTF">2025-10-31T04:56:42Z</dcterms:modified>
</cp:coreProperties>
</file>