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39.xml" ContentType="application/vnd.openxmlformats-officedocument.spreadsheetml.comments+xml"/>
  <Override PartName="/xl/comments37.xml" ContentType="application/vnd.openxmlformats-officedocument.spreadsheetml.comments+xml"/>
  <Override PartName="/xl/comments36.xml" ContentType="application/vnd.openxmlformats-officedocument.spreadsheetml.comments+xml"/>
  <Override PartName="/xl/comments35.xml" ContentType="application/vnd.openxmlformats-officedocument.spreadsheetml.comments+xml"/>
  <Override PartName="/xl/comments34.xml" ContentType="application/vnd.openxmlformats-officedocument.spreadsheetml.comments+xml"/>
  <Override PartName="/xl/comments33.xml" ContentType="application/vnd.openxmlformats-officedocument.spreadsheetml.comments+xml"/>
  <Override PartName="/xl/comments32.xml" ContentType="application/vnd.openxmlformats-officedocument.spreadsheetml.comments+xml"/>
  <Override PartName="/xl/comments31.xml" ContentType="application/vnd.openxmlformats-officedocument.spreadsheetml.comments+xml"/>
  <Override PartName="/xl/comments30.xml" ContentType="application/vnd.openxmlformats-officedocument.spreadsheetml.comments+xml"/>
  <Override PartName="/xl/comments29.xml" ContentType="application/vnd.openxmlformats-officedocument.spreadsheetml.comments+xml"/>
  <Override PartName="/xl/comments28.xml" ContentType="application/vnd.openxmlformats-officedocument.spreadsheetml.comments+xml"/>
  <Override PartName="/xl/comments27.xml" ContentType="application/vnd.openxmlformats-officedocument.spreadsheetml.comments+xml"/>
  <Override PartName="/xl/comments26.xml" ContentType="application/vnd.openxmlformats-officedocument.spreadsheetml.comments+xml"/>
  <Override PartName="/xl/comments25.xml" ContentType="application/vnd.openxmlformats-officedocument.spreadsheetml.comments+xml"/>
  <Override PartName="/xl/comments24.xml" ContentType="application/vnd.openxmlformats-officedocument.spreadsheetml.comments+xml"/>
  <Override PartName="/xl/_rels/workbook.xml.rels" ContentType="application/vnd.openxmlformats-package.relationships+xml"/>
  <Override PartName="/xl/comments22.xml" ContentType="application/vnd.openxmlformats-officedocument.spreadsheetml.comments+xml"/>
  <Override PartName="/xl/comments21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4.vml" ContentType="application/vnd.openxmlformats-officedocument.vmlDrawing"/>
  <Override PartName="/xl/drawings/vmlDrawing33.vml" ContentType="application/vnd.openxmlformats-officedocument.vmlDrawing"/>
  <Override PartName="/xl/drawings/vmlDrawing32.vml" ContentType="application/vnd.openxmlformats-officedocument.vmlDrawing"/>
  <Override PartName="/xl/drawings/vmlDrawing31.vml" ContentType="application/vnd.openxmlformats-officedocument.vmlDrawing"/>
  <Override PartName="/xl/drawings/vmlDrawing36.vml" ContentType="application/vnd.openxmlformats-officedocument.vmlDrawing"/>
  <Override PartName="/xl/drawings/drawing31.xml" ContentType="application/vnd.openxmlformats-officedocument.drawing+xml"/>
  <Override PartName="/xl/drawings/vmlDrawing30.vml" ContentType="application/vnd.openxmlformats-officedocument.vmlDrawing"/>
  <Override PartName="/xl/drawings/vmlDrawing35.vml" ContentType="application/vnd.openxmlformats-officedocument.vmlDrawing"/>
  <Override PartName="/xl/drawings/drawing30.xml" ContentType="application/vnd.openxmlformats-officedocument.drawing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vmlDrawing24.vml" ContentType="application/vnd.openxmlformats-officedocument.vmlDrawing"/>
  <Override PartName="/xl/drawings/vmlDrawing29.vml" ContentType="application/vnd.openxmlformats-officedocument.vmlDrawing"/>
  <Override PartName="/xl/drawings/drawing24.xml" ContentType="application/vnd.openxmlformats-officedocument.drawing+xml"/>
  <Override PartName="/xl/drawings/vmlDrawing11.vml" ContentType="application/vnd.openxmlformats-officedocument.vmlDrawing"/>
  <Override PartName="/xl/drawings/vmlDrawing10.vml" ContentType="application/vnd.openxmlformats-officedocument.vmlDrawing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vmlDrawing28.vml" ContentType="application/vnd.openxmlformats-officedocument.vmlDrawing"/>
  <Override PartName="/xl/drawings/drawing23.xml" ContentType="application/vnd.openxmlformats-officedocument.drawing+xml"/>
  <Override PartName="/xl/drawings/vmlDrawing9.vml" ContentType="application/vnd.openxmlformats-officedocument.vmlDrawing"/>
  <Override PartName="/xl/drawings/drawing7.xml" ContentType="application/vnd.openxmlformats-officedocument.drawing+xml"/>
  <Override PartName="/xl/drawings/vmlDrawing27.vml" ContentType="application/vnd.openxmlformats-officedocument.vmlDrawing"/>
  <Override PartName="/xl/drawings/drawing22.xml" ContentType="application/vnd.openxmlformats-officedocument.drawing+xml"/>
  <Override PartName="/xl/drawings/vmlDrawing8.vml" ContentType="application/vnd.openxmlformats-officedocument.vmlDrawing"/>
  <Override PartName="/xl/drawings/drawing6.xml" ContentType="application/vnd.openxmlformats-officedocument.drawing+xml"/>
  <Override PartName="/xl/drawings/vmlDrawing26.vml" ContentType="application/vnd.openxmlformats-officedocument.vmlDrawing"/>
  <Override PartName="/xl/drawings/drawing21.xml" ContentType="application/vnd.openxmlformats-officedocument.drawing+xml"/>
  <Override PartName="/xl/drawings/vmlDrawing2.vml" ContentType="application/vnd.openxmlformats-officedocument.vmlDrawing"/>
  <Override PartName="/xl/drawings/vmlDrawing7.vml" ContentType="application/vnd.openxmlformats-officedocument.vmlDrawing"/>
  <Override PartName="/xl/drawings/drawing36.xml" ContentType="application/vnd.openxmlformats-officedocument.drawing+xml"/>
  <Override PartName="/xl/drawings/drawing5.xml" ContentType="application/vnd.openxmlformats-officedocument.drawing+xml"/>
  <Override PartName="/xl/drawings/vmlDrawing25.vml" ContentType="application/vnd.openxmlformats-officedocument.vmlDrawing"/>
  <Override PartName="/xl/drawings/drawing20.xml" ContentType="application/vnd.openxmlformats-officedocument.drawing+xml"/>
  <Override PartName="/xl/drawings/vmlDrawing1.vml" ContentType="application/vnd.openxmlformats-officedocument.vmlDrawing"/>
  <Override PartName="/xl/drawings/vmlDrawing6.vml" ContentType="application/vnd.openxmlformats-officedocument.vmlDrawing"/>
  <Override PartName="/xl/drawings/drawing35.xml" ContentType="application/vnd.openxmlformats-officedocument.drawing+xml"/>
  <Override PartName="/xl/drawings/drawing4.xml" ContentType="application/vnd.openxmlformats-officedocument.drawing+xml"/>
  <Override PartName="/xl/drawings/drawing32.xml" ContentType="application/vnd.openxmlformats-officedocument.drawing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drawing33.xml" ContentType="application/vnd.openxmlformats-officedocument.drawing+xml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drawing34.xml" ContentType="application/vnd.openxmlformats-officedocument.drawing+xml"/>
  <Override PartName="/xl/drawings/drawing3.xml" ContentType="application/vnd.openxmlformats-officedocument.drawing+xml"/>
  <Override PartName="/xl/drawings/vmlDrawing5.vml" ContentType="application/vnd.openxmlformats-officedocument.vmlDrawing"/>
  <Override PartName="/xl/drawings/vmlDrawing12.vml" ContentType="application/vnd.openxmlformats-officedocument.vmlDrawing"/>
  <Override PartName="/xl/drawings/vmlDrawing13.vml" ContentType="application/vnd.openxmlformats-officedocument.vmlDrawing"/>
  <Override PartName="/xl/drawings/vmlDrawing14.vml" ContentType="application/vnd.openxmlformats-officedocument.vmlDrawing"/>
  <Override PartName="/xl/drawings/drawing15.xml" ContentType="application/vnd.openxmlformats-officedocument.drawing+xml"/>
  <Override PartName="/xl/drawings/drawing10.xml" ContentType="application/vnd.openxmlformats-officedocument.drawing+xml"/>
  <Override PartName="/xl/drawings/vmlDrawing15.vml" ContentType="application/vnd.openxmlformats-officedocument.vmlDrawing"/>
  <Override PartName="/xl/drawings/drawing16.xml" ContentType="application/vnd.openxmlformats-officedocument.drawing+xml"/>
  <Override PartName="/xl/drawings/drawing11.xml" ContentType="application/vnd.openxmlformats-officedocument.drawing+xml"/>
  <Override PartName="/xl/drawings/vmlDrawing16.vml" ContentType="application/vnd.openxmlformats-officedocument.vmlDrawing"/>
  <Override PartName="/xl/drawings/drawing17.xml" ContentType="application/vnd.openxmlformats-officedocument.drawing+xml"/>
  <Override PartName="/xl/drawings/vmlDrawing20.vml" ContentType="application/vnd.openxmlformats-officedocument.vmlDrawing"/>
  <Override PartName="/xl/drawings/drawing12.xml" ContentType="application/vnd.openxmlformats-officedocument.drawing+xml"/>
  <Override PartName="/xl/drawings/vmlDrawing17.vml" ContentType="application/vnd.openxmlformats-officedocument.vmlDrawing"/>
  <Override PartName="/xl/drawings/drawing18.xml" ContentType="application/vnd.openxmlformats-officedocument.drawing+xml"/>
  <Override PartName="/xl/drawings/vmlDrawing21.vml" ContentType="application/vnd.openxmlformats-officedocument.vmlDrawing"/>
  <Override PartName="/xl/drawings/drawing13.xml" ContentType="application/vnd.openxmlformats-officedocument.drawing+xml"/>
  <Override PartName="/xl/drawings/vmlDrawing18.vml" ContentType="application/vnd.openxmlformats-officedocument.vmlDrawing"/>
  <Override PartName="/xl/drawings/drawing19.xml" ContentType="application/vnd.openxmlformats-officedocument.drawing+xml"/>
  <Override PartName="/xl/drawings/vmlDrawing22.vml" ContentType="application/vnd.openxmlformats-officedocument.vmlDrawing"/>
  <Override PartName="/xl/drawings/drawing14.xml" ContentType="application/vnd.openxmlformats-officedocument.drawing+xml"/>
  <Override PartName="/xl/drawings/vmlDrawing19.vml" ContentType="application/vnd.openxmlformats-officedocument.vmlDrawing"/>
  <Override PartName="/xl/drawings/vmlDrawing23.vml" ContentType="application/vnd.openxmlformats-officedocument.vmlDrawing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comments15.xml" ContentType="application/vnd.openxmlformats-officedocument.spreadsheetml.comments+xml"/>
  <Override PartName="/xl/worksheets/_rels/sheet40.xml.rels" ContentType="application/vnd.openxmlformats-package.relationships+xml"/>
  <Override PartName="/xl/worksheets/_rels/sheet38.xml.rels" ContentType="application/vnd.openxmlformats-package.relationships+xml"/>
  <Override PartName="/xl/worksheets/_rels/sheet37.xml.rels" ContentType="application/vnd.openxmlformats-package.relationships+xml"/>
  <Override PartName="/xl/worksheets/_rels/sheet36.xml.rels" ContentType="application/vnd.openxmlformats-package.relationships+xml"/>
  <Override PartName="/xl/worksheets/_rels/sheet35.xml.rels" ContentType="application/vnd.openxmlformats-package.relationships+xml"/>
  <Override PartName="/xl/worksheets/_rels/sheet34.xml.rels" ContentType="application/vnd.openxmlformats-package.relationships+xml"/>
  <Override PartName="/xl/worksheets/_rels/sheet33.xml.rels" ContentType="application/vnd.openxmlformats-package.relationships+xml"/>
  <Override PartName="/xl/worksheets/_rels/sheet30.xml.rels" ContentType="application/vnd.openxmlformats-package.relationships+xml"/>
  <Override PartName="/xl/worksheets/_rels/sheet11.xml.rels" ContentType="application/vnd.openxmlformats-package.relationships+xml"/>
  <Override PartName="/xl/worksheets/_rels/sheet26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39.xml.rels" ContentType="application/vnd.openxmlformats-package.relationships+xml"/>
  <Override PartName="/xl/worksheets/_rels/sheet25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6.xml.rels" ContentType="application/vnd.openxmlformats-package.relationships+xml"/>
  <Override PartName="/xl/worksheets/_rels/sheet29.xml.rels" ContentType="application/vnd.openxmlformats-package.relationships+xml"/>
  <Override PartName="/xl/worksheets/_rels/sheet5.xml.rels" ContentType="application/vnd.openxmlformats-package.relationships+xml"/>
  <Override PartName="/xl/worksheets/_rels/sheet27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24.xml.rels" ContentType="application/vnd.openxmlformats-package.relationships+xml"/>
  <Override PartName="/xl/worksheets/_rels/sheet31.xml.rels" ContentType="application/vnd.openxmlformats-package.relationships+xml"/>
  <Override PartName="/xl/worksheets/_rels/sheet20.xml.rels" ContentType="application/vnd.openxmlformats-package.relationships+xml"/>
  <Override PartName="/xl/worksheets/_rels/sheet32.xml.rels" ContentType="application/vnd.openxmlformats-package.relationships+xml"/>
  <Override PartName="/xl/worksheets/_rels/sheet21.xml.rels" ContentType="application/vnd.openxmlformats-package.relationships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omments38.xml" ContentType="application/vnd.openxmlformats-officedocument.spreadsheetml.comments+xml"/>
  <Override PartName="/xl/sharedStrings.xml" ContentType="application/vnd.openxmlformats-officedocument.spreadsheetml.sharedStrings+xml"/>
  <Override PartName="/xl/comments18.xml" ContentType="application/vnd.openxmlformats-officedocument.spreadsheetml.comments+xml"/>
  <Override PartName="/xl/comments6.xml" ContentType="application/vnd.openxmlformats-officedocument.spreadsheetml.comments+xml"/>
  <Override PartName="/xl/comments10.xml" ContentType="application/vnd.openxmlformats-officedocument.spreadsheetml.comments+xml"/>
  <Override PartName="/xl/comments40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14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23" activeTab="38"/>
  </bookViews>
  <sheets>
    <sheet name="Project 1" sheetId="1" state="hidden" r:id="rId2"/>
    <sheet name="Actual 1" sheetId="2" state="hidden" r:id="rId3"/>
    <sheet name="Project 2" sheetId="3" state="hidden" r:id="rId4"/>
    <sheet name="Actual 2" sheetId="4" state="hidden" r:id="rId5"/>
    <sheet name="Project 3" sheetId="5" state="hidden" r:id="rId6"/>
    <sheet name="Actual 3" sheetId="6" state="hidden" r:id="rId7"/>
    <sheet name="SPB" sheetId="7" state="hidden" r:id="rId8"/>
    <sheet name="Project 4" sheetId="8" state="hidden" r:id="rId9"/>
    <sheet name="Project 5" sheetId="9" state="hidden" r:id="rId10"/>
    <sheet name="Project 6" sheetId="10" state="hidden" r:id="rId11"/>
    <sheet name="Project 7" sheetId="11" state="hidden" r:id="rId12"/>
    <sheet name="Apartment" sheetId="12" state="hidden" r:id="rId13"/>
    <sheet name="Project 8" sheetId="13" state="hidden" r:id="rId14"/>
    <sheet name="Project 9" sheetId="14" state="hidden" r:id="rId15"/>
    <sheet name="Project 10" sheetId="15" state="hidden" r:id="rId16"/>
    <sheet name="Project 11" sheetId="16" state="hidden" r:id="rId17"/>
    <sheet name="Project 12" sheetId="17" state="hidden" r:id="rId18"/>
    <sheet name="Project 13" sheetId="18" state="hidden" r:id="rId19"/>
    <sheet name="Project 14" sheetId="19" state="hidden" r:id="rId20"/>
    <sheet name="Project 15" sheetId="20" state="hidden" r:id="rId21"/>
    <sheet name="Project 16" sheetId="21" state="hidden" r:id="rId22"/>
    <sheet name="Actual 4" sheetId="22" state="hidden" r:id="rId23"/>
    <sheet name="My business" sheetId="23" state="hidden" r:id="rId24"/>
    <sheet name="Actual 5" sheetId="24" state="visible" r:id="rId25"/>
    <sheet name="Project 17" sheetId="25" state="hidden" r:id="rId26"/>
    <sheet name="Project 18" sheetId="26" state="hidden" r:id="rId27"/>
    <sheet name="Project 19" sheetId="27" state="hidden" r:id="rId28"/>
    <sheet name="Project 20" sheetId="28" state="hidden" r:id="rId29"/>
    <sheet name="Project 22" sheetId="29" state="hidden" r:id="rId30"/>
    <sheet name="Project 23" sheetId="30" state="hidden" r:id="rId31"/>
    <sheet name="Project 24" sheetId="31" state="hidden" r:id="rId32"/>
    <sheet name="Project 25" sheetId="32" state="visible" r:id="rId33"/>
    <sheet name="Project 26" sheetId="33" state="visible" r:id="rId34"/>
    <sheet name="Project 27" sheetId="34" state="visible" r:id="rId35"/>
    <sheet name="Project 28" sheetId="35" state="visible" r:id="rId36"/>
    <sheet name="Project 29" sheetId="36" state="visible" r:id="rId37"/>
    <sheet name="Project 30" sheetId="37" state="visible" r:id="rId38"/>
    <sheet name="Own apartment" sheetId="38" state="visible" r:id="rId39"/>
    <sheet name="Borrowing" sheetId="39" state="visible" r:id="rId40"/>
    <sheet name="Project 21" sheetId="40" state="hidden" r:id="rId41"/>
  </sheets>
  <definedNames>
    <definedName function="false" hidden="true" localSheetId="38" name="_xlnm._FilterDatabase" vbProcedure="false">Borrowing!$A$1:$J$19</definedName>
    <definedName function="false" hidden="true" localSheetId="34" name="_xlnm._FilterDatabase" vbProcedure="false">'Project 28'!$B$1:$B$30</definedName>
    <definedName function="false" hidden="true" localSheetId="35" name="_xlnm._FilterDatabase" vbProcedure="false">'Project 29'!$B$1:$B$30</definedName>
    <definedName function="false" hidden="true" localSheetId="36" name="_xlnm._FilterDatabase" vbProcedure="false">'Project 30'!$B$1:$B$30</definedName>
    <definedName function="false" hidden="false" localSheetId="0" name="_xlnm._FilterDatabase" vbProcedure="false">'Project 1'!$A$2:$G$7</definedName>
    <definedName function="false" hidden="false" localSheetId="1" name="_xlnm._FilterDatabase" vbProcedure="false">'Actual 1'!$A$1:$K$515</definedName>
    <definedName function="false" hidden="false" localSheetId="2" name="_xlnm._FilterDatabase" vbProcedure="false">'Project 2'!$A$2:$G$7</definedName>
    <definedName function="false" hidden="false" localSheetId="3" name="_xlnm._FilterDatabase" vbProcedure="false">'Actual 2'!$A$1:$K$515</definedName>
    <definedName function="false" hidden="false" localSheetId="4" name="_xlnm._FilterDatabase" vbProcedure="false">'Project 3'!$A$2:$G$7</definedName>
    <definedName function="false" hidden="false" localSheetId="5" name="_xlnm._FilterDatabase" vbProcedure="false">'Actual 3'!$A$1:$K$515</definedName>
    <definedName function="false" hidden="false" localSheetId="7" name="_xlnm._FilterDatabase" vbProcedure="false">'Project 4'!$A$2:$G$7</definedName>
    <definedName function="false" hidden="false" localSheetId="8" name="_xlnm._FilterDatabase" vbProcedure="false">'Project 5'!$A$2:$G$7</definedName>
    <definedName function="false" hidden="false" localSheetId="9" name="_xlnm._FilterDatabase" vbProcedure="false">'Project 6'!$A$2:$G$7</definedName>
    <definedName function="false" hidden="false" localSheetId="10" name="_xlnm._FilterDatabase" vbProcedure="false">'Project 7'!$A$2:$G$7</definedName>
    <definedName function="false" hidden="false" localSheetId="12" name="_xlnm._FilterDatabase" vbProcedure="false">'Project 8'!$A$2:$G$7</definedName>
    <definedName function="false" hidden="false" localSheetId="13" name="_xlnm._FilterDatabase" vbProcedure="false">'Project 9'!$A$2:$G$7</definedName>
    <definedName function="false" hidden="false" localSheetId="14" name="_xlnm._FilterDatabase" vbProcedure="false">'Project 10'!$A$2:$G$7</definedName>
    <definedName function="false" hidden="false" localSheetId="15" name="_xlnm._FilterDatabase" vbProcedure="false">'Project 11'!$A$2:$G$7</definedName>
    <definedName function="false" hidden="false" localSheetId="16" name="_xlnm._FilterDatabase" vbProcedure="false">'Project 12'!$A$2:$G$7</definedName>
    <definedName function="false" hidden="false" localSheetId="17" name="_xlnm._FilterDatabase" vbProcedure="false">'Project 13'!$A$2:$G$7</definedName>
    <definedName function="false" hidden="false" localSheetId="18" name="_xlnm._FilterDatabase" vbProcedure="false">'Project 14'!$A$2:$G$7</definedName>
    <definedName function="false" hidden="false" localSheetId="19" name="_xlnm._FilterDatabase" vbProcedure="false">'Project 15'!$A$2:$G$7</definedName>
    <definedName function="false" hidden="false" localSheetId="20" name="_xlnm._FilterDatabase" vbProcedure="false">'Project 16'!$A$2:$G$7</definedName>
    <definedName function="false" hidden="false" localSheetId="21" name="_xlnm._FilterDatabase" vbProcedure="false">'Actual 4'!$A$1:$L$515</definedName>
    <definedName function="false" hidden="false" localSheetId="23" name="_xlnm._FilterDatabase" vbProcedure="false">'Actual 5'!$B$1:$B$515</definedName>
    <definedName function="false" hidden="false" localSheetId="24" name="_xlnm._FilterDatabase" vbProcedure="false">'Project 17'!$A$2:$G$7</definedName>
    <definedName function="false" hidden="false" localSheetId="25" name="_xlnm._FilterDatabase" vbProcedure="false">'Project 18'!$A$2:$G$7</definedName>
    <definedName function="false" hidden="false" localSheetId="26" name="_xlnm._FilterDatabase" vbProcedure="false">'Project 19'!$A$2:$G$7</definedName>
    <definedName function="false" hidden="false" localSheetId="27" name="_xlnm._FilterDatabase" vbProcedure="false">'Project 20'!$A$2:$G$7</definedName>
    <definedName function="false" hidden="false" localSheetId="28" name="_xlnm._FilterDatabase" vbProcedure="false">'Project 22'!$A$2:$G$7</definedName>
    <definedName function="false" hidden="false" localSheetId="29" name="_xlnm._FilterDatabase" vbProcedure="false">'Project 23'!$A$2:$G$7</definedName>
    <definedName function="false" hidden="false" localSheetId="30" name="_xlnm._FilterDatabase" vbProcedure="false">'Project 24'!$A$2:$G$7</definedName>
    <definedName function="false" hidden="false" localSheetId="31" name="_xlnm._FilterDatabase" vbProcedure="false">'Project 25'!$A$2:$G$7</definedName>
    <definedName function="false" hidden="false" localSheetId="32" name="_xlnm._FilterDatabase" vbProcedure="false">'Project 26'!$A$2:$G$7</definedName>
    <definedName function="false" hidden="false" localSheetId="33" name="_xlnm._FilterDatabase" vbProcedure="false">'Project 27'!$A$2:$G$7</definedName>
    <definedName function="false" hidden="false" localSheetId="34" name="_FilterDatabase_0" vbProcedure="false">'Project 28'!$B$1:$B$30</definedName>
    <definedName function="false" hidden="false" localSheetId="34" name="_FilterDatabase_0_0" vbProcedure="false">'Project 28'!$B$1:$B$30</definedName>
    <definedName function="false" hidden="false" localSheetId="34" name="_xlnm._FilterDatabase" vbProcedure="false">'Project 28'!$B$1:$B$30</definedName>
    <definedName function="false" hidden="false" localSheetId="34" name="_xlnm._FilterDatabase_0" vbProcedure="false">'Project 28'!$B$1:$B$30</definedName>
    <definedName function="false" hidden="false" localSheetId="35" name="_FilterDatabase_0" vbProcedure="false">'Project 29'!$B$1:$B$30</definedName>
    <definedName function="false" hidden="false" localSheetId="35" name="_FilterDatabase_0_0" vbProcedure="false">'Project 29'!$B$1:$B$30</definedName>
    <definedName function="false" hidden="false" localSheetId="35" name="_xlnm._FilterDatabase" vbProcedure="false">'Project 29'!$B$1:$B$30</definedName>
    <definedName function="false" hidden="false" localSheetId="35" name="_xlnm._FilterDatabase_0" vbProcedure="false">'Project 29'!$B$1:$B$30</definedName>
    <definedName function="false" hidden="false" localSheetId="36" name="_FilterDatabase_0" vbProcedure="false">'Project 30'!$B$1:$B$30</definedName>
    <definedName function="false" hidden="false" localSheetId="36" name="_FilterDatabase_0_0" vbProcedure="false">'Project 30'!$B$1:$B$30</definedName>
    <definedName function="false" hidden="false" localSheetId="36" name="_xlnm._FilterDatabase" vbProcedure="false">'Project 30'!$B$1:$B$30</definedName>
    <definedName function="false" hidden="false" localSheetId="36" name="_xlnm._FilterDatabase_0" vbProcedure="false">'Project 30'!$B$1:$B$30</definedName>
    <definedName function="false" hidden="false" localSheetId="37" name="_xlnm._FilterDatabase" vbProcedure="false">'Own apartment'!$A$1:$C$448</definedName>
    <definedName function="false" hidden="false" localSheetId="38" name="_xlnm._FilterDatabase" vbProcedure="false">Borrowing!$A$1:$J$19</definedName>
    <definedName function="false" hidden="false" localSheetId="38" name="_xlnm._FilterDatabase_0" vbProcedure="false">Borrowing!$A$1:$J$19</definedName>
    <definedName function="false" hidden="false" localSheetId="39" name="_xlnm._FilterDatabase" vbProcedure="false">'Project 21'!$A$2:$G$7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The exchange rate of 12.09.2015</t>
        </r>
      </text>
    </comment>
    <comment ref="K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The exchange rate of 12.09.2015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/>
  </authors>
  <commentList>
    <comment ref="E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9.xml><?xml version="1.0" encoding="utf-8"?>
<comments xmlns="http://schemas.openxmlformats.org/spreadsheetml/2006/main" xmlns:xdr="http://schemas.openxmlformats.org/drawingml/2006/spreadsheetDrawing">
  <authors>
    <author/>
  </authors>
  <commentList>
    <comment ref="E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Spent on 20.04.2014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Spent recently before</t>
        </r>
      </text>
    </comment>
    <comment ref="F7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7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8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0.xml><?xml version="1.0" encoding="utf-8"?>
<comments xmlns="http://schemas.openxmlformats.org/spreadsheetml/2006/main" xmlns:xdr="http://schemas.openxmlformats.org/drawingml/2006/spreadsheetDrawing">
  <authors>
    <author/>
  </authors>
  <commentList>
    <comment ref="N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N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1.xml><?xml version="1.0" encoding="utf-8"?>
<comments xmlns="http://schemas.openxmlformats.org/spreadsheetml/2006/main" xmlns:xdr="http://schemas.openxmlformats.org/drawingml/2006/spreadsheetDrawing">
  <authors>
    <author/>
  </authors>
  <commentList>
    <comment ref="N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N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2.xml><?xml version="1.0" encoding="utf-8"?>
<comments xmlns="http://schemas.openxmlformats.org/spreadsheetml/2006/main" xmlns:xdr="http://schemas.openxmlformats.org/drawingml/2006/spreadsheetDrawing">
  <authors>
    <author/>
  </authors>
  <commentList>
    <comment ref="G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22 deleted</t>
        </r>
      </text>
    </comment>
    <comment ref="G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28 deleted</t>
        </r>
      </text>
    </comment>
    <comment ref="I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/>
  </authors>
  <commentList>
    <comment ref="F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/>
  </authors>
  <commentList>
    <comment ref="R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8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9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30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+ 5000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1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+ 5000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2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3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4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5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13000 rub is Natasha's approximate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6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10000 rub is Natasha's approximate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7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5000 rub is Natasha's approximate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8.xml><?xml version="1.0" encoding="utf-8"?>
<comments xmlns="http://schemas.openxmlformats.org/spreadsheetml/2006/main" xmlns:xdr="http://schemas.openxmlformats.org/drawingml/2006/spreadsheetDrawing">
  <authors>
    <author/>
  </authors>
  <commentList>
    <comment ref="D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D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D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D25" authorId="0">
      <text>
        <r>
          <rPr>
            <sz val="11"/>
            <color rgb="FF000000"/>
            <rFont val="Calibri"/>
            <family val="2"/>
            <charset val="204"/>
          </rPr>
          <t xml:space="preserve">As per 26.6.18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E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E25" authorId="0">
      <text>
        <r>
          <rPr>
            <sz val="11"/>
            <color rgb="FF000000"/>
            <rFont val="Calibri"/>
            <family val="2"/>
            <charset val="204"/>
          </rPr>
          <t xml:space="preserve">As per 26.6.18</t>
        </r>
      </text>
    </comment>
  </commentList>
</comments>
</file>

<file path=xl/comments39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D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D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Alexander:
</t>
        </r>
        <r>
          <rPr>
            <sz val="9"/>
            <color rgb="FF000000"/>
            <rFont val="Tahoma"/>
            <family val="2"/>
            <charset val="1"/>
          </rPr>
          <t xml:space="preserve">As per 11.5.18</t>
        </r>
      </text>
    </comment>
    <comment ref="D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11.05.2018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E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Alexander:
</t>
        </r>
        <r>
          <rPr>
            <sz val="9"/>
            <color rgb="FF000000"/>
            <rFont val="Tahoma"/>
            <family val="2"/>
            <charset val="1"/>
          </rPr>
          <t xml:space="preserve">As per 11.5.18</t>
        </r>
      </text>
    </comment>
    <comment ref="E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11.05.2018</t>
        </r>
      </text>
    </comment>
    <comment ref="J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2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F7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 300</t>
        </r>
      </text>
    </comment>
    <comment ref="F7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 500</t>
        </r>
      </text>
    </comment>
    <comment ref="F9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I7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7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7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9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40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F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sharedStrings.xml><?xml version="1.0" encoding="utf-8"?>
<sst xmlns="http://schemas.openxmlformats.org/spreadsheetml/2006/main" count="1302" uniqueCount="266">
  <si>
    <t xml:space="preserve">Date</t>
  </si>
  <si>
    <t xml:space="preserve">Item</t>
  </si>
  <si>
    <t xml:space="preserve">Income</t>
  </si>
  <si>
    <t xml:space="preserve">Total income</t>
  </si>
  <si>
    <t xml:space="preserve">Expenditure</t>
  </si>
  <si>
    <t xml:space="preserve">Total exepediture</t>
  </si>
  <si>
    <t xml:space="preserve">Balance</t>
  </si>
  <si>
    <t xml:space="preserve">Living</t>
  </si>
  <si>
    <t xml:space="preserve">Opening balance</t>
  </si>
  <si>
    <t xml:space="preserve">Natasha's salary</t>
  </si>
  <si>
    <t xml:space="preserve">Apartment</t>
  </si>
  <si>
    <t xml:space="preserve">Business</t>
  </si>
  <si>
    <t xml:space="preserve">Arrangement</t>
  </si>
  <si>
    <t xml:space="preserve">School</t>
  </si>
  <si>
    <t xml:space="preserve">Food</t>
  </si>
  <si>
    <t xml:space="preserve">Transport</t>
  </si>
  <si>
    <t xml:space="preserve">Mobile</t>
  </si>
  <si>
    <t xml:space="preserve">Miscellaneous</t>
  </si>
  <si>
    <t xml:space="preserve">Total</t>
  </si>
  <si>
    <t xml:space="preserve">Days</t>
  </si>
  <si>
    <t xml:space="preserve">Daily average</t>
  </si>
  <si>
    <t xml:space="preserve">Monthly approximation</t>
  </si>
  <si>
    <t xml:space="preserve">Vladik's food</t>
  </si>
  <si>
    <t xml:space="preserve">Subway 60</t>
  </si>
  <si>
    <t xml:space="preserve">My Megafon</t>
  </si>
  <si>
    <t xml:space="preserve">Preservatives</t>
  </si>
  <si>
    <t xml:space="preserve">Sprite</t>
  </si>
  <si>
    <t xml:space="preserve">Picknic</t>
  </si>
  <si>
    <t xml:space="preserve">My Beeline</t>
  </si>
  <si>
    <t xml:space="preserve">Akado</t>
  </si>
  <si>
    <t xml:space="preserve">McDonald's</t>
  </si>
  <si>
    <t xml:space="preserve">Kirusha's bath</t>
  </si>
  <si>
    <t xml:space="preserve">Vladik's mobile</t>
  </si>
  <si>
    <t xml:space="preserve">Clothing, dog food, etc.</t>
  </si>
  <si>
    <t xml:space="preserve">HD Cable</t>
  </si>
  <si>
    <t xml:space="preserve">Jar meeting</t>
  </si>
  <si>
    <t xml:space="preserve">MLM meeting</t>
  </si>
  <si>
    <t xml:space="preserve">Vladik's cinema</t>
  </si>
  <si>
    <t xml:space="preserve">Bus from Arkhangelskoe</t>
  </si>
  <si>
    <t xml:space="preserve">Sweets for sonies</t>
  </si>
  <si>
    <t xml:space="preserve">Beer</t>
  </si>
  <si>
    <t xml:space="preserve">Pepper</t>
  </si>
  <si>
    <t xml:space="preserve">Tickets to Arkhangelskoe</t>
  </si>
  <si>
    <t xml:space="preserve">Bus to rowing</t>
  </si>
  <si>
    <t xml:space="preserve">Money to Kirusha</t>
  </si>
  <si>
    <t xml:space="preserve">Photos, photocopies</t>
  </si>
  <si>
    <t xml:space="preserve">Kirusha's food</t>
  </si>
  <si>
    <t xml:space="preserve">Water</t>
  </si>
  <si>
    <t xml:space="preserve">Bus 60</t>
  </si>
  <si>
    <t xml:space="preserve">Bus to bike shop</t>
  </si>
  <si>
    <t xml:space="preserve">Washing machine credit</t>
  </si>
  <si>
    <t xml:space="preserve">The Great Patriotic War museum</t>
  </si>
  <si>
    <t xml:space="preserve">Kirusha's gift</t>
  </si>
  <si>
    <t xml:space="preserve">Kitchen equipment</t>
  </si>
  <si>
    <t xml:space="preserve">Snickers for Kirusha's class</t>
  </si>
  <si>
    <t xml:space="preserve">Glasses</t>
  </si>
  <si>
    <t xml:space="preserve">Cake</t>
  </si>
  <si>
    <t xml:space="preserve">Cola</t>
  </si>
  <si>
    <t xml:space="preserve">Present to Natasha's coleague</t>
  </si>
  <si>
    <t xml:space="preserve">School books</t>
  </si>
  <si>
    <t xml:space="preserve">Shampoo</t>
  </si>
  <si>
    <t xml:space="preserve">Present for Natasha's colleague</t>
  </si>
  <si>
    <t xml:space="preserve">Bus to Kirusha's training</t>
  </si>
  <si>
    <t xml:space="preserve">Subway 11</t>
  </si>
  <si>
    <t xml:space="preserve">Sons</t>
  </si>
  <si>
    <t xml:space="preserve">Oil for Kirusha</t>
  </si>
  <si>
    <t xml:space="preserve">Bread</t>
  </si>
  <si>
    <t xml:space="preserve">PC game</t>
  </si>
  <si>
    <t xml:space="preserve">Vladik's transport</t>
  </si>
  <si>
    <t xml:space="preserve">Vladik's clothing</t>
  </si>
  <si>
    <t xml:space="preserve">Medicines</t>
  </si>
  <si>
    <t xml:space="preserve">Natasha's hair cut</t>
  </si>
  <si>
    <t xml:space="preserve">Syringe</t>
  </si>
  <si>
    <t xml:space="preserve">Credit for washing machine</t>
  </si>
  <si>
    <t xml:space="preserve">1C book</t>
  </si>
  <si>
    <t xml:space="preserve">Natasha's Megafone phone</t>
  </si>
  <si>
    <t xml:space="preserve">Train to Vitaliy</t>
  </si>
  <si>
    <t xml:space="preserve">Café with Vitaliy</t>
  </si>
  <si>
    <t xml:space="preserve">Subway</t>
  </si>
  <si>
    <t xml:space="preserve">Kirusha's outing</t>
  </si>
  <si>
    <t xml:space="preserve">Bus to O'key</t>
  </si>
  <si>
    <t xml:space="preserve">Soap, dust bags</t>
  </si>
  <si>
    <t xml:space="preserve">Dog food</t>
  </si>
  <si>
    <t xml:space="preserve">Water filter</t>
  </si>
  <si>
    <t xml:space="preserve">Kirusha's cap</t>
  </si>
  <si>
    <t xml:space="preserve">Natasha's colleague's birthday</t>
  </si>
  <si>
    <t xml:space="preserve">Vladik's Megafon</t>
  </si>
  <si>
    <t xml:space="preserve">Vladik's subway</t>
  </si>
  <si>
    <t xml:space="preserve">Vladik's training water</t>
  </si>
  <si>
    <t xml:space="preserve">Vladik's haircut</t>
  </si>
  <si>
    <t xml:space="preserve">Church</t>
  </si>
  <si>
    <t xml:space="preserve">Lenses</t>
  </si>
  <si>
    <t xml:space="preserve">Buses to airport</t>
  </si>
  <si>
    <t xml:space="preserve">Natasha's trip to KG</t>
  </si>
  <si>
    <t xml:space="preserve">Amway dish washing liquid</t>
  </si>
  <si>
    <t xml:space="preserve">Washing maching credit</t>
  </si>
  <si>
    <t xml:space="preserve">UN Contract</t>
  </si>
  <si>
    <t xml:space="preserve">Hair cutting</t>
  </si>
  <si>
    <t xml:space="preserve">Bus to airport</t>
  </si>
  <si>
    <t xml:space="preserve">Train to SPB</t>
  </si>
  <si>
    <t xml:space="preserve">Raptor</t>
  </si>
  <si>
    <t xml:space="preserve">Tickets to Kremlin</t>
  </si>
  <si>
    <t xml:space="preserve">Batteries, Nivea lip balsam</t>
  </si>
  <si>
    <t xml:space="preserve">Tank top</t>
  </si>
  <si>
    <t xml:space="preserve">Shoes</t>
  </si>
  <si>
    <t xml:space="preserve">Vladik's pocket expenditures</t>
  </si>
  <si>
    <t xml:space="preserve">Vladik's hair cut</t>
  </si>
  <si>
    <t xml:space="preserve">Natasha's Beeline</t>
  </si>
  <si>
    <t xml:space="preserve">Kirusha's mobile</t>
  </si>
  <si>
    <t xml:space="preserve">Ticket + apartment outstanding</t>
  </si>
  <si>
    <t xml:space="preserve">Borrowed in SPB</t>
  </si>
  <si>
    <t xml:space="preserve">Exchanged in SPB</t>
  </si>
  <si>
    <t xml:space="preserve">Of which: Credited before Alexin</t>
  </si>
  <si>
    <t xml:space="preserve">Of which: Food bought</t>
  </si>
  <si>
    <t xml:space="preserve">Of which: Spent in SPB</t>
  </si>
  <si>
    <t xml:space="preserve">My and Natasha's cash</t>
  </si>
  <si>
    <t xml:space="preserve">Mom's cash</t>
  </si>
  <si>
    <t xml:space="preserve">Spent in SPB</t>
  </si>
  <si>
    <t xml:space="preserve">Mom's share</t>
  </si>
  <si>
    <t xml:space="preserve">Debt to mom</t>
  </si>
  <si>
    <t xml:space="preserve">Natasha's mom's apartment</t>
  </si>
  <si>
    <t xml:space="preserve">Output tables</t>
  </si>
  <si>
    <t xml:space="preserve">USD/RUR</t>
  </si>
  <si>
    <t xml:space="preserve">USD</t>
  </si>
  <si>
    <t xml:space="preserve">Rate difference</t>
  </si>
  <si>
    <t xml:space="preserve">Yana Rainisa apartment</t>
  </si>
  <si>
    <t xml:space="preserve">Moving</t>
  </si>
  <si>
    <t xml:space="preserve">Deposit reimbursment</t>
  </si>
  <si>
    <t xml:space="preserve">Asus notebook</t>
  </si>
  <si>
    <t xml:space="preserve">SFM Assessment</t>
  </si>
  <si>
    <t xml:space="preserve">PCAxis uploading</t>
  </si>
  <si>
    <t xml:space="preserve">Apartment rent</t>
  </si>
  <si>
    <t xml:space="preserve">Forest products</t>
  </si>
  <si>
    <t xml:space="preserve">Days a month</t>
  </si>
  <si>
    <t xml:space="preserve">Percent of guarantee provision</t>
  </si>
  <si>
    <t xml:space="preserve">Contract price</t>
  </si>
  <si>
    <t xml:space="preserve">Guarantee provision</t>
  </si>
  <si>
    <t xml:space="preserve">Magrin call reserve</t>
  </si>
  <si>
    <t xml:space="preserve">Income tax</t>
  </si>
  <si>
    <t xml:space="preserve">Profit</t>
  </si>
  <si>
    <t xml:space="preserve">Points a month</t>
  </si>
  <si>
    <t xml:space="preserve">Mobile, internet</t>
  </si>
  <si>
    <t xml:space="preserve">Ointment for Kirusha</t>
  </si>
  <si>
    <t xml:space="preserve">Natasha's bus</t>
  </si>
  <si>
    <t xml:space="preserve">Lunch for Vladik</t>
  </si>
  <si>
    <t xml:space="preserve">New Year gifts &amp; clothing</t>
  </si>
  <si>
    <t xml:space="preserve">Firework</t>
  </si>
  <si>
    <t xml:space="preserve">Screen for Vladik's phone</t>
  </si>
  <si>
    <t xml:space="preserve">Beverage for Kirusha</t>
  </si>
  <si>
    <t xml:space="preserve">Cover for Vladik's phone</t>
  </si>
  <si>
    <t xml:space="preserve">Printing Vladik's exam work</t>
  </si>
  <si>
    <t xml:space="preserve">Internet</t>
  </si>
  <si>
    <t xml:space="preserve">Medicine for Vladik against cough</t>
  </si>
  <si>
    <t xml:space="preserve">Stethoscope for Natasha's mom</t>
  </si>
  <si>
    <t xml:space="preserve">New Year gift for Natasha - Toilet water</t>
  </si>
  <si>
    <t xml:space="preserve">New Year gifts for Vladik, Kirusha</t>
  </si>
  <si>
    <t xml:space="preserve">New Year candles</t>
  </si>
  <si>
    <t xml:space="preserve">New Year gift for Gleb</t>
  </si>
  <si>
    <t xml:space="preserve">Batteries</t>
  </si>
  <si>
    <t xml:space="preserve">Voskresenk train</t>
  </si>
  <si>
    <t xml:space="preserve">Milk</t>
  </si>
  <si>
    <t xml:space="preserve">Pool for Kirusha</t>
  </si>
  <si>
    <t xml:space="preserve">Subway for Vladik</t>
  </si>
  <si>
    <t xml:space="preserve">Coca-Cola for Kirusha</t>
  </si>
  <si>
    <t xml:space="preserve">Natasha's visit to her mom</t>
  </si>
  <si>
    <t xml:space="preserve">Alexin bus for Kirusha</t>
  </si>
  <si>
    <t xml:space="preserve">Transport card for Natasha</t>
  </si>
  <si>
    <t xml:space="preserve">Toilet paper, napkins, packets</t>
  </si>
  <si>
    <t xml:space="preserve">Meeting Tanya</t>
  </si>
  <si>
    <t xml:space="preserve">Notebooks for Kirusha</t>
  </si>
  <si>
    <t xml:space="preserve">Lunch for Kirusha</t>
  </si>
  <si>
    <t xml:space="preserve">Public notary</t>
  </si>
  <si>
    <t xml:space="preserve">Trousers for Kirusha, gift for my mom</t>
  </si>
  <si>
    <t xml:space="preserve">My MTS mobile</t>
  </si>
  <si>
    <t xml:space="preserve">Traveling of Vladik</t>
  </si>
  <si>
    <t xml:space="preserve">Haircut of Vladik</t>
  </si>
  <si>
    <t xml:space="preserve">Foodstuffs</t>
  </si>
  <si>
    <t xml:space="preserve">Kirusha's glasses</t>
  </si>
  <si>
    <t xml:space="preserve">Kirusha's sweets</t>
  </si>
  <si>
    <t xml:space="preserve">Qwerty</t>
  </si>
  <si>
    <t xml:space="preserve">Natasha's buses</t>
  </si>
  <si>
    <t xml:space="preserve">School meals</t>
  </si>
  <si>
    <t xml:space="preserve">Kirusha's pocket money</t>
  </si>
  <si>
    <t xml:space="preserve">Mars</t>
  </si>
  <si>
    <t xml:space="preserve">Natasha's Arrow</t>
  </si>
  <si>
    <t xml:space="preserve">Buses to Putilkovo</t>
  </si>
  <si>
    <t xml:space="preserve">Sweets</t>
  </si>
  <si>
    <t xml:space="preserve">Kirusha's school expenditures</t>
  </si>
  <si>
    <t xml:space="preserve">Buses</t>
  </si>
  <si>
    <t xml:space="preserve">Natasha's mom's phone</t>
  </si>
  <si>
    <t xml:space="preserve">Scanning our passports</t>
  </si>
  <si>
    <t xml:space="preserve">Phone to Natasha's mom</t>
  </si>
  <si>
    <t xml:space="preserve">Public notary for the apartment</t>
  </si>
  <si>
    <t xml:space="preserve">Registration for the apartment</t>
  </si>
  <si>
    <t xml:space="preserve">Advance for the apartment</t>
  </si>
  <si>
    <t xml:space="preserve">Printing, scanning</t>
  </si>
  <si>
    <t xml:space="preserve">Flower pots</t>
  </si>
  <si>
    <t xml:space="preserve">Carrots</t>
  </si>
  <si>
    <t xml:space="preserve">Kirusha's trip to Voskresensk</t>
  </si>
  <si>
    <t xml:space="preserve">Comission for transfer to mom</t>
  </si>
  <si>
    <t xml:space="preserve">Natasha's collaborator's birthday gitf, costemics</t>
  </si>
  <si>
    <t xml:space="preserve">Mom's gift</t>
  </si>
  <si>
    <t xml:space="preserve">Natasha's shampoo</t>
  </si>
  <si>
    <t xml:space="preserve">Masha's gift</t>
  </si>
  <si>
    <t xml:space="preserve">Kitchen and toilet paper</t>
  </si>
  <si>
    <t xml:space="preserve">Natasha's shoes</t>
  </si>
  <si>
    <t xml:space="preserve">Insurance for the apartment</t>
  </si>
  <si>
    <t xml:space="preserve">Laundry powder</t>
  </si>
  <si>
    <t xml:space="preserve">Kirusha's pool</t>
  </si>
  <si>
    <t xml:space="preserve">Accredited payment to Leader</t>
  </si>
  <si>
    <t xml:space="preserve">Pedigree</t>
  </si>
  <si>
    <t xml:space="preserve">Apples</t>
  </si>
  <si>
    <t xml:space="preserve">Natasha's cosmetics, vitamins</t>
  </si>
  <si>
    <t xml:space="preserve">Cockroach repellent</t>
  </si>
  <si>
    <t xml:space="preserve">Rent over 30 000</t>
  </si>
  <si>
    <t xml:space="preserve">Natasha's 8 March gift</t>
  </si>
  <si>
    <t xml:space="preserve">Chocolate for Yulia and Marina</t>
  </si>
  <si>
    <t xml:space="preserve">Natasha's Voskresensk train</t>
  </si>
  <si>
    <t xml:space="preserve">Natasha's mom's foodstuffs</t>
  </si>
  <si>
    <t xml:space="preserve">Natasha's mom's drugs</t>
  </si>
  <si>
    <t xml:space="preserve">Natasha's mom's batteries</t>
  </si>
  <si>
    <t xml:space="preserve">Clothing</t>
  </si>
  <si>
    <t xml:space="preserve">Transfer to BCS</t>
  </si>
  <si>
    <t xml:space="preserve">Louce remedy for Kirusha</t>
  </si>
  <si>
    <t xml:space="preserve">Kirusha's karate</t>
  </si>
  <si>
    <t xml:space="preserve">Natasha's collaborator's birthday gitf</t>
  </si>
  <si>
    <t xml:space="preserve">Trading</t>
  </si>
  <si>
    <t xml:space="preserve">Yota</t>
  </si>
  <si>
    <t xml:space="preserve">Kirusha's key</t>
  </si>
  <si>
    <t xml:space="preserve">Notebooks</t>
  </si>
  <si>
    <t xml:space="preserve">Pantyliners</t>
  </si>
  <si>
    <t xml:space="preserve">Kirusha's poket money</t>
  </si>
  <si>
    <t xml:space="preserve">Public notary for Voskresensk apartment</t>
  </si>
  <si>
    <t xml:space="preserve">Points per month</t>
  </si>
  <si>
    <t xml:space="preserve">Deposit</t>
  </si>
  <si>
    <t xml:space="preserve">Contract payment</t>
  </si>
  <si>
    <t xml:space="preserve">Certificate</t>
  </si>
  <si>
    <t xml:space="preserve">Approval</t>
  </si>
  <si>
    <t xml:space="preserve">Initial payment</t>
  </si>
  <si>
    <t xml:space="preserve">Payment 1</t>
  </si>
  <si>
    <t xml:space="preserve">Salary - living - rent</t>
  </si>
  <si>
    <t xml:space="preserve">Payment</t>
  </si>
  <si>
    <t xml:space="preserve">Payment + (Salary - living - rent)</t>
  </si>
  <si>
    <t xml:space="preserve">Rent</t>
  </si>
  <si>
    <t xml:space="preserve">Applying for a job</t>
  </si>
  <si>
    <t xml:space="preserve">Credit+(salary-living-rent)</t>
  </si>
  <si>
    <t xml:space="preserve">The start of a job </t>
  </si>
  <si>
    <t xml:space="preserve">My salary</t>
  </si>
  <si>
    <t xml:space="preserve">Credit</t>
  </si>
  <si>
    <t xml:space="preserve">The start of full trading</t>
  </si>
  <si>
    <t xml:space="preserve">25 % ROI</t>
  </si>
  <si>
    <t xml:space="preserve">RUB</t>
  </si>
  <si>
    <t xml:space="preserve">USDRUB</t>
  </si>
  <si>
    <t xml:space="preserve">EURRUB</t>
  </si>
  <si>
    <t xml:space="preserve">EUR</t>
  </si>
  <si>
    <t xml:space="preserve">USD-EUR</t>
  </si>
  <si>
    <t xml:space="preserve">Advance for the apartment to Leader</t>
  </si>
  <si>
    <t xml:space="preserve">Borrowed</t>
  </si>
  <si>
    <t xml:space="preserve">Who</t>
  </si>
  <si>
    <t xml:space="preserve">Reimbursed</t>
  </si>
  <si>
    <t xml:space="preserve">Mom</t>
  </si>
  <si>
    <t xml:space="preserve">Vladik</t>
  </si>
  <si>
    <t xml:space="preserve">Natasha's mom</t>
  </si>
  <si>
    <t xml:space="preserve">Sereja</t>
  </si>
  <si>
    <t xml:space="preserve">SFM Payment</t>
  </si>
  <si>
    <t xml:space="preserve">Reimbursement to Roman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</si>
</sst>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_р_._-;\-* #,##0_р_._-;_-* \-??_р_._-;_-@_-"/>
    <numFmt numFmtId="166" formatCode="_-* #,##0.00_р_._-;\-* #,##0.00_р_._-;_-* \-??_р_._-;_-@_-"/>
    <numFmt numFmtId="167" formatCode="M/D/YYYY"/>
    <numFmt numFmtId="168" formatCode="_-* #,##0.00\ [$₽-419]_-;\-* #,##0.00\ [$₽-419]_-;_-* \-??\ [$₽-419]_-;_-@_-"/>
    <numFmt numFmtId="169" formatCode="#,##0_ ;[RED]\-#,##0\ "/>
    <numFmt numFmtId="170" formatCode="_-[$$-409]* #,##0.00_ ;_-[$$-409]* \-#,##0.00\ ;_-[$$-409]* \-??_ ;_-@_ "/>
    <numFmt numFmtId="171" formatCode="_-[$€-2]\ * #,##0.00_-;\-[$€-2]\ * #,##0.00_-;_-[$€-2]\ * \-??_-;_-@_-"/>
    <numFmt numFmtId="172" formatCode="#,##0"/>
    <numFmt numFmtId="173" formatCode="_-[$$-409]* #,##0_ ;_-[$$-409]* \-#,##0\ ;_-[$$-409]* \-??_ ;_-@_ "/>
    <numFmt numFmtId="174" formatCode="0%"/>
    <numFmt numFmtId="175" formatCode="0.00"/>
    <numFmt numFmtId="176" formatCode="MM/DD/YY"/>
  </numFmts>
  <fonts count="1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1"/>
      <color rgb="FFBFBFBF"/>
      <name val="Calibri"/>
      <family val="2"/>
      <charset val="204"/>
    </font>
    <font>
      <b val="true"/>
      <sz val="11"/>
      <color rgb="FFBFBFBF"/>
      <name val="Calibri"/>
      <family val="2"/>
      <charset val="204"/>
    </font>
    <font>
      <b val="true"/>
      <sz val="11"/>
      <name val="Calibri"/>
      <family val="2"/>
      <charset val="204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342360</xdr:colOff>
      <xdr:row>49</xdr:row>
      <xdr:rowOff>189720</xdr:rowOff>
    </xdr:to>
    <xdr:sp>
      <xdr:nvSpPr>
        <xdr:cNvPr id="0" name="CustomShape 1" hidden="1"/>
        <xdr:cNvSpPr/>
      </xdr:nvSpPr>
      <xdr:spPr>
        <a:xfrm>
          <a:off x="0" y="0"/>
          <a:ext cx="127436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447120</xdr:colOff>
      <xdr:row>49</xdr:row>
      <xdr:rowOff>189720</xdr:rowOff>
    </xdr:to>
    <xdr:sp>
      <xdr:nvSpPr>
        <xdr:cNvPr id="1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447120</xdr:colOff>
      <xdr:row>49</xdr:row>
      <xdr:rowOff>189720</xdr:rowOff>
    </xdr:to>
    <xdr:sp>
      <xdr:nvSpPr>
        <xdr:cNvPr id="2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447120</xdr:colOff>
      <xdr:row>49</xdr:row>
      <xdr:rowOff>189720</xdr:rowOff>
    </xdr:to>
    <xdr:sp>
      <xdr:nvSpPr>
        <xdr:cNvPr id="2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447120</xdr:colOff>
      <xdr:row>49</xdr:row>
      <xdr:rowOff>189720</xdr:rowOff>
    </xdr:to>
    <xdr:sp>
      <xdr:nvSpPr>
        <xdr:cNvPr id="2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447120</xdr:colOff>
      <xdr:row>49</xdr:row>
      <xdr:rowOff>189720</xdr:rowOff>
    </xdr:to>
    <xdr:sp>
      <xdr:nvSpPr>
        <xdr:cNvPr id="2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447120</xdr:colOff>
      <xdr:row>49</xdr:row>
      <xdr:rowOff>189720</xdr:rowOff>
    </xdr:to>
    <xdr:sp>
      <xdr:nvSpPr>
        <xdr:cNvPr id="2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447120</xdr:colOff>
      <xdr:row>49</xdr:row>
      <xdr:rowOff>189720</xdr:rowOff>
    </xdr:to>
    <xdr:sp>
      <xdr:nvSpPr>
        <xdr:cNvPr id="2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447120</xdr:colOff>
      <xdr:row>49</xdr:row>
      <xdr:rowOff>189720</xdr:rowOff>
    </xdr:to>
    <xdr:sp>
      <xdr:nvSpPr>
        <xdr:cNvPr id="2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447120</xdr:colOff>
      <xdr:row>49</xdr:row>
      <xdr:rowOff>189720</xdr:rowOff>
    </xdr:to>
    <xdr:sp>
      <xdr:nvSpPr>
        <xdr:cNvPr id="2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475560</xdr:colOff>
      <xdr:row>49</xdr:row>
      <xdr:rowOff>189720</xdr:rowOff>
    </xdr:to>
    <xdr:sp>
      <xdr:nvSpPr>
        <xdr:cNvPr id="28" name="CustomShape 1" hidden="1"/>
        <xdr:cNvSpPr/>
      </xdr:nvSpPr>
      <xdr:spPr>
        <a:xfrm>
          <a:off x="0" y="0"/>
          <a:ext cx="12677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475560</xdr:colOff>
      <xdr:row>49</xdr:row>
      <xdr:rowOff>189720</xdr:rowOff>
    </xdr:to>
    <xdr:sp>
      <xdr:nvSpPr>
        <xdr:cNvPr id="29" name="CustomShape 1" hidden="1"/>
        <xdr:cNvSpPr/>
      </xdr:nvSpPr>
      <xdr:spPr>
        <a:xfrm>
          <a:off x="0" y="0"/>
          <a:ext cx="12677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475560</xdr:colOff>
      <xdr:row>49</xdr:row>
      <xdr:rowOff>189720</xdr:rowOff>
    </xdr:to>
    <xdr:sp>
      <xdr:nvSpPr>
        <xdr:cNvPr id="30" name="CustomShape 1" hidden="1"/>
        <xdr:cNvSpPr/>
      </xdr:nvSpPr>
      <xdr:spPr>
        <a:xfrm>
          <a:off x="0" y="0"/>
          <a:ext cx="12677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475560</xdr:colOff>
      <xdr:row>49</xdr:row>
      <xdr:rowOff>189720</xdr:rowOff>
    </xdr:to>
    <xdr:sp>
      <xdr:nvSpPr>
        <xdr:cNvPr id="31" name="CustomShape 1" hidden="1"/>
        <xdr:cNvSpPr/>
      </xdr:nvSpPr>
      <xdr:spPr>
        <a:xfrm>
          <a:off x="0" y="0"/>
          <a:ext cx="12677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256320</xdr:colOff>
      <xdr:row>50</xdr:row>
      <xdr:rowOff>189720</xdr:rowOff>
    </xdr:to>
    <xdr:sp>
      <xdr:nvSpPr>
        <xdr:cNvPr id="32" name="CustomShape 1" hidden="1"/>
        <xdr:cNvSpPr/>
      </xdr:nvSpPr>
      <xdr:spPr>
        <a:xfrm>
          <a:off x="0" y="0"/>
          <a:ext cx="127530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256320</xdr:colOff>
      <xdr:row>50</xdr:row>
      <xdr:rowOff>189720</xdr:rowOff>
    </xdr:to>
    <xdr:sp>
      <xdr:nvSpPr>
        <xdr:cNvPr id="33" name="CustomShape 1" hidden="1"/>
        <xdr:cNvSpPr/>
      </xdr:nvSpPr>
      <xdr:spPr>
        <a:xfrm>
          <a:off x="0" y="0"/>
          <a:ext cx="127530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256320</xdr:colOff>
      <xdr:row>50</xdr:row>
      <xdr:rowOff>189720</xdr:rowOff>
    </xdr:to>
    <xdr:sp>
      <xdr:nvSpPr>
        <xdr:cNvPr id="34" name="CustomShape 1" hidden="1"/>
        <xdr:cNvSpPr/>
      </xdr:nvSpPr>
      <xdr:spPr>
        <a:xfrm>
          <a:off x="0" y="0"/>
          <a:ext cx="127530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361080</xdr:colOff>
      <xdr:row>50</xdr:row>
      <xdr:rowOff>189720</xdr:rowOff>
    </xdr:to>
    <xdr:sp>
      <xdr:nvSpPr>
        <xdr:cNvPr id="1" name="CustomShape 1" hidden="1"/>
        <xdr:cNvSpPr/>
      </xdr:nvSpPr>
      <xdr:spPr>
        <a:xfrm>
          <a:off x="0" y="0"/>
          <a:ext cx="127339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361080</xdr:colOff>
      <xdr:row>50</xdr:row>
      <xdr:rowOff>189720</xdr:rowOff>
    </xdr:to>
    <xdr:sp>
      <xdr:nvSpPr>
        <xdr:cNvPr id="2" name="CustomShape 1" hidden="1"/>
        <xdr:cNvSpPr/>
      </xdr:nvSpPr>
      <xdr:spPr>
        <a:xfrm>
          <a:off x="0" y="0"/>
          <a:ext cx="127339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361080</xdr:colOff>
      <xdr:row>50</xdr:row>
      <xdr:rowOff>189720</xdr:rowOff>
    </xdr:to>
    <xdr:sp>
      <xdr:nvSpPr>
        <xdr:cNvPr id="3" name="CustomShape 1" hidden="1"/>
        <xdr:cNvSpPr/>
      </xdr:nvSpPr>
      <xdr:spPr>
        <a:xfrm>
          <a:off x="0" y="0"/>
          <a:ext cx="127339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361080</xdr:colOff>
      <xdr:row>50</xdr:row>
      <xdr:rowOff>189720</xdr:rowOff>
    </xdr:to>
    <xdr:sp>
      <xdr:nvSpPr>
        <xdr:cNvPr id="4" name="CustomShape 1" hidden="1"/>
        <xdr:cNvSpPr/>
      </xdr:nvSpPr>
      <xdr:spPr>
        <a:xfrm>
          <a:off x="0" y="0"/>
          <a:ext cx="127339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361080</xdr:colOff>
      <xdr:row>50</xdr:row>
      <xdr:rowOff>189720</xdr:rowOff>
    </xdr:to>
    <xdr:sp>
      <xdr:nvSpPr>
        <xdr:cNvPr id="5" name="CustomShape 1" hidden="1"/>
        <xdr:cNvSpPr/>
      </xdr:nvSpPr>
      <xdr:spPr>
        <a:xfrm>
          <a:off x="0" y="0"/>
          <a:ext cx="127339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56520</xdr:colOff>
      <xdr:row>49</xdr:row>
      <xdr:rowOff>189720</xdr:rowOff>
    </xdr:to>
    <xdr:sp>
      <xdr:nvSpPr>
        <xdr:cNvPr id="35" name="CustomShape 1" hidden="1"/>
        <xdr:cNvSpPr/>
      </xdr:nvSpPr>
      <xdr:spPr>
        <a:xfrm>
          <a:off x="0" y="0"/>
          <a:ext cx="128102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475560</xdr:colOff>
      <xdr:row>50</xdr:row>
      <xdr:rowOff>189720</xdr:rowOff>
    </xdr:to>
    <xdr:sp>
      <xdr:nvSpPr>
        <xdr:cNvPr id="36" name="CustomShape 1" hidden="1"/>
        <xdr:cNvSpPr/>
      </xdr:nvSpPr>
      <xdr:spPr>
        <a:xfrm>
          <a:off x="0" y="0"/>
          <a:ext cx="12677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475560</xdr:colOff>
      <xdr:row>50</xdr:row>
      <xdr:rowOff>189720</xdr:rowOff>
    </xdr:to>
    <xdr:sp>
      <xdr:nvSpPr>
        <xdr:cNvPr id="37" name="CustomShape 1" hidden="1"/>
        <xdr:cNvSpPr/>
      </xdr:nvSpPr>
      <xdr:spPr>
        <a:xfrm>
          <a:off x="0" y="0"/>
          <a:ext cx="12677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475560</xdr:colOff>
      <xdr:row>50</xdr:row>
      <xdr:rowOff>189720</xdr:rowOff>
    </xdr:to>
    <xdr:sp>
      <xdr:nvSpPr>
        <xdr:cNvPr id="38" name="CustomShape 1" hidden="1"/>
        <xdr:cNvSpPr/>
      </xdr:nvSpPr>
      <xdr:spPr>
        <a:xfrm>
          <a:off x="0" y="0"/>
          <a:ext cx="12677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475560</xdr:colOff>
      <xdr:row>50</xdr:row>
      <xdr:rowOff>189720</xdr:rowOff>
    </xdr:to>
    <xdr:sp>
      <xdr:nvSpPr>
        <xdr:cNvPr id="39" name="CustomShape 1" hidden="1"/>
        <xdr:cNvSpPr/>
      </xdr:nvSpPr>
      <xdr:spPr>
        <a:xfrm>
          <a:off x="0" y="0"/>
          <a:ext cx="12677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475560</xdr:colOff>
      <xdr:row>50</xdr:row>
      <xdr:rowOff>189720</xdr:rowOff>
    </xdr:to>
    <xdr:sp>
      <xdr:nvSpPr>
        <xdr:cNvPr id="40" name="CustomShape 1" hidden="1"/>
        <xdr:cNvSpPr/>
      </xdr:nvSpPr>
      <xdr:spPr>
        <a:xfrm>
          <a:off x="0" y="0"/>
          <a:ext cx="12677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475560</xdr:colOff>
      <xdr:row>50</xdr:row>
      <xdr:rowOff>189720</xdr:rowOff>
    </xdr:to>
    <xdr:sp>
      <xdr:nvSpPr>
        <xdr:cNvPr id="41" name="CustomShape 1" hidden="1"/>
        <xdr:cNvSpPr/>
      </xdr:nvSpPr>
      <xdr:spPr>
        <a:xfrm>
          <a:off x="0" y="0"/>
          <a:ext cx="12677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475560</xdr:colOff>
      <xdr:row>50</xdr:row>
      <xdr:rowOff>189720</xdr:rowOff>
    </xdr:to>
    <xdr:sp>
      <xdr:nvSpPr>
        <xdr:cNvPr id="42" name="CustomShape 1" hidden="1"/>
        <xdr:cNvSpPr/>
      </xdr:nvSpPr>
      <xdr:spPr>
        <a:xfrm>
          <a:off x="0" y="0"/>
          <a:ext cx="12677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475560</xdr:colOff>
      <xdr:row>50</xdr:row>
      <xdr:rowOff>189720</xdr:rowOff>
    </xdr:to>
    <xdr:sp>
      <xdr:nvSpPr>
        <xdr:cNvPr id="43" name="CustomShape 1" hidden="1"/>
        <xdr:cNvSpPr/>
      </xdr:nvSpPr>
      <xdr:spPr>
        <a:xfrm>
          <a:off x="0" y="0"/>
          <a:ext cx="12677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475560</xdr:colOff>
      <xdr:row>50</xdr:row>
      <xdr:rowOff>189720</xdr:rowOff>
    </xdr:to>
    <xdr:sp>
      <xdr:nvSpPr>
        <xdr:cNvPr id="44" name="CustomShape 1" hidden="1"/>
        <xdr:cNvSpPr/>
      </xdr:nvSpPr>
      <xdr:spPr>
        <a:xfrm>
          <a:off x="0" y="0"/>
          <a:ext cx="12677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475560</xdr:colOff>
      <xdr:row>50</xdr:row>
      <xdr:rowOff>189720</xdr:rowOff>
    </xdr:to>
    <xdr:sp>
      <xdr:nvSpPr>
        <xdr:cNvPr id="45" name="CustomShape 1" hidden="1"/>
        <xdr:cNvSpPr/>
      </xdr:nvSpPr>
      <xdr:spPr>
        <a:xfrm>
          <a:off x="0" y="0"/>
          <a:ext cx="126770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46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47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48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49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50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51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52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53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54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55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56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57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58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59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123120</xdr:colOff>
      <xdr:row>49</xdr:row>
      <xdr:rowOff>189720</xdr:rowOff>
    </xdr:to>
    <xdr:sp>
      <xdr:nvSpPr>
        <xdr:cNvPr id="6" name="CustomShape 1" hidden="1"/>
        <xdr:cNvSpPr/>
      </xdr:nvSpPr>
      <xdr:spPr>
        <a:xfrm>
          <a:off x="0" y="0"/>
          <a:ext cx="127720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60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61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50</xdr:row>
      <xdr:rowOff>189720</xdr:rowOff>
    </xdr:to>
    <xdr:sp>
      <xdr:nvSpPr>
        <xdr:cNvPr id="62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49</xdr:row>
      <xdr:rowOff>189720</xdr:rowOff>
    </xdr:to>
    <xdr:sp>
      <xdr:nvSpPr>
        <xdr:cNvPr id="63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49</xdr:row>
      <xdr:rowOff>189720</xdr:rowOff>
    </xdr:to>
    <xdr:sp>
      <xdr:nvSpPr>
        <xdr:cNvPr id="64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49</xdr:row>
      <xdr:rowOff>189720</xdr:rowOff>
    </xdr:to>
    <xdr:sp>
      <xdr:nvSpPr>
        <xdr:cNvPr id="65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49</xdr:row>
      <xdr:rowOff>189720</xdr:rowOff>
    </xdr:to>
    <xdr:sp>
      <xdr:nvSpPr>
        <xdr:cNvPr id="66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49</xdr:row>
      <xdr:rowOff>189720</xdr:rowOff>
    </xdr:to>
    <xdr:sp>
      <xdr:nvSpPr>
        <xdr:cNvPr id="67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49</xdr:row>
      <xdr:rowOff>189720</xdr:rowOff>
    </xdr:to>
    <xdr:sp>
      <xdr:nvSpPr>
        <xdr:cNvPr id="68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49</xdr:row>
      <xdr:rowOff>189720</xdr:rowOff>
    </xdr:to>
    <xdr:sp>
      <xdr:nvSpPr>
        <xdr:cNvPr id="69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49</xdr:row>
      <xdr:rowOff>189720</xdr:rowOff>
    </xdr:to>
    <xdr:sp>
      <xdr:nvSpPr>
        <xdr:cNvPr id="70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361080</xdr:colOff>
      <xdr:row>49</xdr:row>
      <xdr:rowOff>189720</xdr:rowOff>
    </xdr:to>
    <xdr:sp>
      <xdr:nvSpPr>
        <xdr:cNvPr id="71" name="CustomShape 1" hidden="1"/>
        <xdr:cNvSpPr/>
      </xdr:nvSpPr>
      <xdr:spPr>
        <a:xfrm>
          <a:off x="0" y="0"/>
          <a:ext cx="12676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761400</xdr:colOff>
      <xdr:row>50</xdr:row>
      <xdr:rowOff>14400</xdr:rowOff>
    </xdr:to>
    <xdr:sp>
      <xdr:nvSpPr>
        <xdr:cNvPr id="72" name="CustomShape 1" hidden="1"/>
        <xdr:cNvSpPr/>
      </xdr:nvSpPr>
      <xdr:spPr>
        <a:xfrm>
          <a:off x="0" y="0"/>
          <a:ext cx="126579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761400</xdr:colOff>
      <xdr:row>50</xdr:row>
      <xdr:rowOff>14400</xdr:rowOff>
    </xdr:to>
    <xdr:sp>
      <xdr:nvSpPr>
        <xdr:cNvPr id="73" name="CustomShape 1" hidden="1"/>
        <xdr:cNvSpPr/>
      </xdr:nvSpPr>
      <xdr:spPr>
        <a:xfrm>
          <a:off x="0" y="0"/>
          <a:ext cx="126579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351720</xdr:colOff>
      <xdr:row>50</xdr:row>
      <xdr:rowOff>189720</xdr:rowOff>
    </xdr:to>
    <xdr:sp>
      <xdr:nvSpPr>
        <xdr:cNvPr id="74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351720</xdr:colOff>
      <xdr:row>50</xdr:row>
      <xdr:rowOff>189720</xdr:rowOff>
    </xdr:to>
    <xdr:sp>
      <xdr:nvSpPr>
        <xdr:cNvPr id="75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399240</xdr:colOff>
      <xdr:row>50</xdr:row>
      <xdr:rowOff>189720</xdr:rowOff>
    </xdr:to>
    <xdr:sp>
      <xdr:nvSpPr>
        <xdr:cNvPr id="7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399240</xdr:colOff>
      <xdr:row>50</xdr:row>
      <xdr:rowOff>189720</xdr:rowOff>
    </xdr:to>
    <xdr:sp>
      <xdr:nvSpPr>
        <xdr:cNvPr id="8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399240</xdr:colOff>
      <xdr:row>50</xdr:row>
      <xdr:rowOff>189720</xdr:rowOff>
    </xdr:to>
    <xdr:sp>
      <xdr:nvSpPr>
        <xdr:cNvPr id="9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399240</xdr:colOff>
      <xdr:row>50</xdr:row>
      <xdr:rowOff>189720</xdr:rowOff>
    </xdr:to>
    <xdr:sp>
      <xdr:nvSpPr>
        <xdr:cNvPr id="10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399240</xdr:colOff>
      <xdr:row>50</xdr:row>
      <xdr:rowOff>189720</xdr:rowOff>
    </xdr:to>
    <xdr:sp>
      <xdr:nvSpPr>
        <xdr:cNvPr id="11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399240</xdr:colOff>
      <xdr:row>50</xdr:row>
      <xdr:rowOff>189720</xdr:rowOff>
    </xdr:to>
    <xdr:sp>
      <xdr:nvSpPr>
        <xdr:cNvPr id="12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399240</xdr:colOff>
      <xdr:row>50</xdr:row>
      <xdr:rowOff>189720</xdr:rowOff>
    </xdr:to>
    <xdr:sp>
      <xdr:nvSpPr>
        <xdr:cNvPr id="13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123120</xdr:colOff>
      <xdr:row>49</xdr:row>
      <xdr:rowOff>189720</xdr:rowOff>
    </xdr:to>
    <xdr:sp>
      <xdr:nvSpPr>
        <xdr:cNvPr id="14" name="CustomShape 1" hidden="1"/>
        <xdr:cNvSpPr/>
      </xdr:nvSpPr>
      <xdr:spPr>
        <a:xfrm>
          <a:off x="0" y="0"/>
          <a:ext cx="127720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428040</xdr:colOff>
      <xdr:row>50</xdr:row>
      <xdr:rowOff>189720</xdr:rowOff>
    </xdr:to>
    <xdr:sp>
      <xdr:nvSpPr>
        <xdr:cNvPr id="15" name="CustomShape 1" hidden="1"/>
        <xdr:cNvSpPr/>
      </xdr:nvSpPr>
      <xdr:spPr>
        <a:xfrm>
          <a:off x="0" y="0"/>
          <a:ext cx="127245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123120</xdr:colOff>
      <xdr:row>49</xdr:row>
      <xdr:rowOff>189720</xdr:rowOff>
    </xdr:to>
    <xdr:sp>
      <xdr:nvSpPr>
        <xdr:cNvPr id="16" name="CustomShape 1" hidden="1"/>
        <xdr:cNvSpPr/>
      </xdr:nvSpPr>
      <xdr:spPr>
        <a:xfrm>
          <a:off x="0" y="0"/>
          <a:ext cx="127720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123120</xdr:colOff>
      <xdr:row>49</xdr:row>
      <xdr:rowOff>189720</xdr:rowOff>
    </xdr:to>
    <xdr:sp>
      <xdr:nvSpPr>
        <xdr:cNvPr id="17" name="CustomShape 1" hidden="1"/>
        <xdr:cNvSpPr/>
      </xdr:nvSpPr>
      <xdr:spPr>
        <a:xfrm>
          <a:off x="0" y="0"/>
          <a:ext cx="127720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123120</xdr:colOff>
      <xdr:row>49</xdr:row>
      <xdr:rowOff>189720</xdr:rowOff>
    </xdr:to>
    <xdr:sp>
      <xdr:nvSpPr>
        <xdr:cNvPr id="18" name="CustomShape 1" hidden="1"/>
        <xdr:cNvSpPr/>
      </xdr:nvSpPr>
      <xdr:spPr>
        <a:xfrm>
          <a:off x="0" y="0"/>
          <a:ext cx="127720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3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4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5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6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7.v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8.v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9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20.v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21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22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23.v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24.v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25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26.v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27.v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28.v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comments" Target="../comments33.xml"/><Relationship Id="rId2" Type="http://schemas.openxmlformats.org/officeDocument/2006/relationships/drawing" Target="../drawings/drawing29.xml"/><Relationship Id="rId3" Type="http://schemas.openxmlformats.org/officeDocument/2006/relationships/vmlDrawing" Target="../drawings/vmlDrawing29.v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comments" Target="../comments34.xml"/><Relationship Id="rId2" Type="http://schemas.openxmlformats.org/officeDocument/2006/relationships/drawing" Target="../drawings/drawing30.xml"/><Relationship Id="rId3" Type="http://schemas.openxmlformats.org/officeDocument/2006/relationships/vmlDrawing" Target="../drawings/vmlDrawing30.v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comments" Target="../comments35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31.v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comments" Target="../comments36.xml"/><Relationship Id="rId2" Type="http://schemas.openxmlformats.org/officeDocument/2006/relationships/drawing" Target="../drawings/drawing32.xml"/><Relationship Id="rId3" Type="http://schemas.openxmlformats.org/officeDocument/2006/relationships/vmlDrawing" Target="../drawings/vmlDrawing32.v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comments" Target="../comments37.xml"/><Relationship Id="rId2" Type="http://schemas.openxmlformats.org/officeDocument/2006/relationships/drawing" Target="../drawings/drawing33.xml"/><Relationship Id="rId3" Type="http://schemas.openxmlformats.org/officeDocument/2006/relationships/vmlDrawing" Target="../drawings/vmlDrawing33.v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comments" Target="../comments38.xml"/><Relationship Id="rId2" Type="http://schemas.openxmlformats.org/officeDocument/2006/relationships/drawing" Target="../drawings/drawing34.xml"/><Relationship Id="rId3" Type="http://schemas.openxmlformats.org/officeDocument/2006/relationships/vmlDrawing" Target="../drawings/vmlDrawing34.v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comments" Target="../comments39.xml"/><Relationship Id="rId2" Type="http://schemas.openxmlformats.org/officeDocument/2006/relationships/drawing" Target="../drawings/drawing35.xml"/><Relationship Id="rId3" Type="http://schemas.openxmlformats.org/officeDocument/2006/relationships/vmlDrawing" Target="../drawings/vmlDrawing35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comments" Target="../comments40.xml"/><Relationship Id="rId2" Type="http://schemas.openxmlformats.org/officeDocument/2006/relationships/drawing" Target="../drawings/drawing36.xml"/><Relationship Id="rId3" Type="http://schemas.openxmlformats.org/officeDocument/2006/relationships/vmlDrawing" Target="../drawings/vmlDrawing36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497975708502"/>
    <col collapsed="false" hidden="false" max="2" min="2" style="0" width="23.1376518218623"/>
    <col collapsed="false" hidden="false" max="3" min="3" style="1" width="13.497975708502"/>
    <col collapsed="false" hidden="true" max="4" min="4" style="1" width="0"/>
    <col collapsed="false" hidden="false" max="5" min="5" style="1" width="12.6396761133603"/>
    <col collapsed="false" hidden="true" max="6" min="6" style="1" width="0"/>
    <col collapsed="false" hidden="false" max="7" min="7" style="0" width="10.6032388663968"/>
    <col collapsed="false" hidden="false" max="8" min="8" style="0" width="10.0688259109312"/>
    <col collapsed="false" hidden="false" max="9" min="9" style="0" width="8.57085020242915"/>
    <col collapsed="false" hidden="false" max="10" min="10" style="0" width="12.6396761133603"/>
    <col collapsed="false" hidden="false" max="11" min="11" style="0" width="12.5344129554656"/>
    <col collapsed="false" hidden="false" max="13" min="12" style="0" width="12.6396761133603"/>
    <col collapsed="false" hidden="false" max="1025" min="14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35.67</v>
      </c>
      <c r="K1" s="4" t="n">
        <v>49.3</v>
      </c>
      <c r="L1" s="4" t="n">
        <f aca="false">(J1 + K1) / 2</f>
        <v>42.485</v>
      </c>
    </row>
    <row r="2" s="6" customFormat="true" ht="15" hidden="false" customHeight="false" outlineLevel="0" collapsed="false">
      <c r="A2" s="5" t="n">
        <v>41751</v>
      </c>
      <c r="B2" s="6" t="s">
        <v>8</v>
      </c>
      <c r="C2" s="7" t="n">
        <f aca="false">500 + (4600 + 1000)* K1 + 8958.78 * J1 + 43000 + 1477 + 5105 + 35 + 900</f>
        <v>646656.6826</v>
      </c>
      <c r="D2" s="8" t="n">
        <f aca="false">C2</f>
        <v>646656.6826</v>
      </c>
      <c r="E2" s="8"/>
      <c r="F2" s="8" t="n">
        <f aca="false">E2</f>
        <v>0</v>
      </c>
      <c r="G2" s="9" t="n">
        <f aca="false">D2-F2</f>
        <v>646656.6826</v>
      </c>
      <c r="H2" s="1" t="n">
        <f aca="false">'Actual 1'!K5</f>
        <v>42927.0230060606</v>
      </c>
      <c r="J2" s="10" t="n">
        <f aca="false">$C2 / J1</f>
        <v>18128.8669077656</v>
      </c>
      <c r="K2" s="11" t="n">
        <f aca="false">$C2 / K1</f>
        <v>13116.7684097363</v>
      </c>
      <c r="L2" s="12" t="n">
        <f aca="false">$C2 / L1</f>
        <v>15220.8234106155</v>
      </c>
    </row>
    <row r="3" customFormat="false" ht="15" hidden="false" customHeight="false" outlineLevel="0" collapsed="false">
      <c r="A3" s="13"/>
      <c r="B3" s="14" t="s">
        <v>7</v>
      </c>
      <c r="C3" s="15"/>
      <c r="D3" s="15" t="n">
        <f aca="false">C3+D2</f>
        <v>646656.6826</v>
      </c>
      <c r="E3" s="15" t="n">
        <f aca="false">H$2/30.44*(A4-A2+1)</f>
        <v>12691.9581818182</v>
      </c>
      <c r="F3" s="15" t="n">
        <f aca="false">E3+F2</f>
        <v>12691.9581818182</v>
      </c>
      <c r="G3" s="16" t="n">
        <f aca="false">D3-F3</f>
        <v>633964.724418182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41759</v>
      </c>
      <c r="B4" s="14" t="s">
        <v>9</v>
      </c>
      <c r="C4" s="15" t="n">
        <v>45000</v>
      </c>
      <c r="D4" s="15" t="n">
        <f aca="false">C4+D3</f>
        <v>691656.6826</v>
      </c>
      <c r="E4" s="15"/>
      <c r="F4" s="1" t="n">
        <f aca="false">E4+F3</f>
        <v>12691.9581818182</v>
      </c>
      <c r="G4" s="16" t="n">
        <f aca="false">D4-F4</f>
        <v>678964.724418182</v>
      </c>
    </row>
    <row r="5" customFormat="false" ht="15" hidden="false" customHeight="false" outlineLevel="0" collapsed="false">
      <c r="A5" s="13"/>
      <c r="B5" s="14" t="s">
        <v>7</v>
      </c>
      <c r="C5" s="15"/>
      <c r="D5" s="15" t="n">
        <f aca="false">C5+D4</f>
        <v>691656.6826</v>
      </c>
      <c r="E5" s="15" t="n">
        <f aca="false">H$2/30.44*(A6-A4)</f>
        <v>5640.8703030303</v>
      </c>
      <c r="F5" s="1" t="n">
        <f aca="false">E5+F4</f>
        <v>18332.8284848485</v>
      </c>
      <c r="G5" s="16" t="n">
        <f aca="false">D5-F5</f>
        <v>673323.854115152</v>
      </c>
    </row>
    <row r="6" s="17" customFormat="true" ht="15" hidden="false" customHeight="false" outlineLevel="0" collapsed="false">
      <c r="A6" s="13" t="n">
        <v>41763</v>
      </c>
      <c r="B6" s="14" t="s">
        <v>10</v>
      </c>
      <c r="C6" s="15"/>
      <c r="D6" s="15" t="n">
        <f aca="false">C6+D5</f>
        <v>691656.6826</v>
      </c>
      <c r="E6" s="15" t="n">
        <v>29000</v>
      </c>
      <c r="F6" s="1" t="n">
        <f aca="false">E6+F5</f>
        <v>47332.8284848485</v>
      </c>
      <c r="G6" s="16" t="n">
        <f aca="false">D6-F6</f>
        <v>644323.854115152</v>
      </c>
    </row>
    <row r="7" customFormat="false" ht="15" hidden="false" customHeight="false" outlineLevel="0" collapsed="false">
      <c r="A7" s="13"/>
      <c r="B7" s="14" t="s">
        <v>7</v>
      </c>
      <c r="C7" s="15"/>
      <c r="D7" s="15" t="n">
        <f aca="false">C7+D6</f>
        <v>691656.6826</v>
      </c>
      <c r="E7" s="15" t="n">
        <f aca="false">H$2/30.44*(A8-A6)</f>
        <v>38075.8745454545</v>
      </c>
      <c r="F7" s="1" t="n">
        <f aca="false">E7+F6</f>
        <v>85408.703030303</v>
      </c>
      <c r="G7" s="16" t="n">
        <f aca="false">D7-F7</f>
        <v>606247.979569697</v>
      </c>
    </row>
    <row r="8" customFormat="false" ht="15" hidden="false" customHeight="false" outlineLevel="0" collapsed="false">
      <c r="A8" s="13" t="n">
        <v>41790</v>
      </c>
      <c r="B8" s="14" t="s">
        <v>9</v>
      </c>
      <c r="C8" s="15" t="n">
        <v>45000</v>
      </c>
      <c r="D8" s="15" t="n">
        <f aca="false">C8+D7</f>
        <v>736656.6826</v>
      </c>
      <c r="E8" s="15"/>
      <c r="F8" s="1" t="n">
        <f aca="false">E8+F7</f>
        <v>85408.703030303</v>
      </c>
      <c r="G8" s="16" t="n">
        <f aca="false">D8-F8</f>
        <v>651247.979569697</v>
      </c>
    </row>
    <row r="9" customFormat="false" ht="15" hidden="false" customHeight="false" outlineLevel="0" collapsed="false">
      <c r="A9" s="13"/>
      <c r="B9" s="14" t="s">
        <v>7</v>
      </c>
      <c r="C9" s="15"/>
      <c r="D9" s="15" t="n">
        <f aca="false">C9+D8</f>
        <v>736656.6826</v>
      </c>
      <c r="E9" s="15" t="n">
        <f aca="false">H$2/30.44*(A10-A8)</f>
        <v>5640.8703030303</v>
      </c>
      <c r="F9" s="1" t="n">
        <f aca="false">E9+F8</f>
        <v>91049.5733333333</v>
      </c>
      <c r="G9" s="16" t="n">
        <f aca="false">D9-F9</f>
        <v>645607.109266667</v>
      </c>
    </row>
    <row r="10" customFormat="false" ht="15" hidden="false" customHeight="false" outlineLevel="0" collapsed="false">
      <c r="A10" s="13" t="n">
        <v>41794</v>
      </c>
      <c r="B10" s="14" t="s">
        <v>10</v>
      </c>
      <c r="C10" s="15"/>
      <c r="D10" s="15" t="n">
        <f aca="false">C10+D9</f>
        <v>736656.6826</v>
      </c>
      <c r="E10" s="15" t="n">
        <v>29000</v>
      </c>
      <c r="F10" s="1" t="n">
        <f aca="false">E10+F9</f>
        <v>120049.573333333</v>
      </c>
      <c r="G10" s="16" t="n">
        <f aca="false">D10-F10</f>
        <v>616607.109266667</v>
      </c>
    </row>
    <row r="11" customFormat="false" ht="15" hidden="false" customHeight="false" outlineLevel="0" collapsed="false">
      <c r="A11" s="18"/>
      <c r="D11" s="1" t="n">
        <f aca="false">C11+D10</f>
        <v>736656.6826</v>
      </c>
      <c r="F11" s="1" t="n">
        <f aca="false">E11+F10</f>
        <v>120049.573333333</v>
      </c>
      <c r="G11" s="16" t="n">
        <f aca="false">D11-F11</f>
        <v>616607.109266667</v>
      </c>
    </row>
    <row r="12" customFormat="false" ht="15" hidden="false" customHeight="false" outlineLevel="0" collapsed="false">
      <c r="A12" s="18"/>
      <c r="D12" s="1" t="n">
        <f aca="false">C12+D11</f>
        <v>736656.6826</v>
      </c>
      <c r="F12" s="1" t="n">
        <f aca="false">E12+F11</f>
        <v>120049.573333333</v>
      </c>
      <c r="G12" s="16" t="n">
        <f aca="false">D12-F12</f>
        <v>616607.109266667</v>
      </c>
    </row>
    <row r="13" customFormat="false" ht="15" hidden="false" customHeight="false" outlineLevel="0" collapsed="false">
      <c r="A13" s="18"/>
      <c r="D13" s="1" t="n">
        <f aca="false">C13+D12</f>
        <v>736656.6826</v>
      </c>
      <c r="F13" s="1" t="n">
        <f aca="false">E13+F12</f>
        <v>120049.573333333</v>
      </c>
      <c r="G13" s="16" t="n">
        <f aca="false">D13-F13</f>
        <v>616607.109266667</v>
      </c>
    </row>
    <row r="14" customFormat="false" ht="15" hidden="false" customHeight="false" outlineLevel="0" collapsed="false">
      <c r="A14" s="18"/>
      <c r="D14" s="1" t="n">
        <f aca="false">C14+D13</f>
        <v>736656.6826</v>
      </c>
      <c r="F14" s="1" t="n">
        <f aca="false">E14+F13</f>
        <v>120049.573333333</v>
      </c>
      <c r="G14" s="16" t="n">
        <f aca="false">D14-F14</f>
        <v>616607.109266667</v>
      </c>
    </row>
    <row r="15" customFormat="false" ht="15" hidden="false" customHeight="false" outlineLevel="0" collapsed="false">
      <c r="A15" s="18"/>
      <c r="D15" s="1" t="n">
        <f aca="false">C15+D14</f>
        <v>736656.6826</v>
      </c>
      <c r="F15" s="1" t="n">
        <f aca="false">E15+F14</f>
        <v>120049.573333333</v>
      </c>
      <c r="G15" s="16" t="n">
        <f aca="false">D15-F15</f>
        <v>616607.109266667</v>
      </c>
    </row>
    <row r="16" customFormat="false" ht="15" hidden="false" customHeight="false" outlineLevel="0" collapsed="false">
      <c r="A16" s="18"/>
      <c r="D16" s="1" t="n">
        <f aca="false">C16+D15</f>
        <v>736656.6826</v>
      </c>
      <c r="F16" s="1" t="n">
        <f aca="false">E16+F15</f>
        <v>120049.573333333</v>
      </c>
      <c r="G16" s="16" t="n">
        <f aca="false">D16-F16</f>
        <v>616607.109266667</v>
      </c>
    </row>
    <row r="17" customFormat="false" ht="15" hidden="false" customHeight="false" outlineLevel="0" collapsed="false">
      <c r="A17" s="18"/>
      <c r="D17" s="1" t="n">
        <f aca="false">C17+D16</f>
        <v>736656.6826</v>
      </c>
      <c r="F17" s="1" t="n">
        <f aca="false">E17+F16</f>
        <v>120049.573333333</v>
      </c>
      <c r="G17" s="16" t="n">
        <f aca="false">D17-F17</f>
        <v>616607.109266667</v>
      </c>
    </row>
    <row r="18" customFormat="false" ht="15" hidden="false" customHeight="false" outlineLevel="0" collapsed="false">
      <c r="A18" s="18"/>
      <c r="D18" s="1" t="n">
        <f aca="false">C18+D17</f>
        <v>736656.6826</v>
      </c>
      <c r="F18" s="1" t="n">
        <f aca="false">E18+F17</f>
        <v>120049.573333333</v>
      </c>
      <c r="G18" s="16" t="n">
        <f aca="false">D18-F18</f>
        <v>616607.109266667</v>
      </c>
    </row>
    <row r="19" customFormat="false" ht="15" hidden="false" customHeight="false" outlineLevel="0" collapsed="false">
      <c r="A19" s="18"/>
      <c r="D19" s="1" t="n">
        <f aca="false">C19+D18</f>
        <v>736656.6826</v>
      </c>
      <c r="F19" s="1" t="n">
        <f aca="false">E19+F18</f>
        <v>120049.573333333</v>
      </c>
      <c r="G19" s="16" t="n">
        <f aca="false">D19-F19</f>
        <v>616607.109266667</v>
      </c>
    </row>
    <row r="20" customFormat="false" ht="15" hidden="false" customHeight="false" outlineLevel="0" collapsed="false">
      <c r="A20" s="18"/>
      <c r="D20" s="1" t="n">
        <f aca="false">C20+D19</f>
        <v>736656.6826</v>
      </c>
      <c r="F20" s="1" t="n">
        <f aca="false">E20+F19</f>
        <v>120049.573333333</v>
      </c>
      <c r="G20" s="16" t="n">
        <f aca="false">D20-F20</f>
        <v>616607.109266667</v>
      </c>
    </row>
    <row r="21" customFormat="false" ht="15" hidden="false" customHeight="false" outlineLevel="0" collapsed="false">
      <c r="A21" s="18"/>
      <c r="D21" s="1" t="n">
        <f aca="false">C21+D20</f>
        <v>736656.6826</v>
      </c>
      <c r="F21" s="1" t="n">
        <f aca="false">E21+F20</f>
        <v>120049.573333333</v>
      </c>
      <c r="G21" s="16" t="n">
        <f aca="false">D21-F21</f>
        <v>616607.109266667</v>
      </c>
    </row>
    <row r="22" customFormat="false" ht="15" hidden="false" customHeight="false" outlineLevel="0" collapsed="false">
      <c r="A22" s="18"/>
      <c r="D22" s="1" t="n">
        <f aca="false">C22+D21</f>
        <v>736656.6826</v>
      </c>
      <c r="F22" s="1" t="n">
        <f aca="false">E22+F21</f>
        <v>120049.573333333</v>
      </c>
      <c r="G22" s="16" t="n">
        <f aca="false">D22-F22</f>
        <v>616607.109266667</v>
      </c>
    </row>
    <row r="23" customFormat="false" ht="15" hidden="false" customHeight="false" outlineLevel="0" collapsed="false">
      <c r="A23" s="18"/>
      <c r="D23" s="1" t="n">
        <f aca="false">C23+D22</f>
        <v>736656.6826</v>
      </c>
      <c r="F23" s="1" t="n">
        <f aca="false">E23+F22</f>
        <v>120049.573333333</v>
      </c>
      <c r="G23" s="16" t="n">
        <f aca="false">D23-F23</f>
        <v>616607.109266667</v>
      </c>
    </row>
    <row r="24" customFormat="false" ht="15" hidden="false" customHeight="false" outlineLevel="0" collapsed="false">
      <c r="A24" s="18"/>
      <c r="D24" s="1" t="n">
        <f aca="false">C24+D23</f>
        <v>736656.6826</v>
      </c>
      <c r="F24" s="1" t="n">
        <f aca="false">E24+F23</f>
        <v>120049.573333333</v>
      </c>
      <c r="G24" s="16" t="n">
        <f aca="false">D24-F24</f>
        <v>616607.109266667</v>
      </c>
    </row>
    <row r="25" customFormat="false" ht="15" hidden="false" customHeight="false" outlineLevel="0" collapsed="false">
      <c r="A25" s="18"/>
      <c r="D25" s="1" t="n">
        <f aca="false">C25+D24</f>
        <v>736656.6826</v>
      </c>
      <c r="F25" s="1" t="n">
        <f aca="false">E25+F24</f>
        <v>120049.573333333</v>
      </c>
      <c r="G25" s="16" t="n">
        <f aca="false">D25-F25</f>
        <v>616607.109266667</v>
      </c>
    </row>
    <row r="26" customFormat="false" ht="15" hidden="false" customHeight="false" outlineLevel="0" collapsed="false">
      <c r="A26" s="18"/>
      <c r="D26" s="1" t="n">
        <f aca="false">C26+D25</f>
        <v>736656.6826</v>
      </c>
      <c r="F26" s="1" t="n">
        <f aca="false">E26+F25</f>
        <v>120049.573333333</v>
      </c>
      <c r="G26" s="16" t="n">
        <f aca="false">D26-F26</f>
        <v>616607.109266667</v>
      </c>
    </row>
    <row r="27" customFormat="false" ht="15" hidden="false" customHeight="false" outlineLevel="0" collapsed="false">
      <c r="A27" s="18"/>
      <c r="D27" s="1" t="n">
        <f aca="false">C27+D26</f>
        <v>736656.6826</v>
      </c>
      <c r="F27" s="1" t="n">
        <f aca="false">E27+F26</f>
        <v>120049.573333333</v>
      </c>
      <c r="G27" s="16" t="n">
        <f aca="false">D27-F27</f>
        <v>616607.109266667</v>
      </c>
    </row>
    <row r="28" customFormat="false" ht="15" hidden="false" customHeight="false" outlineLevel="0" collapsed="false">
      <c r="A28" s="18"/>
      <c r="D28" s="1" t="n">
        <f aca="false">C28+D27</f>
        <v>736656.6826</v>
      </c>
      <c r="F28" s="1" t="n">
        <f aca="false">E28+F27</f>
        <v>120049.573333333</v>
      </c>
      <c r="G28" s="16" t="n">
        <f aca="false">D28-F28</f>
        <v>616607.109266667</v>
      </c>
    </row>
    <row r="29" customFormat="false" ht="15" hidden="false" customHeight="false" outlineLevel="0" collapsed="false">
      <c r="A29" s="18"/>
      <c r="D29" s="1" t="n">
        <f aca="false">C29+D28</f>
        <v>736656.6826</v>
      </c>
      <c r="F29" s="1" t="n">
        <f aca="false">E29+F28</f>
        <v>120049.573333333</v>
      </c>
      <c r="G29" s="16" t="n">
        <f aca="false">D29-F29</f>
        <v>616607.109266667</v>
      </c>
    </row>
    <row r="30" customFormat="false" ht="15" hidden="false" customHeight="false" outlineLevel="0" collapsed="false">
      <c r="A30" s="18"/>
      <c r="D30" s="1" t="n">
        <f aca="false">C30+D29</f>
        <v>736656.6826</v>
      </c>
      <c r="F30" s="1" t="n">
        <f aca="false">E30+F29</f>
        <v>120049.573333333</v>
      </c>
      <c r="G30" s="16" t="n">
        <f aca="false">D30-F30</f>
        <v>616607.109266667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497975708502"/>
    <col collapsed="false" hidden="false" max="2" min="2" style="0" width="23.1376518218623"/>
    <col collapsed="false" hidden="false" max="3" min="3" style="1" width="13.497975708502"/>
    <col collapsed="false" hidden="true" max="4" min="4" style="1" width="0"/>
    <col collapsed="false" hidden="false" max="5" min="5" style="1" width="12.6396761133603"/>
    <col collapsed="false" hidden="true" max="6" min="6" style="1" width="0"/>
    <col collapsed="false" hidden="false" max="7" min="7" style="0" width="10.6032388663968"/>
    <col collapsed="false" hidden="false" max="8" min="8" style="0" width="10.0688259109312"/>
    <col collapsed="false" hidden="false" max="9" min="9" style="0" width="8.57085020242915"/>
    <col collapsed="false" hidden="false" max="10" min="10" style="0" width="11.1417004048583"/>
    <col collapsed="false" hidden="false" max="11" min="11" style="0" width="12.3198380566802"/>
    <col collapsed="false" hidden="false" max="12" min="12" style="0" width="12.6396761133603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51.05</v>
      </c>
      <c r="K1" s="4" t="n">
        <v>62.29</v>
      </c>
      <c r="L1" s="4" t="n">
        <f aca="false">(J1 + K1) / 2</f>
        <v>56.67</v>
      </c>
    </row>
    <row r="2" s="6" customFormat="true" ht="15" hidden="false" customHeight="false" outlineLevel="0" collapsed="false">
      <c r="A2" s="5" t="n">
        <v>42001</v>
      </c>
      <c r="B2" s="6" t="s">
        <v>8</v>
      </c>
      <c r="C2" s="7" t="n">
        <f aca="false">(3000 + 1000) * K1 + (5400 + 62.4) * J1 + 31602.87 + 282.87 + 1000</f>
        <v>560901.26</v>
      </c>
      <c r="D2" s="8" t="n">
        <f aca="false">C2</f>
        <v>560901.26</v>
      </c>
      <c r="E2" s="8"/>
      <c r="F2" s="8" t="n">
        <f aca="false">E2</f>
        <v>0</v>
      </c>
      <c r="G2" s="9" t="n">
        <f aca="false">D2-F2</f>
        <v>560901.26</v>
      </c>
      <c r="H2" s="1" t="n">
        <f aca="false">'Actual 1'!K5</f>
        <v>42927.0230060606</v>
      </c>
      <c r="J2" s="10" t="n">
        <f aca="false">$C2 / J1</f>
        <v>10987.2920666014</v>
      </c>
      <c r="K2" s="11" t="n">
        <f aca="false">$C2 / K1</f>
        <v>9004.67587092631</v>
      </c>
      <c r="L2" s="12" t="n">
        <f aca="false">$C2 / L1</f>
        <v>9897.67531321687</v>
      </c>
    </row>
    <row r="3" customFormat="false" ht="15" hidden="false" customHeight="false" outlineLevel="0" collapsed="false">
      <c r="A3" s="13"/>
      <c r="B3" s="14"/>
      <c r="C3" s="15"/>
      <c r="D3" s="15" t="n">
        <f aca="false">C3+D2</f>
        <v>560901.26</v>
      </c>
      <c r="E3" s="15"/>
      <c r="F3" s="15" t="n">
        <f aca="false">E3+F2</f>
        <v>0</v>
      </c>
      <c r="G3" s="16" t="n">
        <f aca="false">D3-F3</f>
        <v>560901.26</v>
      </c>
      <c r="H3" s="8"/>
    </row>
    <row r="4" customFormat="false" ht="15" hidden="false" customHeight="false" outlineLevel="0" collapsed="false">
      <c r="A4" s="13"/>
      <c r="B4" s="14"/>
      <c r="C4" s="15"/>
      <c r="D4" s="15" t="n">
        <f aca="false">C4+D3</f>
        <v>560901.26</v>
      </c>
      <c r="E4" s="15"/>
      <c r="F4" s="1" t="n">
        <f aca="false">E4+F3</f>
        <v>0</v>
      </c>
      <c r="G4" s="16" t="n">
        <f aca="false">D4-F4</f>
        <v>560901.26</v>
      </c>
    </row>
    <row r="5" customFormat="false" ht="15" hidden="false" customHeight="false" outlineLevel="0" collapsed="false">
      <c r="A5" s="13"/>
      <c r="B5" s="14"/>
      <c r="C5" s="15"/>
      <c r="D5" s="15" t="n">
        <f aca="false">C5+D4</f>
        <v>560901.26</v>
      </c>
      <c r="E5" s="15"/>
      <c r="F5" s="1" t="n">
        <f aca="false">E5+F4</f>
        <v>0</v>
      </c>
      <c r="G5" s="16" t="n">
        <f aca="false">D5-F5</f>
        <v>560901.26</v>
      </c>
    </row>
    <row r="6" s="17" customFormat="true" ht="15" hidden="false" customHeight="false" outlineLevel="0" collapsed="false">
      <c r="A6" s="13"/>
      <c r="B6" s="14"/>
      <c r="C6" s="15"/>
      <c r="D6" s="15" t="n">
        <f aca="false">C6+D5</f>
        <v>560901.26</v>
      </c>
      <c r="E6" s="15"/>
      <c r="F6" s="1" t="n">
        <f aca="false">E6+F5</f>
        <v>0</v>
      </c>
      <c r="G6" s="16" t="n">
        <f aca="false">D6-F6</f>
        <v>560901.26</v>
      </c>
    </row>
    <row r="7" customFormat="false" ht="15" hidden="false" customHeight="false" outlineLevel="0" collapsed="false">
      <c r="A7" s="13"/>
      <c r="B7" s="14"/>
      <c r="C7" s="15"/>
      <c r="D7" s="15" t="n">
        <f aca="false">C7+D6</f>
        <v>560901.26</v>
      </c>
      <c r="E7" s="15"/>
      <c r="F7" s="1" t="n">
        <f aca="false">E7+F6</f>
        <v>0</v>
      </c>
      <c r="G7" s="16" t="n">
        <f aca="false">D7-F7</f>
        <v>560901.26</v>
      </c>
    </row>
    <row r="8" customFormat="false" ht="15" hidden="false" customHeight="false" outlineLevel="0" collapsed="false">
      <c r="A8" s="13"/>
      <c r="B8" s="14"/>
      <c r="C8" s="15"/>
      <c r="D8" s="15" t="n">
        <f aca="false">C8+D7</f>
        <v>560901.26</v>
      </c>
      <c r="E8" s="15"/>
      <c r="F8" s="1" t="n">
        <f aca="false">E8+F7</f>
        <v>0</v>
      </c>
      <c r="G8" s="16" t="n">
        <f aca="false">D8-F8</f>
        <v>560901.26</v>
      </c>
    </row>
    <row r="9" customFormat="false" ht="15" hidden="false" customHeight="false" outlineLevel="0" collapsed="false">
      <c r="A9" s="13"/>
      <c r="B9" s="14"/>
      <c r="C9" s="15"/>
      <c r="D9" s="15" t="n">
        <f aca="false">C9+D8</f>
        <v>560901.26</v>
      </c>
      <c r="E9" s="15"/>
      <c r="F9" s="1" t="n">
        <f aca="false">E9+F8</f>
        <v>0</v>
      </c>
      <c r="G9" s="16" t="n">
        <f aca="false">D9-F9</f>
        <v>560901.26</v>
      </c>
    </row>
    <row r="10" customFormat="false" ht="15" hidden="false" customHeight="false" outlineLevel="0" collapsed="false">
      <c r="A10" s="13"/>
      <c r="B10" s="14"/>
      <c r="C10" s="15"/>
      <c r="D10" s="15" t="n">
        <f aca="false">C10+D9</f>
        <v>560901.26</v>
      </c>
      <c r="E10" s="15"/>
      <c r="F10" s="1" t="n">
        <f aca="false">E10+F9</f>
        <v>0</v>
      </c>
      <c r="G10" s="16" t="n">
        <f aca="false">D10-F10</f>
        <v>560901.26</v>
      </c>
    </row>
    <row r="11" customFormat="false" ht="15" hidden="false" customHeight="false" outlineLevel="0" collapsed="false">
      <c r="A11" s="18"/>
      <c r="D11" s="1" t="n">
        <f aca="false">C11+D10</f>
        <v>560901.26</v>
      </c>
      <c r="F11" s="1" t="n">
        <f aca="false">E11+F10</f>
        <v>0</v>
      </c>
      <c r="G11" s="16" t="n">
        <f aca="false">D11-F11</f>
        <v>560901.26</v>
      </c>
    </row>
    <row r="12" customFormat="false" ht="15" hidden="false" customHeight="false" outlineLevel="0" collapsed="false">
      <c r="A12" s="18"/>
      <c r="D12" s="1" t="n">
        <f aca="false">C12+D11</f>
        <v>560901.26</v>
      </c>
      <c r="F12" s="1" t="n">
        <f aca="false">E12+F11</f>
        <v>0</v>
      </c>
      <c r="G12" s="16" t="n">
        <f aca="false">D12-F12</f>
        <v>560901.26</v>
      </c>
    </row>
    <row r="13" customFormat="false" ht="15" hidden="false" customHeight="false" outlineLevel="0" collapsed="false">
      <c r="A13" s="18"/>
      <c r="D13" s="1" t="n">
        <f aca="false">C13+D12</f>
        <v>560901.26</v>
      </c>
      <c r="F13" s="1" t="n">
        <f aca="false">E13+F12</f>
        <v>0</v>
      </c>
      <c r="G13" s="16" t="n">
        <f aca="false">D13-F13</f>
        <v>560901.26</v>
      </c>
    </row>
    <row r="14" customFormat="false" ht="15" hidden="false" customHeight="false" outlineLevel="0" collapsed="false">
      <c r="A14" s="18"/>
      <c r="D14" s="1" t="n">
        <f aca="false">C14+D13</f>
        <v>560901.26</v>
      </c>
      <c r="F14" s="1" t="n">
        <f aca="false">E14+F13</f>
        <v>0</v>
      </c>
      <c r="G14" s="16" t="n">
        <f aca="false">D14-F14</f>
        <v>560901.26</v>
      </c>
    </row>
    <row r="15" customFormat="false" ht="15" hidden="false" customHeight="false" outlineLevel="0" collapsed="false">
      <c r="A15" s="18"/>
      <c r="D15" s="1" t="n">
        <f aca="false">C15+D14</f>
        <v>560901.26</v>
      </c>
      <c r="F15" s="1" t="n">
        <f aca="false">E15+F14</f>
        <v>0</v>
      </c>
      <c r="G15" s="16" t="n">
        <f aca="false">D15-F15</f>
        <v>560901.26</v>
      </c>
    </row>
    <row r="16" customFormat="false" ht="15" hidden="false" customHeight="false" outlineLevel="0" collapsed="false">
      <c r="A16" s="18"/>
      <c r="D16" s="1" t="n">
        <f aca="false">C16+D15</f>
        <v>560901.26</v>
      </c>
      <c r="F16" s="1" t="n">
        <f aca="false">E16+F15</f>
        <v>0</v>
      </c>
      <c r="G16" s="16" t="n">
        <f aca="false">D16-F16</f>
        <v>560901.26</v>
      </c>
    </row>
    <row r="17" customFormat="false" ht="15" hidden="false" customHeight="false" outlineLevel="0" collapsed="false">
      <c r="A17" s="18"/>
      <c r="D17" s="1" t="n">
        <f aca="false">C17+D16</f>
        <v>560901.26</v>
      </c>
      <c r="F17" s="1" t="n">
        <f aca="false">E17+F16</f>
        <v>0</v>
      </c>
      <c r="G17" s="16" t="n">
        <f aca="false">D17-F17</f>
        <v>560901.26</v>
      </c>
    </row>
    <row r="18" customFormat="false" ht="15" hidden="false" customHeight="false" outlineLevel="0" collapsed="false">
      <c r="A18" s="18"/>
      <c r="D18" s="1" t="n">
        <f aca="false">C18+D17</f>
        <v>560901.26</v>
      </c>
      <c r="F18" s="1" t="n">
        <f aca="false">E18+F17</f>
        <v>0</v>
      </c>
      <c r="G18" s="16" t="n">
        <f aca="false">D18-F18</f>
        <v>560901.26</v>
      </c>
    </row>
    <row r="19" customFormat="false" ht="15" hidden="false" customHeight="false" outlineLevel="0" collapsed="false">
      <c r="A19" s="18"/>
      <c r="D19" s="1" t="n">
        <f aca="false">C19+D18</f>
        <v>560901.26</v>
      </c>
      <c r="F19" s="1" t="n">
        <f aca="false">E19+F18</f>
        <v>0</v>
      </c>
      <c r="G19" s="16" t="n">
        <f aca="false">D19-F19</f>
        <v>560901.26</v>
      </c>
    </row>
    <row r="20" customFormat="false" ht="15" hidden="false" customHeight="false" outlineLevel="0" collapsed="false">
      <c r="A20" s="18"/>
      <c r="D20" s="1" t="n">
        <f aca="false">C20+D19</f>
        <v>560901.26</v>
      </c>
      <c r="F20" s="1" t="n">
        <f aca="false">E20+F19</f>
        <v>0</v>
      </c>
      <c r="G20" s="16" t="n">
        <f aca="false">D20-F20</f>
        <v>560901.26</v>
      </c>
    </row>
    <row r="21" customFormat="false" ht="15" hidden="false" customHeight="false" outlineLevel="0" collapsed="false">
      <c r="A21" s="18"/>
      <c r="D21" s="1" t="n">
        <f aca="false">C21+D20</f>
        <v>560901.26</v>
      </c>
      <c r="F21" s="1" t="n">
        <f aca="false">E21+F20</f>
        <v>0</v>
      </c>
      <c r="G21" s="16" t="n">
        <f aca="false">D21-F21</f>
        <v>560901.26</v>
      </c>
    </row>
    <row r="22" customFormat="false" ht="15" hidden="false" customHeight="false" outlineLevel="0" collapsed="false">
      <c r="A22" s="18"/>
      <c r="D22" s="1" t="n">
        <f aca="false">C22+D21</f>
        <v>560901.26</v>
      </c>
      <c r="F22" s="1" t="n">
        <f aca="false">E22+F21</f>
        <v>0</v>
      </c>
      <c r="G22" s="16" t="n">
        <f aca="false">D22-F22</f>
        <v>560901.26</v>
      </c>
    </row>
    <row r="23" customFormat="false" ht="15" hidden="false" customHeight="false" outlineLevel="0" collapsed="false">
      <c r="A23" s="18"/>
      <c r="D23" s="1" t="n">
        <f aca="false">C23+D22</f>
        <v>560901.26</v>
      </c>
      <c r="F23" s="1" t="n">
        <f aca="false">E23+F22</f>
        <v>0</v>
      </c>
      <c r="G23" s="16" t="n">
        <f aca="false">D23-F23</f>
        <v>560901.26</v>
      </c>
    </row>
    <row r="24" customFormat="false" ht="15" hidden="false" customHeight="false" outlineLevel="0" collapsed="false">
      <c r="A24" s="18"/>
      <c r="D24" s="1" t="n">
        <f aca="false">C24+D23</f>
        <v>560901.26</v>
      </c>
      <c r="F24" s="1" t="n">
        <f aca="false">E24+F23</f>
        <v>0</v>
      </c>
      <c r="G24" s="16" t="n">
        <f aca="false">D24-F24</f>
        <v>560901.26</v>
      </c>
    </row>
    <row r="25" customFormat="false" ht="15" hidden="false" customHeight="false" outlineLevel="0" collapsed="false">
      <c r="A25" s="18"/>
      <c r="D25" s="1" t="n">
        <f aca="false">C25+D24</f>
        <v>560901.26</v>
      </c>
      <c r="F25" s="1" t="n">
        <f aca="false">E25+F24</f>
        <v>0</v>
      </c>
      <c r="G25" s="16" t="n">
        <f aca="false">D25-F25</f>
        <v>560901.26</v>
      </c>
    </row>
    <row r="26" customFormat="false" ht="15" hidden="false" customHeight="false" outlineLevel="0" collapsed="false">
      <c r="A26" s="18"/>
      <c r="D26" s="1" t="n">
        <f aca="false">C26+D25</f>
        <v>560901.26</v>
      </c>
      <c r="F26" s="1" t="n">
        <f aca="false">E26+F25</f>
        <v>0</v>
      </c>
      <c r="G26" s="16" t="n">
        <f aca="false">D26-F26</f>
        <v>560901.26</v>
      </c>
    </row>
    <row r="27" customFormat="false" ht="15" hidden="false" customHeight="false" outlineLevel="0" collapsed="false">
      <c r="A27" s="18"/>
      <c r="D27" s="1" t="n">
        <f aca="false">C27+D26</f>
        <v>560901.26</v>
      </c>
      <c r="F27" s="1" t="n">
        <f aca="false">E27+F26</f>
        <v>0</v>
      </c>
      <c r="G27" s="16" t="n">
        <f aca="false">D27-F27</f>
        <v>560901.26</v>
      </c>
    </row>
    <row r="28" customFormat="false" ht="15" hidden="false" customHeight="false" outlineLevel="0" collapsed="false">
      <c r="A28" s="18"/>
      <c r="D28" s="1" t="n">
        <f aca="false">C28+D27</f>
        <v>560901.26</v>
      </c>
      <c r="F28" s="1" t="n">
        <f aca="false">E28+F27</f>
        <v>0</v>
      </c>
      <c r="G28" s="16" t="n">
        <f aca="false">D28-F28</f>
        <v>560901.26</v>
      </c>
    </row>
    <row r="29" customFormat="false" ht="15" hidden="false" customHeight="false" outlineLevel="0" collapsed="false">
      <c r="A29" s="18"/>
      <c r="D29" s="1" t="n">
        <f aca="false">C29+D28</f>
        <v>560901.26</v>
      </c>
      <c r="F29" s="1" t="n">
        <f aca="false">E29+F28</f>
        <v>0</v>
      </c>
      <c r="G29" s="16" t="n">
        <f aca="false">D29-F29</f>
        <v>560901.26</v>
      </c>
    </row>
    <row r="30" customFormat="false" ht="15" hidden="false" customHeight="false" outlineLevel="0" collapsed="false">
      <c r="A30" s="18"/>
      <c r="D30" s="1" t="n">
        <f aca="false">C30+D29</f>
        <v>560901.26</v>
      </c>
      <c r="F30" s="1" t="n">
        <f aca="false">E30+F29</f>
        <v>0</v>
      </c>
      <c r="G30" s="16" t="n">
        <f aca="false">D30-F30</f>
        <v>560901.26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2.6396761133603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2.6396761133603"/>
    <col collapsed="false" hidden="false" max="8" min="8" style="0" width="12.6396761133603"/>
    <col collapsed="false" hidden="false" max="9" min="9" style="0" width="8.57085020242915"/>
    <col collapsed="false" hidden="false" max="10" min="10" style="0" width="11.1417004048583"/>
    <col collapsed="false" hidden="false" max="11" min="11" style="0" width="12.3198380566802"/>
    <col collapsed="false" hidden="false" max="12" min="12" style="0" width="12.6396761133603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65.7</v>
      </c>
      <c r="K1" s="4" t="n">
        <v>74.42</v>
      </c>
      <c r="L1" s="4" t="n">
        <f aca="false">(J1 + K1) / 2</f>
        <v>70.06</v>
      </c>
    </row>
    <row r="2" s="6" customFormat="true" ht="15" hidden="false" customHeight="false" outlineLevel="0" collapsed="false">
      <c r="A2" s="5" t="n">
        <v>42045</v>
      </c>
      <c r="B2" s="6" t="s">
        <v>8</v>
      </c>
      <c r="C2" s="25" t="n">
        <f aca="false">(2000 + 1000) * K1 + 5049.44 * J1 + 30515.18 + 60000 + 562.67</f>
        <v>646086.058</v>
      </c>
      <c r="D2" s="25" t="n">
        <f aca="false">C2</f>
        <v>646086.058</v>
      </c>
      <c r="E2" s="25"/>
      <c r="F2" s="25" t="n">
        <f aca="false">E2</f>
        <v>0</v>
      </c>
      <c r="G2" s="25" t="n">
        <f aca="false">D2-F2</f>
        <v>646086.058</v>
      </c>
      <c r="H2" s="1" t="n">
        <f aca="false">'Actual 1'!K5</f>
        <v>42927.0230060606</v>
      </c>
      <c r="J2" s="10" t="n">
        <f aca="false">$G2 / J$1</f>
        <v>9833.88216133942</v>
      </c>
      <c r="K2" s="11" t="n">
        <f aca="false">$G2 / K$1</f>
        <v>8681.6186240258</v>
      </c>
      <c r="L2" s="12" t="n">
        <f aca="false">$G2 / L$1</f>
        <v>9221.89634598915</v>
      </c>
    </row>
    <row r="3" customFormat="false" ht="15" hidden="false" customHeight="false" outlineLevel="0" collapsed="false">
      <c r="A3" s="13" t="n">
        <v>42073</v>
      </c>
      <c r="B3" s="14" t="s">
        <v>120</v>
      </c>
      <c r="C3" s="0"/>
      <c r="D3" s="27" t="n">
        <f aca="false">C3+D2</f>
        <v>646086.058</v>
      </c>
      <c r="E3" s="27" t="n">
        <v>200000</v>
      </c>
      <c r="F3" s="27" t="n">
        <f aca="false">E3+F2</f>
        <v>200000</v>
      </c>
      <c r="G3" s="25" t="n">
        <f aca="false">D3-F3</f>
        <v>446086.058</v>
      </c>
      <c r="H3" s="8"/>
      <c r="J3" s="10" t="n">
        <f aca="false">$G3 / J$1</f>
        <v>6789.74213089802</v>
      </c>
      <c r="K3" s="11" t="n">
        <f aca="false">$G3 / K$1</f>
        <v>5994.16901370599</v>
      </c>
      <c r="L3" s="12" t="n">
        <f aca="false">$G3 / L$1</f>
        <v>6367.20037111048</v>
      </c>
    </row>
    <row r="4" customFormat="false" ht="15" hidden="false" customHeight="false" outlineLevel="0" collapsed="false">
      <c r="A4" s="13" t="n">
        <v>42369</v>
      </c>
      <c r="B4" s="14" t="s">
        <v>121</v>
      </c>
      <c r="C4" s="25" t="n">
        <f aca="false">3300 * 1.13 * K1</f>
        <v>277512.18</v>
      </c>
      <c r="D4" s="27" t="n">
        <f aca="false">C4+D3</f>
        <v>923598.238</v>
      </c>
      <c r="E4" s="27"/>
      <c r="F4" s="25" t="n">
        <f aca="false">E4+F3</f>
        <v>200000</v>
      </c>
      <c r="G4" s="25" t="n">
        <f aca="false">D4-F4</f>
        <v>723598.238</v>
      </c>
    </row>
    <row r="5" customFormat="false" ht="15" hidden="false" customHeight="false" outlineLevel="0" collapsed="false">
      <c r="A5" s="13"/>
      <c r="B5" s="14"/>
      <c r="C5" s="0"/>
      <c r="D5" s="27" t="n">
        <f aca="false">C5+D4</f>
        <v>923598.238</v>
      </c>
      <c r="E5" s="27"/>
      <c r="F5" s="25" t="n">
        <f aca="false">E5+F4</f>
        <v>200000</v>
      </c>
      <c r="G5" s="25" t="n">
        <f aca="false">D5-F5</f>
        <v>723598.238</v>
      </c>
    </row>
    <row r="6" s="17" customFormat="true" ht="15" hidden="false" customHeight="false" outlineLevel="0" collapsed="false">
      <c r="A6" s="13"/>
      <c r="B6" s="14"/>
      <c r="C6" s="25"/>
      <c r="D6" s="27" t="n">
        <f aca="false">C6+D5</f>
        <v>923598.238</v>
      </c>
      <c r="E6" s="27"/>
      <c r="F6" s="25" t="n">
        <f aca="false">E6+F5</f>
        <v>200000</v>
      </c>
      <c r="G6" s="25" t="n">
        <f aca="false">D6-F6</f>
        <v>723598.238</v>
      </c>
    </row>
    <row r="7" customFormat="false" ht="15" hidden="false" customHeight="false" outlineLevel="0" collapsed="false">
      <c r="A7" s="13"/>
      <c r="B7" s="14"/>
      <c r="D7" s="27" t="n">
        <f aca="false">C7+D6</f>
        <v>923598.238</v>
      </c>
      <c r="E7" s="27"/>
      <c r="F7" s="25" t="n">
        <f aca="false">E7+F6</f>
        <v>200000</v>
      </c>
      <c r="G7" s="25" t="n">
        <f aca="false">D7-F7</f>
        <v>723598.238</v>
      </c>
    </row>
    <row r="8" customFormat="false" ht="15" hidden="false" customHeight="false" outlineLevel="0" collapsed="false">
      <c r="A8" s="13"/>
      <c r="B8" s="14"/>
      <c r="D8" s="27" t="n">
        <f aca="false">C8+D7</f>
        <v>923598.238</v>
      </c>
      <c r="E8" s="27"/>
      <c r="F8" s="25" t="n">
        <f aca="false">E8+F7</f>
        <v>200000</v>
      </c>
      <c r="G8" s="25" t="n">
        <f aca="false">D8-F8</f>
        <v>723598.238</v>
      </c>
    </row>
    <row r="9" customFormat="false" ht="15" hidden="false" customHeight="false" outlineLevel="0" collapsed="false">
      <c r="A9" s="13"/>
      <c r="B9" s="14"/>
      <c r="D9" s="27" t="n">
        <f aca="false">C9+D8</f>
        <v>923598.238</v>
      </c>
      <c r="E9" s="27"/>
      <c r="F9" s="25" t="n">
        <f aca="false">E9+F8</f>
        <v>200000</v>
      </c>
      <c r="G9" s="25" t="n">
        <f aca="false">D9-F9</f>
        <v>723598.238</v>
      </c>
    </row>
    <row r="10" customFormat="false" ht="15" hidden="false" customHeight="false" outlineLevel="0" collapsed="false">
      <c r="A10" s="13"/>
      <c r="B10" s="14"/>
      <c r="D10" s="27" t="n">
        <f aca="false">C10+D9</f>
        <v>923598.238</v>
      </c>
      <c r="E10" s="27"/>
      <c r="F10" s="25" t="n">
        <f aca="false">E10+F9</f>
        <v>200000</v>
      </c>
      <c r="G10" s="25" t="n">
        <f aca="false">D10-F10</f>
        <v>723598.238</v>
      </c>
    </row>
    <row r="11" customFormat="false" ht="15" hidden="false" customHeight="false" outlineLevel="0" collapsed="false">
      <c r="A11" s="18"/>
      <c r="D11" s="25" t="n">
        <f aca="false">C11+D10</f>
        <v>923598.238</v>
      </c>
      <c r="F11" s="25" t="n">
        <f aca="false">E11+F10</f>
        <v>200000</v>
      </c>
      <c r="G11" s="25" t="n">
        <f aca="false">D11-F11</f>
        <v>723598.238</v>
      </c>
    </row>
    <row r="12" customFormat="false" ht="15" hidden="false" customHeight="false" outlineLevel="0" collapsed="false">
      <c r="A12" s="18"/>
      <c r="D12" s="25" t="n">
        <f aca="false">C12+D11</f>
        <v>923598.238</v>
      </c>
      <c r="F12" s="25" t="n">
        <f aca="false">E12+F11</f>
        <v>200000</v>
      </c>
      <c r="G12" s="25" t="n">
        <f aca="false">D12-F12</f>
        <v>723598.238</v>
      </c>
    </row>
    <row r="13" customFormat="false" ht="15" hidden="false" customHeight="false" outlineLevel="0" collapsed="false">
      <c r="A13" s="18"/>
      <c r="D13" s="25" t="n">
        <f aca="false">C13+D12</f>
        <v>923598.238</v>
      </c>
      <c r="F13" s="25" t="n">
        <f aca="false">E13+F12</f>
        <v>200000</v>
      </c>
      <c r="G13" s="25" t="n">
        <f aca="false">D13-F13</f>
        <v>723598.238</v>
      </c>
    </row>
    <row r="14" customFormat="false" ht="15" hidden="false" customHeight="false" outlineLevel="0" collapsed="false">
      <c r="A14" s="18"/>
      <c r="D14" s="25" t="n">
        <f aca="false">C14+D13</f>
        <v>923598.238</v>
      </c>
      <c r="F14" s="25" t="n">
        <f aca="false">E14+F13</f>
        <v>200000</v>
      </c>
      <c r="G14" s="25" t="n">
        <f aca="false">D14-F14</f>
        <v>723598.238</v>
      </c>
    </row>
    <row r="15" customFormat="false" ht="15" hidden="false" customHeight="false" outlineLevel="0" collapsed="false">
      <c r="A15" s="18"/>
      <c r="D15" s="25" t="n">
        <f aca="false">C15+D14</f>
        <v>923598.238</v>
      </c>
      <c r="F15" s="25" t="n">
        <f aca="false">E15+F14</f>
        <v>200000</v>
      </c>
      <c r="G15" s="25" t="n">
        <f aca="false">D15-F15</f>
        <v>723598.238</v>
      </c>
    </row>
    <row r="16" customFormat="false" ht="15" hidden="false" customHeight="false" outlineLevel="0" collapsed="false">
      <c r="A16" s="18"/>
      <c r="D16" s="25" t="n">
        <f aca="false">C16+D15</f>
        <v>923598.238</v>
      </c>
      <c r="F16" s="25" t="n">
        <f aca="false">E16+F15</f>
        <v>200000</v>
      </c>
      <c r="G16" s="25" t="n">
        <f aca="false">D16-F16</f>
        <v>723598.238</v>
      </c>
    </row>
    <row r="17" customFormat="false" ht="15" hidden="false" customHeight="false" outlineLevel="0" collapsed="false">
      <c r="A17" s="18"/>
      <c r="D17" s="25" t="n">
        <f aca="false">C17+D16</f>
        <v>923598.238</v>
      </c>
      <c r="F17" s="25" t="n">
        <f aca="false">E17+F16</f>
        <v>200000</v>
      </c>
      <c r="G17" s="25" t="n">
        <f aca="false">D17-F17</f>
        <v>723598.238</v>
      </c>
    </row>
    <row r="18" customFormat="false" ht="15" hidden="false" customHeight="false" outlineLevel="0" collapsed="false">
      <c r="A18" s="18"/>
      <c r="D18" s="25" t="n">
        <f aca="false">C18+D17</f>
        <v>923598.238</v>
      </c>
      <c r="F18" s="25" t="n">
        <f aca="false">E18+F17</f>
        <v>200000</v>
      </c>
      <c r="G18" s="25" t="n">
        <f aca="false">D18-F18</f>
        <v>723598.238</v>
      </c>
    </row>
    <row r="19" customFormat="false" ht="15" hidden="false" customHeight="false" outlineLevel="0" collapsed="false">
      <c r="A19" s="18"/>
      <c r="D19" s="25" t="n">
        <f aca="false">C19+D18</f>
        <v>923598.238</v>
      </c>
      <c r="F19" s="25" t="n">
        <f aca="false">E19+F18</f>
        <v>200000</v>
      </c>
      <c r="G19" s="25" t="n">
        <f aca="false">D19-F19</f>
        <v>723598.238</v>
      </c>
    </row>
    <row r="20" customFormat="false" ht="15" hidden="false" customHeight="false" outlineLevel="0" collapsed="false">
      <c r="A20" s="18"/>
      <c r="D20" s="25" t="n">
        <f aca="false">C20+D19</f>
        <v>923598.238</v>
      </c>
      <c r="F20" s="25" t="n">
        <f aca="false">E20+F19</f>
        <v>200000</v>
      </c>
      <c r="G20" s="25" t="n">
        <f aca="false">D20-F20</f>
        <v>723598.238</v>
      </c>
    </row>
    <row r="21" customFormat="false" ht="15" hidden="false" customHeight="false" outlineLevel="0" collapsed="false">
      <c r="A21" s="18"/>
      <c r="D21" s="25" t="n">
        <f aca="false">C21+D20</f>
        <v>923598.238</v>
      </c>
      <c r="F21" s="25" t="n">
        <f aca="false">E21+F20</f>
        <v>200000</v>
      </c>
      <c r="G21" s="25" t="n">
        <f aca="false">D21-F21</f>
        <v>723598.238</v>
      </c>
    </row>
    <row r="22" customFormat="false" ht="15" hidden="false" customHeight="false" outlineLevel="0" collapsed="false">
      <c r="A22" s="18"/>
      <c r="D22" s="25" t="n">
        <f aca="false">C22+D21</f>
        <v>923598.238</v>
      </c>
      <c r="F22" s="25" t="n">
        <f aca="false">E22+F21</f>
        <v>200000</v>
      </c>
      <c r="G22" s="25" t="n">
        <f aca="false">D22-F22</f>
        <v>723598.238</v>
      </c>
    </row>
    <row r="23" customFormat="false" ht="15" hidden="false" customHeight="false" outlineLevel="0" collapsed="false">
      <c r="A23" s="18"/>
      <c r="D23" s="25" t="n">
        <f aca="false">C23+D22</f>
        <v>923598.238</v>
      </c>
      <c r="F23" s="25" t="n">
        <f aca="false">E23+F22</f>
        <v>200000</v>
      </c>
      <c r="G23" s="25" t="n">
        <f aca="false">D23-F23</f>
        <v>723598.238</v>
      </c>
    </row>
    <row r="24" customFormat="false" ht="15" hidden="false" customHeight="false" outlineLevel="0" collapsed="false">
      <c r="A24" s="18"/>
      <c r="D24" s="25" t="n">
        <f aca="false">C24+D23</f>
        <v>923598.238</v>
      </c>
      <c r="F24" s="25" t="n">
        <f aca="false">E24+F23</f>
        <v>200000</v>
      </c>
      <c r="G24" s="25" t="n">
        <f aca="false">D24-F24</f>
        <v>723598.238</v>
      </c>
    </row>
    <row r="25" customFormat="false" ht="15" hidden="false" customHeight="false" outlineLevel="0" collapsed="false">
      <c r="A25" s="18"/>
      <c r="D25" s="25" t="n">
        <f aca="false">C25+D24</f>
        <v>923598.238</v>
      </c>
      <c r="F25" s="25" t="n">
        <f aca="false">E25+F24</f>
        <v>200000</v>
      </c>
      <c r="G25" s="25" t="n">
        <f aca="false">D25-F25</f>
        <v>723598.238</v>
      </c>
    </row>
    <row r="26" customFormat="false" ht="15" hidden="false" customHeight="false" outlineLevel="0" collapsed="false">
      <c r="A26" s="18"/>
      <c r="D26" s="25" t="n">
        <f aca="false">C26+D25</f>
        <v>923598.238</v>
      </c>
      <c r="F26" s="25" t="n">
        <f aca="false">E26+F25</f>
        <v>200000</v>
      </c>
      <c r="G26" s="25" t="n">
        <f aca="false">D26-F26</f>
        <v>723598.238</v>
      </c>
    </row>
    <row r="27" customFormat="false" ht="15" hidden="false" customHeight="false" outlineLevel="0" collapsed="false">
      <c r="A27" s="18"/>
      <c r="D27" s="25" t="n">
        <f aca="false">C27+D26</f>
        <v>923598.238</v>
      </c>
      <c r="F27" s="25" t="n">
        <f aca="false">E27+F26</f>
        <v>200000</v>
      </c>
      <c r="G27" s="25" t="n">
        <f aca="false">D27-F27</f>
        <v>723598.238</v>
      </c>
    </row>
    <row r="28" customFormat="false" ht="15" hidden="false" customHeight="false" outlineLevel="0" collapsed="false">
      <c r="A28" s="18"/>
      <c r="D28" s="25" t="n">
        <f aca="false">C28+D27</f>
        <v>923598.238</v>
      </c>
      <c r="F28" s="25" t="n">
        <f aca="false">E28+F27</f>
        <v>200000</v>
      </c>
      <c r="G28" s="25" t="n">
        <f aca="false">D28-F28</f>
        <v>723598.238</v>
      </c>
    </row>
    <row r="29" customFormat="false" ht="15" hidden="false" customHeight="false" outlineLevel="0" collapsed="false">
      <c r="A29" s="18"/>
      <c r="D29" s="25" t="n">
        <f aca="false">C29+D28</f>
        <v>923598.238</v>
      </c>
      <c r="F29" s="25" t="n">
        <f aca="false">E29+F28</f>
        <v>200000</v>
      </c>
      <c r="G29" s="25" t="n">
        <f aca="false">D29-F29</f>
        <v>723598.238</v>
      </c>
    </row>
    <row r="30" customFormat="false" ht="15" hidden="false" customHeight="false" outlineLevel="0" collapsed="false">
      <c r="A30" s="18"/>
      <c r="D30" s="25" t="n">
        <f aca="false">C30+D29</f>
        <v>923598.238</v>
      </c>
      <c r="F30" s="25" t="n">
        <f aca="false">E30+F29</f>
        <v>200000</v>
      </c>
      <c r="G30" s="25" t="n">
        <f aca="false">D30-F30</f>
        <v>723598.238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9.31983805668016"/>
    <col collapsed="false" hidden="false" max="2" min="2" style="0" width="10.0688259109312"/>
    <col collapsed="false" hidden="false" max="3" min="3" style="0" width="12.5344129554656"/>
    <col collapsed="false" hidden="false" max="4" min="4" style="0" width="10.0688259109312"/>
    <col collapsed="false" hidden="false" max="1025" min="5" style="0" width="8.57085020242915"/>
  </cols>
  <sheetData>
    <row r="1" customFormat="false" ht="15" hidden="false" customHeight="false" outlineLevel="0" collapsed="false">
      <c r="A1" s="0" t="s">
        <v>122</v>
      </c>
      <c r="B1" s="0" t="s">
        <v>123</v>
      </c>
      <c r="C1" s="0" t="s">
        <v>10</v>
      </c>
      <c r="D1" s="0" t="s">
        <v>124</v>
      </c>
    </row>
    <row r="2" customFormat="false" ht="15" hidden="false" customHeight="false" outlineLevel="0" collapsed="false">
      <c r="A2" s="25" t="n">
        <v>62</v>
      </c>
      <c r="B2" s="25" t="n">
        <v>21800</v>
      </c>
      <c r="C2" s="25" t="n">
        <f aca="false">A2*$B$2</f>
        <v>1351600</v>
      </c>
      <c r="D2" s="25"/>
    </row>
    <row r="3" customFormat="false" ht="15" hidden="false" customHeight="false" outlineLevel="0" collapsed="false">
      <c r="A3" s="25" t="n">
        <v>61</v>
      </c>
      <c r="B3" s="25"/>
      <c r="C3" s="25" t="n">
        <f aca="false">A3*$B$2</f>
        <v>1329800</v>
      </c>
      <c r="D3" s="25" t="n">
        <f aca="false">$C$2-C3</f>
        <v>21800</v>
      </c>
    </row>
    <row r="4" customFormat="false" ht="15" hidden="false" customHeight="false" outlineLevel="0" collapsed="false">
      <c r="A4" s="25" t="n">
        <v>60</v>
      </c>
      <c r="B4" s="25"/>
      <c r="C4" s="25" t="n">
        <f aca="false">A4*$B$2</f>
        <v>1308000</v>
      </c>
      <c r="D4" s="25" t="n">
        <f aca="false">$C$2-C4</f>
        <v>43600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2.6396761133603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2.6396761133603"/>
    <col collapsed="false" hidden="false" max="8" min="8" style="0" width="12.6396761133603"/>
    <col collapsed="false" hidden="false" max="9" min="9" style="0" width="8.57085020242915"/>
    <col collapsed="false" hidden="false" max="10" min="10" style="0" width="11.1417004048583"/>
    <col collapsed="false" hidden="false" max="11" min="11" style="0" width="12.3198380566802"/>
    <col collapsed="false" hidden="false" max="12" min="12" style="0" width="12.6396761133603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49.73</v>
      </c>
      <c r="K1" s="4" t="n">
        <v>52.88</v>
      </c>
      <c r="L1" s="4" t="n">
        <f aca="false">(J1 + K1) / 2</f>
        <v>51.305</v>
      </c>
    </row>
    <row r="2" s="6" customFormat="true" ht="15" hidden="false" customHeight="false" outlineLevel="0" collapsed="false">
      <c r="A2" s="5" t="n">
        <v>42110</v>
      </c>
      <c r="B2" s="6" t="s">
        <v>8</v>
      </c>
      <c r="C2" s="25" t="n">
        <f aca="false">800 * K1 + 4249.44 * J1 + 28483.68 + 3200</f>
        <v>285312.3312</v>
      </c>
      <c r="D2" s="25" t="n">
        <f aca="false">C2</f>
        <v>285312.3312</v>
      </c>
      <c r="E2" s="25"/>
      <c r="F2" s="25" t="n">
        <f aca="false">E2</f>
        <v>0</v>
      </c>
      <c r="G2" s="25" t="n">
        <f aca="false">D2-F2</f>
        <v>285312.3312</v>
      </c>
      <c r="H2" s="1" t="n">
        <f aca="false">'Actual 1'!K5 * 1.2</f>
        <v>51512.4276072727</v>
      </c>
      <c r="J2" s="10" t="n">
        <f aca="false">$G2 / J$1</f>
        <v>5737.22765332797</v>
      </c>
      <c r="K2" s="11" t="n">
        <f aca="false">$G2 / K$1</f>
        <v>5395.46768532526</v>
      </c>
      <c r="L2" s="12" t="n">
        <f aca="false">$G2 / L$1</f>
        <v>5561.10186531527</v>
      </c>
    </row>
    <row r="3" customFormat="false" ht="15" hidden="false" customHeight="false" outlineLevel="0" collapsed="false">
      <c r="A3" s="13" t="n">
        <v>42110</v>
      </c>
      <c r="B3" s="14" t="s">
        <v>125</v>
      </c>
      <c r="C3" s="0"/>
      <c r="D3" s="27" t="n">
        <f aca="false">C3+D2</f>
        <v>285312.3312</v>
      </c>
      <c r="E3" s="27" t="n">
        <f aca="false">28000 + 14000</f>
        <v>42000</v>
      </c>
      <c r="F3" s="27" t="n">
        <f aca="false">E3+F2</f>
        <v>42000</v>
      </c>
      <c r="G3" s="25" t="n">
        <f aca="false">D3-F3</f>
        <v>243312.3312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42125</v>
      </c>
      <c r="B4" s="14" t="s">
        <v>7</v>
      </c>
      <c r="C4" s="0"/>
      <c r="D4" s="27" t="n">
        <f aca="false">C4+D3</f>
        <v>285312.3312</v>
      </c>
      <c r="E4" s="27" t="n">
        <f aca="false">$H$2 * (A4 - A2 + 1) / 30.25</f>
        <v>27246.2427013674</v>
      </c>
      <c r="F4" s="25" t="n">
        <f aca="false">E4+F3</f>
        <v>69246.2427013674</v>
      </c>
      <c r="G4" s="25" t="n">
        <f aca="false">D4-F4</f>
        <v>216066.088498633</v>
      </c>
      <c r="J4" s="10" t="n">
        <f aca="false">$G4 / J$1</f>
        <v>4344.78360142032</v>
      </c>
      <c r="K4" s="11" t="n">
        <f aca="false">$G4 / K$1</f>
        <v>4085.96990352936</v>
      </c>
      <c r="L4" s="12" t="n">
        <f aca="false">$G4 / L$1</f>
        <v>4211.40412237857</v>
      </c>
    </row>
    <row r="5" customFormat="false" ht="15" hidden="false" customHeight="false" outlineLevel="0" collapsed="false">
      <c r="A5" s="13" t="n">
        <v>42125</v>
      </c>
      <c r="B5" s="14" t="s">
        <v>9</v>
      </c>
      <c r="C5" s="25" t="n">
        <v>45000</v>
      </c>
      <c r="D5" s="27" t="n">
        <f aca="false">C5+D4</f>
        <v>330312.3312</v>
      </c>
      <c r="E5" s="27"/>
      <c r="F5" s="25" t="n">
        <f aca="false">E5+F4</f>
        <v>69246.2427013674</v>
      </c>
      <c r="G5" s="25" t="n">
        <f aca="false">D5-F5</f>
        <v>261066.088498633</v>
      </c>
      <c r="J5" s="10"/>
      <c r="K5" s="11"/>
      <c r="L5" s="12"/>
    </row>
    <row r="6" s="17" customFormat="true" ht="15" hidden="false" customHeight="false" outlineLevel="0" collapsed="false">
      <c r="A6" s="13" t="n">
        <v>42126</v>
      </c>
      <c r="B6" s="14" t="s">
        <v>7</v>
      </c>
      <c r="C6" s="25"/>
      <c r="D6" s="27" t="n">
        <f aca="false">C6+D5</f>
        <v>330312.3312</v>
      </c>
      <c r="E6" s="27" t="n">
        <f aca="false">$H$2 * (A6 - A4 + 1) / 30.25</f>
        <v>3405.78033767092</v>
      </c>
      <c r="F6" s="25" t="n">
        <f aca="false">E6+F5</f>
        <v>72652.0230390383</v>
      </c>
      <c r="G6" s="25" t="n">
        <f aca="false">D6-F6</f>
        <v>257660.308160962</v>
      </c>
      <c r="J6" s="10"/>
      <c r="K6" s="11"/>
      <c r="L6" s="12"/>
    </row>
    <row r="7" customFormat="false" ht="15" hidden="false" customHeight="false" outlineLevel="0" collapsed="false">
      <c r="A7" s="13" t="n">
        <v>42126</v>
      </c>
      <c r="B7" s="14" t="s">
        <v>126</v>
      </c>
      <c r="C7" s="0"/>
      <c r="D7" s="27" t="n">
        <f aca="false">C7+D6</f>
        <v>330312.3312</v>
      </c>
      <c r="E7" s="27" t="n">
        <v>2000</v>
      </c>
      <c r="F7" s="25" t="n">
        <f aca="false">E7+F6</f>
        <v>74652.0230390383</v>
      </c>
      <c r="G7" s="25" t="n">
        <f aca="false">D7-F7</f>
        <v>255660.308160962</v>
      </c>
      <c r="J7" s="10"/>
      <c r="K7" s="11"/>
      <c r="L7" s="12"/>
    </row>
    <row r="8" customFormat="false" ht="15" hidden="false" customHeight="false" outlineLevel="0" collapsed="false">
      <c r="A8" s="13" t="n">
        <v>42128</v>
      </c>
      <c r="B8" s="14" t="s">
        <v>127</v>
      </c>
      <c r="C8" s="25" t="n">
        <v>23000</v>
      </c>
      <c r="D8" s="27" t="n">
        <f aca="false">C8+D7</f>
        <v>353312.3312</v>
      </c>
      <c r="E8" s="27"/>
      <c r="F8" s="25" t="n">
        <f aca="false">E8+F7</f>
        <v>74652.0230390383</v>
      </c>
      <c r="G8" s="25" t="n">
        <f aca="false">D8-F8</f>
        <v>278660.308160962</v>
      </c>
      <c r="J8" s="10"/>
      <c r="K8" s="11"/>
      <c r="L8" s="12"/>
    </row>
    <row r="9" customFormat="false" ht="15" hidden="false" customHeight="false" outlineLevel="0" collapsed="false">
      <c r="A9" s="13" t="n">
        <v>42369</v>
      </c>
      <c r="B9" s="14" t="s">
        <v>121</v>
      </c>
      <c r="C9" s="25" t="n">
        <f aca="false">3729 * $K$1</f>
        <v>197189.52</v>
      </c>
      <c r="D9" s="27" t="n">
        <f aca="false">C9+D8</f>
        <v>550501.8512</v>
      </c>
      <c r="E9" s="27"/>
      <c r="F9" s="25" t="n">
        <f aca="false">E9+F8</f>
        <v>74652.0230390383</v>
      </c>
      <c r="G9" s="25" t="n">
        <f aca="false">D9-F9</f>
        <v>475849.828160962</v>
      </c>
      <c r="J9" s="10" t="n">
        <f aca="false">$G9 / J$1</f>
        <v>9568.66736700104</v>
      </c>
      <c r="K9" s="11" t="n">
        <f aca="false">$G9 / K$1</f>
        <v>8998.67299850533</v>
      </c>
      <c r="L9" s="12" t="n">
        <f aca="false">$G9 / L$1</f>
        <v>9274.92112193668</v>
      </c>
    </row>
    <row r="10" customFormat="false" ht="15" hidden="false" customHeight="false" outlineLevel="0" collapsed="false">
      <c r="A10" s="13"/>
      <c r="B10" s="14"/>
      <c r="D10" s="27" t="n">
        <f aca="false">C10+D9</f>
        <v>550501.8512</v>
      </c>
      <c r="E10" s="27"/>
      <c r="F10" s="25" t="n">
        <f aca="false">E10+F9</f>
        <v>74652.0230390383</v>
      </c>
      <c r="G10" s="25" t="n">
        <f aca="false">D10-F10</f>
        <v>475849.828160962</v>
      </c>
    </row>
    <row r="11" customFormat="false" ht="15" hidden="false" customHeight="false" outlineLevel="0" collapsed="false">
      <c r="A11" s="18"/>
      <c r="D11" s="25" t="n">
        <f aca="false">C11+D10</f>
        <v>550501.8512</v>
      </c>
      <c r="F11" s="25" t="n">
        <f aca="false">E11+F10</f>
        <v>74652.0230390383</v>
      </c>
      <c r="G11" s="25" t="n">
        <f aca="false">D11-F11</f>
        <v>475849.828160962</v>
      </c>
    </row>
    <row r="12" customFormat="false" ht="15" hidden="false" customHeight="false" outlineLevel="0" collapsed="false">
      <c r="A12" s="18"/>
      <c r="D12" s="25" t="n">
        <f aca="false">C12+D11</f>
        <v>550501.8512</v>
      </c>
      <c r="F12" s="25" t="n">
        <f aca="false">E12+F11</f>
        <v>74652.0230390383</v>
      </c>
      <c r="G12" s="25" t="n">
        <f aca="false">D12-F12</f>
        <v>475849.828160962</v>
      </c>
    </row>
    <row r="13" customFormat="false" ht="15" hidden="false" customHeight="false" outlineLevel="0" collapsed="false">
      <c r="A13" s="18"/>
      <c r="D13" s="25" t="n">
        <f aca="false">C13+D12</f>
        <v>550501.8512</v>
      </c>
      <c r="F13" s="25" t="n">
        <f aca="false">E13+F12</f>
        <v>74652.0230390383</v>
      </c>
      <c r="G13" s="25" t="n">
        <f aca="false">D13-F13</f>
        <v>475849.828160962</v>
      </c>
    </row>
    <row r="14" customFormat="false" ht="15" hidden="false" customHeight="false" outlineLevel="0" collapsed="false">
      <c r="A14" s="18"/>
      <c r="D14" s="25" t="n">
        <f aca="false">C14+D13</f>
        <v>550501.8512</v>
      </c>
      <c r="F14" s="25" t="n">
        <f aca="false">E14+F13</f>
        <v>74652.0230390383</v>
      </c>
      <c r="G14" s="25" t="n">
        <f aca="false">D14-F14</f>
        <v>475849.828160962</v>
      </c>
    </row>
    <row r="15" customFormat="false" ht="15" hidden="false" customHeight="false" outlineLevel="0" collapsed="false">
      <c r="A15" s="18"/>
      <c r="D15" s="25" t="n">
        <f aca="false">C15+D14</f>
        <v>550501.8512</v>
      </c>
      <c r="F15" s="25" t="n">
        <f aca="false">E15+F14</f>
        <v>74652.0230390383</v>
      </c>
      <c r="G15" s="25" t="n">
        <f aca="false">D15-F15</f>
        <v>475849.828160962</v>
      </c>
    </row>
    <row r="16" customFormat="false" ht="15" hidden="false" customHeight="false" outlineLevel="0" collapsed="false">
      <c r="A16" s="18"/>
      <c r="D16" s="25" t="n">
        <f aca="false">C16+D15</f>
        <v>550501.8512</v>
      </c>
      <c r="F16" s="25" t="n">
        <f aca="false">E16+F15</f>
        <v>74652.0230390383</v>
      </c>
      <c r="G16" s="25" t="n">
        <f aca="false">D16-F16</f>
        <v>475849.828160962</v>
      </c>
    </row>
    <row r="17" customFormat="false" ht="15" hidden="false" customHeight="false" outlineLevel="0" collapsed="false">
      <c r="A17" s="18"/>
      <c r="D17" s="25" t="n">
        <f aca="false">C17+D16</f>
        <v>550501.8512</v>
      </c>
      <c r="F17" s="25" t="n">
        <f aca="false">E17+F16</f>
        <v>74652.0230390383</v>
      </c>
      <c r="G17" s="25" t="n">
        <f aca="false">D17-F17</f>
        <v>475849.828160962</v>
      </c>
    </row>
    <row r="18" customFormat="false" ht="15" hidden="false" customHeight="false" outlineLevel="0" collapsed="false">
      <c r="A18" s="18"/>
      <c r="D18" s="25" t="n">
        <f aca="false">C18+D17</f>
        <v>550501.8512</v>
      </c>
      <c r="F18" s="25" t="n">
        <f aca="false">E18+F17</f>
        <v>74652.0230390383</v>
      </c>
      <c r="G18" s="25" t="n">
        <f aca="false">D18-F18</f>
        <v>475849.828160962</v>
      </c>
    </row>
    <row r="19" customFormat="false" ht="15" hidden="false" customHeight="false" outlineLevel="0" collapsed="false">
      <c r="A19" s="18"/>
      <c r="D19" s="25" t="n">
        <f aca="false">C19+D18</f>
        <v>550501.8512</v>
      </c>
      <c r="F19" s="25" t="n">
        <f aca="false">E19+F18</f>
        <v>74652.0230390383</v>
      </c>
      <c r="G19" s="25" t="n">
        <f aca="false">D19-F19</f>
        <v>475849.828160962</v>
      </c>
    </row>
    <row r="20" customFormat="false" ht="15" hidden="false" customHeight="false" outlineLevel="0" collapsed="false">
      <c r="A20" s="18"/>
      <c r="D20" s="25" t="n">
        <f aca="false">C20+D19</f>
        <v>550501.8512</v>
      </c>
      <c r="F20" s="25" t="n">
        <f aca="false">E20+F19</f>
        <v>74652.0230390383</v>
      </c>
      <c r="G20" s="25" t="n">
        <f aca="false">D20-F20</f>
        <v>475849.828160962</v>
      </c>
    </row>
    <row r="21" customFormat="false" ht="15" hidden="false" customHeight="false" outlineLevel="0" collapsed="false">
      <c r="A21" s="18"/>
      <c r="D21" s="25" t="n">
        <f aca="false">C21+D20</f>
        <v>550501.8512</v>
      </c>
      <c r="F21" s="25" t="n">
        <f aca="false">E21+F20</f>
        <v>74652.0230390383</v>
      </c>
      <c r="G21" s="25" t="n">
        <f aca="false">D21-F21</f>
        <v>475849.828160962</v>
      </c>
    </row>
    <row r="22" customFormat="false" ht="15" hidden="false" customHeight="false" outlineLevel="0" collapsed="false">
      <c r="A22" s="18"/>
      <c r="D22" s="25" t="n">
        <f aca="false">C22+D21</f>
        <v>550501.8512</v>
      </c>
      <c r="F22" s="25" t="n">
        <f aca="false">E22+F21</f>
        <v>74652.0230390383</v>
      </c>
      <c r="G22" s="25" t="n">
        <f aca="false">D22-F22</f>
        <v>475849.828160962</v>
      </c>
    </row>
    <row r="23" customFormat="false" ht="15" hidden="false" customHeight="false" outlineLevel="0" collapsed="false">
      <c r="A23" s="18"/>
      <c r="D23" s="25" t="n">
        <f aca="false">C23+D22</f>
        <v>550501.8512</v>
      </c>
      <c r="F23" s="25" t="n">
        <f aca="false">E23+F22</f>
        <v>74652.0230390383</v>
      </c>
      <c r="G23" s="25" t="n">
        <f aca="false">D23-F23</f>
        <v>475849.828160962</v>
      </c>
    </row>
    <row r="24" customFormat="false" ht="15" hidden="false" customHeight="false" outlineLevel="0" collapsed="false">
      <c r="A24" s="18"/>
      <c r="D24" s="25" t="n">
        <f aca="false">C24+D23</f>
        <v>550501.8512</v>
      </c>
      <c r="F24" s="25" t="n">
        <f aca="false">E24+F23</f>
        <v>74652.0230390383</v>
      </c>
      <c r="G24" s="25" t="n">
        <f aca="false">D24-F24</f>
        <v>475849.828160962</v>
      </c>
    </row>
    <row r="25" customFormat="false" ht="15" hidden="false" customHeight="false" outlineLevel="0" collapsed="false">
      <c r="A25" s="18"/>
      <c r="D25" s="25" t="n">
        <f aca="false">C25+D24</f>
        <v>550501.8512</v>
      </c>
      <c r="F25" s="25" t="n">
        <f aca="false">E25+F24</f>
        <v>74652.0230390383</v>
      </c>
      <c r="G25" s="25" t="n">
        <f aca="false">D25-F25</f>
        <v>475849.828160962</v>
      </c>
    </row>
    <row r="26" customFormat="false" ht="15" hidden="false" customHeight="false" outlineLevel="0" collapsed="false">
      <c r="A26" s="18"/>
      <c r="D26" s="25" t="n">
        <f aca="false">C26+D25</f>
        <v>550501.8512</v>
      </c>
      <c r="F26" s="25" t="n">
        <f aca="false">E26+F25</f>
        <v>74652.0230390383</v>
      </c>
      <c r="G26" s="25" t="n">
        <f aca="false">D26-F26</f>
        <v>475849.828160962</v>
      </c>
    </row>
    <row r="27" customFormat="false" ht="15" hidden="false" customHeight="false" outlineLevel="0" collapsed="false">
      <c r="A27" s="18"/>
      <c r="D27" s="25" t="n">
        <f aca="false">C27+D26</f>
        <v>550501.8512</v>
      </c>
      <c r="F27" s="25" t="n">
        <f aca="false">E27+F26</f>
        <v>74652.0230390383</v>
      </c>
      <c r="G27" s="25" t="n">
        <f aca="false">D27-F27</f>
        <v>475849.828160962</v>
      </c>
    </row>
    <row r="28" customFormat="false" ht="15" hidden="false" customHeight="false" outlineLevel="0" collapsed="false">
      <c r="A28" s="18"/>
      <c r="D28" s="25" t="n">
        <f aca="false">C28+D27</f>
        <v>550501.8512</v>
      </c>
      <c r="F28" s="25" t="n">
        <f aca="false">E28+F27</f>
        <v>74652.0230390383</v>
      </c>
      <c r="G28" s="25" t="n">
        <f aca="false">D28-F28</f>
        <v>475849.828160962</v>
      </c>
    </row>
    <row r="29" customFormat="false" ht="15" hidden="false" customHeight="false" outlineLevel="0" collapsed="false">
      <c r="A29" s="18"/>
      <c r="D29" s="25" t="n">
        <f aca="false">C29+D28</f>
        <v>550501.8512</v>
      </c>
      <c r="F29" s="25" t="n">
        <f aca="false">E29+F28</f>
        <v>74652.0230390383</v>
      </c>
      <c r="G29" s="25" t="n">
        <f aca="false">D29-F29</f>
        <v>475849.828160962</v>
      </c>
    </row>
    <row r="30" customFormat="false" ht="15" hidden="false" customHeight="false" outlineLevel="0" collapsed="false">
      <c r="A30" s="18"/>
      <c r="D30" s="25" t="n">
        <f aca="false">C30+D29</f>
        <v>550501.8512</v>
      </c>
      <c r="F30" s="25" t="n">
        <f aca="false">E30+F29</f>
        <v>74652.0230390383</v>
      </c>
      <c r="G30" s="25" t="n">
        <f aca="false">D30-F30</f>
        <v>475849.828160962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2.6396761133603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2.6396761133603"/>
    <col collapsed="false" hidden="false" max="8" min="8" style="0" width="12.6396761133603"/>
    <col collapsed="false" hidden="false" max="9" min="9" style="0" width="8.57085020242915"/>
    <col collapsed="false" hidden="false" max="10" min="10" style="0" width="11.1417004048583"/>
    <col collapsed="false" hidden="false" max="11" min="11" style="0" width="12.3198380566802"/>
    <col collapsed="false" hidden="false" max="12" min="12" style="0" width="12.6396761133603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50.1</v>
      </c>
      <c r="K1" s="4" t="n">
        <v>57.04</v>
      </c>
      <c r="L1" s="4" t="n">
        <f aca="false">(J1 + K1) / 2</f>
        <v>53.57</v>
      </c>
    </row>
    <row r="2" s="6" customFormat="true" ht="15" hidden="false" customHeight="false" outlineLevel="0" collapsed="false">
      <c r="A2" s="5" t="n">
        <v>42139</v>
      </c>
      <c r="B2" s="6" t="s">
        <v>8</v>
      </c>
      <c r="C2" s="25" t="n">
        <f aca="false">3449.44 * J1 + 27967.21 + 500</f>
        <v>201284.154</v>
      </c>
      <c r="D2" s="25" t="n">
        <f aca="false">C2</f>
        <v>201284.154</v>
      </c>
      <c r="E2" s="25"/>
      <c r="F2" s="25" t="n">
        <f aca="false">E2</f>
        <v>0</v>
      </c>
      <c r="G2" s="25" t="n">
        <f aca="false">D2-F2</f>
        <v>201284.154</v>
      </c>
      <c r="H2" s="1" t="n">
        <f aca="false">'Actual 1'!K5 * 1.2</f>
        <v>51512.4276072727</v>
      </c>
      <c r="J2" s="10" t="n">
        <f aca="false">$G2 / J$1</f>
        <v>4017.64778443114</v>
      </c>
      <c r="K2" s="11" t="n">
        <f aca="false">$G2 / K$1</f>
        <v>3528.82457924264</v>
      </c>
      <c r="L2" s="12" t="n">
        <f aca="false">$G2 / L$1</f>
        <v>3757.40440545081</v>
      </c>
    </row>
    <row r="3" customFormat="false" ht="15" hidden="false" customHeight="false" outlineLevel="0" collapsed="false">
      <c r="A3" s="13" t="n">
        <v>42338</v>
      </c>
      <c r="B3" s="14" t="s">
        <v>128</v>
      </c>
      <c r="C3" s="0"/>
      <c r="D3" s="27" t="n">
        <f aca="false">C3+D2</f>
        <v>201284.154</v>
      </c>
      <c r="E3" s="27" t="n">
        <v>45000</v>
      </c>
      <c r="F3" s="27" t="n">
        <f aca="false">E3+F2</f>
        <v>45000</v>
      </c>
      <c r="G3" s="25" t="n">
        <f aca="false">D3-F3</f>
        <v>156284.154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42369</v>
      </c>
      <c r="B4" s="14" t="s">
        <v>121</v>
      </c>
      <c r="C4" s="25" t="n">
        <f aca="false">3729 * $K$1</f>
        <v>212702.16</v>
      </c>
      <c r="D4" s="27" t="n">
        <f aca="false">C4+D3</f>
        <v>413986.314</v>
      </c>
      <c r="E4" s="27"/>
      <c r="F4" s="25" t="n">
        <f aca="false">E4+F3</f>
        <v>45000</v>
      </c>
      <c r="G4" s="25" t="n">
        <f aca="false">D4-F4</f>
        <v>368986.314</v>
      </c>
      <c r="J4" s="10" t="n">
        <f aca="false">$G4 / J$1</f>
        <v>7364.99628742515</v>
      </c>
      <c r="K4" s="11" t="n">
        <f aca="false">$G4 / K$1</f>
        <v>6468.90452314165</v>
      </c>
      <c r="L4" s="12" t="n">
        <f aca="false">$G4 / L$1</f>
        <v>6887.9282060855</v>
      </c>
    </row>
    <row r="5" customFormat="false" ht="15" hidden="false" customHeight="false" outlineLevel="0" collapsed="false">
      <c r="A5" s="13" t="n">
        <v>42369</v>
      </c>
      <c r="B5" s="14" t="s">
        <v>129</v>
      </c>
      <c r="C5" s="25" t="n">
        <f aca="false">5000 * $J$1</f>
        <v>250500</v>
      </c>
      <c r="D5" s="27" t="n">
        <f aca="false">C5+D4</f>
        <v>664486.314</v>
      </c>
      <c r="E5" s="27"/>
      <c r="F5" s="25" t="n">
        <f aca="false">E5+F4</f>
        <v>45000</v>
      </c>
      <c r="G5" s="25" t="n">
        <f aca="false">D5-F5</f>
        <v>619486.314</v>
      </c>
      <c r="J5" s="10"/>
      <c r="K5" s="11"/>
      <c r="L5" s="12"/>
    </row>
    <row r="6" s="17" customFormat="true" ht="15" hidden="false" customHeight="false" outlineLevel="0" collapsed="false">
      <c r="A6" s="13" t="n">
        <v>42369</v>
      </c>
      <c r="B6" s="14" t="s">
        <v>130</v>
      </c>
      <c r="C6" s="25" t="n">
        <f aca="false">5000 * $J$1</f>
        <v>250500</v>
      </c>
      <c r="D6" s="27" t="n">
        <f aca="false">C6+D5</f>
        <v>914986.314</v>
      </c>
      <c r="E6" s="27"/>
      <c r="F6" s="25" t="n">
        <f aca="false">E6+F5</f>
        <v>45000</v>
      </c>
      <c r="G6" s="25" t="n">
        <f aca="false">D6-F6</f>
        <v>869986.314</v>
      </c>
      <c r="J6" s="10"/>
      <c r="K6" s="11"/>
      <c r="L6" s="12"/>
    </row>
    <row r="7" customFormat="false" ht="15" hidden="false" customHeight="false" outlineLevel="0" collapsed="false">
      <c r="A7" s="13"/>
      <c r="B7" s="14"/>
      <c r="D7" s="27" t="n">
        <f aca="false">C7+D6</f>
        <v>914986.314</v>
      </c>
      <c r="E7" s="27"/>
      <c r="F7" s="25" t="n">
        <f aca="false">E7+F6</f>
        <v>45000</v>
      </c>
      <c r="G7" s="25" t="n">
        <f aca="false">D7-F7</f>
        <v>869986.314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914986.314</v>
      </c>
      <c r="E8" s="27"/>
      <c r="F8" s="25" t="n">
        <f aca="false">E8+F7</f>
        <v>45000</v>
      </c>
      <c r="G8" s="25" t="n">
        <f aca="false">D8-F8</f>
        <v>869986.314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914986.314</v>
      </c>
      <c r="E9" s="27"/>
      <c r="F9" s="25" t="n">
        <f aca="false">E9+F8</f>
        <v>45000</v>
      </c>
      <c r="G9" s="25" t="n">
        <f aca="false">D9-F9</f>
        <v>869986.314</v>
      </c>
      <c r="J9" s="10" t="n">
        <f aca="false">$G9 / J$1</f>
        <v>17364.9962874252</v>
      </c>
      <c r="K9" s="11" t="n">
        <f aca="false">$G9 / K$1</f>
        <v>15252.2144810659</v>
      </c>
      <c r="L9" s="12" t="n">
        <f aca="false">$G9 / L$1</f>
        <v>16240.1775994027</v>
      </c>
    </row>
    <row r="10" customFormat="false" ht="15" hidden="false" customHeight="false" outlineLevel="0" collapsed="false">
      <c r="A10" s="13"/>
      <c r="B10" s="14"/>
      <c r="D10" s="27" t="n">
        <f aca="false">C10+D9</f>
        <v>914986.314</v>
      </c>
      <c r="E10" s="27"/>
      <c r="F10" s="25" t="n">
        <f aca="false">E10+F9</f>
        <v>45000</v>
      </c>
      <c r="G10" s="25" t="n">
        <f aca="false">D10-F10</f>
        <v>869986.314</v>
      </c>
    </row>
    <row r="11" customFormat="false" ht="15" hidden="false" customHeight="false" outlineLevel="0" collapsed="false">
      <c r="A11" s="18"/>
      <c r="D11" s="25" t="n">
        <f aca="false">C11+D10</f>
        <v>914986.314</v>
      </c>
      <c r="F11" s="25" t="n">
        <f aca="false">E11+F10</f>
        <v>45000</v>
      </c>
      <c r="G11" s="25" t="n">
        <f aca="false">D11-F11</f>
        <v>869986.314</v>
      </c>
    </row>
    <row r="12" customFormat="false" ht="15" hidden="false" customHeight="false" outlineLevel="0" collapsed="false">
      <c r="A12" s="18"/>
      <c r="D12" s="25" t="n">
        <f aca="false">C12+D11</f>
        <v>914986.314</v>
      </c>
      <c r="F12" s="25" t="n">
        <f aca="false">E12+F11</f>
        <v>45000</v>
      </c>
      <c r="G12" s="25" t="n">
        <f aca="false">D12-F12</f>
        <v>869986.314</v>
      </c>
    </row>
    <row r="13" customFormat="false" ht="15" hidden="false" customHeight="false" outlineLevel="0" collapsed="false">
      <c r="A13" s="18"/>
      <c r="D13" s="25" t="n">
        <f aca="false">C13+D12</f>
        <v>914986.314</v>
      </c>
      <c r="F13" s="25" t="n">
        <f aca="false">E13+F12</f>
        <v>45000</v>
      </c>
      <c r="G13" s="25" t="n">
        <f aca="false">D13-F13</f>
        <v>869986.314</v>
      </c>
    </row>
    <row r="14" customFormat="false" ht="15" hidden="false" customHeight="false" outlineLevel="0" collapsed="false">
      <c r="A14" s="18"/>
      <c r="D14" s="25" t="n">
        <f aca="false">C14+D13</f>
        <v>914986.314</v>
      </c>
      <c r="F14" s="25" t="n">
        <f aca="false">E14+F13</f>
        <v>45000</v>
      </c>
      <c r="G14" s="25" t="n">
        <f aca="false">D14-F14</f>
        <v>869986.314</v>
      </c>
    </row>
    <row r="15" customFormat="false" ht="15" hidden="false" customHeight="false" outlineLevel="0" collapsed="false">
      <c r="A15" s="18"/>
      <c r="D15" s="25" t="n">
        <f aca="false">C15+D14</f>
        <v>914986.314</v>
      </c>
      <c r="F15" s="25" t="n">
        <f aca="false">E15+F14</f>
        <v>45000</v>
      </c>
      <c r="G15" s="25" t="n">
        <f aca="false">D15-F15</f>
        <v>869986.314</v>
      </c>
    </row>
    <row r="16" customFormat="false" ht="15" hidden="false" customHeight="false" outlineLevel="0" collapsed="false">
      <c r="A16" s="18"/>
      <c r="D16" s="25" t="n">
        <f aca="false">C16+D15</f>
        <v>914986.314</v>
      </c>
      <c r="F16" s="25" t="n">
        <f aca="false">E16+F15</f>
        <v>45000</v>
      </c>
      <c r="G16" s="25" t="n">
        <f aca="false">D16-F16</f>
        <v>869986.314</v>
      </c>
    </row>
    <row r="17" customFormat="false" ht="15" hidden="false" customHeight="false" outlineLevel="0" collapsed="false">
      <c r="A17" s="18"/>
      <c r="D17" s="25" t="n">
        <f aca="false">C17+D16</f>
        <v>914986.314</v>
      </c>
      <c r="F17" s="25" t="n">
        <f aca="false">E17+F16</f>
        <v>45000</v>
      </c>
      <c r="G17" s="25" t="n">
        <f aca="false">D17-F17</f>
        <v>869986.314</v>
      </c>
    </row>
    <row r="18" customFormat="false" ht="15" hidden="false" customHeight="false" outlineLevel="0" collapsed="false">
      <c r="A18" s="18"/>
      <c r="D18" s="25" t="n">
        <f aca="false">C18+D17</f>
        <v>914986.314</v>
      </c>
      <c r="F18" s="25" t="n">
        <f aca="false">E18+F17</f>
        <v>45000</v>
      </c>
      <c r="G18" s="25" t="n">
        <f aca="false">D18-F18</f>
        <v>869986.314</v>
      </c>
    </row>
    <row r="19" customFormat="false" ht="15" hidden="false" customHeight="false" outlineLevel="0" collapsed="false">
      <c r="A19" s="18"/>
      <c r="D19" s="25" t="n">
        <f aca="false">C19+D18</f>
        <v>914986.314</v>
      </c>
      <c r="F19" s="25" t="n">
        <f aca="false">E19+F18</f>
        <v>45000</v>
      </c>
      <c r="G19" s="25" t="n">
        <f aca="false">D19-F19</f>
        <v>869986.314</v>
      </c>
    </row>
    <row r="20" customFormat="false" ht="15" hidden="false" customHeight="false" outlineLevel="0" collapsed="false">
      <c r="A20" s="18"/>
      <c r="D20" s="25" t="n">
        <f aca="false">C20+D19</f>
        <v>914986.314</v>
      </c>
      <c r="F20" s="25" t="n">
        <f aca="false">E20+F19</f>
        <v>45000</v>
      </c>
      <c r="G20" s="25" t="n">
        <f aca="false">D20-F20</f>
        <v>869986.314</v>
      </c>
    </row>
    <row r="21" customFormat="false" ht="15" hidden="false" customHeight="false" outlineLevel="0" collapsed="false">
      <c r="A21" s="18"/>
      <c r="D21" s="25" t="n">
        <f aca="false">C21+D20</f>
        <v>914986.314</v>
      </c>
      <c r="F21" s="25" t="n">
        <f aca="false">E21+F20</f>
        <v>45000</v>
      </c>
      <c r="G21" s="25" t="n">
        <f aca="false">D21-F21</f>
        <v>869986.314</v>
      </c>
    </row>
    <row r="22" customFormat="false" ht="15" hidden="false" customHeight="false" outlineLevel="0" collapsed="false">
      <c r="A22" s="18"/>
      <c r="D22" s="25" t="n">
        <f aca="false">C22+D21</f>
        <v>914986.314</v>
      </c>
      <c r="F22" s="25" t="n">
        <f aca="false">E22+F21</f>
        <v>45000</v>
      </c>
      <c r="G22" s="25" t="n">
        <f aca="false">D22-F22</f>
        <v>869986.314</v>
      </c>
    </row>
    <row r="23" customFormat="false" ht="15" hidden="false" customHeight="false" outlineLevel="0" collapsed="false">
      <c r="A23" s="18"/>
      <c r="D23" s="25" t="n">
        <f aca="false">C23+D22</f>
        <v>914986.314</v>
      </c>
      <c r="F23" s="25" t="n">
        <f aca="false">E23+F22</f>
        <v>45000</v>
      </c>
      <c r="G23" s="25" t="n">
        <f aca="false">D23-F23</f>
        <v>869986.314</v>
      </c>
    </row>
    <row r="24" customFormat="false" ht="15" hidden="false" customHeight="false" outlineLevel="0" collapsed="false">
      <c r="A24" s="18"/>
      <c r="D24" s="25" t="n">
        <f aca="false">C24+D23</f>
        <v>914986.314</v>
      </c>
      <c r="F24" s="25" t="n">
        <f aca="false">E24+F23</f>
        <v>45000</v>
      </c>
      <c r="G24" s="25" t="n">
        <f aca="false">D24-F24</f>
        <v>869986.314</v>
      </c>
    </row>
    <row r="25" customFormat="false" ht="15" hidden="false" customHeight="false" outlineLevel="0" collapsed="false">
      <c r="A25" s="18"/>
      <c r="D25" s="25" t="n">
        <f aca="false">C25+D24</f>
        <v>914986.314</v>
      </c>
      <c r="F25" s="25" t="n">
        <f aca="false">E25+F24</f>
        <v>45000</v>
      </c>
      <c r="G25" s="25" t="n">
        <f aca="false">D25-F25</f>
        <v>869986.314</v>
      </c>
    </row>
    <row r="26" customFormat="false" ht="15" hidden="false" customHeight="false" outlineLevel="0" collapsed="false">
      <c r="A26" s="18"/>
      <c r="D26" s="25" t="n">
        <f aca="false">C26+D25</f>
        <v>914986.314</v>
      </c>
      <c r="F26" s="25" t="n">
        <f aca="false">E26+F25</f>
        <v>45000</v>
      </c>
      <c r="G26" s="25" t="n">
        <f aca="false">D26-F26</f>
        <v>869986.314</v>
      </c>
    </row>
    <row r="27" customFormat="false" ht="15" hidden="false" customHeight="false" outlineLevel="0" collapsed="false">
      <c r="A27" s="18"/>
      <c r="D27" s="25" t="n">
        <f aca="false">C27+D26</f>
        <v>914986.314</v>
      </c>
      <c r="F27" s="25" t="n">
        <f aca="false">E27+F26</f>
        <v>45000</v>
      </c>
      <c r="G27" s="25" t="n">
        <f aca="false">D27-F27</f>
        <v>869986.314</v>
      </c>
    </row>
    <row r="28" customFormat="false" ht="15" hidden="false" customHeight="false" outlineLevel="0" collapsed="false">
      <c r="A28" s="18"/>
      <c r="D28" s="25" t="n">
        <f aca="false">C28+D27</f>
        <v>914986.314</v>
      </c>
      <c r="F28" s="25" t="n">
        <f aca="false">E28+F27</f>
        <v>45000</v>
      </c>
      <c r="G28" s="25" t="n">
        <f aca="false">D28-F28</f>
        <v>869986.314</v>
      </c>
    </row>
    <row r="29" customFormat="false" ht="15" hidden="false" customHeight="false" outlineLevel="0" collapsed="false">
      <c r="A29" s="18"/>
      <c r="D29" s="25" t="n">
        <f aca="false">C29+D28</f>
        <v>914986.314</v>
      </c>
      <c r="F29" s="25" t="n">
        <f aca="false">E29+F28</f>
        <v>45000</v>
      </c>
      <c r="G29" s="25" t="n">
        <f aca="false">D29-F29</f>
        <v>869986.314</v>
      </c>
    </row>
    <row r="30" customFormat="false" ht="15" hidden="false" customHeight="false" outlineLevel="0" collapsed="false">
      <c r="A30" s="18"/>
      <c r="D30" s="25" t="n">
        <f aca="false">C30+D29</f>
        <v>914986.314</v>
      </c>
      <c r="F30" s="25" t="n">
        <f aca="false">E30+F29</f>
        <v>45000</v>
      </c>
      <c r="G30" s="25" t="n">
        <f aca="false">D30-F30</f>
        <v>869986.314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2.6396761133603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2.6396761133603"/>
    <col collapsed="false" hidden="false" max="8" min="8" style="0" width="12.6396761133603"/>
    <col collapsed="false" hidden="false" max="9" min="9" style="0" width="8.57085020242915"/>
    <col collapsed="false" hidden="false" max="10" min="10" style="0" width="11.1417004048583"/>
    <col collapsed="false" hidden="false" max="11" min="11" style="0" width="12.3198380566802"/>
    <col collapsed="false" hidden="false" max="12" min="12" style="0" width="12.6396761133603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54.04</v>
      </c>
      <c r="K1" s="4" t="n">
        <v>61.37</v>
      </c>
      <c r="L1" s="4" t="n">
        <f aca="false">(J1 + K1) / 2</f>
        <v>57.705</v>
      </c>
    </row>
    <row r="2" s="6" customFormat="true" ht="15" hidden="false" customHeight="false" outlineLevel="0" collapsed="false">
      <c r="A2" s="5" t="n">
        <v>42175</v>
      </c>
      <c r="B2" s="6" t="s">
        <v>8</v>
      </c>
      <c r="C2" s="25" t="n">
        <f aca="false">1849.44 * J1 + 27315.89 + 2000</f>
        <v>129259.6276</v>
      </c>
      <c r="D2" s="25" t="n">
        <f aca="false">C2</f>
        <v>129259.6276</v>
      </c>
      <c r="E2" s="25"/>
      <c r="F2" s="25" t="n">
        <f aca="false">E2</f>
        <v>0</v>
      </c>
      <c r="G2" s="25" t="n">
        <f aca="false">D2-F2</f>
        <v>129259.6276</v>
      </c>
      <c r="H2" s="1" t="n">
        <f aca="false">'Actual 1'!K5 * 1.2</f>
        <v>51512.4276072727</v>
      </c>
      <c r="J2" s="10" t="n">
        <f aca="false">$G2 / J$1</f>
        <v>2391.92501110289</v>
      </c>
      <c r="K2" s="11" t="n">
        <f aca="false">$G2 / K$1</f>
        <v>2106.2347661724</v>
      </c>
      <c r="L2" s="12" t="n">
        <f aca="false">$G2 / L$1</f>
        <v>2240.00741010311</v>
      </c>
    </row>
    <row r="3" customFormat="false" ht="15" hidden="false" customHeight="false" outlineLevel="0" collapsed="false">
      <c r="A3" s="13" t="n">
        <v>42338</v>
      </c>
      <c r="B3" s="14" t="s">
        <v>128</v>
      </c>
      <c r="C3" s="0"/>
      <c r="D3" s="27" t="n">
        <f aca="false">C3+D2</f>
        <v>129259.6276</v>
      </c>
      <c r="E3" s="27" t="n">
        <v>37000</v>
      </c>
      <c r="F3" s="27" t="n">
        <f aca="false">E3+F2</f>
        <v>37000</v>
      </c>
      <c r="G3" s="25" t="n">
        <f aca="false">D3-F3</f>
        <v>92259.6276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42369</v>
      </c>
      <c r="B4" s="14" t="s">
        <v>121</v>
      </c>
      <c r="C4" s="25" t="n">
        <f aca="false">3729 * $K$1</f>
        <v>228848.73</v>
      </c>
      <c r="D4" s="27" t="n">
        <f aca="false">C4+D3</f>
        <v>358108.3576</v>
      </c>
      <c r="E4" s="27"/>
      <c r="F4" s="25" t="n">
        <f aca="false">E4+F3</f>
        <v>37000</v>
      </c>
      <c r="G4" s="25" t="n">
        <f aca="false">D4-F4</f>
        <v>321108.3576</v>
      </c>
      <c r="J4" s="10" t="n">
        <f aca="false">$G4 / J$1</f>
        <v>5942.04954848261</v>
      </c>
      <c r="K4" s="11" t="n">
        <f aca="false">$G4 / K$1</f>
        <v>5232.33432621802</v>
      </c>
      <c r="L4" s="12" t="n">
        <f aca="false">$G4 / L$1</f>
        <v>5564.6539745256</v>
      </c>
    </row>
    <row r="5" customFormat="false" ht="15" hidden="false" customHeight="false" outlineLevel="0" collapsed="false">
      <c r="A5" s="13" t="n">
        <v>42369</v>
      </c>
      <c r="B5" s="14" t="s">
        <v>129</v>
      </c>
      <c r="C5" s="25" t="n">
        <f aca="false">5000 * $J$1</f>
        <v>270200</v>
      </c>
      <c r="D5" s="27" t="n">
        <f aca="false">C5+D4</f>
        <v>628308.3576</v>
      </c>
      <c r="E5" s="27"/>
      <c r="F5" s="25" t="n">
        <f aca="false">E5+F4</f>
        <v>37000</v>
      </c>
      <c r="G5" s="25" t="n">
        <f aca="false">D5-F5</f>
        <v>591308.3576</v>
      </c>
      <c r="J5" s="10"/>
      <c r="K5" s="11"/>
      <c r="L5" s="12"/>
    </row>
    <row r="6" s="17" customFormat="true" ht="15" hidden="false" customHeight="false" outlineLevel="0" collapsed="false">
      <c r="A6" s="13" t="n">
        <v>42369</v>
      </c>
      <c r="B6" s="14" t="s">
        <v>130</v>
      </c>
      <c r="C6" s="25" t="n">
        <f aca="false">5000 * $J$1</f>
        <v>270200</v>
      </c>
      <c r="D6" s="27" t="n">
        <f aca="false">C6+D5</f>
        <v>898508.3576</v>
      </c>
      <c r="E6" s="27"/>
      <c r="F6" s="25" t="n">
        <f aca="false">E6+F5</f>
        <v>37000</v>
      </c>
      <c r="G6" s="25" t="n">
        <f aca="false">D6-F6</f>
        <v>861508.3576</v>
      </c>
      <c r="J6" s="10"/>
      <c r="K6" s="11"/>
      <c r="L6" s="12"/>
    </row>
    <row r="7" customFormat="false" ht="15" hidden="false" customHeight="false" outlineLevel="0" collapsed="false">
      <c r="A7" s="13"/>
      <c r="B7" s="14"/>
      <c r="D7" s="27" t="n">
        <f aca="false">C7+D6</f>
        <v>898508.3576</v>
      </c>
      <c r="E7" s="27"/>
      <c r="F7" s="25" t="n">
        <f aca="false">E7+F6</f>
        <v>37000</v>
      </c>
      <c r="G7" s="25" t="n">
        <f aca="false">D7-F7</f>
        <v>861508.3576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898508.3576</v>
      </c>
      <c r="E8" s="27"/>
      <c r="F8" s="25" t="n">
        <f aca="false">E8+F7</f>
        <v>37000</v>
      </c>
      <c r="G8" s="25" t="n">
        <f aca="false">D8-F8</f>
        <v>861508.3576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898508.3576</v>
      </c>
      <c r="E9" s="27"/>
      <c r="F9" s="25" t="n">
        <f aca="false">E9+F8</f>
        <v>37000</v>
      </c>
      <c r="G9" s="25" t="n">
        <f aca="false">D9-F9</f>
        <v>861508.3576</v>
      </c>
      <c r="J9" s="10" t="n">
        <f aca="false">$G9 / J$1</f>
        <v>15942.0495484826</v>
      </c>
      <c r="K9" s="11" t="n">
        <f aca="false">$G9 / K$1</f>
        <v>14037.939670849</v>
      </c>
      <c r="L9" s="12" t="n">
        <f aca="false">$G9 / L$1</f>
        <v>14929.5270357855</v>
      </c>
    </row>
    <row r="10" customFormat="false" ht="15" hidden="false" customHeight="false" outlineLevel="0" collapsed="false">
      <c r="A10" s="13"/>
      <c r="B10" s="14"/>
      <c r="D10" s="27" t="n">
        <f aca="false">C10+D9</f>
        <v>898508.3576</v>
      </c>
      <c r="E10" s="27"/>
      <c r="F10" s="25" t="n">
        <f aca="false">E10+F9</f>
        <v>37000</v>
      </c>
      <c r="G10" s="25" t="n">
        <f aca="false">D10-F10</f>
        <v>861508.3576</v>
      </c>
    </row>
    <row r="11" customFormat="false" ht="15" hidden="false" customHeight="false" outlineLevel="0" collapsed="false">
      <c r="A11" s="18"/>
      <c r="D11" s="25" t="n">
        <f aca="false">C11+D10</f>
        <v>898508.3576</v>
      </c>
      <c r="F11" s="25" t="n">
        <f aca="false">E11+F10</f>
        <v>37000</v>
      </c>
      <c r="G11" s="25" t="n">
        <f aca="false">D11-F11</f>
        <v>861508.3576</v>
      </c>
    </row>
    <row r="12" customFormat="false" ht="15" hidden="false" customHeight="false" outlineLevel="0" collapsed="false">
      <c r="A12" s="18"/>
      <c r="D12" s="25" t="n">
        <f aca="false">C12+D11</f>
        <v>898508.3576</v>
      </c>
      <c r="F12" s="25" t="n">
        <f aca="false">E12+F11</f>
        <v>37000</v>
      </c>
      <c r="G12" s="25" t="n">
        <f aca="false">D12-F12</f>
        <v>861508.3576</v>
      </c>
    </row>
    <row r="13" customFormat="false" ht="15" hidden="false" customHeight="false" outlineLevel="0" collapsed="false">
      <c r="A13" s="18"/>
      <c r="D13" s="25" t="n">
        <f aca="false">C13+D12</f>
        <v>898508.3576</v>
      </c>
      <c r="F13" s="25" t="n">
        <f aca="false">E13+F12</f>
        <v>37000</v>
      </c>
      <c r="G13" s="25" t="n">
        <f aca="false">D13-F13</f>
        <v>861508.3576</v>
      </c>
    </row>
    <row r="14" customFormat="false" ht="15" hidden="false" customHeight="false" outlineLevel="0" collapsed="false">
      <c r="A14" s="18"/>
      <c r="D14" s="25" t="n">
        <f aca="false">C14+D13</f>
        <v>898508.3576</v>
      </c>
      <c r="F14" s="25" t="n">
        <f aca="false">E14+F13</f>
        <v>37000</v>
      </c>
      <c r="G14" s="25" t="n">
        <f aca="false">D14-F14</f>
        <v>861508.3576</v>
      </c>
    </row>
    <row r="15" customFormat="false" ht="15" hidden="false" customHeight="false" outlineLevel="0" collapsed="false">
      <c r="A15" s="18"/>
      <c r="D15" s="25" t="n">
        <f aca="false">C15+D14</f>
        <v>898508.3576</v>
      </c>
      <c r="F15" s="25" t="n">
        <f aca="false">E15+F14</f>
        <v>37000</v>
      </c>
      <c r="G15" s="25" t="n">
        <f aca="false">D15-F15</f>
        <v>861508.3576</v>
      </c>
    </row>
    <row r="16" customFormat="false" ht="15" hidden="false" customHeight="false" outlineLevel="0" collapsed="false">
      <c r="A16" s="18"/>
      <c r="D16" s="25" t="n">
        <f aca="false">C16+D15</f>
        <v>898508.3576</v>
      </c>
      <c r="F16" s="25" t="n">
        <f aca="false">E16+F15</f>
        <v>37000</v>
      </c>
      <c r="G16" s="25" t="n">
        <f aca="false">D16-F16</f>
        <v>861508.3576</v>
      </c>
    </row>
    <row r="17" customFormat="false" ht="15" hidden="false" customHeight="false" outlineLevel="0" collapsed="false">
      <c r="A17" s="18"/>
      <c r="D17" s="25" t="n">
        <f aca="false">C17+D16</f>
        <v>898508.3576</v>
      </c>
      <c r="F17" s="25" t="n">
        <f aca="false">E17+F16</f>
        <v>37000</v>
      </c>
      <c r="G17" s="25" t="n">
        <f aca="false">D17-F17</f>
        <v>861508.3576</v>
      </c>
    </row>
    <row r="18" customFormat="false" ht="15" hidden="false" customHeight="false" outlineLevel="0" collapsed="false">
      <c r="A18" s="18"/>
      <c r="D18" s="25" t="n">
        <f aca="false">C18+D17</f>
        <v>898508.3576</v>
      </c>
      <c r="F18" s="25" t="n">
        <f aca="false">E18+F17</f>
        <v>37000</v>
      </c>
      <c r="G18" s="25" t="n">
        <f aca="false">D18-F18</f>
        <v>861508.3576</v>
      </c>
    </row>
    <row r="19" customFormat="false" ht="15" hidden="false" customHeight="false" outlineLevel="0" collapsed="false">
      <c r="A19" s="18"/>
      <c r="D19" s="25" t="n">
        <f aca="false">C19+D18</f>
        <v>898508.3576</v>
      </c>
      <c r="F19" s="25" t="n">
        <f aca="false">E19+F18</f>
        <v>37000</v>
      </c>
      <c r="G19" s="25" t="n">
        <f aca="false">D19-F19</f>
        <v>861508.3576</v>
      </c>
    </row>
    <row r="20" customFormat="false" ht="15" hidden="false" customHeight="false" outlineLevel="0" collapsed="false">
      <c r="A20" s="18"/>
      <c r="D20" s="25" t="n">
        <f aca="false">C20+D19</f>
        <v>898508.3576</v>
      </c>
      <c r="F20" s="25" t="n">
        <f aca="false">E20+F19</f>
        <v>37000</v>
      </c>
      <c r="G20" s="25" t="n">
        <f aca="false">D20-F20</f>
        <v>861508.3576</v>
      </c>
    </row>
    <row r="21" customFormat="false" ht="15" hidden="false" customHeight="false" outlineLevel="0" collapsed="false">
      <c r="A21" s="18"/>
      <c r="D21" s="25" t="n">
        <f aca="false">C21+D20</f>
        <v>898508.3576</v>
      </c>
      <c r="F21" s="25" t="n">
        <f aca="false">E21+F20</f>
        <v>37000</v>
      </c>
      <c r="G21" s="25" t="n">
        <f aca="false">D21-F21</f>
        <v>861508.3576</v>
      </c>
    </row>
    <row r="22" customFormat="false" ht="15" hidden="false" customHeight="false" outlineLevel="0" collapsed="false">
      <c r="A22" s="18"/>
      <c r="D22" s="25" t="n">
        <f aca="false">C22+D21</f>
        <v>898508.3576</v>
      </c>
      <c r="F22" s="25" t="n">
        <f aca="false">E22+F21</f>
        <v>37000</v>
      </c>
      <c r="G22" s="25" t="n">
        <f aca="false">D22-F22</f>
        <v>861508.3576</v>
      </c>
    </row>
    <row r="23" customFormat="false" ht="15" hidden="false" customHeight="false" outlineLevel="0" collapsed="false">
      <c r="A23" s="18"/>
      <c r="D23" s="25" t="n">
        <f aca="false">C23+D22</f>
        <v>898508.3576</v>
      </c>
      <c r="F23" s="25" t="n">
        <f aca="false">E23+F22</f>
        <v>37000</v>
      </c>
      <c r="G23" s="25" t="n">
        <f aca="false">D23-F23</f>
        <v>861508.3576</v>
      </c>
    </row>
    <row r="24" customFormat="false" ht="15" hidden="false" customHeight="false" outlineLevel="0" collapsed="false">
      <c r="A24" s="18"/>
      <c r="D24" s="25" t="n">
        <f aca="false">C24+D23</f>
        <v>898508.3576</v>
      </c>
      <c r="F24" s="25" t="n">
        <f aca="false">E24+F23</f>
        <v>37000</v>
      </c>
      <c r="G24" s="25" t="n">
        <f aca="false">D24-F24</f>
        <v>861508.3576</v>
      </c>
    </row>
    <row r="25" customFormat="false" ht="15" hidden="false" customHeight="false" outlineLevel="0" collapsed="false">
      <c r="A25" s="18"/>
      <c r="D25" s="25" t="n">
        <f aca="false">C25+D24</f>
        <v>898508.3576</v>
      </c>
      <c r="F25" s="25" t="n">
        <f aca="false">E25+F24</f>
        <v>37000</v>
      </c>
      <c r="G25" s="25" t="n">
        <f aca="false">D25-F25</f>
        <v>861508.3576</v>
      </c>
    </row>
    <row r="26" customFormat="false" ht="15" hidden="false" customHeight="false" outlineLevel="0" collapsed="false">
      <c r="A26" s="18"/>
      <c r="D26" s="25" t="n">
        <f aca="false">C26+D25</f>
        <v>898508.3576</v>
      </c>
      <c r="F26" s="25" t="n">
        <f aca="false">E26+F25</f>
        <v>37000</v>
      </c>
      <c r="G26" s="25" t="n">
        <f aca="false">D26-F26</f>
        <v>861508.3576</v>
      </c>
    </row>
    <row r="27" customFormat="false" ht="15" hidden="false" customHeight="false" outlineLevel="0" collapsed="false">
      <c r="A27" s="18"/>
      <c r="D27" s="25" t="n">
        <f aca="false">C27+D26</f>
        <v>898508.3576</v>
      </c>
      <c r="F27" s="25" t="n">
        <f aca="false">E27+F26</f>
        <v>37000</v>
      </c>
      <c r="G27" s="25" t="n">
        <f aca="false">D27-F27</f>
        <v>861508.3576</v>
      </c>
    </row>
    <row r="28" customFormat="false" ht="15" hidden="false" customHeight="false" outlineLevel="0" collapsed="false">
      <c r="A28" s="18"/>
      <c r="D28" s="25" t="n">
        <f aca="false">C28+D27</f>
        <v>898508.3576</v>
      </c>
      <c r="F28" s="25" t="n">
        <f aca="false">E28+F27</f>
        <v>37000</v>
      </c>
      <c r="G28" s="25" t="n">
        <f aca="false">D28-F28</f>
        <v>861508.3576</v>
      </c>
    </row>
    <row r="29" customFormat="false" ht="15" hidden="false" customHeight="false" outlineLevel="0" collapsed="false">
      <c r="A29" s="18"/>
      <c r="D29" s="25" t="n">
        <f aca="false">C29+D28</f>
        <v>898508.3576</v>
      </c>
      <c r="F29" s="25" t="n">
        <f aca="false">E29+F28</f>
        <v>37000</v>
      </c>
      <c r="G29" s="25" t="n">
        <f aca="false">D29-F29</f>
        <v>861508.3576</v>
      </c>
    </row>
    <row r="30" customFormat="false" ht="15" hidden="false" customHeight="false" outlineLevel="0" collapsed="false">
      <c r="A30" s="18"/>
      <c r="D30" s="25" t="n">
        <f aca="false">C30+D29</f>
        <v>898508.3576</v>
      </c>
      <c r="F30" s="25" t="n">
        <f aca="false">E30+F29</f>
        <v>37000</v>
      </c>
      <c r="G30" s="25" t="n">
        <f aca="false">D30-F30</f>
        <v>861508.3576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2.6396761133603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2.6396761133603"/>
    <col collapsed="false" hidden="false" max="8" min="8" style="0" width="12.6396761133603"/>
    <col collapsed="false" hidden="false" max="9" min="9" style="0" width="8.57085020242915"/>
    <col collapsed="false" hidden="false" max="10" min="10" style="0" width="11.1417004048583"/>
    <col collapsed="false" hidden="false" max="11" min="11" style="0" width="12.3198380566802"/>
    <col collapsed="false" hidden="false" max="12" min="12" style="0" width="12.6396761133603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67.75</v>
      </c>
      <c r="K1" s="4" t="n">
        <v>76.79</v>
      </c>
      <c r="L1" s="4" t="n">
        <f aca="false">(J1 + K1) / 2</f>
        <v>72.27</v>
      </c>
    </row>
    <row r="2" s="6" customFormat="true" ht="15" hidden="false" customHeight="false" outlineLevel="0" collapsed="false">
      <c r="A2" s="5" t="n">
        <v>42259</v>
      </c>
      <c r="B2" s="6" t="s">
        <v>8</v>
      </c>
      <c r="C2" s="25" t="n">
        <f aca="false">49.44 * J1 + 3190 * K1 + 30828.5 + 1000</f>
        <v>280138.16</v>
      </c>
      <c r="D2" s="25" t="n">
        <f aca="false">C2</f>
        <v>280138.16</v>
      </c>
      <c r="E2" s="25"/>
      <c r="F2" s="25" t="n">
        <f aca="false">E2</f>
        <v>0</v>
      </c>
      <c r="G2" s="25" t="n">
        <f aca="false">D2-F2</f>
        <v>280138.16</v>
      </c>
      <c r="H2" s="1" t="n">
        <f aca="false">'Actual 1'!K5 * 1.2</f>
        <v>51512.4276072727</v>
      </c>
      <c r="J2" s="10" t="n">
        <f aca="false">$G2 / J$1</f>
        <v>4134.8805904059</v>
      </c>
      <c r="K2" s="11" t="n">
        <f aca="false">$G2 / K$1</f>
        <v>3648.10730563875</v>
      </c>
      <c r="L2" s="12" t="n">
        <f aca="false">$G2 / L$1</f>
        <v>3876.27175868272</v>
      </c>
    </row>
    <row r="3" customFormat="false" ht="15" hidden="false" customHeight="false" outlineLevel="0" collapsed="false">
      <c r="A3" s="13" t="n">
        <v>42338</v>
      </c>
      <c r="B3" s="14" t="s">
        <v>128</v>
      </c>
      <c r="C3" s="0"/>
      <c r="D3" s="27" t="n">
        <f aca="false">C3+D2</f>
        <v>280138.16</v>
      </c>
      <c r="E3" s="27" t="n">
        <v>20000</v>
      </c>
      <c r="F3" s="27" t="n">
        <f aca="false">E3+F2</f>
        <v>20000</v>
      </c>
      <c r="G3" s="25" t="n">
        <f aca="false">D3-F3</f>
        <v>260138.16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42369</v>
      </c>
      <c r="B4" s="14" t="s">
        <v>129</v>
      </c>
      <c r="C4" s="25" t="n">
        <f aca="false">5000 * $J$1</f>
        <v>338750</v>
      </c>
      <c r="D4" s="27" t="n">
        <f aca="false">C4+D3</f>
        <v>618888.16</v>
      </c>
      <c r="E4" s="27"/>
      <c r="F4" s="25" t="n">
        <f aca="false">E4+F3</f>
        <v>20000</v>
      </c>
      <c r="G4" s="25" t="n">
        <f aca="false">D4-F4</f>
        <v>598888.16</v>
      </c>
      <c r="J4" s="10"/>
      <c r="K4" s="11"/>
      <c r="L4" s="12"/>
    </row>
    <row r="5" customFormat="false" ht="15" hidden="false" customHeight="false" outlineLevel="0" collapsed="false">
      <c r="A5" s="13" t="n">
        <v>42369</v>
      </c>
      <c r="B5" s="14" t="s">
        <v>130</v>
      </c>
      <c r="C5" s="25" t="n">
        <f aca="false">5000 * $J$1</f>
        <v>338750</v>
      </c>
      <c r="D5" s="27" t="n">
        <f aca="false">C5+D4</f>
        <v>957638.16</v>
      </c>
      <c r="E5" s="27"/>
      <c r="F5" s="25" t="n">
        <f aca="false">E5+F4</f>
        <v>20000</v>
      </c>
      <c r="G5" s="25" t="n">
        <f aca="false">D5-F5</f>
        <v>937638.16</v>
      </c>
      <c r="J5" s="10" t="n">
        <f aca="false">$G5 / J$1</f>
        <v>13839.6776383764</v>
      </c>
      <c r="K5" s="11" t="n">
        <f aca="false">$G5 / K$1</f>
        <v>12210.4201067847</v>
      </c>
      <c r="L5" s="12" t="n">
        <f aca="false">$G5 / L$1</f>
        <v>12974.099349661</v>
      </c>
    </row>
    <row r="6" s="17" customFormat="true" ht="15" hidden="false" customHeight="false" outlineLevel="0" collapsed="false">
      <c r="A6" s="13"/>
      <c r="B6" s="14"/>
      <c r="C6" s="25"/>
      <c r="D6" s="27" t="n">
        <f aca="false">C6+D5</f>
        <v>957638.16</v>
      </c>
      <c r="E6" s="27"/>
      <c r="F6" s="25" t="n">
        <f aca="false">E6+F5</f>
        <v>20000</v>
      </c>
      <c r="G6" s="25" t="n">
        <f aca="false">D6-F6</f>
        <v>937638.16</v>
      </c>
      <c r="J6" s="10"/>
      <c r="K6" s="11"/>
      <c r="L6" s="12"/>
    </row>
    <row r="7" customFormat="false" ht="15" hidden="false" customHeight="false" outlineLevel="0" collapsed="false">
      <c r="A7" s="13"/>
      <c r="B7" s="14"/>
      <c r="D7" s="27" t="n">
        <f aca="false">C7+D6</f>
        <v>957638.16</v>
      </c>
      <c r="E7" s="27"/>
      <c r="F7" s="25" t="n">
        <f aca="false">E7+F6</f>
        <v>20000</v>
      </c>
      <c r="G7" s="25" t="n">
        <f aca="false">D7-F7</f>
        <v>937638.16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957638.16</v>
      </c>
      <c r="E8" s="27"/>
      <c r="F8" s="25" t="n">
        <f aca="false">E8+F7</f>
        <v>20000</v>
      </c>
      <c r="G8" s="25" t="n">
        <f aca="false">D8-F8</f>
        <v>937638.16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957638.16</v>
      </c>
      <c r="E9" s="27"/>
      <c r="F9" s="25" t="n">
        <f aca="false">E9+F8</f>
        <v>20000</v>
      </c>
      <c r="G9" s="25" t="n">
        <f aca="false">D9-F9</f>
        <v>937638.16</v>
      </c>
      <c r="J9" s="10"/>
      <c r="K9" s="11"/>
      <c r="L9" s="12"/>
    </row>
    <row r="10" customFormat="false" ht="15" hidden="false" customHeight="false" outlineLevel="0" collapsed="false">
      <c r="A10" s="13"/>
      <c r="B10" s="14"/>
      <c r="D10" s="27" t="n">
        <f aca="false">C10+D9</f>
        <v>957638.16</v>
      </c>
      <c r="E10" s="27"/>
      <c r="F10" s="25" t="n">
        <f aca="false">E10+F9</f>
        <v>20000</v>
      </c>
      <c r="G10" s="25" t="n">
        <f aca="false">D10-F10</f>
        <v>937638.16</v>
      </c>
    </row>
    <row r="11" customFormat="false" ht="15" hidden="false" customHeight="false" outlineLevel="0" collapsed="false">
      <c r="A11" s="18"/>
      <c r="D11" s="25" t="n">
        <f aca="false">C11+D10</f>
        <v>957638.16</v>
      </c>
      <c r="F11" s="25" t="n">
        <f aca="false">E11+F10</f>
        <v>20000</v>
      </c>
      <c r="G11" s="25" t="n">
        <f aca="false">D11-F11</f>
        <v>937638.16</v>
      </c>
    </row>
    <row r="12" customFormat="false" ht="15" hidden="false" customHeight="false" outlineLevel="0" collapsed="false">
      <c r="A12" s="18"/>
      <c r="D12" s="25" t="n">
        <f aca="false">C12+D11</f>
        <v>957638.16</v>
      </c>
      <c r="F12" s="25" t="n">
        <f aca="false">E12+F11</f>
        <v>20000</v>
      </c>
      <c r="G12" s="25" t="n">
        <f aca="false">D12-F12</f>
        <v>937638.16</v>
      </c>
    </row>
    <row r="13" customFormat="false" ht="15" hidden="false" customHeight="false" outlineLevel="0" collapsed="false">
      <c r="A13" s="18"/>
      <c r="D13" s="25" t="n">
        <f aca="false">C13+D12</f>
        <v>957638.16</v>
      </c>
      <c r="F13" s="25" t="n">
        <f aca="false">E13+F12</f>
        <v>20000</v>
      </c>
      <c r="G13" s="25" t="n">
        <f aca="false">D13-F13</f>
        <v>937638.16</v>
      </c>
    </row>
    <row r="14" customFormat="false" ht="15" hidden="false" customHeight="false" outlineLevel="0" collapsed="false">
      <c r="A14" s="18"/>
      <c r="D14" s="25" t="n">
        <f aca="false">C14+D13</f>
        <v>957638.16</v>
      </c>
      <c r="F14" s="25" t="n">
        <f aca="false">E14+F13</f>
        <v>20000</v>
      </c>
      <c r="G14" s="25" t="n">
        <f aca="false">D14-F14</f>
        <v>937638.16</v>
      </c>
    </row>
    <row r="15" customFormat="false" ht="15" hidden="false" customHeight="false" outlineLevel="0" collapsed="false">
      <c r="A15" s="18"/>
      <c r="D15" s="25" t="n">
        <f aca="false">C15+D14</f>
        <v>957638.16</v>
      </c>
      <c r="F15" s="25" t="n">
        <f aca="false">E15+F14</f>
        <v>20000</v>
      </c>
      <c r="G15" s="25" t="n">
        <f aca="false">D15-F15</f>
        <v>937638.16</v>
      </c>
    </row>
    <row r="16" customFormat="false" ht="15" hidden="false" customHeight="false" outlineLevel="0" collapsed="false">
      <c r="A16" s="18"/>
      <c r="D16" s="25" t="n">
        <f aca="false">C16+D15</f>
        <v>957638.16</v>
      </c>
      <c r="F16" s="25" t="n">
        <f aca="false">E16+F15</f>
        <v>20000</v>
      </c>
      <c r="G16" s="25" t="n">
        <f aca="false">D16-F16</f>
        <v>937638.16</v>
      </c>
    </row>
    <row r="17" customFormat="false" ht="15" hidden="false" customHeight="false" outlineLevel="0" collapsed="false">
      <c r="A17" s="18"/>
      <c r="D17" s="25" t="n">
        <f aca="false">C17+D16</f>
        <v>957638.16</v>
      </c>
      <c r="F17" s="25" t="n">
        <f aca="false">E17+F16</f>
        <v>20000</v>
      </c>
      <c r="G17" s="25" t="n">
        <f aca="false">D17-F17</f>
        <v>937638.16</v>
      </c>
    </row>
    <row r="18" customFormat="false" ht="15" hidden="false" customHeight="false" outlineLevel="0" collapsed="false">
      <c r="A18" s="18"/>
      <c r="D18" s="25" t="n">
        <f aca="false">C18+D17</f>
        <v>957638.16</v>
      </c>
      <c r="F18" s="25" t="n">
        <f aca="false">E18+F17</f>
        <v>20000</v>
      </c>
      <c r="G18" s="25" t="n">
        <f aca="false">D18-F18</f>
        <v>937638.16</v>
      </c>
    </row>
    <row r="19" customFormat="false" ht="15" hidden="false" customHeight="false" outlineLevel="0" collapsed="false">
      <c r="A19" s="18"/>
      <c r="D19" s="25" t="n">
        <f aca="false">C19+D18</f>
        <v>957638.16</v>
      </c>
      <c r="F19" s="25" t="n">
        <f aca="false">E19+F18</f>
        <v>20000</v>
      </c>
      <c r="G19" s="25" t="n">
        <f aca="false">D19-F19</f>
        <v>937638.16</v>
      </c>
    </row>
    <row r="20" customFormat="false" ht="15" hidden="false" customHeight="false" outlineLevel="0" collapsed="false">
      <c r="A20" s="18"/>
      <c r="D20" s="25" t="n">
        <f aca="false">C20+D19</f>
        <v>957638.16</v>
      </c>
      <c r="F20" s="25" t="n">
        <f aca="false">E20+F19</f>
        <v>20000</v>
      </c>
      <c r="G20" s="25" t="n">
        <f aca="false">D20-F20</f>
        <v>937638.16</v>
      </c>
    </row>
    <row r="21" customFormat="false" ht="15" hidden="false" customHeight="false" outlineLevel="0" collapsed="false">
      <c r="A21" s="18"/>
      <c r="D21" s="25" t="n">
        <f aca="false">C21+D20</f>
        <v>957638.16</v>
      </c>
      <c r="F21" s="25" t="n">
        <f aca="false">E21+F20</f>
        <v>20000</v>
      </c>
      <c r="G21" s="25" t="n">
        <f aca="false">D21-F21</f>
        <v>937638.16</v>
      </c>
    </row>
    <row r="22" customFormat="false" ht="15" hidden="false" customHeight="false" outlineLevel="0" collapsed="false">
      <c r="A22" s="18"/>
      <c r="D22" s="25" t="n">
        <f aca="false">C22+D21</f>
        <v>957638.16</v>
      </c>
      <c r="F22" s="25" t="n">
        <f aca="false">E22+F21</f>
        <v>20000</v>
      </c>
      <c r="G22" s="25" t="n">
        <f aca="false">D22-F22</f>
        <v>937638.16</v>
      </c>
    </row>
    <row r="23" customFormat="false" ht="15" hidden="false" customHeight="false" outlineLevel="0" collapsed="false">
      <c r="A23" s="18"/>
      <c r="D23" s="25" t="n">
        <f aca="false">C23+D22</f>
        <v>957638.16</v>
      </c>
      <c r="F23" s="25" t="n">
        <f aca="false">E23+F22</f>
        <v>20000</v>
      </c>
      <c r="G23" s="25" t="n">
        <f aca="false">D23-F23</f>
        <v>937638.16</v>
      </c>
    </row>
    <row r="24" customFormat="false" ht="15" hidden="false" customHeight="false" outlineLevel="0" collapsed="false">
      <c r="A24" s="18"/>
      <c r="D24" s="25" t="n">
        <f aca="false">C24+D23</f>
        <v>957638.16</v>
      </c>
      <c r="F24" s="25" t="n">
        <f aca="false">E24+F23</f>
        <v>20000</v>
      </c>
      <c r="G24" s="25" t="n">
        <f aca="false">D24-F24</f>
        <v>937638.16</v>
      </c>
    </row>
    <row r="25" customFormat="false" ht="15" hidden="false" customHeight="false" outlineLevel="0" collapsed="false">
      <c r="A25" s="18"/>
      <c r="D25" s="25" t="n">
        <f aca="false">C25+D24</f>
        <v>957638.16</v>
      </c>
      <c r="F25" s="25" t="n">
        <f aca="false">E25+F24</f>
        <v>20000</v>
      </c>
      <c r="G25" s="25" t="n">
        <f aca="false">D25-F25</f>
        <v>937638.16</v>
      </c>
    </row>
    <row r="26" customFormat="false" ht="15" hidden="false" customHeight="false" outlineLevel="0" collapsed="false">
      <c r="A26" s="18"/>
      <c r="D26" s="25" t="n">
        <f aca="false">C26+D25</f>
        <v>957638.16</v>
      </c>
      <c r="F26" s="25" t="n">
        <f aca="false">E26+F25</f>
        <v>20000</v>
      </c>
      <c r="G26" s="25" t="n">
        <f aca="false">D26-F26</f>
        <v>937638.16</v>
      </c>
    </row>
    <row r="27" customFormat="false" ht="15" hidden="false" customHeight="false" outlineLevel="0" collapsed="false">
      <c r="A27" s="18"/>
      <c r="D27" s="25" t="n">
        <f aca="false">C27+D26</f>
        <v>957638.16</v>
      </c>
      <c r="F27" s="25" t="n">
        <f aca="false">E27+F26</f>
        <v>20000</v>
      </c>
      <c r="G27" s="25" t="n">
        <f aca="false">D27-F27</f>
        <v>937638.16</v>
      </c>
    </row>
    <row r="28" customFormat="false" ht="15" hidden="false" customHeight="false" outlineLevel="0" collapsed="false">
      <c r="A28" s="18"/>
      <c r="D28" s="25" t="n">
        <f aca="false">C28+D27</f>
        <v>957638.16</v>
      </c>
      <c r="F28" s="25" t="n">
        <f aca="false">E28+F27</f>
        <v>20000</v>
      </c>
      <c r="G28" s="25" t="n">
        <f aca="false">D28-F28</f>
        <v>937638.16</v>
      </c>
    </row>
    <row r="29" customFormat="false" ht="15" hidden="false" customHeight="false" outlineLevel="0" collapsed="false">
      <c r="A29" s="18"/>
      <c r="D29" s="25" t="n">
        <f aca="false">C29+D28</f>
        <v>957638.16</v>
      </c>
      <c r="F29" s="25" t="n">
        <f aca="false">E29+F28</f>
        <v>20000</v>
      </c>
      <c r="G29" s="25" t="n">
        <f aca="false">D29-F29</f>
        <v>937638.16</v>
      </c>
    </row>
    <row r="30" customFormat="false" ht="15" hidden="false" customHeight="false" outlineLevel="0" collapsed="false">
      <c r="A30" s="18"/>
      <c r="D30" s="25" t="n">
        <f aca="false">C30+D29</f>
        <v>957638.16</v>
      </c>
      <c r="F30" s="25" t="n">
        <f aca="false">E30+F29</f>
        <v>20000</v>
      </c>
      <c r="G30" s="25" t="n">
        <f aca="false">D30-F30</f>
        <v>937638.16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1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2.6396761133603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2.6396761133603"/>
    <col collapsed="false" hidden="false" max="8" min="8" style="0" width="12.6396761133603"/>
    <col collapsed="false" hidden="false" max="9" min="9" style="0" width="8.57085020242915"/>
    <col collapsed="false" hidden="false" max="10" min="10" style="0" width="11.1417004048583"/>
    <col collapsed="false" hidden="false" max="11" min="11" style="0" width="12.3198380566802"/>
    <col collapsed="false" hidden="false" max="12" min="12" style="0" width="12.6396761133603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28" t="n">
        <v>67.75</v>
      </c>
      <c r="K1" s="28" t="n">
        <v>76.79</v>
      </c>
      <c r="L1" s="4" t="n">
        <f aca="false">(J1 + K1) / 2</f>
        <v>72.27</v>
      </c>
    </row>
    <row r="2" s="6" customFormat="true" ht="15" hidden="false" customHeight="false" outlineLevel="0" collapsed="false">
      <c r="A2" s="5" t="n">
        <v>42267</v>
      </c>
      <c r="B2" s="6" t="s">
        <v>8</v>
      </c>
      <c r="C2" s="25" t="n">
        <f aca="false">49.44 * J1 + 2926.03 * K1 + 30828.5 + 500</f>
        <v>259367.9037</v>
      </c>
      <c r="D2" s="25" t="n">
        <f aca="false">C2</f>
        <v>259367.9037</v>
      </c>
      <c r="E2" s="25"/>
      <c r="F2" s="25" t="n">
        <f aca="false">E2</f>
        <v>0</v>
      </c>
      <c r="G2" s="25" t="n">
        <f aca="false">D2-F2</f>
        <v>259367.9037</v>
      </c>
      <c r="H2" s="1" t="n">
        <f aca="false">'Actual 1'!K5 * 1.2</f>
        <v>51512.4276072727</v>
      </c>
      <c r="J2" s="10" t="n">
        <f aca="false">$G2 / J$1</f>
        <v>3828.30854169742</v>
      </c>
      <c r="K2" s="11" t="n">
        <f aca="false">$G2 / K$1</f>
        <v>3377.62604115119</v>
      </c>
      <c r="L2" s="12" t="n">
        <f aca="false">$G2 / L$1</f>
        <v>3588.87371938564</v>
      </c>
    </row>
    <row r="3" customFormat="false" ht="15" hidden="false" customHeight="false" outlineLevel="0" collapsed="false">
      <c r="A3" s="13" t="n">
        <v>42338</v>
      </c>
      <c r="B3" s="14" t="s">
        <v>128</v>
      </c>
      <c r="C3" s="0"/>
      <c r="D3" s="27" t="n">
        <f aca="false">C3+D2</f>
        <v>259367.9037</v>
      </c>
      <c r="E3" s="27" t="n">
        <v>20000</v>
      </c>
      <c r="F3" s="27" t="n">
        <f aca="false">E3+F2</f>
        <v>20000</v>
      </c>
      <c r="G3" s="25" t="n">
        <f aca="false">D3-F3</f>
        <v>239367.9037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42369</v>
      </c>
      <c r="B4" s="14" t="s">
        <v>129</v>
      </c>
      <c r="C4" s="25" t="n">
        <f aca="false">5000 * $J$1</f>
        <v>338750</v>
      </c>
      <c r="D4" s="27" t="n">
        <f aca="false">C4+D3</f>
        <v>598117.9037</v>
      </c>
      <c r="E4" s="27"/>
      <c r="F4" s="25" t="n">
        <f aca="false">E4+F3</f>
        <v>20000</v>
      </c>
      <c r="G4" s="25" t="n">
        <f aca="false">D4-F4</f>
        <v>578117.9037</v>
      </c>
      <c r="J4" s="10"/>
      <c r="K4" s="11"/>
      <c r="L4" s="12"/>
    </row>
    <row r="5" customFormat="false" ht="15" hidden="false" customHeight="false" outlineLevel="0" collapsed="false">
      <c r="A5" s="13" t="n">
        <v>42369</v>
      </c>
      <c r="B5" s="14" t="s">
        <v>130</v>
      </c>
      <c r="C5" s="25" t="n">
        <f aca="false">5000 * $J$1</f>
        <v>338750</v>
      </c>
      <c r="D5" s="27" t="n">
        <f aca="false">C5+D4</f>
        <v>936867.9037</v>
      </c>
      <c r="E5" s="27"/>
      <c r="F5" s="25" t="n">
        <f aca="false">E5+F4</f>
        <v>20000</v>
      </c>
      <c r="G5" s="25" t="n">
        <f aca="false">D5-F5</f>
        <v>916867.9037</v>
      </c>
      <c r="J5" s="10" t="n">
        <f aca="false">$G5 / J$1</f>
        <v>13533.1055896679</v>
      </c>
      <c r="K5" s="11" t="n">
        <f aca="false">$G5 / K$1</f>
        <v>11939.9388422972</v>
      </c>
      <c r="L5" s="12" t="n">
        <f aca="false">$G5 / L$1</f>
        <v>12686.7013103639</v>
      </c>
    </row>
    <row r="6" s="17" customFormat="true" ht="15" hidden="false" customHeight="false" outlineLevel="0" collapsed="false">
      <c r="A6" s="13"/>
      <c r="B6" s="14"/>
      <c r="C6" s="25"/>
      <c r="D6" s="27" t="n">
        <f aca="false">C6+D5</f>
        <v>936867.9037</v>
      </c>
      <c r="E6" s="27"/>
      <c r="F6" s="25" t="n">
        <f aca="false">E6+F5</f>
        <v>20000</v>
      </c>
      <c r="G6" s="25" t="n">
        <f aca="false">D6-F6</f>
        <v>916867.9037</v>
      </c>
      <c r="J6" s="10"/>
      <c r="K6" s="11"/>
      <c r="L6" s="12"/>
    </row>
    <row r="7" customFormat="false" ht="15" hidden="false" customHeight="false" outlineLevel="0" collapsed="false">
      <c r="A7" s="13"/>
      <c r="B7" s="14"/>
      <c r="D7" s="27" t="n">
        <f aca="false">C7+D6</f>
        <v>936867.9037</v>
      </c>
      <c r="E7" s="27"/>
      <c r="F7" s="25" t="n">
        <f aca="false">E7+F6</f>
        <v>20000</v>
      </c>
      <c r="G7" s="25" t="n">
        <f aca="false">D7-F7</f>
        <v>916867.9037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936867.9037</v>
      </c>
      <c r="E8" s="27"/>
      <c r="F8" s="25" t="n">
        <f aca="false">E8+F7</f>
        <v>20000</v>
      </c>
      <c r="G8" s="25" t="n">
        <f aca="false">D8-F8</f>
        <v>916867.9037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936867.9037</v>
      </c>
      <c r="E9" s="27"/>
      <c r="F9" s="25" t="n">
        <f aca="false">E9+F8</f>
        <v>20000</v>
      </c>
      <c r="G9" s="25" t="n">
        <f aca="false">D9-F9</f>
        <v>916867.9037</v>
      </c>
      <c r="J9" s="10"/>
      <c r="K9" s="11"/>
      <c r="L9" s="12"/>
    </row>
    <row r="10" customFormat="false" ht="15" hidden="false" customHeight="false" outlineLevel="0" collapsed="false">
      <c r="A10" s="13"/>
      <c r="B10" s="14"/>
      <c r="D10" s="27" t="n">
        <f aca="false">C10+D9</f>
        <v>936867.9037</v>
      </c>
      <c r="E10" s="27"/>
      <c r="F10" s="25" t="n">
        <f aca="false">E10+F9</f>
        <v>20000</v>
      </c>
      <c r="G10" s="25" t="n">
        <f aca="false">D10-F10</f>
        <v>916867.9037</v>
      </c>
    </row>
    <row r="11" customFormat="false" ht="15" hidden="false" customHeight="false" outlineLevel="0" collapsed="false">
      <c r="A11" s="18"/>
      <c r="D11" s="25" t="n">
        <f aca="false">C11+D10</f>
        <v>936867.9037</v>
      </c>
      <c r="F11" s="25" t="n">
        <f aca="false">E11+F10</f>
        <v>20000</v>
      </c>
      <c r="G11" s="25" t="n">
        <f aca="false">D11-F11</f>
        <v>916867.9037</v>
      </c>
    </row>
    <row r="12" customFormat="false" ht="15" hidden="false" customHeight="false" outlineLevel="0" collapsed="false">
      <c r="A12" s="18"/>
      <c r="D12" s="25" t="n">
        <f aca="false">C12+D11</f>
        <v>936867.9037</v>
      </c>
      <c r="F12" s="25" t="n">
        <f aca="false">E12+F11</f>
        <v>20000</v>
      </c>
      <c r="G12" s="25" t="n">
        <f aca="false">D12-F12</f>
        <v>916867.9037</v>
      </c>
    </row>
    <row r="13" customFormat="false" ht="15" hidden="false" customHeight="false" outlineLevel="0" collapsed="false">
      <c r="A13" s="18"/>
      <c r="D13" s="25" t="n">
        <f aca="false">C13+D12</f>
        <v>936867.9037</v>
      </c>
      <c r="F13" s="25" t="n">
        <f aca="false">E13+F12</f>
        <v>20000</v>
      </c>
      <c r="G13" s="25" t="n">
        <f aca="false">D13-F13</f>
        <v>916867.9037</v>
      </c>
    </row>
    <row r="14" customFormat="false" ht="15" hidden="false" customHeight="false" outlineLevel="0" collapsed="false">
      <c r="A14" s="18"/>
      <c r="D14" s="25" t="n">
        <f aca="false">C14+D13</f>
        <v>936867.9037</v>
      </c>
      <c r="F14" s="25" t="n">
        <f aca="false">E14+F13</f>
        <v>20000</v>
      </c>
      <c r="G14" s="25" t="n">
        <f aca="false">D14-F14</f>
        <v>916867.9037</v>
      </c>
    </row>
    <row r="15" customFormat="false" ht="15" hidden="false" customHeight="false" outlineLevel="0" collapsed="false">
      <c r="A15" s="18"/>
      <c r="D15" s="25" t="n">
        <f aca="false">C15+D14</f>
        <v>936867.9037</v>
      </c>
      <c r="F15" s="25" t="n">
        <f aca="false">E15+F14</f>
        <v>20000</v>
      </c>
      <c r="G15" s="25" t="n">
        <f aca="false">D15-F15</f>
        <v>916867.9037</v>
      </c>
    </row>
    <row r="16" customFormat="false" ht="15" hidden="false" customHeight="false" outlineLevel="0" collapsed="false">
      <c r="A16" s="18"/>
      <c r="D16" s="25" t="n">
        <f aca="false">C16+D15</f>
        <v>936867.9037</v>
      </c>
      <c r="F16" s="25" t="n">
        <f aca="false">E16+F15</f>
        <v>20000</v>
      </c>
      <c r="G16" s="25" t="n">
        <f aca="false">D16-F16</f>
        <v>916867.9037</v>
      </c>
    </row>
    <row r="17" customFormat="false" ht="15" hidden="false" customHeight="false" outlineLevel="0" collapsed="false">
      <c r="A17" s="18"/>
      <c r="D17" s="25" t="n">
        <f aca="false">C17+D16</f>
        <v>936867.9037</v>
      </c>
      <c r="F17" s="25" t="n">
        <f aca="false">E17+F16</f>
        <v>20000</v>
      </c>
      <c r="G17" s="25" t="n">
        <f aca="false">D17-F17</f>
        <v>916867.9037</v>
      </c>
    </row>
    <row r="18" customFormat="false" ht="15" hidden="false" customHeight="false" outlineLevel="0" collapsed="false">
      <c r="A18" s="18"/>
      <c r="D18" s="25" t="n">
        <f aca="false">C18+D17</f>
        <v>936867.9037</v>
      </c>
      <c r="F18" s="25" t="n">
        <f aca="false">E18+F17</f>
        <v>20000</v>
      </c>
      <c r="G18" s="25" t="n">
        <f aca="false">D18-F18</f>
        <v>916867.9037</v>
      </c>
    </row>
    <row r="19" customFormat="false" ht="15" hidden="false" customHeight="false" outlineLevel="0" collapsed="false">
      <c r="A19" s="18"/>
      <c r="D19" s="25" t="n">
        <f aca="false">C19+D18</f>
        <v>936867.9037</v>
      </c>
      <c r="F19" s="25" t="n">
        <f aca="false">E19+F18</f>
        <v>20000</v>
      </c>
      <c r="G19" s="25" t="n">
        <f aca="false">D19-F19</f>
        <v>916867.9037</v>
      </c>
    </row>
    <row r="20" customFormat="false" ht="15" hidden="false" customHeight="false" outlineLevel="0" collapsed="false">
      <c r="A20" s="18"/>
      <c r="D20" s="25" t="n">
        <f aca="false">C20+D19</f>
        <v>936867.9037</v>
      </c>
      <c r="F20" s="25" t="n">
        <f aca="false">E20+F19</f>
        <v>20000</v>
      </c>
      <c r="G20" s="25" t="n">
        <f aca="false">D20-F20</f>
        <v>916867.9037</v>
      </c>
    </row>
    <row r="21" customFormat="false" ht="15" hidden="false" customHeight="false" outlineLevel="0" collapsed="false">
      <c r="A21" s="18"/>
      <c r="D21" s="25" t="n">
        <f aca="false">C21+D20</f>
        <v>936867.9037</v>
      </c>
      <c r="F21" s="25" t="n">
        <f aca="false">E21+F20</f>
        <v>20000</v>
      </c>
      <c r="G21" s="25" t="n">
        <f aca="false">D21-F21</f>
        <v>916867.9037</v>
      </c>
    </row>
    <row r="22" customFormat="false" ht="15" hidden="false" customHeight="false" outlineLevel="0" collapsed="false">
      <c r="A22" s="18"/>
      <c r="D22" s="25" t="n">
        <f aca="false">C22+D21</f>
        <v>936867.9037</v>
      </c>
      <c r="F22" s="25" t="n">
        <f aca="false">E22+F21</f>
        <v>20000</v>
      </c>
      <c r="G22" s="25" t="n">
        <f aca="false">D22-F22</f>
        <v>916867.9037</v>
      </c>
    </row>
    <row r="23" customFormat="false" ht="15" hidden="false" customHeight="false" outlineLevel="0" collapsed="false">
      <c r="A23" s="18"/>
      <c r="D23" s="25" t="n">
        <f aca="false">C23+D22</f>
        <v>936867.9037</v>
      </c>
      <c r="F23" s="25" t="n">
        <f aca="false">E23+F22</f>
        <v>20000</v>
      </c>
      <c r="G23" s="25" t="n">
        <f aca="false">D23-F23</f>
        <v>916867.9037</v>
      </c>
    </row>
    <row r="24" customFormat="false" ht="15" hidden="false" customHeight="false" outlineLevel="0" collapsed="false">
      <c r="A24" s="18"/>
      <c r="D24" s="25" t="n">
        <f aca="false">C24+D23</f>
        <v>936867.9037</v>
      </c>
      <c r="F24" s="25" t="n">
        <f aca="false">E24+F23</f>
        <v>20000</v>
      </c>
      <c r="G24" s="25" t="n">
        <f aca="false">D24-F24</f>
        <v>916867.9037</v>
      </c>
    </row>
    <row r="25" customFormat="false" ht="15" hidden="false" customHeight="false" outlineLevel="0" collapsed="false">
      <c r="A25" s="18"/>
      <c r="D25" s="25" t="n">
        <f aca="false">C25+D24</f>
        <v>936867.9037</v>
      </c>
      <c r="F25" s="25" t="n">
        <f aca="false">E25+F24</f>
        <v>20000</v>
      </c>
      <c r="G25" s="25" t="n">
        <f aca="false">D25-F25</f>
        <v>916867.9037</v>
      </c>
    </row>
    <row r="26" customFormat="false" ht="15" hidden="false" customHeight="false" outlineLevel="0" collapsed="false">
      <c r="A26" s="18"/>
      <c r="D26" s="25" t="n">
        <f aca="false">C26+D25</f>
        <v>936867.9037</v>
      </c>
      <c r="F26" s="25" t="n">
        <f aca="false">E26+F25</f>
        <v>20000</v>
      </c>
      <c r="G26" s="25" t="n">
        <f aca="false">D26-F26</f>
        <v>916867.9037</v>
      </c>
    </row>
    <row r="27" customFormat="false" ht="15" hidden="false" customHeight="false" outlineLevel="0" collapsed="false">
      <c r="A27" s="18"/>
      <c r="D27" s="25" t="n">
        <f aca="false">C27+D26</f>
        <v>936867.9037</v>
      </c>
      <c r="F27" s="25" t="n">
        <f aca="false">E27+F26</f>
        <v>20000</v>
      </c>
      <c r="G27" s="25" t="n">
        <f aca="false">D27-F27</f>
        <v>916867.9037</v>
      </c>
    </row>
    <row r="28" customFormat="false" ht="15" hidden="false" customHeight="false" outlineLevel="0" collapsed="false">
      <c r="A28" s="18"/>
      <c r="D28" s="25" t="n">
        <f aca="false">C28+D27</f>
        <v>936867.9037</v>
      </c>
      <c r="F28" s="25" t="n">
        <f aca="false">E28+F27</f>
        <v>20000</v>
      </c>
      <c r="G28" s="25" t="n">
        <f aca="false">D28-F28</f>
        <v>916867.9037</v>
      </c>
    </row>
    <row r="29" customFormat="false" ht="15" hidden="false" customHeight="false" outlineLevel="0" collapsed="false">
      <c r="A29" s="18"/>
      <c r="D29" s="25" t="n">
        <f aca="false">C29+D28</f>
        <v>936867.9037</v>
      </c>
      <c r="F29" s="25" t="n">
        <f aca="false">E29+F28</f>
        <v>20000</v>
      </c>
      <c r="G29" s="25" t="n">
        <f aca="false">D29-F29</f>
        <v>916867.9037</v>
      </c>
    </row>
    <row r="30" customFormat="false" ht="15" hidden="false" customHeight="false" outlineLevel="0" collapsed="false">
      <c r="A30" s="18"/>
      <c r="D30" s="25" t="n">
        <f aca="false">C30+D29</f>
        <v>936867.9037</v>
      </c>
      <c r="F30" s="25" t="n">
        <f aca="false">E30+F29</f>
        <v>20000</v>
      </c>
      <c r="G30" s="25" t="n">
        <f aca="false">D30-F30</f>
        <v>916867.9037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2.6396761133603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2.6396761133603"/>
    <col collapsed="false" hidden="false" max="8" min="8" style="0" width="12.6396761133603"/>
    <col collapsed="false" hidden="false" max="9" min="9" style="0" width="8.57085020242915"/>
    <col collapsed="false" hidden="false" max="10" min="10" style="0" width="11.1417004048583"/>
    <col collapsed="false" hidden="false" max="11" min="11" style="0" width="12.3198380566802"/>
    <col collapsed="false" hidden="false" max="12" min="12" style="0" width="12.6396761133603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62.12</v>
      </c>
      <c r="K1" s="4" t="n">
        <v>70.37</v>
      </c>
      <c r="L1" s="4" t="n">
        <f aca="false">(J1 + K1) / 2</f>
        <v>66.245</v>
      </c>
    </row>
    <row r="2" s="6" customFormat="true" ht="15" hidden="false" customHeight="false" outlineLevel="0" collapsed="false">
      <c r="A2" s="5" t="n">
        <v>42296</v>
      </c>
      <c r="B2" s="6" t="s">
        <v>8</v>
      </c>
      <c r="C2" s="25" t="n">
        <f aca="false">49.44 * J1 + 1926.03 * K1 + 30733.2</f>
        <v>169339.1439</v>
      </c>
      <c r="D2" s="25" t="n">
        <f aca="false">C2</f>
        <v>169339.1439</v>
      </c>
      <c r="E2" s="25"/>
      <c r="F2" s="25" t="n">
        <f aca="false">E2</f>
        <v>0</v>
      </c>
      <c r="G2" s="25" t="n">
        <f aca="false">D2-F2</f>
        <v>169339.1439</v>
      </c>
      <c r="H2" s="1" t="n">
        <f aca="false">'Actual 1'!K5 * 1.2</f>
        <v>51512.4276072727</v>
      </c>
      <c r="J2" s="10" t="n">
        <f aca="false">$G2 / J$1</f>
        <v>2726.00038473922</v>
      </c>
      <c r="K2" s="11" t="n">
        <f aca="false">$G2 / K$1</f>
        <v>2406.4110260054</v>
      </c>
      <c r="L2" s="12" t="n">
        <f aca="false">$G2 / L$1</f>
        <v>2556.25547437542</v>
      </c>
    </row>
    <row r="3" customFormat="false" ht="15" hidden="false" customHeight="false" outlineLevel="0" collapsed="false">
      <c r="A3" s="13" t="n">
        <v>42312</v>
      </c>
      <c r="B3" s="14" t="s">
        <v>131</v>
      </c>
      <c r="C3" s="0"/>
      <c r="D3" s="27" t="n">
        <f aca="false">C3+D2</f>
        <v>169339.1439</v>
      </c>
      <c r="E3" s="27" t="n">
        <v>29700</v>
      </c>
      <c r="F3" s="27" t="n">
        <f aca="false">E3+F2</f>
        <v>29700</v>
      </c>
      <c r="G3" s="25" t="n">
        <f aca="false">D3-F3</f>
        <v>139639.1439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42319</v>
      </c>
      <c r="B4" s="14" t="s">
        <v>128</v>
      </c>
      <c r="C4" s="0"/>
      <c r="D4" s="27" t="n">
        <f aca="false">C4+D3</f>
        <v>169339.1439</v>
      </c>
      <c r="E4" s="27" t="n">
        <v>7500</v>
      </c>
      <c r="F4" s="25" t="n">
        <f aca="false">E4+F3</f>
        <v>37200</v>
      </c>
      <c r="G4" s="25" t="n">
        <f aca="false">D4-F4</f>
        <v>132139.1439</v>
      </c>
      <c r="J4" s="10"/>
      <c r="K4" s="11"/>
      <c r="L4" s="12"/>
    </row>
    <row r="5" customFormat="false" ht="15" hidden="false" customHeight="false" outlineLevel="0" collapsed="false">
      <c r="A5" s="13" t="n">
        <v>42369</v>
      </c>
      <c r="B5" s="14" t="s">
        <v>132</v>
      </c>
      <c r="C5" s="25" t="n">
        <f aca="false">8000 * $J$1</f>
        <v>496960</v>
      </c>
      <c r="D5" s="27" t="n">
        <f aca="false">C5+D4</f>
        <v>666299.1439</v>
      </c>
      <c r="E5" s="27"/>
      <c r="F5" s="25" t="n">
        <f aca="false">E5+F4</f>
        <v>37200</v>
      </c>
      <c r="G5" s="25" t="n">
        <f aca="false">D5-F5</f>
        <v>629099.1439</v>
      </c>
      <c r="J5" s="10" t="n">
        <f aca="false">$G5 / J$1</f>
        <v>10127.159431745</v>
      </c>
      <c r="K5" s="11" t="n">
        <f aca="false">$G5 / K$1</f>
        <v>8939.87699161575</v>
      </c>
      <c r="L5" s="12" t="n">
        <f aca="false">$G5 / L$1</f>
        <v>9496.55285530983</v>
      </c>
    </row>
    <row r="6" s="17" customFormat="true" ht="15" hidden="false" customHeight="false" outlineLevel="0" collapsed="false">
      <c r="A6" s="13" t="n">
        <v>42380</v>
      </c>
      <c r="B6" s="14" t="s">
        <v>129</v>
      </c>
      <c r="C6" s="25" t="n">
        <f aca="false">5000 * $J$1</f>
        <v>310600</v>
      </c>
      <c r="D6" s="27" t="n">
        <f aca="false">C6+D5</f>
        <v>976899.1439</v>
      </c>
      <c r="E6" s="27"/>
      <c r="F6" s="25" t="n">
        <f aca="false">E6+F5</f>
        <v>37200</v>
      </c>
      <c r="G6" s="25" t="n">
        <f aca="false">D6-F6</f>
        <v>939699.1439</v>
      </c>
      <c r="J6" s="10"/>
      <c r="K6" s="11"/>
      <c r="L6" s="12"/>
    </row>
    <row r="7" customFormat="false" ht="15" hidden="false" customHeight="false" outlineLevel="0" collapsed="false">
      <c r="A7" s="13" t="n">
        <v>42429</v>
      </c>
      <c r="B7" s="14" t="s">
        <v>130</v>
      </c>
      <c r="C7" s="25" t="n">
        <f aca="false">5000 * $J$1</f>
        <v>310600</v>
      </c>
      <c r="D7" s="27" t="n">
        <f aca="false">C7+D6</f>
        <v>1287499.1439</v>
      </c>
      <c r="E7" s="27"/>
      <c r="F7" s="25" t="n">
        <f aca="false">E7+F6</f>
        <v>37200</v>
      </c>
      <c r="G7" s="25" t="n">
        <f aca="false">D7-F7</f>
        <v>1250299.1439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1287499.1439</v>
      </c>
      <c r="E8" s="27"/>
      <c r="F8" s="25" t="n">
        <f aca="false">E8+F7</f>
        <v>37200</v>
      </c>
      <c r="G8" s="25" t="n">
        <f aca="false">D8-F8</f>
        <v>1250299.1439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1287499.1439</v>
      </c>
      <c r="E9" s="27"/>
      <c r="F9" s="25" t="n">
        <f aca="false">E9+F8</f>
        <v>37200</v>
      </c>
      <c r="G9" s="25" t="n">
        <f aca="false">D9-F9</f>
        <v>1250299.1439</v>
      </c>
      <c r="J9" s="10"/>
      <c r="K9" s="11"/>
      <c r="L9" s="12"/>
    </row>
    <row r="10" customFormat="false" ht="15" hidden="false" customHeight="false" outlineLevel="0" collapsed="false">
      <c r="A10" s="13"/>
      <c r="B10" s="14"/>
      <c r="D10" s="27" t="n">
        <f aca="false">C10+D9</f>
        <v>1287499.1439</v>
      </c>
      <c r="E10" s="27"/>
      <c r="F10" s="25" t="n">
        <f aca="false">E10+F9</f>
        <v>37200</v>
      </c>
      <c r="G10" s="25" t="n">
        <f aca="false">D10-F10</f>
        <v>1250299.1439</v>
      </c>
    </row>
    <row r="11" customFormat="false" ht="15" hidden="false" customHeight="false" outlineLevel="0" collapsed="false">
      <c r="A11" s="18"/>
      <c r="D11" s="25" t="n">
        <f aca="false">C11+D10</f>
        <v>1287499.1439</v>
      </c>
      <c r="F11" s="25" t="n">
        <f aca="false">E11+F10</f>
        <v>37200</v>
      </c>
      <c r="G11" s="25" t="n">
        <f aca="false">D11-F11</f>
        <v>1250299.1439</v>
      </c>
    </row>
    <row r="12" customFormat="false" ht="15" hidden="false" customHeight="false" outlineLevel="0" collapsed="false">
      <c r="A12" s="18"/>
      <c r="D12" s="25" t="n">
        <f aca="false">C12+D11</f>
        <v>1287499.1439</v>
      </c>
      <c r="F12" s="25" t="n">
        <f aca="false">E12+F11</f>
        <v>37200</v>
      </c>
      <c r="G12" s="25" t="n">
        <f aca="false">D12-F12</f>
        <v>1250299.1439</v>
      </c>
    </row>
    <row r="13" customFormat="false" ht="15" hidden="false" customHeight="false" outlineLevel="0" collapsed="false">
      <c r="A13" s="18"/>
      <c r="D13" s="25" t="n">
        <f aca="false">C13+D12</f>
        <v>1287499.1439</v>
      </c>
      <c r="F13" s="25" t="n">
        <f aca="false">E13+F12</f>
        <v>37200</v>
      </c>
      <c r="G13" s="25" t="n">
        <f aca="false">D13-F13</f>
        <v>1250299.1439</v>
      </c>
    </row>
    <row r="14" customFormat="false" ht="15" hidden="false" customHeight="false" outlineLevel="0" collapsed="false">
      <c r="A14" s="18"/>
      <c r="D14" s="25" t="n">
        <f aca="false">C14+D13</f>
        <v>1287499.1439</v>
      </c>
      <c r="F14" s="25" t="n">
        <f aca="false">E14+F13</f>
        <v>37200</v>
      </c>
      <c r="G14" s="25" t="n">
        <f aca="false">D14-F14</f>
        <v>1250299.1439</v>
      </c>
    </row>
    <row r="15" customFormat="false" ht="15" hidden="false" customHeight="false" outlineLevel="0" collapsed="false">
      <c r="A15" s="18"/>
      <c r="D15" s="25" t="n">
        <f aca="false">C15+D14</f>
        <v>1287499.1439</v>
      </c>
      <c r="F15" s="25" t="n">
        <f aca="false">E15+F14</f>
        <v>37200</v>
      </c>
      <c r="G15" s="25" t="n">
        <f aca="false">D15-F15</f>
        <v>1250299.1439</v>
      </c>
    </row>
    <row r="16" customFormat="false" ht="15" hidden="false" customHeight="false" outlineLevel="0" collapsed="false">
      <c r="A16" s="18"/>
      <c r="D16" s="25" t="n">
        <f aca="false">C16+D15</f>
        <v>1287499.1439</v>
      </c>
      <c r="F16" s="25" t="n">
        <f aca="false">E16+F15</f>
        <v>37200</v>
      </c>
      <c r="G16" s="25" t="n">
        <f aca="false">D16-F16</f>
        <v>1250299.1439</v>
      </c>
    </row>
    <row r="17" customFormat="false" ht="15" hidden="false" customHeight="false" outlineLevel="0" collapsed="false">
      <c r="A17" s="18"/>
      <c r="D17" s="25" t="n">
        <f aca="false">C17+D16</f>
        <v>1287499.1439</v>
      </c>
      <c r="F17" s="25" t="n">
        <f aca="false">E17+F16</f>
        <v>37200</v>
      </c>
      <c r="G17" s="25" t="n">
        <f aca="false">D17-F17</f>
        <v>1250299.1439</v>
      </c>
    </row>
    <row r="18" customFormat="false" ht="15" hidden="false" customHeight="false" outlineLevel="0" collapsed="false">
      <c r="A18" s="18"/>
      <c r="D18" s="25" t="n">
        <f aca="false">C18+D17</f>
        <v>1287499.1439</v>
      </c>
      <c r="F18" s="25" t="n">
        <f aca="false">E18+F17</f>
        <v>37200</v>
      </c>
      <c r="G18" s="25" t="n">
        <f aca="false">D18-F18</f>
        <v>1250299.1439</v>
      </c>
    </row>
    <row r="19" customFormat="false" ht="15" hidden="false" customHeight="false" outlineLevel="0" collapsed="false">
      <c r="A19" s="18"/>
      <c r="D19" s="25" t="n">
        <f aca="false">C19+D18</f>
        <v>1287499.1439</v>
      </c>
      <c r="F19" s="25" t="n">
        <f aca="false">E19+F18</f>
        <v>37200</v>
      </c>
      <c r="G19" s="25" t="n">
        <f aca="false">D19-F19</f>
        <v>1250299.1439</v>
      </c>
    </row>
    <row r="20" customFormat="false" ht="15" hidden="false" customHeight="false" outlineLevel="0" collapsed="false">
      <c r="A20" s="18"/>
      <c r="D20" s="25" t="n">
        <f aca="false">C20+D19</f>
        <v>1287499.1439</v>
      </c>
      <c r="F20" s="25" t="n">
        <f aca="false">E20+F19</f>
        <v>37200</v>
      </c>
      <c r="G20" s="25" t="n">
        <f aca="false">D20-F20</f>
        <v>1250299.1439</v>
      </c>
    </row>
    <row r="21" customFormat="false" ht="15" hidden="false" customHeight="false" outlineLevel="0" collapsed="false">
      <c r="A21" s="18"/>
      <c r="D21" s="25" t="n">
        <f aca="false">C21+D20</f>
        <v>1287499.1439</v>
      </c>
      <c r="F21" s="25" t="n">
        <f aca="false">E21+F20</f>
        <v>37200</v>
      </c>
      <c r="G21" s="25" t="n">
        <f aca="false">D21-F21</f>
        <v>1250299.1439</v>
      </c>
    </row>
    <row r="22" customFormat="false" ht="15" hidden="false" customHeight="false" outlineLevel="0" collapsed="false">
      <c r="A22" s="18"/>
      <c r="D22" s="25" t="n">
        <f aca="false">C22+D21</f>
        <v>1287499.1439</v>
      </c>
      <c r="F22" s="25" t="n">
        <f aca="false">E22+F21</f>
        <v>37200</v>
      </c>
      <c r="G22" s="25" t="n">
        <f aca="false">D22-F22</f>
        <v>1250299.1439</v>
      </c>
    </row>
    <row r="23" customFormat="false" ht="15" hidden="false" customHeight="false" outlineLevel="0" collapsed="false">
      <c r="A23" s="18"/>
      <c r="D23" s="25" t="n">
        <f aca="false">C23+D22</f>
        <v>1287499.1439</v>
      </c>
      <c r="F23" s="25" t="n">
        <f aca="false">E23+F22</f>
        <v>37200</v>
      </c>
      <c r="G23" s="25" t="n">
        <f aca="false">D23-F23</f>
        <v>1250299.1439</v>
      </c>
    </row>
    <row r="24" customFormat="false" ht="15" hidden="false" customHeight="false" outlineLevel="0" collapsed="false">
      <c r="A24" s="18"/>
      <c r="D24" s="25" t="n">
        <f aca="false">C24+D23</f>
        <v>1287499.1439</v>
      </c>
      <c r="F24" s="25" t="n">
        <f aca="false">E24+F23</f>
        <v>37200</v>
      </c>
      <c r="G24" s="25" t="n">
        <f aca="false">D24-F24</f>
        <v>1250299.1439</v>
      </c>
    </row>
    <row r="25" customFormat="false" ht="15" hidden="false" customHeight="false" outlineLevel="0" collapsed="false">
      <c r="A25" s="18"/>
      <c r="D25" s="25" t="n">
        <f aca="false">C25+D24</f>
        <v>1287499.1439</v>
      </c>
      <c r="F25" s="25" t="n">
        <f aca="false">E25+F24</f>
        <v>37200</v>
      </c>
      <c r="G25" s="25" t="n">
        <f aca="false">D25-F25</f>
        <v>1250299.1439</v>
      </c>
    </row>
    <row r="26" customFormat="false" ht="15" hidden="false" customHeight="false" outlineLevel="0" collapsed="false">
      <c r="A26" s="18"/>
      <c r="D26" s="25" t="n">
        <f aca="false">C26+D25</f>
        <v>1287499.1439</v>
      </c>
      <c r="F26" s="25" t="n">
        <f aca="false">E26+F25</f>
        <v>37200</v>
      </c>
      <c r="G26" s="25" t="n">
        <f aca="false">D26-F26</f>
        <v>1250299.1439</v>
      </c>
    </row>
    <row r="27" customFormat="false" ht="15" hidden="false" customHeight="false" outlineLevel="0" collapsed="false">
      <c r="A27" s="18"/>
      <c r="D27" s="25" t="n">
        <f aca="false">C27+D26</f>
        <v>1287499.1439</v>
      </c>
      <c r="F27" s="25" t="n">
        <f aca="false">E27+F26</f>
        <v>37200</v>
      </c>
      <c r="G27" s="25" t="n">
        <f aca="false">D27-F27</f>
        <v>1250299.1439</v>
      </c>
    </row>
    <row r="28" customFormat="false" ht="15" hidden="false" customHeight="false" outlineLevel="0" collapsed="false">
      <c r="A28" s="18"/>
      <c r="D28" s="25" t="n">
        <f aca="false">C28+D27</f>
        <v>1287499.1439</v>
      </c>
      <c r="F28" s="25" t="n">
        <f aca="false">E28+F27</f>
        <v>37200</v>
      </c>
      <c r="G28" s="25" t="n">
        <f aca="false">D28-F28</f>
        <v>1250299.1439</v>
      </c>
    </row>
    <row r="29" customFormat="false" ht="15" hidden="false" customHeight="false" outlineLevel="0" collapsed="false">
      <c r="A29" s="18"/>
      <c r="D29" s="25" t="n">
        <f aca="false">C29+D28</f>
        <v>1287499.1439</v>
      </c>
      <c r="F29" s="25" t="n">
        <f aca="false">E29+F28</f>
        <v>37200</v>
      </c>
      <c r="G29" s="25" t="n">
        <f aca="false">D29-F29</f>
        <v>1250299.1439</v>
      </c>
    </row>
    <row r="30" customFormat="false" ht="15" hidden="false" customHeight="false" outlineLevel="0" collapsed="false">
      <c r="A30" s="18"/>
      <c r="D30" s="25" t="n">
        <f aca="false">C30+D29</f>
        <v>1287499.1439</v>
      </c>
      <c r="F30" s="25" t="n">
        <f aca="false">E30+F29</f>
        <v>37200</v>
      </c>
      <c r="G30" s="25" t="n">
        <f aca="false">D30-F30</f>
        <v>1250299.1439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2.6396761133603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2.6396761133603"/>
    <col collapsed="false" hidden="false" max="8" min="8" style="0" width="12.6396761133603"/>
    <col collapsed="false" hidden="false" max="9" min="9" style="0" width="8.57085020242915"/>
    <col collapsed="false" hidden="false" max="10" min="10" style="0" width="11.1417004048583"/>
    <col collapsed="false" hidden="false" max="11" min="11" style="0" width="12.3198380566802"/>
    <col collapsed="false" hidden="false" max="12" min="12" style="0" width="12.6396761133603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63.38</v>
      </c>
      <c r="K1" s="4" t="n">
        <v>69.56</v>
      </c>
      <c r="L1" s="4" t="n">
        <f aca="false">(J1 + K1) / 2</f>
        <v>66.47</v>
      </c>
    </row>
    <row r="2" s="6" customFormat="true" ht="15" hidden="false" customHeight="false" outlineLevel="0" collapsed="false">
      <c r="A2" s="5" t="n">
        <v>42311</v>
      </c>
      <c r="B2" s="6" t="s">
        <v>8</v>
      </c>
      <c r="C2" s="25" t="n">
        <f aca="false">49.44 * J1 + 1926.03 * K1 + 51350 + 30634.43</f>
        <v>219092.584</v>
      </c>
      <c r="D2" s="25" t="n">
        <f aca="false">C2</f>
        <v>219092.584</v>
      </c>
      <c r="E2" s="25"/>
      <c r="F2" s="25" t="n">
        <f aca="false">E2</f>
        <v>0</v>
      </c>
      <c r="G2" s="25" t="n">
        <f aca="false">D2-F2</f>
        <v>219092.584</v>
      </c>
      <c r="H2" s="1" t="n">
        <f aca="false">'Actual 1'!K5 * 1.2</f>
        <v>51512.4276072727</v>
      </c>
      <c r="J2" s="10" t="n">
        <f aca="false">$G2 / J$1</f>
        <v>3456.80946670874</v>
      </c>
      <c r="K2" s="11" t="n">
        <f aca="false">$G2 / K$1</f>
        <v>3149.69212190914</v>
      </c>
      <c r="L2" s="12" t="n">
        <f aca="false">$G2 / L$1</f>
        <v>3296.11229125921</v>
      </c>
    </row>
    <row r="3" customFormat="false" ht="15" hidden="false" customHeight="false" outlineLevel="0" collapsed="false">
      <c r="A3" s="13" t="n">
        <v>42311</v>
      </c>
      <c r="B3" s="14" t="s">
        <v>131</v>
      </c>
      <c r="C3" s="0"/>
      <c r="D3" s="27" t="n">
        <f aca="false">C3+D2</f>
        <v>219092.584</v>
      </c>
      <c r="E3" s="27" t="n">
        <v>32166</v>
      </c>
      <c r="F3" s="27" t="n">
        <f aca="false">E3+F2</f>
        <v>32166</v>
      </c>
      <c r="G3" s="25" t="n">
        <f aca="false">D3-F3</f>
        <v>186926.584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42319</v>
      </c>
      <c r="B4" s="14" t="s">
        <v>128</v>
      </c>
      <c r="C4" s="0"/>
      <c r="D4" s="27" t="n">
        <f aca="false">C4+D3</f>
        <v>219092.584</v>
      </c>
      <c r="E4" s="27" t="n">
        <v>7500</v>
      </c>
      <c r="F4" s="25" t="n">
        <f aca="false">E4+F3</f>
        <v>39666</v>
      </c>
      <c r="G4" s="25" t="n">
        <f aca="false">D4-F4</f>
        <v>179426.584</v>
      </c>
      <c r="J4" s="10"/>
      <c r="K4" s="11"/>
      <c r="L4" s="12"/>
    </row>
    <row r="5" customFormat="false" ht="15" hidden="false" customHeight="false" outlineLevel="0" collapsed="false">
      <c r="A5" s="13" t="n">
        <v>42369</v>
      </c>
      <c r="B5" s="14" t="s">
        <v>132</v>
      </c>
      <c r="C5" s="29" t="n">
        <f aca="false">8000 * $J$1</f>
        <v>507040</v>
      </c>
      <c r="D5" s="27" t="n">
        <f aca="false">C5+D4</f>
        <v>726132.584</v>
      </c>
      <c r="E5" s="27"/>
      <c r="F5" s="25" t="n">
        <f aca="false">E5+F4</f>
        <v>39666</v>
      </c>
      <c r="G5" s="25" t="n">
        <f aca="false">D5-F5</f>
        <v>686466.584</v>
      </c>
      <c r="J5" s="10" t="n">
        <f aca="false">$G5 / J$1</f>
        <v>10830.965351846</v>
      </c>
      <c r="K5" s="11" t="n">
        <f aca="false">$G5 / K$1</f>
        <v>9868.6972972973</v>
      </c>
      <c r="L5" s="12" t="n">
        <f aca="false">$G5 / L$1</f>
        <v>10327.4647811043</v>
      </c>
    </row>
    <row r="6" s="17" customFormat="true" ht="15" hidden="false" customHeight="false" outlineLevel="0" collapsed="false">
      <c r="A6" s="13" t="n">
        <v>42380</v>
      </c>
      <c r="B6" s="14" t="s">
        <v>129</v>
      </c>
      <c r="C6" s="25" t="n">
        <f aca="false">5000 * $J$1</f>
        <v>316900</v>
      </c>
      <c r="D6" s="27" t="n">
        <f aca="false">C6+D5</f>
        <v>1043032.584</v>
      </c>
      <c r="E6" s="27"/>
      <c r="F6" s="25" t="n">
        <f aca="false">E6+F5</f>
        <v>39666</v>
      </c>
      <c r="G6" s="25" t="n">
        <f aca="false">D6-F6</f>
        <v>1003366.584</v>
      </c>
      <c r="J6" s="10"/>
      <c r="K6" s="11"/>
      <c r="L6" s="12"/>
    </row>
    <row r="7" customFormat="false" ht="15" hidden="false" customHeight="false" outlineLevel="0" collapsed="false">
      <c r="A7" s="13" t="n">
        <v>42429</v>
      </c>
      <c r="B7" s="14" t="s">
        <v>130</v>
      </c>
      <c r="C7" s="25" t="n">
        <f aca="false">5000 * $J$1</f>
        <v>316900</v>
      </c>
      <c r="D7" s="27" t="n">
        <f aca="false">C7+D6</f>
        <v>1359932.584</v>
      </c>
      <c r="E7" s="27"/>
      <c r="F7" s="25" t="n">
        <f aca="false">E7+F6</f>
        <v>39666</v>
      </c>
      <c r="G7" s="25" t="n">
        <f aca="false">D7-F7</f>
        <v>1320266.584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1359932.584</v>
      </c>
      <c r="E8" s="27"/>
      <c r="F8" s="25" t="n">
        <f aca="false">E8+F7</f>
        <v>39666</v>
      </c>
      <c r="G8" s="25" t="n">
        <f aca="false">D8-F8</f>
        <v>1320266.584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1359932.584</v>
      </c>
      <c r="E9" s="27"/>
      <c r="F9" s="25" t="n">
        <f aca="false">E9+F8</f>
        <v>39666</v>
      </c>
      <c r="G9" s="25" t="n">
        <f aca="false">D9-F9</f>
        <v>1320266.584</v>
      </c>
      <c r="J9" s="10"/>
      <c r="K9" s="11"/>
      <c r="L9" s="12"/>
    </row>
    <row r="10" customFormat="false" ht="15" hidden="false" customHeight="false" outlineLevel="0" collapsed="false">
      <c r="A10" s="13"/>
      <c r="B10" s="14"/>
      <c r="D10" s="27" t="n">
        <f aca="false">C10+D9</f>
        <v>1359932.584</v>
      </c>
      <c r="E10" s="27"/>
      <c r="F10" s="25" t="n">
        <f aca="false">E10+F9</f>
        <v>39666</v>
      </c>
      <c r="G10" s="25" t="n">
        <f aca="false">D10-F10</f>
        <v>1320266.584</v>
      </c>
    </row>
    <row r="11" customFormat="false" ht="15" hidden="false" customHeight="false" outlineLevel="0" collapsed="false">
      <c r="A11" s="18"/>
      <c r="D11" s="25" t="n">
        <f aca="false">C11+D10</f>
        <v>1359932.584</v>
      </c>
      <c r="F11" s="25" t="n">
        <f aca="false">E11+F10</f>
        <v>39666</v>
      </c>
      <c r="G11" s="25" t="n">
        <f aca="false">D11-F11</f>
        <v>1320266.584</v>
      </c>
    </row>
    <row r="12" customFormat="false" ht="15" hidden="false" customHeight="false" outlineLevel="0" collapsed="false">
      <c r="A12" s="18"/>
      <c r="D12" s="25" t="n">
        <f aca="false">C12+D11</f>
        <v>1359932.584</v>
      </c>
      <c r="F12" s="25" t="n">
        <f aca="false">E12+F11</f>
        <v>39666</v>
      </c>
      <c r="G12" s="25" t="n">
        <f aca="false">D12-F12</f>
        <v>1320266.584</v>
      </c>
    </row>
    <row r="13" customFormat="false" ht="15" hidden="false" customHeight="false" outlineLevel="0" collapsed="false">
      <c r="A13" s="18"/>
      <c r="D13" s="25" t="n">
        <f aca="false">C13+D12</f>
        <v>1359932.584</v>
      </c>
      <c r="F13" s="25" t="n">
        <f aca="false">E13+F12</f>
        <v>39666</v>
      </c>
      <c r="G13" s="25" t="n">
        <f aca="false">D13-F13</f>
        <v>1320266.584</v>
      </c>
    </row>
    <row r="14" customFormat="false" ht="15" hidden="false" customHeight="false" outlineLevel="0" collapsed="false">
      <c r="A14" s="18"/>
      <c r="D14" s="25" t="n">
        <f aca="false">C14+D13</f>
        <v>1359932.584</v>
      </c>
      <c r="F14" s="25" t="n">
        <f aca="false">E14+F13</f>
        <v>39666</v>
      </c>
      <c r="G14" s="25" t="n">
        <f aca="false">D14-F14</f>
        <v>1320266.584</v>
      </c>
    </row>
    <row r="15" customFormat="false" ht="15" hidden="false" customHeight="false" outlineLevel="0" collapsed="false">
      <c r="A15" s="18"/>
      <c r="D15" s="25" t="n">
        <f aca="false">C15+D14</f>
        <v>1359932.584</v>
      </c>
      <c r="F15" s="25" t="n">
        <f aca="false">E15+F14</f>
        <v>39666</v>
      </c>
      <c r="G15" s="25" t="n">
        <f aca="false">D15-F15</f>
        <v>1320266.584</v>
      </c>
    </row>
    <row r="16" customFormat="false" ht="15" hidden="false" customHeight="false" outlineLevel="0" collapsed="false">
      <c r="A16" s="18"/>
      <c r="D16" s="25" t="n">
        <f aca="false">C16+D15</f>
        <v>1359932.584</v>
      </c>
      <c r="F16" s="25" t="n">
        <f aca="false">E16+F15</f>
        <v>39666</v>
      </c>
      <c r="G16" s="25" t="n">
        <f aca="false">D16-F16</f>
        <v>1320266.584</v>
      </c>
    </row>
    <row r="17" customFormat="false" ht="15" hidden="false" customHeight="false" outlineLevel="0" collapsed="false">
      <c r="A17" s="18"/>
      <c r="D17" s="25" t="n">
        <f aca="false">C17+D16</f>
        <v>1359932.584</v>
      </c>
      <c r="F17" s="25" t="n">
        <f aca="false">E17+F16</f>
        <v>39666</v>
      </c>
      <c r="G17" s="25" t="n">
        <f aca="false">D17-F17</f>
        <v>1320266.584</v>
      </c>
    </row>
    <row r="18" customFormat="false" ht="15" hidden="false" customHeight="false" outlineLevel="0" collapsed="false">
      <c r="A18" s="18"/>
      <c r="D18" s="25" t="n">
        <f aca="false">C18+D17</f>
        <v>1359932.584</v>
      </c>
      <c r="F18" s="25" t="n">
        <f aca="false">E18+F17</f>
        <v>39666</v>
      </c>
      <c r="G18" s="25" t="n">
        <f aca="false">D18-F18</f>
        <v>1320266.584</v>
      </c>
    </row>
    <row r="19" customFormat="false" ht="15" hidden="false" customHeight="false" outlineLevel="0" collapsed="false">
      <c r="A19" s="18"/>
      <c r="D19" s="25" t="n">
        <f aca="false">C19+D18</f>
        <v>1359932.584</v>
      </c>
      <c r="F19" s="25" t="n">
        <f aca="false">E19+F18</f>
        <v>39666</v>
      </c>
      <c r="G19" s="25" t="n">
        <f aca="false">D19-F19</f>
        <v>1320266.584</v>
      </c>
    </row>
    <row r="20" customFormat="false" ht="15" hidden="false" customHeight="false" outlineLevel="0" collapsed="false">
      <c r="A20" s="18"/>
      <c r="D20" s="25" t="n">
        <f aca="false">C20+D19</f>
        <v>1359932.584</v>
      </c>
      <c r="F20" s="25" t="n">
        <f aca="false">E20+F19</f>
        <v>39666</v>
      </c>
      <c r="G20" s="25" t="n">
        <f aca="false">D20-F20</f>
        <v>1320266.584</v>
      </c>
    </row>
    <row r="21" customFormat="false" ht="15" hidden="false" customHeight="false" outlineLevel="0" collapsed="false">
      <c r="A21" s="18"/>
      <c r="D21" s="25" t="n">
        <f aca="false">C21+D20</f>
        <v>1359932.584</v>
      </c>
      <c r="F21" s="25" t="n">
        <f aca="false">E21+F20</f>
        <v>39666</v>
      </c>
      <c r="G21" s="25" t="n">
        <f aca="false">D21-F21</f>
        <v>1320266.584</v>
      </c>
    </row>
    <row r="22" customFormat="false" ht="15" hidden="false" customHeight="false" outlineLevel="0" collapsed="false">
      <c r="A22" s="18"/>
      <c r="D22" s="25" t="n">
        <f aca="false">C22+D21</f>
        <v>1359932.584</v>
      </c>
      <c r="F22" s="25" t="n">
        <f aca="false">E22+F21</f>
        <v>39666</v>
      </c>
      <c r="G22" s="25" t="n">
        <f aca="false">D22-F22</f>
        <v>1320266.584</v>
      </c>
    </row>
    <row r="23" customFormat="false" ht="15" hidden="false" customHeight="false" outlineLevel="0" collapsed="false">
      <c r="A23" s="18"/>
      <c r="D23" s="25" t="n">
        <f aca="false">C23+D22</f>
        <v>1359932.584</v>
      </c>
      <c r="F23" s="25" t="n">
        <f aca="false">E23+F22</f>
        <v>39666</v>
      </c>
      <c r="G23" s="25" t="n">
        <f aca="false">D23-F23</f>
        <v>1320266.584</v>
      </c>
    </row>
    <row r="24" customFormat="false" ht="15" hidden="false" customHeight="false" outlineLevel="0" collapsed="false">
      <c r="A24" s="18"/>
      <c r="D24" s="25" t="n">
        <f aca="false">C24+D23</f>
        <v>1359932.584</v>
      </c>
      <c r="F24" s="25" t="n">
        <f aca="false">E24+F23</f>
        <v>39666</v>
      </c>
      <c r="G24" s="25" t="n">
        <f aca="false">D24-F24</f>
        <v>1320266.584</v>
      </c>
    </row>
    <row r="25" customFormat="false" ht="15" hidden="false" customHeight="false" outlineLevel="0" collapsed="false">
      <c r="A25" s="18"/>
      <c r="D25" s="25" t="n">
        <f aca="false">C25+D24</f>
        <v>1359932.584</v>
      </c>
      <c r="F25" s="25" t="n">
        <f aca="false">E25+F24</f>
        <v>39666</v>
      </c>
      <c r="G25" s="25" t="n">
        <f aca="false">D25-F25</f>
        <v>1320266.584</v>
      </c>
    </row>
    <row r="26" customFormat="false" ht="15" hidden="false" customHeight="false" outlineLevel="0" collapsed="false">
      <c r="A26" s="18"/>
      <c r="D26" s="25" t="n">
        <f aca="false">C26+D25</f>
        <v>1359932.584</v>
      </c>
      <c r="F26" s="25" t="n">
        <f aca="false">E26+F25</f>
        <v>39666</v>
      </c>
      <c r="G26" s="25" t="n">
        <f aca="false">D26-F26</f>
        <v>1320266.584</v>
      </c>
    </row>
    <row r="27" customFormat="false" ht="15" hidden="false" customHeight="false" outlineLevel="0" collapsed="false">
      <c r="A27" s="18"/>
      <c r="D27" s="25" t="n">
        <f aca="false">C27+D26</f>
        <v>1359932.584</v>
      </c>
      <c r="F27" s="25" t="n">
        <f aca="false">E27+F26</f>
        <v>39666</v>
      </c>
      <c r="G27" s="25" t="n">
        <f aca="false">D27-F27</f>
        <v>1320266.584</v>
      </c>
    </row>
    <row r="28" customFormat="false" ht="15" hidden="false" customHeight="false" outlineLevel="0" collapsed="false">
      <c r="A28" s="18"/>
      <c r="D28" s="25" t="n">
        <f aca="false">C28+D27</f>
        <v>1359932.584</v>
      </c>
      <c r="F28" s="25" t="n">
        <f aca="false">E28+F27</f>
        <v>39666</v>
      </c>
      <c r="G28" s="25" t="n">
        <f aca="false">D28-F28</f>
        <v>1320266.584</v>
      </c>
    </row>
    <row r="29" customFormat="false" ht="15" hidden="false" customHeight="false" outlineLevel="0" collapsed="false">
      <c r="A29" s="18"/>
      <c r="D29" s="25" t="n">
        <f aca="false">C29+D28</f>
        <v>1359932.584</v>
      </c>
      <c r="F29" s="25" t="n">
        <f aca="false">E29+F28</f>
        <v>39666</v>
      </c>
      <c r="G29" s="25" t="n">
        <f aca="false">D29-F29</f>
        <v>1320266.584</v>
      </c>
    </row>
    <row r="30" customFormat="false" ht="15" hidden="false" customHeight="false" outlineLevel="0" collapsed="false">
      <c r="A30" s="18"/>
      <c r="D30" s="25" t="n">
        <f aca="false">C30+D29</f>
        <v>1359932.584</v>
      </c>
      <c r="F30" s="25" t="n">
        <f aca="false">E30+F29</f>
        <v>39666</v>
      </c>
      <c r="G30" s="25" t="n">
        <f aca="false">D30-F30</f>
        <v>1320266.584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90" activePane="bottomLeft" state="frozen"/>
      <selection pane="topLeft" activeCell="A1" activeCellId="0" sqref="A1"/>
      <selection pane="bottomLeft" activeCell="F5" activeCellId="0" sqref="F5"/>
    </sheetView>
  </sheetViews>
  <sheetFormatPr defaultRowHeight="15"/>
  <cols>
    <col collapsed="false" hidden="false" max="1" min="1" style="0" width="10.9271255060729"/>
    <col collapsed="false" hidden="false" max="2" min="2" style="0" width="24.5303643724696"/>
    <col collapsed="false" hidden="false" max="5" min="3" style="1" width="10.1781376518219"/>
    <col collapsed="false" hidden="false" max="6" min="6" style="1" width="10.497975708502"/>
    <col collapsed="false" hidden="false" max="9" min="7" style="1" width="10.1781376518219"/>
    <col collapsed="false" hidden="false" max="10" min="10" style="1" width="11.0323886639676"/>
    <col collapsed="false" hidden="false" max="11" min="11" style="1" width="10.6032388663968"/>
    <col collapsed="false" hidden="false" max="12" min="12" style="0" width="10.497975708502"/>
    <col collapsed="false" hidden="false" max="1025" min="13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13</v>
      </c>
      <c r="F1" s="21" t="s">
        <v>14</v>
      </c>
      <c r="G1" s="21" t="s">
        <v>15</v>
      </c>
      <c r="H1" s="21" t="s">
        <v>16</v>
      </c>
      <c r="I1" s="21" t="s">
        <v>7</v>
      </c>
      <c r="J1" s="20" t="s">
        <v>17</v>
      </c>
      <c r="K1" s="21" t="s">
        <v>18</v>
      </c>
      <c r="L1" s="18"/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671</v>
      </c>
      <c r="D2" s="3" t="n">
        <f aca="false">SUM(D6:D1000)</f>
        <v>828.19</v>
      </c>
      <c r="E2" s="3" t="n">
        <f aca="false">SUM(E6:E1000)</f>
        <v>3331.28</v>
      </c>
      <c r="F2" s="3" t="n">
        <f aca="false">SUM(F6:F1000)</f>
        <v>21768.14</v>
      </c>
      <c r="G2" s="3" t="n">
        <f aca="false">SUM(G6:G1000)</f>
        <v>3830</v>
      </c>
      <c r="H2" s="3" t="n">
        <f aca="false">SUM(H6:H1000)</f>
        <v>870</v>
      </c>
      <c r="I2" s="3" t="n">
        <f aca="false">SUM(I6:I1000)</f>
        <v>4289.6</v>
      </c>
      <c r="J2" s="3" t="n">
        <f aca="false">SUM(J6:J1000)</f>
        <v>10948.97</v>
      </c>
      <c r="K2" s="3" t="n">
        <f aca="false">SUM(K6:K1000)</f>
        <v>46537.18</v>
      </c>
    </row>
    <row r="3" customFormat="false" ht="15" hidden="true" customHeight="true" outlineLevel="0" collapsed="false">
      <c r="A3" s="19" t="s">
        <v>19</v>
      </c>
      <c r="B3" s="3" t="n">
        <f aca="false">MAX(A6:A1000)-A6+1</f>
        <v>33</v>
      </c>
      <c r="C3" s="3"/>
      <c r="D3" s="3"/>
      <c r="E3" s="3"/>
      <c r="F3" s="3"/>
      <c r="G3" s="3"/>
      <c r="H3" s="3"/>
      <c r="I3" s="3"/>
      <c r="J3" s="3"/>
      <c r="K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20.3333333333333</v>
      </c>
      <c r="D4" s="3" t="n">
        <f aca="false">D2/$B3</f>
        <v>25.0966666666667</v>
      </c>
      <c r="E4" s="3" t="n">
        <f aca="false">E2/$B3</f>
        <v>100.947878787879</v>
      </c>
      <c r="F4" s="3" t="n">
        <f aca="false">F2/$B3</f>
        <v>659.640606060606</v>
      </c>
      <c r="G4" s="3" t="n">
        <f aca="false">G2/$B3</f>
        <v>116.060606060606</v>
      </c>
      <c r="H4" s="3" t="n">
        <f aca="false">H2/$B3</f>
        <v>26.3636363636364</v>
      </c>
      <c r="I4" s="3" t="n">
        <f aca="false">I2/$B3</f>
        <v>129.987878787879</v>
      </c>
      <c r="J4" s="3" t="n">
        <f aca="false">J2/$B3</f>
        <v>331.78696969697</v>
      </c>
      <c r="K4" s="3" t="n">
        <f aca="false">K2/$B3</f>
        <v>1410.21757575758</v>
      </c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618.946666666667</v>
      </c>
      <c r="D5" s="3" t="n">
        <f aca="false">D4*30.44</f>
        <v>763.942533333333</v>
      </c>
      <c r="E5" s="3" t="n">
        <f aca="false">E4*30.44</f>
        <v>3072.85343030303</v>
      </c>
      <c r="F5" s="3" t="n">
        <f aca="false">F4*30.44</f>
        <v>20079.4600484849</v>
      </c>
      <c r="G5" s="3" t="n">
        <f aca="false">G4*30.44</f>
        <v>3532.88484848485</v>
      </c>
      <c r="H5" s="3" t="n">
        <f aca="false">H4*30.44</f>
        <v>802.509090909091</v>
      </c>
      <c r="I5" s="3" t="n">
        <f aca="false">I4*30.44</f>
        <v>3956.83103030303</v>
      </c>
      <c r="J5" s="3" t="n">
        <f aca="false">J4*30.44</f>
        <v>10099.5953575758</v>
      </c>
      <c r="K5" s="3" t="n">
        <f aca="false">SUM(C5:J5)</f>
        <v>42927.0230060606</v>
      </c>
    </row>
    <row r="6" customFormat="false" ht="15" hidden="false" customHeight="false" outlineLevel="0" collapsed="false">
      <c r="A6" s="18" t="n">
        <v>41750</v>
      </c>
      <c r="B6" s="0" t="s">
        <v>22</v>
      </c>
      <c r="C6" s="0"/>
      <c r="D6" s="0"/>
      <c r="E6" s="1" t="n">
        <v>100</v>
      </c>
      <c r="F6" s="0"/>
      <c r="G6" s="0"/>
      <c r="H6" s="0"/>
      <c r="I6" s="0"/>
      <c r="J6" s="0"/>
      <c r="K6" s="1" t="n">
        <f aca="false">SUM(C6:J6)</f>
        <v>100</v>
      </c>
      <c r="L6" s="18"/>
    </row>
    <row r="7" customFormat="false" ht="15" hidden="false" customHeight="false" outlineLevel="0" collapsed="false">
      <c r="A7" s="18"/>
      <c r="B7" s="0" t="s">
        <v>14</v>
      </c>
      <c r="C7" s="0"/>
      <c r="D7" s="0"/>
      <c r="E7" s="0"/>
      <c r="F7" s="1" t="n">
        <v>171</v>
      </c>
      <c r="G7" s="0"/>
      <c r="H7" s="0"/>
      <c r="I7" s="0"/>
      <c r="J7" s="0"/>
      <c r="K7" s="1" t="n">
        <f aca="false">SUM(C7:J7)</f>
        <v>171</v>
      </c>
    </row>
    <row r="8" customFormat="false" ht="15" hidden="false" customHeight="false" outlineLevel="0" collapsed="false">
      <c r="A8" s="18"/>
      <c r="B8" s="0" t="s">
        <v>23</v>
      </c>
      <c r="C8" s="0"/>
      <c r="D8" s="0"/>
      <c r="E8" s="0"/>
      <c r="F8" s="0"/>
      <c r="G8" s="1" t="n">
        <v>1200</v>
      </c>
      <c r="H8" s="0"/>
      <c r="I8" s="0"/>
      <c r="J8" s="0"/>
      <c r="K8" s="1" t="n">
        <f aca="false">SUM(C8:J8)</f>
        <v>1200</v>
      </c>
    </row>
    <row r="9" customFormat="false" ht="15" hidden="false" customHeight="false" outlineLevel="0" collapsed="false">
      <c r="A9" s="18"/>
      <c r="B9" s="0" t="s">
        <v>24</v>
      </c>
      <c r="C9" s="0"/>
      <c r="D9" s="0"/>
      <c r="E9" s="0"/>
      <c r="F9" s="0"/>
      <c r="G9" s="0"/>
      <c r="H9" s="1" t="n">
        <v>400</v>
      </c>
      <c r="I9" s="0"/>
      <c r="J9" s="0"/>
      <c r="K9" s="1" t="n">
        <f aca="false">SUM(C9:J9)</f>
        <v>400</v>
      </c>
    </row>
    <row r="10" customFormat="false" ht="15" hidden="false" customHeight="false" outlineLevel="0" collapsed="false">
      <c r="A10" s="18"/>
      <c r="B10" s="0" t="s">
        <v>25</v>
      </c>
      <c r="C10" s="0"/>
      <c r="D10" s="0"/>
      <c r="E10" s="0"/>
      <c r="F10" s="0"/>
      <c r="G10" s="0"/>
      <c r="H10" s="0"/>
      <c r="I10" s="1" t="n">
        <v>207</v>
      </c>
      <c r="J10" s="0"/>
      <c r="K10" s="1" t="n">
        <f aca="false">SUM(C10:J10)</f>
        <v>207</v>
      </c>
    </row>
    <row r="11" customFormat="false" ht="15" hidden="false" customHeight="false" outlineLevel="0" collapsed="false">
      <c r="A11" s="18" t="n">
        <v>41751</v>
      </c>
      <c r="B11" s="0" t="s">
        <v>22</v>
      </c>
      <c r="C11" s="0"/>
      <c r="D11" s="0"/>
      <c r="E11" s="1" t="n">
        <v>100</v>
      </c>
      <c r="F11" s="0"/>
      <c r="G11" s="0"/>
      <c r="H11" s="0"/>
      <c r="I11" s="0"/>
      <c r="J11" s="0"/>
      <c r="K11" s="1" t="n">
        <f aca="false">SUM(C11:J11)</f>
        <v>100</v>
      </c>
    </row>
    <row r="12" customFormat="false" ht="15" hidden="false" customHeight="false" outlineLevel="0" collapsed="false">
      <c r="A12" s="18"/>
      <c r="B12" s="0" t="s">
        <v>26</v>
      </c>
      <c r="C12" s="0"/>
      <c r="D12" s="0"/>
      <c r="E12" s="0"/>
      <c r="F12" s="1" t="n">
        <v>68</v>
      </c>
      <c r="G12" s="0"/>
      <c r="H12" s="0"/>
      <c r="I12" s="0"/>
      <c r="J12" s="0"/>
      <c r="K12" s="1" t="n">
        <f aca="false">SUM(C12:J12)</f>
        <v>68</v>
      </c>
    </row>
    <row r="13" customFormat="false" ht="15" hidden="false" customHeight="false" outlineLevel="0" collapsed="false">
      <c r="A13" s="18"/>
      <c r="B13" s="0" t="s">
        <v>14</v>
      </c>
      <c r="C13" s="0"/>
      <c r="D13" s="0"/>
      <c r="E13" s="0"/>
      <c r="F13" s="1" t="n">
        <v>344</v>
      </c>
      <c r="G13" s="0"/>
      <c r="H13" s="0"/>
      <c r="I13" s="0"/>
      <c r="J13" s="0"/>
      <c r="K13" s="1" t="n">
        <f aca="false">SUM(C13:J13)</f>
        <v>344</v>
      </c>
    </row>
    <row r="14" customFormat="false" ht="15" hidden="false" customHeight="false" outlineLevel="0" collapsed="false">
      <c r="A14" s="18" t="n">
        <v>41752</v>
      </c>
      <c r="B14" s="0" t="s">
        <v>22</v>
      </c>
      <c r="C14" s="0"/>
      <c r="D14" s="0"/>
      <c r="E14" s="0"/>
      <c r="F14" s="0"/>
      <c r="G14" s="0"/>
      <c r="H14" s="0"/>
      <c r="I14" s="0"/>
      <c r="J14" s="0"/>
      <c r="K14" s="1" t="n">
        <f aca="false">SUM(C14:J14)</f>
        <v>0</v>
      </c>
    </row>
    <row r="15" customFormat="false" ht="15" hidden="false" customHeight="false" outlineLevel="0" collapsed="false">
      <c r="A15" s="18"/>
      <c r="B15" s="0" t="s">
        <v>14</v>
      </c>
      <c r="C15" s="0"/>
      <c r="D15" s="0"/>
      <c r="E15" s="0"/>
      <c r="F15" s="1" t="n">
        <v>443</v>
      </c>
      <c r="G15" s="0"/>
      <c r="H15" s="0"/>
      <c r="I15" s="0"/>
      <c r="J15" s="0"/>
      <c r="K15" s="1" t="n">
        <f aca="false">SUM(C15:J15)</f>
        <v>443</v>
      </c>
    </row>
    <row r="16" customFormat="false" ht="15" hidden="false" customHeight="false" outlineLevel="0" collapsed="false">
      <c r="A16" s="18" t="n">
        <v>41753</v>
      </c>
      <c r="B16" s="0" t="s">
        <v>22</v>
      </c>
      <c r="C16" s="0"/>
      <c r="D16" s="0"/>
      <c r="E16" s="1" t="n">
        <v>100</v>
      </c>
      <c r="F16" s="0"/>
      <c r="G16" s="0"/>
      <c r="H16" s="0"/>
      <c r="I16" s="0"/>
      <c r="J16" s="0"/>
      <c r="K16" s="1" t="n">
        <f aca="false">SUM(C16:J16)</f>
        <v>100</v>
      </c>
    </row>
    <row r="17" customFormat="false" ht="15" hidden="false" customHeight="false" outlineLevel="0" collapsed="false">
      <c r="A17" s="18"/>
      <c r="B17" s="0" t="s">
        <v>14</v>
      </c>
      <c r="C17" s="0"/>
      <c r="D17" s="0"/>
      <c r="E17" s="0"/>
      <c r="F17" s="1" t="n">
        <v>130</v>
      </c>
      <c r="G17" s="0"/>
      <c r="H17" s="0"/>
      <c r="I17" s="0"/>
      <c r="J17" s="0"/>
      <c r="K17" s="1" t="n">
        <f aca="false">SUM(C17:J17)</f>
        <v>130</v>
      </c>
    </row>
    <row r="18" customFormat="false" ht="15" hidden="false" customHeight="false" outlineLevel="0" collapsed="false">
      <c r="A18" s="18" t="n">
        <v>41754</v>
      </c>
      <c r="B18" s="0" t="s">
        <v>22</v>
      </c>
      <c r="C18" s="0"/>
      <c r="D18" s="0"/>
      <c r="E18" s="1" t="n">
        <v>100</v>
      </c>
      <c r="F18" s="0"/>
      <c r="G18" s="0"/>
      <c r="H18" s="0"/>
      <c r="I18" s="0"/>
      <c r="J18" s="0"/>
      <c r="K18" s="1" t="n">
        <f aca="false">SUM(C18:J18)</f>
        <v>100</v>
      </c>
    </row>
    <row r="19" customFormat="false" ht="15" hidden="false" customHeight="false" outlineLevel="0" collapsed="false">
      <c r="A19" s="18"/>
      <c r="B19" s="0" t="s">
        <v>27</v>
      </c>
      <c r="C19" s="0"/>
      <c r="D19" s="0"/>
      <c r="E19" s="0"/>
      <c r="F19" s="1" t="n">
        <v>42</v>
      </c>
      <c r="G19" s="0"/>
      <c r="H19" s="0"/>
      <c r="I19" s="0"/>
      <c r="J19" s="0"/>
      <c r="K19" s="1" t="n">
        <f aca="false">SUM(C19:J19)</f>
        <v>42</v>
      </c>
    </row>
    <row r="20" customFormat="false" ht="15" hidden="false" customHeight="false" outlineLevel="0" collapsed="false">
      <c r="A20" s="18"/>
      <c r="B20" s="0" t="s">
        <v>28</v>
      </c>
      <c r="C20" s="1" t="n">
        <v>100</v>
      </c>
      <c r="D20" s="0"/>
      <c r="E20" s="0"/>
      <c r="F20" s="0"/>
      <c r="G20" s="0"/>
      <c r="H20" s="0"/>
      <c r="I20" s="0"/>
      <c r="J20" s="0"/>
      <c r="K20" s="1" t="n">
        <f aca="false">SUM(C20:J20)</f>
        <v>100</v>
      </c>
    </row>
    <row r="21" customFormat="false" ht="15" hidden="false" customHeight="false" outlineLevel="0" collapsed="false">
      <c r="A21" s="18"/>
      <c r="B21" s="0" t="s">
        <v>17</v>
      </c>
      <c r="C21" s="0"/>
      <c r="D21" s="0"/>
      <c r="E21" s="0"/>
      <c r="F21" s="0"/>
      <c r="G21" s="0"/>
      <c r="H21" s="0"/>
      <c r="I21" s="0"/>
      <c r="J21" s="1" t="n">
        <v>113</v>
      </c>
      <c r="K21" s="1" t="n">
        <f aca="false">SUM(C21:J21)</f>
        <v>113</v>
      </c>
    </row>
    <row r="22" customFormat="false" ht="15" hidden="false" customHeight="false" outlineLevel="0" collapsed="false">
      <c r="A22" s="18"/>
      <c r="B22" s="0" t="s">
        <v>29</v>
      </c>
      <c r="C22" s="0"/>
      <c r="D22" s="0"/>
      <c r="E22" s="0"/>
      <c r="F22" s="0"/>
      <c r="G22" s="0"/>
      <c r="H22" s="0"/>
      <c r="I22" s="1" t="n">
        <v>724</v>
      </c>
      <c r="J22" s="0"/>
      <c r="K22" s="1" t="n">
        <f aca="false">SUM(C22:J22)</f>
        <v>724</v>
      </c>
    </row>
    <row r="23" customFormat="false" ht="15" hidden="false" customHeight="false" outlineLevel="0" collapsed="false">
      <c r="A23" s="18"/>
      <c r="B23" s="0" t="s">
        <v>14</v>
      </c>
      <c r="C23" s="0"/>
      <c r="D23" s="0"/>
      <c r="E23" s="0"/>
      <c r="F23" s="1" t="n">
        <f aca="false">948.22-J24+931.07</f>
        <v>1879.29</v>
      </c>
      <c r="G23" s="0"/>
      <c r="H23" s="0"/>
      <c r="I23" s="0"/>
      <c r="J23" s="0"/>
      <c r="K23" s="1" t="n">
        <f aca="false">SUM(C23:J23)</f>
        <v>1879.29</v>
      </c>
    </row>
    <row r="24" customFormat="false" ht="15" hidden="false" customHeight="false" outlineLevel="0" collapsed="false">
      <c r="A24" s="18"/>
      <c r="B24" s="0" t="s">
        <v>25</v>
      </c>
      <c r="C24" s="0"/>
      <c r="D24" s="0"/>
      <c r="E24" s="0"/>
      <c r="F24" s="0"/>
      <c r="G24" s="0"/>
      <c r="H24" s="0"/>
      <c r="I24" s="1" t="n">
        <v>189</v>
      </c>
      <c r="J24" s="0"/>
      <c r="K24" s="1" t="n">
        <f aca="false">SUM(C24:J24)</f>
        <v>189</v>
      </c>
    </row>
    <row r="25" customFormat="false" ht="15" hidden="false" customHeight="false" outlineLevel="0" collapsed="false">
      <c r="A25" s="18" t="n">
        <v>41755</v>
      </c>
      <c r="B25" s="0" t="s">
        <v>22</v>
      </c>
      <c r="C25" s="0"/>
      <c r="D25" s="0"/>
      <c r="E25" s="1" t="n">
        <v>100</v>
      </c>
      <c r="F25" s="0"/>
      <c r="G25" s="0"/>
      <c r="H25" s="0"/>
      <c r="I25" s="0"/>
      <c r="J25" s="0"/>
      <c r="K25" s="1" t="n">
        <f aca="false">SUM(C25:J25)</f>
        <v>100</v>
      </c>
    </row>
    <row r="26" customFormat="false" ht="15" hidden="false" customHeight="false" outlineLevel="0" collapsed="false">
      <c r="A26" s="18"/>
      <c r="B26" s="0" t="s">
        <v>30</v>
      </c>
      <c r="C26" s="0"/>
      <c r="D26" s="0"/>
      <c r="E26" s="0"/>
      <c r="F26" s="0"/>
      <c r="G26" s="0"/>
      <c r="H26" s="0"/>
      <c r="I26" s="0"/>
      <c r="J26" s="1" t="n">
        <f aca="false">239*3+53+148+213</f>
        <v>1131</v>
      </c>
      <c r="K26" s="1" t="n">
        <f aca="false">SUM(C26:J26)</f>
        <v>1131</v>
      </c>
    </row>
    <row r="27" customFormat="false" ht="15" hidden="false" customHeight="false" outlineLevel="0" collapsed="false">
      <c r="A27" s="18" t="n">
        <v>41756</v>
      </c>
      <c r="B27" s="0" t="s">
        <v>31</v>
      </c>
      <c r="C27" s="0"/>
      <c r="D27" s="0"/>
      <c r="E27" s="0"/>
      <c r="F27" s="0"/>
      <c r="G27" s="0"/>
      <c r="H27" s="0"/>
      <c r="I27" s="1" t="n">
        <v>1610</v>
      </c>
      <c r="J27" s="0"/>
      <c r="K27" s="1" t="n">
        <f aca="false">SUM(C27:J27)</f>
        <v>1610</v>
      </c>
    </row>
    <row r="28" customFormat="false" ht="15" hidden="false" customHeight="false" outlineLevel="0" collapsed="false">
      <c r="A28" s="18"/>
      <c r="B28" s="0" t="s">
        <v>32</v>
      </c>
      <c r="C28" s="0"/>
      <c r="D28" s="0"/>
      <c r="E28" s="0"/>
      <c r="F28" s="0"/>
      <c r="G28" s="0"/>
      <c r="H28" s="1" t="n">
        <v>40</v>
      </c>
      <c r="I28" s="0"/>
      <c r="J28" s="0"/>
      <c r="K28" s="1" t="n">
        <f aca="false">SUM(C28:J28)</f>
        <v>40</v>
      </c>
    </row>
    <row r="29" customFormat="false" ht="15" hidden="false" customHeight="false" outlineLevel="0" collapsed="false">
      <c r="A29" s="18"/>
      <c r="B29" s="0" t="s">
        <v>14</v>
      </c>
      <c r="C29" s="0"/>
      <c r="D29" s="0"/>
      <c r="E29" s="0"/>
      <c r="F29" s="1" t="n">
        <f aca="false">1384-I30-J31+150</f>
        <v>1088.43</v>
      </c>
      <c r="G29" s="0"/>
      <c r="H29" s="0"/>
      <c r="I29" s="0"/>
      <c r="J29" s="0"/>
      <c r="K29" s="1" t="n">
        <f aca="false">SUM(C29:J29)</f>
        <v>1088.43</v>
      </c>
    </row>
    <row r="30" customFormat="false" ht="15" hidden="false" customHeight="false" outlineLevel="0" collapsed="false">
      <c r="A30" s="18"/>
      <c r="B30" s="0" t="s">
        <v>33</v>
      </c>
      <c r="C30" s="0"/>
      <c r="D30" s="0"/>
      <c r="E30" s="0"/>
      <c r="F30" s="0"/>
      <c r="G30" s="0"/>
      <c r="H30" s="0"/>
      <c r="I30" s="1" t="n">
        <f aca="false">7.8+64.9+34.9+89</f>
        <v>196.6</v>
      </c>
      <c r="J30" s="0"/>
      <c r="K30" s="1" t="n">
        <f aca="false">SUM(C30:J30)</f>
        <v>196.6</v>
      </c>
    </row>
    <row r="31" customFormat="false" ht="15" hidden="false" customHeight="false" outlineLevel="0" collapsed="false">
      <c r="A31" s="18"/>
      <c r="B31" s="0" t="s">
        <v>34</v>
      </c>
      <c r="C31" s="0"/>
      <c r="D31" s="0"/>
      <c r="E31" s="0"/>
      <c r="F31" s="0"/>
      <c r="G31" s="0"/>
      <c r="H31" s="0"/>
      <c r="I31" s="0"/>
      <c r="J31" s="1" t="n">
        <v>248.97</v>
      </c>
      <c r="K31" s="1" t="n">
        <f aca="false">SUM(C31:J31)</f>
        <v>248.97</v>
      </c>
    </row>
    <row r="32" customFormat="false" ht="15" hidden="false" customHeight="false" outlineLevel="0" collapsed="false">
      <c r="A32" s="18"/>
      <c r="B32" s="0" t="s">
        <v>26</v>
      </c>
      <c r="C32" s="0"/>
      <c r="D32" s="0"/>
      <c r="E32" s="0"/>
      <c r="F32" s="1" t="n">
        <v>46</v>
      </c>
      <c r="G32" s="0"/>
      <c r="H32" s="0"/>
      <c r="I32" s="0"/>
      <c r="J32" s="0"/>
      <c r="K32" s="1" t="n">
        <f aca="false">SUM(C32:J32)</f>
        <v>46</v>
      </c>
    </row>
    <row r="33" customFormat="false" ht="15" hidden="false" customHeight="false" outlineLevel="0" collapsed="false">
      <c r="A33" s="18"/>
      <c r="B33" s="0" t="s">
        <v>35</v>
      </c>
      <c r="C33" s="1" t="n">
        <v>300</v>
      </c>
      <c r="D33" s="0"/>
      <c r="E33" s="0"/>
      <c r="F33" s="0"/>
      <c r="G33" s="0"/>
      <c r="H33" s="0"/>
      <c r="I33" s="0"/>
      <c r="J33" s="0"/>
      <c r="K33" s="1" t="n">
        <f aca="false">SUM(C33:J33)</f>
        <v>300</v>
      </c>
    </row>
    <row r="34" customFormat="false" ht="15" hidden="false" customHeight="false" outlineLevel="0" collapsed="false">
      <c r="A34" s="18" t="n">
        <v>41757</v>
      </c>
      <c r="B34" s="0" t="s">
        <v>22</v>
      </c>
      <c r="C34" s="0"/>
      <c r="D34" s="0"/>
      <c r="E34" s="1" t="n">
        <v>100</v>
      </c>
      <c r="F34" s="0"/>
      <c r="G34" s="0"/>
      <c r="H34" s="0"/>
      <c r="I34" s="0"/>
      <c r="J34" s="0"/>
      <c r="K34" s="1" t="n">
        <f aca="false">SUM(C34:J34)</f>
        <v>100</v>
      </c>
    </row>
    <row r="35" customFormat="false" ht="15" hidden="false" customHeight="false" outlineLevel="0" collapsed="false">
      <c r="A35" s="18"/>
      <c r="B35" s="0" t="s">
        <v>36</v>
      </c>
      <c r="C35" s="1" t="n">
        <v>171</v>
      </c>
      <c r="D35" s="0"/>
      <c r="E35" s="0"/>
      <c r="F35" s="0"/>
      <c r="G35" s="0"/>
      <c r="H35" s="0"/>
      <c r="I35" s="0"/>
      <c r="J35" s="0"/>
      <c r="K35" s="1" t="n">
        <f aca="false">SUM(C35:J35)</f>
        <v>171</v>
      </c>
    </row>
    <row r="36" customFormat="false" ht="15" hidden="false" customHeight="false" outlineLevel="0" collapsed="false">
      <c r="A36" s="18" t="n">
        <v>41758</v>
      </c>
      <c r="B36" s="0" t="s">
        <v>22</v>
      </c>
      <c r="C36" s="0"/>
      <c r="D36" s="0"/>
      <c r="E36" s="1" t="n">
        <v>100</v>
      </c>
      <c r="F36" s="0"/>
      <c r="G36" s="0"/>
      <c r="H36" s="0"/>
      <c r="I36" s="0"/>
      <c r="J36" s="0"/>
      <c r="K36" s="1" t="n">
        <f aca="false">SUM(C36:J36)</f>
        <v>100</v>
      </c>
    </row>
    <row r="37" customFormat="false" ht="15" hidden="false" customHeight="false" outlineLevel="0" collapsed="false">
      <c r="A37" s="18"/>
      <c r="B37" s="0" t="s">
        <v>14</v>
      </c>
      <c r="C37" s="0"/>
      <c r="D37" s="0"/>
      <c r="E37" s="0"/>
      <c r="F37" s="1" t="n">
        <v>801.52</v>
      </c>
      <c r="G37" s="0"/>
      <c r="H37" s="0"/>
      <c r="I37" s="0"/>
      <c r="J37" s="0"/>
      <c r="K37" s="1" t="n">
        <f aca="false">SUM(C37:J37)</f>
        <v>801.52</v>
      </c>
    </row>
    <row r="38" customFormat="false" ht="15" hidden="false" customHeight="false" outlineLevel="0" collapsed="false">
      <c r="A38" s="18" t="n">
        <v>41759</v>
      </c>
      <c r="B38" s="0" t="s">
        <v>14</v>
      </c>
      <c r="C38" s="0"/>
      <c r="D38" s="0"/>
      <c r="E38" s="0"/>
      <c r="F38" s="1" t="n">
        <v>96</v>
      </c>
      <c r="G38" s="0"/>
      <c r="H38" s="0"/>
      <c r="I38" s="0"/>
      <c r="J38" s="0"/>
      <c r="K38" s="1" t="n">
        <f aca="false">SUM(C38:J38)</f>
        <v>96</v>
      </c>
    </row>
    <row r="39" customFormat="false" ht="15" hidden="false" customHeight="false" outlineLevel="0" collapsed="false">
      <c r="A39" s="18"/>
      <c r="B39" s="0" t="s">
        <v>37</v>
      </c>
      <c r="C39" s="0"/>
      <c r="D39" s="0"/>
      <c r="E39" s="0"/>
      <c r="F39" s="0"/>
      <c r="G39" s="0"/>
      <c r="H39" s="0"/>
      <c r="I39" s="0"/>
      <c r="J39" s="1" t="n">
        <v>300</v>
      </c>
      <c r="K39" s="1" t="n">
        <f aca="false">SUM(C39:J39)</f>
        <v>300</v>
      </c>
    </row>
    <row r="40" customFormat="false" ht="15" hidden="false" customHeight="false" outlineLevel="0" collapsed="false">
      <c r="A40" s="18" t="n">
        <v>41760</v>
      </c>
      <c r="B40" s="0" t="s">
        <v>14</v>
      </c>
      <c r="C40" s="0"/>
      <c r="D40" s="0"/>
      <c r="E40" s="0"/>
      <c r="F40" s="1" t="n">
        <f aca="false">422+735.04+454</f>
        <v>1611.04</v>
      </c>
      <c r="G40" s="0"/>
      <c r="H40" s="0"/>
      <c r="I40" s="0"/>
      <c r="J40" s="0"/>
      <c r="K40" s="1" t="n">
        <f aca="false">SUM(C40:J40)</f>
        <v>1611.04</v>
      </c>
    </row>
    <row r="41" customFormat="false" ht="15" hidden="false" customHeight="false" outlineLevel="0" collapsed="false">
      <c r="A41" s="18" t="n">
        <v>41761</v>
      </c>
      <c r="B41" s="0" t="s">
        <v>14</v>
      </c>
      <c r="C41" s="0"/>
      <c r="D41" s="0"/>
      <c r="E41" s="0"/>
      <c r="F41" s="1" t="n">
        <v>1029</v>
      </c>
      <c r="G41" s="0"/>
      <c r="H41" s="0"/>
      <c r="I41" s="0"/>
      <c r="J41" s="0"/>
      <c r="K41" s="1" t="n">
        <f aca="false">SUM(C41:J41)</f>
        <v>1029</v>
      </c>
    </row>
    <row r="42" customFormat="false" ht="15" hidden="false" customHeight="false" outlineLevel="0" collapsed="false">
      <c r="A42" s="18"/>
      <c r="B42" s="0" t="s">
        <v>28</v>
      </c>
      <c r="C42" s="1" t="n">
        <v>100</v>
      </c>
      <c r="D42" s="0"/>
      <c r="E42" s="0"/>
      <c r="F42" s="0"/>
      <c r="G42" s="0"/>
      <c r="H42" s="0"/>
      <c r="I42" s="0"/>
      <c r="J42" s="0"/>
      <c r="K42" s="1" t="n">
        <f aca="false">SUM(C42:J42)</f>
        <v>100</v>
      </c>
    </row>
    <row r="43" customFormat="false" ht="15" hidden="false" customHeight="false" outlineLevel="0" collapsed="false">
      <c r="A43" s="18" t="n">
        <v>41762</v>
      </c>
      <c r="B43" s="0" t="s">
        <v>38</v>
      </c>
      <c r="D43" s="0"/>
      <c r="E43" s="0"/>
      <c r="F43" s="0"/>
      <c r="G43" s="1" t="n">
        <v>100</v>
      </c>
      <c r="H43" s="0"/>
      <c r="I43" s="0"/>
      <c r="J43" s="0"/>
      <c r="K43" s="1" t="n">
        <f aca="false">SUM(C43:J43)</f>
        <v>100</v>
      </c>
    </row>
    <row r="44" customFormat="false" ht="15" hidden="false" customHeight="false" outlineLevel="0" collapsed="false">
      <c r="A44" s="18"/>
      <c r="B44" s="0" t="s">
        <v>39</v>
      </c>
      <c r="D44" s="0"/>
      <c r="E44" s="0"/>
      <c r="F44" s="1" t="n">
        <v>150</v>
      </c>
      <c r="G44" s="0"/>
      <c r="H44" s="0"/>
      <c r="I44" s="0"/>
      <c r="J44" s="0"/>
      <c r="K44" s="1" t="n">
        <f aca="false">SUM(C44:J44)</f>
        <v>150</v>
      </c>
    </row>
    <row r="45" customFormat="false" ht="15" hidden="false" customHeight="false" outlineLevel="0" collapsed="false">
      <c r="A45" s="18"/>
      <c r="B45" s="0" t="s">
        <v>40</v>
      </c>
      <c r="D45" s="0"/>
      <c r="E45" s="0"/>
      <c r="F45" s="0"/>
      <c r="G45" s="0"/>
      <c r="H45" s="0"/>
      <c r="I45" s="0"/>
      <c r="J45" s="1" t="n">
        <v>333</v>
      </c>
      <c r="K45" s="1" t="n">
        <f aca="false">SUM(C45:J45)</f>
        <v>333</v>
      </c>
    </row>
    <row r="46" customFormat="false" ht="15" hidden="false" customHeight="false" outlineLevel="0" collapsed="false">
      <c r="A46" s="18"/>
      <c r="B46" s="0" t="s">
        <v>41</v>
      </c>
      <c r="D46" s="0"/>
      <c r="E46" s="0"/>
      <c r="F46" s="1" t="n">
        <v>25</v>
      </c>
      <c r="G46" s="0"/>
      <c r="H46" s="0"/>
      <c r="I46" s="0"/>
      <c r="J46" s="0"/>
      <c r="K46" s="1" t="n">
        <f aca="false">SUM(C46:J46)</f>
        <v>25</v>
      </c>
    </row>
    <row r="47" customFormat="false" ht="15" hidden="false" customHeight="false" outlineLevel="0" collapsed="false">
      <c r="A47" s="18"/>
      <c r="B47" s="0" t="s">
        <v>42</v>
      </c>
      <c r="D47" s="0"/>
      <c r="E47" s="0"/>
      <c r="F47" s="0"/>
      <c r="G47" s="0"/>
      <c r="H47" s="0"/>
      <c r="I47" s="0"/>
      <c r="J47" s="1" t="n">
        <v>300</v>
      </c>
      <c r="K47" s="1" t="n">
        <f aca="false">SUM(C47:J47)</f>
        <v>300</v>
      </c>
    </row>
    <row r="48" customFormat="false" ht="15" hidden="false" customHeight="false" outlineLevel="0" collapsed="false">
      <c r="A48" s="18"/>
      <c r="B48" s="0" t="s">
        <v>25</v>
      </c>
      <c r="D48" s="0"/>
      <c r="E48" s="0"/>
      <c r="F48" s="0"/>
      <c r="G48" s="0"/>
      <c r="H48" s="0"/>
      <c r="I48" s="1" t="n">
        <v>189</v>
      </c>
      <c r="J48" s="0"/>
      <c r="K48" s="1" t="n">
        <f aca="false">SUM(C48:J48)</f>
        <v>189</v>
      </c>
    </row>
    <row r="49" customFormat="false" ht="15" hidden="false" customHeight="false" outlineLevel="0" collapsed="false">
      <c r="A49" s="18" t="n">
        <v>41763</v>
      </c>
      <c r="B49" s="0" t="s">
        <v>14</v>
      </c>
      <c r="D49" s="0"/>
      <c r="E49" s="0"/>
      <c r="F49" s="1" t="n">
        <f aca="false">460.46+70</f>
        <v>530.46</v>
      </c>
      <c r="G49" s="0"/>
      <c r="H49" s="0"/>
      <c r="I49" s="0"/>
      <c r="J49" s="0"/>
      <c r="K49" s="1" t="n">
        <f aca="false">SUM(C49:J49)</f>
        <v>530.46</v>
      </c>
    </row>
    <row r="50" customFormat="false" ht="15" hidden="false" customHeight="false" outlineLevel="0" collapsed="false">
      <c r="A50" s="18" t="n">
        <v>41764</v>
      </c>
      <c r="B50" s="0" t="s">
        <v>14</v>
      </c>
      <c r="D50" s="0"/>
      <c r="E50" s="0"/>
      <c r="F50" s="1" t="n">
        <v>603</v>
      </c>
      <c r="G50" s="0"/>
      <c r="H50" s="0"/>
      <c r="I50" s="0"/>
      <c r="J50" s="0"/>
      <c r="K50" s="1" t="n">
        <f aca="false">SUM(C50:J50)</f>
        <v>603</v>
      </c>
    </row>
    <row r="51" customFormat="false" ht="15" hidden="false" customHeight="false" outlineLevel="0" collapsed="false">
      <c r="A51" s="18"/>
      <c r="B51" s="0" t="s">
        <v>43</v>
      </c>
      <c r="D51" s="0"/>
      <c r="E51" s="0"/>
      <c r="F51" s="0"/>
      <c r="G51" s="1" t="n">
        <v>60</v>
      </c>
      <c r="H51" s="0"/>
      <c r="I51" s="0"/>
      <c r="J51" s="0"/>
      <c r="K51" s="1" t="n">
        <f aca="false">SUM(C51:J51)</f>
        <v>60</v>
      </c>
    </row>
    <row r="52" customFormat="false" ht="15" hidden="false" customHeight="false" outlineLevel="0" collapsed="false">
      <c r="A52" s="18"/>
      <c r="B52" s="0" t="s">
        <v>44</v>
      </c>
      <c r="D52" s="0"/>
      <c r="E52" s="0"/>
      <c r="F52" s="0"/>
      <c r="G52" s="0"/>
      <c r="H52" s="0"/>
      <c r="I52" s="1" t="n">
        <v>30</v>
      </c>
      <c r="J52" s="0"/>
      <c r="K52" s="1" t="n">
        <f aca="false">SUM(C52:J52)</f>
        <v>30</v>
      </c>
    </row>
    <row r="53" customFormat="false" ht="15" hidden="false" customHeight="false" outlineLevel="0" collapsed="false">
      <c r="A53" s="18" t="n">
        <v>41765</v>
      </c>
      <c r="B53" s="0" t="s">
        <v>14</v>
      </c>
      <c r="D53" s="0"/>
      <c r="E53" s="0"/>
      <c r="F53" s="1" t="n">
        <v>582</v>
      </c>
      <c r="G53" s="0"/>
      <c r="H53" s="0"/>
      <c r="I53" s="0"/>
      <c r="J53" s="0"/>
      <c r="K53" s="1" t="n">
        <f aca="false">SUM(C53:J53)</f>
        <v>582</v>
      </c>
    </row>
    <row r="54" customFormat="false" ht="15" hidden="false" customHeight="false" outlineLevel="0" collapsed="false">
      <c r="A54" s="18" t="n">
        <v>41766</v>
      </c>
      <c r="B54" s="0" t="s">
        <v>14</v>
      </c>
      <c r="D54" s="0"/>
      <c r="E54" s="0"/>
      <c r="F54" s="1" t="n">
        <v>237</v>
      </c>
      <c r="G54" s="0"/>
      <c r="H54" s="0"/>
      <c r="I54" s="0"/>
      <c r="J54" s="0"/>
      <c r="K54" s="1" t="n">
        <f aca="false">SUM(C54:J54)</f>
        <v>237</v>
      </c>
    </row>
    <row r="55" customFormat="false" ht="15" hidden="false" customHeight="false" outlineLevel="0" collapsed="false">
      <c r="A55" s="18"/>
      <c r="B55" s="0" t="s">
        <v>45</v>
      </c>
      <c r="D55" s="0"/>
      <c r="E55" s="0"/>
      <c r="F55" s="0"/>
      <c r="G55" s="0"/>
      <c r="H55" s="0"/>
      <c r="I55" s="1" t="n">
        <v>210</v>
      </c>
      <c r="J55" s="0"/>
      <c r="K55" s="1" t="n">
        <f aca="false">SUM(C55:J55)</f>
        <v>210</v>
      </c>
    </row>
    <row r="56" customFormat="false" ht="15" hidden="false" customHeight="false" outlineLevel="0" collapsed="false">
      <c r="A56" s="18"/>
      <c r="B56" s="0" t="s">
        <v>46</v>
      </c>
      <c r="D56" s="0"/>
      <c r="E56" s="0"/>
      <c r="F56" s="1" t="n">
        <v>47</v>
      </c>
      <c r="G56" s="0"/>
      <c r="H56" s="0"/>
      <c r="I56" s="0"/>
      <c r="J56" s="0"/>
      <c r="K56" s="1" t="n">
        <f aca="false">SUM(C56:J56)</f>
        <v>47</v>
      </c>
    </row>
    <row r="57" customFormat="false" ht="15" hidden="false" customHeight="false" outlineLevel="0" collapsed="false">
      <c r="A57" s="18" t="n">
        <v>41767</v>
      </c>
      <c r="B57" s="0" t="s">
        <v>22</v>
      </c>
      <c r="D57" s="0"/>
      <c r="E57" s="1" t="n">
        <v>70</v>
      </c>
      <c r="F57" s="0"/>
      <c r="G57" s="0"/>
      <c r="H57" s="0"/>
      <c r="I57" s="0"/>
      <c r="J57" s="0"/>
      <c r="K57" s="1" t="n">
        <f aca="false">SUM(C57:J57)</f>
        <v>70</v>
      </c>
    </row>
    <row r="58" customFormat="false" ht="15" hidden="false" customHeight="false" outlineLevel="0" collapsed="false">
      <c r="A58" s="18"/>
      <c r="B58" s="0" t="s">
        <v>14</v>
      </c>
      <c r="D58" s="0"/>
      <c r="E58" s="0"/>
      <c r="F58" s="1" t="n">
        <v>1294.75</v>
      </c>
      <c r="G58" s="0"/>
      <c r="H58" s="0"/>
      <c r="I58" s="0"/>
      <c r="J58" s="0"/>
      <c r="K58" s="1" t="n">
        <f aca="false">SUM(C58:J58)</f>
        <v>1294.75</v>
      </c>
    </row>
    <row r="59" customFormat="false" ht="15" hidden="false" customHeight="false" outlineLevel="0" collapsed="false">
      <c r="A59" s="18" t="n">
        <v>41768</v>
      </c>
      <c r="B59" s="0" t="s">
        <v>47</v>
      </c>
      <c r="D59" s="0"/>
      <c r="E59" s="0"/>
      <c r="F59" s="1" t="n">
        <v>47</v>
      </c>
      <c r="G59" s="0"/>
      <c r="H59" s="0"/>
      <c r="I59" s="0"/>
      <c r="J59" s="0"/>
      <c r="K59" s="1" t="n">
        <f aca="false">SUM(C59:J59)</f>
        <v>47</v>
      </c>
    </row>
    <row r="60" customFormat="false" ht="15" hidden="false" customHeight="false" outlineLevel="0" collapsed="false">
      <c r="A60" s="18"/>
      <c r="B60" s="0" t="s">
        <v>30</v>
      </c>
      <c r="D60" s="0"/>
      <c r="E60" s="0"/>
      <c r="F60" s="0"/>
      <c r="G60" s="0"/>
      <c r="H60" s="0"/>
      <c r="I60" s="0"/>
      <c r="J60" s="1" t="n">
        <v>500</v>
      </c>
      <c r="K60" s="1" t="n">
        <f aca="false">SUM(C60:J60)</f>
        <v>500</v>
      </c>
    </row>
    <row r="61" customFormat="false" ht="15" hidden="false" customHeight="false" outlineLevel="0" collapsed="false">
      <c r="A61" s="18"/>
      <c r="B61" s="0" t="s">
        <v>23</v>
      </c>
      <c r="D61" s="0"/>
      <c r="E61" s="0"/>
      <c r="F61" s="0"/>
      <c r="G61" s="1" t="n">
        <v>1200</v>
      </c>
      <c r="H61" s="0"/>
      <c r="I61" s="0"/>
      <c r="J61" s="0"/>
      <c r="K61" s="1" t="n">
        <f aca="false">SUM(C61:J61)</f>
        <v>1200</v>
      </c>
    </row>
    <row r="62" customFormat="false" ht="15" hidden="false" customHeight="false" outlineLevel="0" collapsed="false">
      <c r="A62" s="18"/>
      <c r="B62" s="0" t="s">
        <v>48</v>
      </c>
      <c r="D62" s="0"/>
      <c r="E62" s="0"/>
      <c r="F62" s="0"/>
      <c r="G62" s="1" t="n">
        <v>750</v>
      </c>
      <c r="H62" s="0"/>
      <c r="I62" s="0"/>
      <c r="J62" s="0"/>
      <c r="K62" s="1" t="n">
        <f aca="false">SUM(C62:J62)</f>
        <v>750</v>
      </c>
    </row>
    <row r="63" customFormat="false" ht="15" hidden="false" customHeight="false" outlineLevel="0" collapsed="false">
      <c r="A63" s="18" t="n">
        <v>41769</v>
      </c>
      <c r="B63" s="0" t="s">
        <v>37</v>
      </c>
      <c r="D63" s="0"/>
      <c r="E63" s="0"/>
      <c r="F63" s="0"/>
      <c r="G63" s="0"/>
      <c r="H63" s="0"/>
      <c r="I63" s="0"/>
      <c r="J63" s="1" t="n">
        <v>250</v>
      </c>
      <c r="K63" s="1" t="n">
        <f aca="false">SUM(C63:J63)</f>
        <v>250</v>
      </c>
    </row>
    <row r="64" customFormat="false" ht="15" hidden="false" customHeight="false" outlineLevel="0" collapsed="false">
      <c r="A64" s="18"/>
      <c r="B64" s="0" t="s">
        <v>14</v>
      </c>
      <c r="D64" s="0"/>
      <c r="E64" s="0"/>
      <c r="F64" s="1" t="n">
        <v>654.64</v>
      </c>
      <c r="G64" s="0"/>
      <c r="H64" s="0"/>
      <c r="I64" s="0"/>
      <c r="J64" s="0"/>
      <c r="K64" s="1" t="n">
        <f aca="false">SUM(C64:J64)</f>
        <v>654.64</v>
      </c>
    </row>
    <row r="65" customFormat="false" ht="15" hidden="false" customHeight="false" outlineLevel="0" collapsed="false">
      <c r="A65" s="18"/>
      <c r="B65" s="0" t="s">
        <v>49</v>
      </c>
      <c r="D65" s="0"/>
      <c r="E65" s="0"/>
      <c r="F65" s="0"/>
      <c r="G65" s="1" t="n">
        <v>120</v>
      </c>
      <c r="H65" s="0"/>
      <c r="I65" s="0"/>
      <c r="J65" s="0"/>
      <c r="K65" s="1" t="n">
        <f aca="false">SUM(C65:J65)</f>
        <v>120</v>
      </c>
    </row>
    <row r="66" customFormat="false" ht="15" hidden="false" customHeight="false" outlineLevel="0" collapsed="false">
      <c r="A66" s="18"/>
      <c r="B66" s="0" t="s">
        <v>50</v>
      </c>
      <c r="D66" s="1" t="n">
        <v>674.2</v>
      </c>
      <c r="E66" s="0"/>
      <c r="F66" s="0"/>
      <c r="G66" s="0"/>
      <c r="H66" s="0"/>
      <c r="I66" s="0"/>
      <c r="J66" s="0"/>
      <c r="K66" s="1" t="n">
        <f aca="false">SUM(C66:J66)</f>
        <v>674.2</v>
      </c>
    </row>
    <row r="67" customFormat="false" ht="15" hidden="false" customHeight="false" outlineLevel="0" collapsed="false">
      <c r="A67" s="18" t="n">
        <v>41770</v>
      </c>
      <c r="B67" s="0" t="s">
        <v>51</v>
      </c>
      <c r="D67" s="0"/>
      <c r="E67" s="0"/>
      <c r="F67" s="0"/>
      <c r="G67" s="0"/>
      <c r="H67" s="0"/>
      <c r="I67" s="0"/>
      <c r="J67" s="1" t="n">
        <v>950</v>
      </c>
      <c r="K67" s="1" t="n">
        <f aca="false">SUM(C67:J67)</f>
        <v>950</v>
      </c>
    </row>
    <row r="68" customFormat="false" ht="15" hidden="false" customHeight="false" outlineLevel="0" collapsed="false">
      <c r="A68" s="18"/>
      <c r="B68" s="0" t="s">
        <v>14</v>
      </c>
      <c r="D68" s="0"/>
      <c r="E68" s="0"/>
      <c r="F68" s="1" t="n">
        <f aca="false">519+120+(1458.88-D70-E71)+200</f>
        <v>1582.61</v>
      </c>
      <c r="G68" s="0"/>
      <c r="H68" s="0"/>
      <c r="I68" s="0"/>
      <c r="J68" s="0"/>
      <c r="K68" s="1" t="n">
        <f aca="false">SUM(C68:J68)</f>
        <v>1582.61</v>
      </c>
    </row>
    <row r="69" customFormat="false" ht="15" hidden="false" customHeight="false" outlineLevel="0" collapsed="false">
      <c r="A69" s="18"/>
      <c r="B69" s="0" t="s">
        <v>52</v>
      </c>
      <c r="D69" s="0"/>
      <c r="E69" s="0"/>
      <c r="F69" s="0"/>
      <c r="G69" s="0"/>
      <c r="H69" s="0"/>
      <c r="I69" s="0"/>
      <c r="J69" s="1" t="n">
        <v>5000</v>
      </c>
      <c r="K69" s="1" t="n">
        <f aca="false">SUM(C69:J69)</f>
        <v>5000</v>
      </c>
    </row>
    <row r="70" customFormat="false" ht="15" hidden="false" customHeight="false" outlineLevel="0" collapsed="false">
      <c r="A70" s="18"/>
      <c r="B70" s="0" t="s">
        <v>53</v>
      </c>
      <c r="D70" s="1" t="n">
        <f aca="false">115.2+38.79</f>
        <v>153.99</v>
      </c>
      <c r="E70" s="0"/>
      <c r="F70" s="0"/>
      <c r="G70" s="0"/>
      <c r="H70" s="0"/>
      <c r="I70" s="0"/>
      <c r="J70" s="0"/>
      <c r="K70" s="1" t="n">
        <f aca="false">SUM(C70:J70)</f>
        <v>153.99</v>
      </c>
    </row>
    <row r="71" customFormat="false" ht="15" hidden="false" customHeight="false" outlineLevel="0" collapsed="false">
      <c r="A71" s="18"/>
      <c r="B71" s="0" t="s">
        <v>54</v>
      </c>
      <c r="E71" s="1" t="n">
        <v>561.28</v>
      </c>
      <c r="F71" s="0"/>
      <c r="G71" s="0"/>
      <c r="H71" s="0"/>
      <c r="I71" s="0"/>
      <c r="J71" s="0"/>
      <c r="K71" s="1" t="n">
        <f aca="false">SUM(C71:J71)</f>
        <v>561.28</v>
      </c>
    </row>
    <row r="72" customFormat="false" ht="15" hidden="false" customHeight="false" outlineLevel="0" collapsed="false">
      <c r="A72" s="18" t="n">
        <v>41772</v>
      </c>
      <c r="B72" s="0" t="s">
        <v>14</v>
      </c>
      <c r="E72" s="0"/>
      <c r="F72" s="1" t="n">
        <v>712</v>
      </c>
      <c r="G72" s="0"/>
      <c r="H72" s="0"/>
      <c r="I72" s="0"/>
      <c r="J72" s="0"/>
      <c r="K72" s="1" t="n">
        <f aca="false">SUM(C72:J72)</f>
        <v>712</v>
      </c>
    </row>
    <row r="73" customFormat="false" ht="15" hidden="false" customHeight="false" outlineLevel="0" collapsed="false">
      <c r="A73" s="18" t="n">
        <v>41773</v>
      </c>
      <c r="B73" s="0" t="s">
        <v>55</v>
      </c>
      <c r="E73" s="0"/>
      <c r="F73" s="0"/>
      <c r="G73" s="0"/>
      <c r="H73" s="0"/>
      <c r="I73" s="0"/>
      <c r="J73" s="1" t="n">
        <v>1000</v>
      </c>
      <c r="K73" s="1" t="n">
        <f aca="false">SUM(C73:J73)</f>
        <v>1000</v>
      </c>
    </row>
    <row r="74" customFormat="false" ht="15" hidden="false" customHeight="false" outlineLevel="0" collapsed="false">
      <c r="B74" s="0" t="s">
        <v>40</v>
      </c>
      <c r="E74" s="0"/>
      <c r="F74" s="0"/>
      <c r="G74" s="0"/>
      <c r="H74" s="0"/>
      <c r="I74" s="0"/>
      <c r="J74" s="1" t="n">
        <v>276</v>
      </c>
      <c r="K74" s="1" t="n">
        <f aca="false">SUM(C74:J74)</f>
        <v>276</v>
      </c>
    </row>
    <row r="75" customFormat="false" ht="15" hidden="false" customHeight="false" outlineLevel="0" collapsed="false">
      <c r="A75" s="18"/>
      <c r="B75" s="0" t="s">
        <v>56</v>
      </c>
      <c r="E75" s="0"/>
      <c r="F75" s="1" t="n">
        <v>680</v>
      </c>
      <c r="G75" s="0"/>
      <c r="H75" s="0"/>
      <c r="I75" s="0"/>
      <c r="J75" s="0"/>
      <c r="K75" s="1" t="n">
        <f aca="false">SUM(C75:J75)</f>
        <v>680</v>
      </c>
    </row>
    <row r="76" customFormat="false" ht="15" hidden="false" customHeight="false" outlineLevel="0" collapsed="false">
      <c r="A76" s="18"/>
      <c r="B76" s="0" t="s">
        <v>57</v>
      </c>
      <c r="E76" s="0"/>
      <c r="F76" s="1" t="n">
        <v>70</v>
      </c>
      <c r="G76" s="0"/>
      <c r="H76" s="0"/>
      <c r="I76" s="0"/>
      <c r="J76" s="0"/>
      <c r="K76" s="1" t="n">
        <f aca="false">SUM(C76:J76)</f>
        <v>70</v>
      </c>
    </row>
    <row r="77" customFormat="false" ht="15" hidden="false" customHeight="false" outlineLevel="0" collapsed="false">
      <c r="A77" s="18"/>
      <c r="B77" s="0" t="s">
        <v>14</v>
      </c>
      <c r="E77" s="0"/>
      <c r="F77" s="1" t="n">
        <v>230</v>
      </c>
      <c r="G77" s="0"/>
      <c r="H77" s="0"/>
      <c r="I77" s="0"/>
      <c r="J77" s="0"/>
      <c r="K77" s="1" t="n">
        <f aca="false">SUM(C77:J77)</f>
        <v>230</v>
      </c>
    </row>
    <row r="78" customFormat="false" ht="15" hidden="false" customHeight="false" outlineLevel="0" collapsed="false">
      <c r="A78" s="18" t="n">
        <v>41774</v>
      </c>
      <c r="B78" s="0" t="s">
        <v>58</v>
      </c>
      <c r="E78" s="0"/>
      <c r="F78" s="0"/>
      <c r="G78" s="0"/>
      <c r="H78" s="0"/>
      <c r="I78" s="0"/>
      <c r="J78" s="1" t="n">
        <v>107</v>
      </c>
      <c r="K78" s="1" t="n">
        <f aca="false">SUM(C78:J78)</f>
        <v>107</v>
      </c>
    </row>
    <row r="79" customFormat="false" ht="15" hidden="false" customHeight="false" outlineLevel="0" collapsed="false">
      <c r="A79" s="18"/>
      <c r="B79" s="0" t="s">
        <v>24</v>
      </c>
      <c r="E79" s="0"/>
      <c r="F79" s="0"/>
      <c r="G79" s="0"/>
      <c r="H79" s="1" t="n">
        <v>400</v>
      </c>
      <c r="I79" s="0"/>
      <c r="J79" s="0"/>
      <c r="K79" s="1" t="n">
        <f aca="false">SUM(C79:J79)</f>
        <v>400</v>
      </c>
    </row>
    <row r="80" customFormat="false" ht="15" hidden="false" customHeight="false" outlineLevel="0" collapsed="false">
      <c r="A80" s="18" t="n">
        <v>41775</v>
      </c>
      <c r="B80" s="0" t="s">
        <v>14</v>
      </c>
      <c r="E80" s="0"/>
      <c r="F80" s="1" t="n">
        <v>930.95</v>
      </c>
      <c r="G80" s="0"/>
      <c r="H80" s="0"/>
      <c r="I80" s="0"/>
      <c r="J80" s="0"/>
      <c r="K80" s="1" t="n">
        <f aca="false">SUM(C80:J80)</f>
        <v>930.95</v>
      </c>
    </row>
    <row r="81" customFormat="false" ht="15" hidden="false" customHeight="false" outlineLevel="0" collapsed="false">
      <c r="B81" s="0" t="s">
        <v>59</v>
      </c>
      <c r="E81" s="1" t="n">
        <v>2000</v>
      </c>
      <c r="F81" s="0"/>
      <c r="G81" s="0"/>
      <c r="H81" s="0"/>
      <c r="I81" s="0"/>
      <c r="J81" s="0"/>
      <c r="K81" s="1" t="n">
        <f aca="false">SUM(C81:J81)</f>
        <v>2000</v>
      </c>
    </row>
    <row r="82" customFormat="false" ht="15" hidden="false" customHeight="false" outlineLevel="0" collapsed="false">
      <c r="A82" s="18" t="n">
        <v>41776</v>
      </c>
      <c r="B82" s="0" t="s">
        <v>14</v>
      </c>
      <c r="F82" s="1" t="n">
        <v>600</v>
      </c>
      <c r="G82" s="0"/>
      <c r="H82" s="0"/>
      <c r="I82" s="0"/>
      <c r="J82" s="0"/>
      <c r="K82" s="1" t="n">
        <f aca="false">SUM(C82:J82)</f>
        <v>600</v>
      </c>
    </row>
    <row r="83" customFormat="false" ht="15" hidden="false" customHeight="false" outlineLevel="0" collapsed="false">
      <c r="A83" s="18" t="n">
        <v>41777</v>
      </c>
      <c r="B83" s="0" t="s">
        <v>14</v>
      </c>
      <c r="F83" s="1" t="n">
        <f aca="false">150+161+923.39+233+179.5</f>
        <v>1646.89</v>
      </c>
      <c r="G83" s="0"/>
      <c r="H83" s="0"/>
      <c r="I83" s="0"/>
      <c r="J83" s="0"/>
      <c r="K83" s="1" t="n">
        <f aca="false">SUM(C83:J83)</f>
        <v>1646.89</v>
      </c>
    </row>
    <row r="84" customFormat="false" ht="15" hidden="false" customHeight="false" outlineLevel="0" collapsed="false">
      <c r="A84" s="18"/>
      <c r="B84" s="0" t="s">
        <v>60</v>
      </c>
      <c r="F84" s="0"/>
      <c r="G84" s="0"/>
      <c r="H84" s="0"/>
      <c r="I84" s="1" t="n">
        <v>234</v>
      </c>
      <c r="J84" s="0"/>
      <c r="K84" s="1" t="n">
        <f aca="false">SUM(C84:J84)</f>
        <v>234</v>
      </c>
    </row>
    <row r="85" customFormat="false" ht="15" hidden="false" customHeight="false" outlineLevel="0" collapsed="false">
      <c r="A85" s="18" t="n">
        <v>41778</v>
      </c>
      <c r="B85" s="0" t="s">
        <v>14</v>
      </c>
      <c r="F85" s="1" t="n">
        <v>26</v>
      </c>
      <c r="G85" s="0"/>
      <c r="H85" s="0"/>
      <c r="I85" s="0"/>
      <c r="J85" s="0"/>
      <c r="K85" s="1" t="n">
        <f aca="false">SUM(C85:J85)</f>
        <v>26</v>
      </c>
    </row>
    <row r="86" customFormat="false" ht="15" hidden="false" customHeight="false" outlineLevel="0" collapsed="false">
      <c r="A86" s="18"/>
      <c r="B86" s="0" t="s">
        <v>25</v>
      </c>
      <c r="F86" s="0"/>
      <c r="G86" s="0"/>
      <c r="H86" s="0"/>
      <c r="I86" s="1" t="n">
        <v>100</v>
      </c>
      <c r="J86" s="0"/>
      <c r="K86" s="1" t="n">
        <f aca="false">SUM(C86:J86)</f>
        <v>100</v>
      </c>
    </row>
    <row r="87" customFormat="false" ht="15" hidden="false" customHeight="false" outlineLevel="0" collapsed="false">
      <c r="A87" s="18"/>
      <c r="B87" s="0" t="s">
        <v>17</v>
      </c>
      <c r="F87" s="1" t="n">
        <v>772</v>
      </c>
      <c r="G87" s="0"/>
      <c r="H87" s="0"/>
      <c r="I87" s="0"/>
      <c r="J87" s="1" t="n">
        <v>100</v>
      </c>
      <c r="K87" s="1" t="n">
        <f aca="false">SUM(C87:J87)</f>
        <v>872</v>
      </c>
    </row>
    <row r="88" customFormat="false" ht="15" hidden="false" customHeight="false" outlineLevel="0" collapsed="false">
      <c r="A88" s="18" t="n">
        <v>41779</v>
      </c>
      <c r="B88" s="0" t="s">
        <v>14</v>
      </c>
      <c r="F88" s="1" t="n">
        <v>772</v>
      </c>
      <c r="G88" s="0"/>
      <c r="H88" s="0"/>
      <c r="I88" s="0"/>
      <c r="J88" s="0"/>
      <c r="K88" s="1" t="n">
        <f aca="false">SUM(C88:J88)</f>
        <v>772</v>
      </c>
    </row>
    <row r="89" customFormat="false" ht="15" hidden="false" customHeight="false" outlineLevel="0" collapsed="false">
      <c r="A89" s="18" t="n">
        <v>41780</v>
      </c>
      <c r="B89" s="0" t="s">
        <v>14</v>
      </c>
      <c r="F89" s="1" t="n">
        <f aca="false">97+71+11+17</f>
        <v>196</v>
      </c>
      <c r="G89" s="0"/>
      <c r="H89" s="0"/>
      <c r="I89" s="0"/>
      <c r="J89" s="0"/>
      <c r="K89" s="1" t="n">
        <f aca="false">SUM(C89:J89)</f>
        <v>196</v>
      </c>
    </row>
    <row r="90" customFormat="false" ht="15" hidden="false" customHeight="false" outlineLevel="0" collapsed="false">
      <c r="A90" s="18"/>
      <c r="B90" s="0" t="s">
        <v>61</v>
      </c>
      <c r="F90" s="0"/>
      <c r="G90" s="0"/>
      <c r="H90" s="0"/>
      <c r="I90" s="1" t="n">
        <v>600</v>
      </c>
      <c r="J90" s="0"/>
      <c r="K90" s="1" t="n">
        <f aca="false">SUM(C90:J90)</f>
        <v>600</v>
      </c>
    </row>
    <row r="91" customFormat="false" ht="15" hidden="false" customHeight="false" outlineLevel="0" collapsed="false">
      <c r="A91" s="18"/>
      <c r="B91" s="0" t="s">
        <v>62</v>
      </c>
      <c r="F91" s="0"/>
      <c r="G91" s="1" t="n">
        <v>100</v>
      </c>
      <c r="H91" s="0"/>
      <c r="J91" s="0"/>
      <c r="K91" s="1" t="n">
        <f aca="false">SUM(C91:J91)</f>
        <v>100</v>
      </c>
    </row>
    <row r="92" customFormat="false" ht="15" hidden="false" customHeight="false" outlineLevel="0" collapsed="false">
      <c r="A92" s="18" t="n">
        <v>41781</v>
      </c>
      <c r="B92" s="0" t="s">
        <v>14</v>
      </c>
      <c r="F92" s="1" t="n">
        <v>80</v>
      </c>
      <c r="G92" s="0"/>
      <c r="H92" s="0"/>
      <c r="J92" s="0"/>
      <c r="K92" s="1" t="n">
        <f aca="false">SUM(C92:J92)</f>
        <v>80</v>
      </c>
    </row>
    <row r="93" customFormat="false" ht="15" hidden="false" customHeight="false" outlineLevel="0" collapsed="false">
      <c r="A93" s="18"/>
      <c r="B93" s="0" t="s">
        <v>63</v>
      </c>
      <c r="F93" s="0"/>
      <c r="G93" s="1" t="n">
        <v>300</v>
      </c>
      <c r="H93" s="0"/>
      <c r="J93" s="0"/>
      <c r="K93" s="1" t="n">
        <f aca="false">SUM(C93:J93)</f>
        <v>300</v>
      </c>
    </row>
    <row r="94" customFormat="false" ht="15" hidden="false" customHeight="false" outlineLevel="0" collapsed="false">
      <c r="A94" s="18"/>
      <c r="B94" s="0" t="s">
        <v>32</v>
      </c>
      <c r="F94" s="0"/>
      <c r="H94" s="1" t="n">
        <v>30</v>
      </c>
      <c r="J94" s="0"/>
      <c r="K94" s="1" t="n">
        <f aca="false">SUM(C94:J94)</f>
        <v>30</v>
      </c>
    </row>
    <row r="95" customFormat="false" ht="15" hidden="false" customHeight="false" outlineLevel="0" collapsed="false">
      <c r="A95" s="18" t="n">
        <v>41782</v>
      </c>
      <c r="B95" s="0" t="s">
        <v>17</v>
      </c>
      <c r="F95" s="0"/>
      <c r="J95" s="1" t="n">
        <f aca="false">170+170</f>
        <v>340</v>
      </c>
      <c r="K95" s="1" t="n">
        <f aca="false">SUM(C95:J95)</f>
        <v>340</v>
      </c>
    </row>
    <row r="96" customFormat="false" ht="15" hidden="false" customHeight="false" outlineLevel="0" collapsed="false">
      <c r="A96" s="18"/>
      <c r="B96" s="0" t="s">
        <v>14</v>
      </c>
      <c r="F96" s="1" t="n">
        <f aca="false">884.26+665.3</f>
        <v>1549.56</v>
      </c>
      <c r="K96" s="1" t="n">
        <f aca="false">SUM(C96:J96)</f>
        <v>1549.56</v>
      </c>
    </row>
    <row r="97" customFormat="false" ht="15" hidden="false" customHeight="false" outlineLevel="0" collapsed="false">
      <c r="A97" s="18"/>
      <c r="K97" s="1" t="n">
        <f aca="false">SUM(C97:J97)</f>
        <v>0</v>
      </c>
    </row>
    <row r="98" customFormat="false" ht="15" hidden="false" customHeight="false" outlineLevel="0" collapsed="false">
      <c r="A98" s="18"/>
      <c r="K98" s="1" t="n">
        <f aca="false">SUM(C98:J98)</f>
        <v>0</v>
      </c>
    </row>
    <row r="99" customFormat="false" ht="15" hidden="false" customHeight="false" outlineLevel="0" collapsed="false">
      <c r="A99" s="18"/>
      <c r="K99" s="1" t="n">
        <f aca="false">SUM(C99:J99)</f>
        <v>0</v>
      </c>
    </row>
    <row r="100" customFormat="false" ht="15" hidden="false" customHeight="false" outlineLevel="0" collapsed="false">
      <c r="A100" s="18"/>
      <c r="K100" s="1" t="n">
        <f aca="false">SUM(C100:J100)</f>
        <v>0</v>
      </c>
    </row>
    <row r="101" customFormat="false" ht="15" hidden="false" customHeight="false" outlineLevel="0" collapsed="false">
      <c r="A101" s="18"/>
      <c r="K101" s="1" t="n">
        <f aca="false">SUM(C101:J101)</f>
        <v>0</v>
      </c>
    </row>
    <row r="102" customFormat="false" ht="15" hidden="false" customHeight="false" outlineLevel="0" collapsed="false">
      <c r="A102" s="18"/>
      <c r="K102" s="1" t="n">
        <f aca="false">SUM(C102:J102)</f>
        <v>0</v>
      </c>
    </row>
    <row r="103" customFormat="false" ht="15" hidden="false" customHeight="false" outlineLevel="0" collapsed="false">
      <c r="A103" s="18"/>
      <c r="K103" s="1" t="n">
        <f aca="false">SUM(C103:J103)</f>
        <v>0</v>
      </c>
    </row>
    <row r="104" customFormat="false" ht="15" hidden="false" customHeight="false" outlineLevel="0" collapsed="false">
      <c r="A104" s="18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18"/>
      <c r="K107" s="1" t="n">
        <f aca="false">SUM(C107:J107)</f>
        <v>0</v>
      </c>
    </row>
    <row r="108" customFormat="false" ht="15" hidden="false" customHeight="false" outlineLevel="0" collapsed="false">
      <c r="A108" s="18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18"/>
      <c r="K110" s="1" t="n">
        <f aca="false">SUM(C110:J110)</f>
        <v>0</v>
      </c>
    </row>
    <row r="111" customFormat="false" ht="15" hidden="false" customHeight="false" outlineLevel="0" collapsed="false">
      <c r="A111" s="18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18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18"/>
      <c r="K115" s="1" t="n">
        <f aca="false">SUM(C115:J115)</f>
        <v>0</v>
      </c>
    </row>
    <row r="116" customFormat="false" ht="15" hidden="false" customHeight="false" outlineLevel="0" collapsed="false">
      <c r="A116" s="18"/>
      <c r="K116" s="1" t="n">
        <f aca="false">SUM(C116:J116)</f>
        <v>0</v>
      </c>
    </row>
    <row r="117" customFormat="false" ht="15" hidden="false" customHeight="false" outlineLevel="0" collapsed="false">
      <c r="A117" s="18"/>
      <c r="K117" s="1" t="n">
        <f aca="false">SUM(C117:J117)</f>
        <v>0</v>
      </c>
    </row>
    <row r="118" customFormat="false" ht="15" hidden="false" customHeight="false" outlineLevel="0" collapsed="false">
      <c r="A118" s="18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18"/>
      <c r="K120" s="1" t="n">
        <f aca="false">SUM(C120:J120)</f>
        <v>0</v>
      </c>
    </row>
    <row r="121" customFormat="false" ht="15" hidden="false" customHeight="false" outlineLevel="0" collapsed="false">
      <c r="A121" s="18"/>
      <c r="K121" s="1" t="n">
        <f aca="false">SUM(C121:J121)</f>
        <v>0</v>
      </c>
    </row>
    <row r="122" customFormat="false" ht="15" hidden="false" customHeight="false" outlineLevel="0" collapsed="false">
      <c r="A122" s="18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18"/>
      <c r="K124" s="1" t="n">
        <f aca="false">SUM(C124:J124)</f>
        <v>0</v>
      </c>
    </row>
    <row r="125" customFormat="false" ht="15" hidden="false" customHeight="false" outlineLevel="0" collapsed="false">
      <c r="A125" s="18"/>
      <c r="K125" s="1" t="n">
        <f aca="false">SUM(C125:J125)</f>
        <v>0</v>
      </c>
    </row>
    <row r="126" customFormat="false" ht="15" hidden="false" customHeight="false" outlineLevel="0" collapsed="false">
      <c r="A126" s="18"/>
      <c r="K126" s="1" t="n">
        <f aca="false">SUM(C126:J126)</f>
        <v>0</v>
      </c>
    </row>
    <row r="127" customFormat="false" ht="15" hidden="false" customHeight="false" outlineLevel="0" collapsed="false">
      <c r="A127" s="18"/>
      <c r="K127" s="1" t="n">
        <f aca="false">SUM(C127:J127)</f>
        <v>0</v>
      </c>
    </row>
    <row r="128" customFormat="false" ht="15" hidden="false" customHeight="false" outlineLevel="0" collapsed="false">
      <c r="A128" s="18"/>
      <c r="K128" s="1" t="n">
        <f aca="false">SUM(C128:J128)</f>
        <v>0</v>
      </c>
    </row>
    <row r="129" customFormat="false" ht="15" hidden="false" customHeight="false" outlineLevel="0" collapsed="false">
      <c r="A129" s="18"/>
      <c r="K129" s="1" t="n">
        <f aca="false">SUM(C129:J129)</f>
        <v>0</v>
      </c>
    </row>
    <row r="130" customFormat="false" ht="15" hidden="false" customHeight="false" outlineLevel="0" collapsed="false">
      <c r="A130" s="18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18"/>
      <c r="K132" s="1" t="n">
        <f aca="false">SUM(C132:J132)</f>
        <v>0</v>
      </c>
    </row>
    <row r="133" customFormat="false" ht="15" hidden="false" customHeight="false" outlineLevel="0" collapsed="false">
      <c r="A133" s="18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18"/>
      <c r="K135" s="1" t="n">
        <f aca="false">SUM(C135:J135)</f>
        <v>0</v>
      </c>
    </row>
    <row r="136" customFormat="false" ht="15" hidden="false" customHeight="false" outlineLevel="0" collapsed="false">
      <c r="A136" s="18"/>
      <c r="K136" s="1" t="n">
        <f aca="false">SUM(C136:J136)</f>
        <v>0</v>
      </c>
    </row>
    <row r="137" customFormat="false" ht="15" hidden="false" customHeight="false" outlineLevel="0" collapsed="false">
      <c r="A137" s="18"/>
      <c r="K137" s="1" t="n">
        <f aca="false">SUM(C137:J137)</f>
        <v>0</v>
      </c>
    </row>
    <row r="138" customFormat="false" ht="15" hidden="false" customHeight="false" outlineLevel="0" collapsed="false">
      <c r="A138" s="18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18"/>
      <c r="K140" s="1" t="n">
        <f aca="false">SUM(C140:J140)</f>
        <v>0</v>
      </c>
    </row>
    <row r="141" customFormat="false" ht="15" hidden="false" customHeight="false" outlineLevel="0" collapsed="false">
      <c r="A141" s="18"/>
      <c r="K141" s="1" t="n">
        <f aca="false">SUM(C141:J141)</f>
        <v>0</v>
      </c>
    </row>
    <row r="142" customFormat="false" ht="15" hidden="false" customHeight="false" outlineLevel="0" collapsed="false">
      <c r="A142" s="18"/>
      <c r="K142" s="1" t="n">
        <f aca="false">SUM(C142:J142)</f>
        <v>0</v>
      </c>
    </row>
    <row r="143" customFormat="false" ht="15" hidden="false" customHeight="false" outlineLevel="0" collapsed="false">
      <c r="A143" s="18"/>
      <c r="K143" s="1" t="n">
        <f aca="false">SUM(C143:J143)</f>
        <v>0</v>
      </c>
    </row>
    <row r="144" customFormat="false" ht="15" hidden="false" customHeight="false" outlineLevel="0" collapsed="false">
      <c r="A144" s="18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18"/>
      <c r="K148" s="1" t="n">
        <f aca="false">SUM(C148:J148)</f>
        <v>0</v>
      </c>
    </row>
    <row r="149" customFormat="false" ht="15" hidden="false" customHeight="false" outlineLevel="0" collapsed="false">
      <c r="A149" s="18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18"/>
      <c r="K151" s="1" t="n">
        <f aca="false">SUM(C151:J151)</f>
        <v>0</v>
      </c>
    </row>
    <row r="152" customFormat="false" ht="15" hidden="false" customHeight="false" outlineLevel="0" collapsed="false">
      <c r="A152" s="18"/>
      <c r="K152" s="1" t="n">
        <f aca="false">SUM(C152:J152)</f>
        <v>0</v>
      </c>
    </row>
    <row r="153" customFormat="false" ht="15" hidden="false" customHeight="false" outlineLevel="0" collapsed="false">
      <c r="A153" s="18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18"/>
      <c r="K156" s="1" t="n">
        <f aca="false">SUM(C156:J156)</f>
        <v>0</v>
      </c>
    </row>
    <row r="157" customFormat="false" ht="15" hidden="false" customHeight="false" outlineLevel="0" collapsed="false">
      <c r="A157" s="18"/>
      <c r="K157" s="1" t="n">
        <f aca="false">SUM(C157:J157)</f>
        <v>0</v>
      </c>
    </row>
    <row r="158" customFormat="false" ht="15" hidden="false" customHeight="false" outlineLevel="0" collapsed="false">
      <c r="A158" s="18"/>
      <c r="K158" s="1" t="n">
        <f aca="false">SUM(C158:J158)</f>
        <v>0</v>
      </c>
    </row>
    <row r="159" customFormat="false" ht="15" hidden="false" customHeight="false" outlineLevel="0" collapsed="false">
      <c r="A159" s="18"/>
      <c r="K159" s="1" t="n">
        <f aca="false">SUM(C159:J159)</f>
        <v>0</v>
      </c>
    </row>
    <row r="160" customFormat="false" ht="15" hidden="false" customHeight="false" outlineLevel="0" collapsed="false">
      <c r="A160" s="18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18"/>
      <c r="K162" s="1" t="n">
        <f aca="false">SUM(C162:J162)</f>
        <v>0</v>
      </c>
    </row>
    <row r="163" customFormat="false" ht="15" hidden="false" customHeight="false" outlineLevel="0" collapsed="false">
      <c r="A163" s="18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18"/>
      <c r="K165" s="1" t="n">
        <f aca="false">SUM(C165:J165)</f>
        <v>0</v>
      </c>
    </row>
    <row r="166" customFormat="false" ht="15" hidden="false" customHeight="false" outlineLevel="0" collapsed="false">
      <c r="A166" s="18"/>
      <c r="K166" s="1" t="n">
        <f aca="false">SUM(C166:J166)</f>
        <v>0</v>
      </c>
    </row>
    <row r="167" customFormat="false" ht="15" hidden="false" customHeight="false" outlineLevel="0" collapsed="false">
      <c r="A167" s="18"/>
      <c r="K167" s="1" t="n">
        <f aca="false">SUM(C167:J167)</f>
        <v>0</v>
      </c>
    </row>
    <row r="168" customFormat="false" ht="15" hidden="false" customHeight="false" outlineLevel="0" collapsed="false">
      <c r="A168" s="18"/>
      <c r="K168" s="1" t="n">
        <f aca="false">SUM(C168:J168)</f>
        <v>0</v>
      </c>
    </row>
    <row r="169" customFormat="false" ht="15" hidden="false" customHeight="false" outlineLevel="0" collapsed="false">
      <c r="A169" s="18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18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18"/>
      <c r="K173" s="1" t="n">
        <f aca="false">SUM(C173:J173)</f>
        <v>0</v>
      </c>
    </row>
    <row r="174" customFormat="false" ht="15" hidden="false" customHeight="false" outlineLevel="0" collapsed="false">
      <c r="A174" s="18"/>
      <c r="K174" s="1" t="n">
        <f aca="false">SUM(C174:J174)</f>
        <v>0</v>
      </c>
    </row>
    <row r="175" customFormat="false" ht="15" hidden="false" customHeight="false" outlineLevel="0" collapsed="false">
      <c r="A175" s="18"/>
      <c r="K175" s="1" t="n">
        <f aca="false">SUM(C175:J175)</f>
        <v>0</v>
      </c>
    </row>
    <row r="176" customFormat="false" ht="15" hidden="false" customHeight="false" outlineLevel="0" collapsed="false">
      <c r="A176" s="18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18"/>
      <c r="K178" s="1" t="n">
        <f aca="false">SUM(C178:J178)</f>
        <v>0</v>
      </c>
    </row>
    <row r="179" customFormat="false" ht="15" hidden="false" customHeight="false" outlineLevel="0" collapsed="false">
      <c r="A179" s="18"/>
      <c r="K179" s="1" t="n">
        <f aca="false">SUM(C179:J179)</f>
        <v>0</v>
      </c>
    </row>
    <row r="180" customFormat="false" ht="15" hidden="false" customHeight="false" outlineLevel="0" collapsed="false">
      <c r="A180" s="18"/>
      <c r="K180" s="1" t="n">
        <f aca="false">SUM(C180:J180)</f>
        <v>0</v>
      </c>
    </row>
    <row r="181" customFormat="false" ht="15" hidden="false" customHeight="false" outlineLevel="0" collapsed="false">
      <c r="A181" s="18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18"/>
      <c r="K184" s="1" t="n">
        <f aca="false">SUM(C184:J184)</f>
        <v>0</v>
      </c>
    </row>
    <row r="185" customFormat="false" ht="15" hidden="false" customHeight="false" outlineLevel="0" collapsed="false">
      <c r="A185" s="18"/>
      <c r="K185" s="1" t="n">
        <f aca="false">SUM(C185:J185)</f>
        <v>0</v>
      </c>
    </row>
    <row r="186" customFormat="false" ht="15" hidden="false" customHeight="false" outlineLevel="0" collapsed="false">
      <c r="A186" s="18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18"/>
      <c r="K189" s="1" t="n">
        <f aca="false">SUM(C189:J189)</f>
        <v>0</v>
      </c>
    </row>
    <row r="190" customFormat="false" ht="15" hidden="false" customHeight="false" outlineLevel="0" collapsed="false">
      <c r="A190" s="18"/>
      <c r="K190" s="1" t="n">
        <f aca="false">SUM(C190:J190)</f>
        <v>0</v>
      </c>
    </row>
    <row r="191" customFormat="false" ht="15" hidden="false" customHeight="false" outlineLevel="0" collapsed="false">
      <c r="A191" s="18"/>
      <c r="K191" s="1" t="n">
        <f aca="false">SUM(C191:J191)</f>
        <v>0</v>
      </c>
    </row>
    <row r="192" customFormat="false" ht="15" hidden="false" customHeight="false" outlineLevel="0" collapsed="false">
      <c r="A192" s="18"/>
      <c r="K192" s="1" t="n">
        <f aca="false">SUM(C192:J192)</f>
        <v>0</v>
      </c>
    </row>
    <row r="193" customFormat="false" ht="15" hidden="false" customHeight="false" outlineLevel="0" collapsed="false">
      <c r="A193" s="18"/>
      <c r="K193" s="1" t="n">
        <f aca="false">SUM(C193:J193)</f>
        <v>0</v>
      </c>
      <c r="L193" s="18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18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18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18"/>
      <c r="K201" s="1" t="n">
        <f aca="false">SUM(C201:I201)</f>
        <v>0</v>
      </c>
    </row>
    <row r="202" customFormat="false" ht="15" hidden="false" customHeight="false" outlineLevel="0" collapsed="false">
      <c r="A202" s="18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18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18"/>
      <c r="K210" s="1" t="n">
        <f aca="false">SUM(C210:J210)</f>
        <v>0</v>
      </c>
    </row>
    <row r="211" customFormat="false" ht="15" hidden="false" customHeight="false" outlineLevel="0" collapsed="false">
      <c r="A211" s="18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18"/>
      <c r="K213" s="1" t="n">
        <f aca="false">SUM(C213:J213)</f>
        <v>0</v>
      </c>
    </row>
    <row r="214" customFormat="false" ht="15" hidden="false" customHeight="false" outlineLevel="0" collapsed="false">
      <c r="A214" s="18"/>
      <c r="K214" s="1" t="n">
        <f aca="false">SUM(C214:J214)</f>
        <v>0</v>
      </c>
    </row>
    <row r="215" customFormat="false" ht="15" hidden="false" customHeight="false" outlineLevel="0" collapsed="false">
      <c r="A215" s="18"/>
      <c r="K215" s="1" t="n">
        <f aca="false">SUM(C215:J215)</f>
        <v>0</v>
      </c>
    </row>
    <row r="216" customFormat="false" ht="15" hidden="false" customHeight="false" outlineLevel="0" collapsed="false">
      <c r="A216" s="18"/>
      <c r="K216" s="1" t="n">
        <f aca="false">SUM(C216:J216)</f>
        <v>0</v>
      </c>
    </row>
    <row r="217" customFormat="false" ht="15" hidden="false" customHeight="false" outlineLevel="0" collapsed="false">
      <c r="A217" s="18"/>
      <c r="K217" s="1" t="n">
        <f aca="false">SUM(C217:J217)</f>
        <v>0</v>
      </c>
    </row>
    <row r="218" customFormat="false" ht="15" hidden="false" customHeight="false" outlineLevel="0" collapsed="false">
      <c r="A218" s="18"/>
      <c r="K218" s="1" t="n">
        <f aca="false">SUM(C218:J218)</f>
        <v>0</v>
      </c>
    </row>
    <row r="219" customFormat="false" ht="15" hidden="false" customHeight="false" outlineLevel="0" collapsed="false">
      <c r="A219" s="18"/>
      <c r="K219" s="1" t="n">
        <f aca="false">SUM(C219:J219)</f>
        <v>0</v>
      </c>
    </row>
    <row r="220" customFormat="false" ht="15" hidden="false" customHeight="false" outlineLevel="0" collapsed="false">
      <c r="A220" s="18"/>
      <c r="K220" s="1" t="n">
        <f aca="false">SUM(C220:J220)</f>
        <v>0</v>
      </c>
    </row>
    <row r="221" customFormat="false" ht="15" hidden="false" customHeight="false" outlineLevel="0" collapsed="false">
      <c r="A221" s="18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18"/>
      <c r="K223" s="1" t="n">
        <f aca="false">SUM(C223:J223)</f>
        <v>0</v>
      </c>
    </row>
    <row r="224" customFormat="false" ht="15" hidden="false" customHeight="false" outlineLevel="0" collapsed="false">
      <c r="A224" s="18"/>
      <c r="K224" s="1" t="n">
        <f aca="false">SUM(C224:J224)</f>
        <v>0</v>
      </c>
    </row>
    <row r="225" customFormat="false" ht="15" hidden="false" customHeight="false" outlineLevel="0" collapsed="false">
      <c r="A225" s="18"/>
      <c r="K225" s="1" t="n">
        <f aca="false">SUM(C225:J225)</f>
        <v>0</v>
      </c>
    </row>
    <row r="226" customFormat="false" ht="15" hidden="false" customHeight="false" outlineLevel="0" collapsed="false">
      <c r="A226" s="18"/>
      <c r="K226" s="1" t="n">
        <f aca="false">SUM(C226:J226)</f>
        <v>0</v>
      </c>
    </row>
    <row r="227" customFormat="false" ht="15" hidden="false" customHeight="false" outlineLevel="0" collapsed="false">
      <c r="A227" s="18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18"/>
      <c r="K230" s="1" t="n">
        <f aca="false">SUM(C230:J230)</f>
        <v>0</v>
      </c>
    </row>
    <row r="231" customFormat="false" ht="15" hidden="false" customHeight="false" outlineLevel="0" collapsed="false">
      <c r="A231" s="18"/>
      <c r="K231" s="1" t="n">
        <f aca="false">SUM(C231:J231)</f>
        <v>0</v>
      </c>
    </row>
    <row r="232" customFormat="false" ht="15" hidden="false" customHeight="false" outlineLevel="0" collapsed="false">
      <c r="A232" s="18"/>
      <c r="K232" s="1" t="n">
        <f aca="false">SUM(C232:J232)</f>
        <v>0</v>
      </c>
    </row>
    <row r="233" customFormat="false" ht="15" hidden="false" customHeight="false" outlineLevel="0" collapsed="false">
      <c r="A233" s="18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18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18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18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18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18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18"/>
      <c r="K248" s="1" t="n">
        <f aca="false">SUM(C248:J248)</f>
        <v>0</v>
      </c>
    </row>
    <row r="249" customFormat="false" ht="15" hidden="false" customHeight="false" outlineLevel="0" collapsed="false">
      <c r="A249" s="18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18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18"/>
      <c r="K256" s="1" t="n">
        <f aca="false">SUM(C256:J256)</f>
        <v>0</v>
      </c>
    </row>
    <row r="257" customFormat="false" ht="15" hidden="false" customHeight="false" outlineLevel="0" collapsed="false">
      <c r="A257" s="18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18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18"/>
      <c r="K263" s="1" t="n">
        <f aca="false">SUM(C263:J263)</f>
        <v>0</v>
      </c>
    </row>
    <row r="264" customFormat="false" ht="15" hidden="false" customHeight="false" outlineLevel="0" collapsed="false">
      <c r="A264" s="18"/>
      <c r="K264" s="1" t="n">
        <f aca="false">SUM(C264:J264)</f>
        <v>0</v>
      </c>
    </row>
    <row r="265" customFormat="false" ht="15" hidden="false" customHeight="false" outlineLevel="0" collapsed="false">
      <c r="A265" s="18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18"/>
      <c r="K267" s="1" t="n">
        <f aca="false">SUM(C267:J267)</f>
        <v>0</v>
      </c>
    </row>
    <row r="268" customFormat="false" ht="15" hidden="false" customHeight="false" outlineLevel="0" collapsed="false">
      <c r="A268" s="18"/>
      <c r="K268" s="1" t="n">
        <f aca="false">SUM(C268:J268)</f>
        <v>0</v>
      </c>
    </row>
    <row r="269" customFormat="false" ht="15" hidden="false" customHeight="false" outlineLevel="0" collapsed="false">
      <c r="A269" s="18"/>
      <c r="K269" s="1" t="n">
        <f aca="false">SUM(C269:J269)</f>
        <v>0</v>
      </c>
    </row>
    <row r="270" customFormat="false" ht="15" hidden="false" customHeight="false" outlineLevel="0" collapsed="false">
      <c r="A270" s="18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18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18"/>
      <c r="K275" s="1" t="n">
        <f aca="false">SUM(C275:J275)</f>
        <v>0</v>
      </c>
    </row>
    <row r="276" customFormat="false" ht="15" hidden="false" customHeight="false" outlineLevel="0" collapsed="false">
      <c r="A276" s="18"/>
      <c r="K276" s="1" t="n">
        <f aca="false">SUM(C276:J276)</f>
        <v>0</v>
      </c>
    </row>
    <row r="277" customFormat="false" ht="15" hidden="false" customHeight="false" outlineLevel="0" collapsed="false">
      <c r="A277" s="18"/>
      <c r="K277" s="1" t="n">
        <f aca="false">SUM(C277:J277)</f>
        <v>0</v>
      </c>
    </row>
    <row r="278" customFormat="false" ht="15" hidden="false" customHeight="false" outlineLevel="0" collapsed="false">
      <c r="A278" s="18"/>
      <c r="K278" s="1" t="n">
        <f aca="false">SUM(C278:J278)</f>
        <v>0</v>
      </c>
    </row>
    <row r="279" customFormat="false" ht="15" hidden="false" customHeight="false" outlineLevel="0" collapsed="false">
      <c r="A279" s="18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18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18"/>
      <c r="K283" s="1" t="n">
        <f aca="false">SUM(C283:J283)</f>
        <v>0</v>
      </c>
    </row>
    <row r="284" customFormat="false" ht="15" hidden="false" customHeight="false" outlineLevel="0" collapsed="false">
      <c r="A284" s="18"/>
      <c r="K284" s="1" t="n">
        <f aca="false">SUM(C284:J284)</f>
        <v>0</v>
      </c>
    </row>
    <row r="285" customFormat="false" ht="15" hidden="false" customHeight="false" outlineLevel="0" collapsed="false">
      <c r="A285" s="18"/>
      <c r="K285" s="1" t="n">
        <f aca="false">SUM(C285:J285)</f>
        <v>0</v>
      </c>
    </row>
    <row r="286" customFormat="false" ht="15" hidden="false" customHeight="false" outlineLevel="0" collapsed="false">
      <c r="A286" s="18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18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18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18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18"/>
      <c r="K296" s="1" t="n">
        <f aca="false">SUM(C296:J296)</f>
        <v>0</v>
      </c>
    </row>
    <row r="297" customFormat="false" ht="15" hidden="false" customHeight="false" outlineLevel="0" collapsed="false">
      <c r="A297" s="18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18"/>
      <c r="K299" s="1" t="n">
        <f aca="false">SUM(C299:J299)</f>
        <v>0</v>
      </c>
    </row>
    <row r="300" customFormat="false" ht="15" hidden="false" customHeight="false" outlineLevel="0" collapsed="false">
      <c r="A300" s="18"/>
      <c r="K300" s="1" t="n">
        <f aca="false">SUM(C300:J300)</f>
        <v>0</v>
      </c>
    </row>
    <row r="301" customFormat="false" ht="15" hidden="false" customHeight="false" outlineLevel="0" collapsed="false">
      <c r="A301" s="18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18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18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18"/>
      <c r="K308" s="1" t="n">
        <f aca="false">SUM(C308:J308)</f>
        <v>0</v>
      </c>
    </row>
    <row r="309" customFormat="false" ht="15" hidden="false" customHeight="false" outlineLevel="0" collapsed="false">
      <c r="A309" s="18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18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18"/>
      <c r="K317" s="1" t="n">
        <f aca="false">SUM(C317:J317)</f>
        <v>0</v>
      </c>
    </row>
    <row r="318" customFormat="false" ht="15" hidden="false" customHeight="false" outlineLevel="0" collapsed="false">
      <c r="A318" s="18"/>
      <c r="K318" s="1" t="n">
        <f aca="false">SUM(C318:J318)</f>
        <v>0</v>
      </c>
    </row>
    <row r="319" customFormat="false" ht="15" hidden="false" customHeight="false" outlineLevel="0" collapsed="false">
      <c r="A319" s="18"/>
      <c r="K319" s="1" t="n">
        <f aca="false">SUM(C319:J319)</f>
        <v>0</v>
      </c>
    </row>
    <row r="320" customFormat="false" ht="15" hidden="false" customHeight="false" outlineLevel="0" collapsed="false">
      <c r="A320" s="18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18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18"/>
      <c r="K327" s="1" t="n">
        <f aca="false">SUM(C327:J327)</f>
        <v>0</v>
      </c>
    </row>
    <row r="328" customFormat="false" ht="15" hidden="false" customHeight="false" outlineLevel="0" collapsed="false">
      <c r="A328" s="18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18"/>
      <c r="K333" s="1" t="n">
        <f aca="false">SUM(C333:J333)</f>
        <v>0</v>
      </c>
    </row>
    <row r="334" customFormat="false" ht="15" hidden="false" customHeight="false" outlineLevel="0" collapsed="false">
      <c r="A334" s="18"/>
      <c r="K334" s="1" t="n">
        <f aca="false">SUM(C334:J334)</f>
        <v>0</v>
      </c>
    </row>
    <row r="335" customFormat="false" ht="15" hidden="false" customHeight="false" outlineLevel="0" collapsed="false">
      <c r="A335" s="18"/>
      <c r="K335" s="1" t="n">
        <f aca="false">SUM(C335:J335)</f>
        <v>0</v>
      </c>
    </row>
    <row r="336" customFormat="false" ht="15" hidden="false" customHeight="false" outlineLevel="0" collapsed="false">
      <c r="A336" s="18"/>
      <c r="K336" s="1" t="n">
        <f aca="false">SUM(C336:J336)</f>
        <v>0</v>
      </c>
    </row>
    <row r="337" customFormat="false" ht="15" hidden="false" customHeight="false" outlineLevel="0" collapsed="false">
      <c r="A337" s="18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1.4615384615385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3" min="11" style="0" width="10.0688259109312"/>
    <col collapsed="false" hidden="false" max="14" min="14" style="0" width="10.497975708502"/>
    <col collapsed="false" hidden="false" max="15" min="15" style="0" width="10.6032388663968"/>
    <col collapsed="false" hidden="false" max="16" min="16" style="0" width="10.0688259109312"/>
    <col collapsed="false" hidden="false" max="1025" min="17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71.28</v>
      </c>
      <c r="L1" s="4" t="n">
        <v>77.08</v>
      </c>
      <c r="M1" s="4" t="n">
        <f aca="false">(K1 + L1) / 2</f>
        <v>74.18</v>
      </c>
    </row>
    <row r="2" s="6" customFormat="true" ht="15" hidden="false" customHeight="false" outlineLevel="0" collapsed="false">
      <c r="A2" s="5" t="n">
        <v>42356</v>
      </c>
      <c r="B2" s="6" t="s">
        <v>8</v>
      </c>
      <c r="C2" s="25" t="n">
        <f aca="false">49.44 * K1 + 1526.03 * L1 + 1800 + 30634.43</f>
        <v>153584.9056</v>
      </c>
      <c r="D2" s="25" t="n">
        <f aca="false">C2</f>
        <v>153584.9056</v>
      </c>
      <c r="E2" s="25"/>
      <c r="F2" s="25" t="n">
        <f aca="false">E2</f>
        <v>0</v>
      </c>
      <c r="G2" s="25" t="n">
        <f aca="false">D2-F2</f>
        <v>153584.9056</v>
      </c>
      <c r="H2" s="8" t="n">
        <v>60000</v>
      </c>
      <c r="I2" s="12" t="n">
        <f aca="false">(365.25 / 12)</f>
        <v>30.4375</v>
      </c>
      <c r="K2" s="30" t="n">
        <f aca="false">$G2 / K$1</f>
        <v>2154.67039281706</v>
      </c>
      <c r="L2" s="30" t="n">
        <f aca="false">$G2 / L$1</f>
        <v>1992.53899325376</v>
      </c>
      <c r="M2" s="31" t="n">
        <f aca="false">$G2 / M$1</f>
        <v>2070.43550283095</v>
      </c>
    </row>
    <row r="3" customFormat="false" ht="15" hidden="false" customHeight="false" outlineLevel="0" collapsed="false">
      <c r="A3" s="5" t="n">
        <v>42356</v>
      </c>
      <c r="B3" s="14" t="s">
        <v>7</v>
      </c>
      <c r="C3" s="0"/>
      <c r="D3" s="27" t="n">
        <f aca="false">C3+D2</f>
        <v>153584.9056</v>
      </c>
      <c r="E3" s="27" t="n">
        <f aca="false">H$2  * (A4 - A3 + 1) / I$2</f>
        <v>13798.7679671458</v>
      </c>
      <c r="F3" s="27" t="n">
        <f aca="false">E3+F2</f>
        <v>13798.7679671458</v>
      </c>
      <c r="G3" s="25" t="n">
        <f aca="false">D3-F3</f>
        <v>139786.137632854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42362</v>
      </c>
      <c r="B4" s="14" t="s">
        <v>131</v>
      </c>
      <c r="C4" s="0"/>
      <c r="D4" s="27" t="n">
        <f aca="false">C4+D3</f>
        <v>153584.9056</v>
      </c>
      <c r="E4" s="27" t="n">
        <v>30000</v>
      </c>
      <c r="F4" s="25" t="n">
        <f aca="false">E4+F3</f>
        <v>43798.7679671458</v>
      </c>
      <c r="G4" s="25" t="n">
        <f aca="false">D4-F4</f>
        <v>109786.137632854</v>
      </c>
      <c r="K4" s="32" t="s">
        <v>134</v>
      </c>
      <c r="L4" s="32"/>
      <c r="M4" s="32"/>
      <c r="N4" s="33" t="n">
        <v>0.14</v>
      </c>
    </row>
    <row r="5" customFormat="false" ht="15" hidden="false" customHeight="false" outlineLevel="0" collapsed="false">
      <c r="A5" s="13" t="n">
        <v>42362</v>
      </c>
      <c r="B5" s="14" t="s">
        <v>7</v>
      </c>
      <c r="C5" s="0"/>
      <c r="D5" s="27" t="n">
        <f aca="false">C5+D4</f>
        <v>153584.9056</v>
      </c>
      <c r="E5" s="27" t="n">
        <f aca="false">H$2  * (A6 - A5) / I$2</f>
        <v>13798.7679671458</v>
      </c>
      <c r="F5" s="25" t="n">
        <f aca="false">E5+F4</f>
        <v>57597.5359342916</v>
      </c>
      <c r="G5" s="25" t="n">
        <f aca="false">D5-F5</f>
        <v>95987.3696657084</v>
      </c>
      <c r="K5" s="32" t="s">
        <v>135</v>
      </c>
      <c r="L5" s="32"/>
      <c r="M5" s="32"/>
      <c r="N5" s="8" t="n">
        <v>10155</v>
      </c>
    </row>
    <row r="6" s="17" customFormat="true" ht="15" hidden="false" customHeight="false" outlineLevel="0" collapsed="false">
      <c r="A6" s="13" t="n">
        <v>42369</v>
      </c>
      <c r="B6" s="14" t="s">
        <v>9</v>
      </c>
      <c r="C6" s="25" t="n">
        <v>45000</v>
      </c>
      <c r="D6" s="27" t="n">
        <f aca="false">C6+D5</f>
        <v>198584.9056</v>
      </c>
      <c r="E6" s="27"/>
      <c r="F6" s="25" t="n">
        <f aca="false">E6+F5</f>
        <v>57597.5359342916</v>
      </c>
      <c r="G6" s="25" t="n">
        <f aca="false">D6-F6</f>
        <v>140987.369665708</v>
      </c>
      <c r="K6" s="32" t="s">
        <v>136</v>
      </c>
      <c r="L6" s="32"/>
      <c r="M6" s="32"/>
      <c r="N6" s="8" t="n">
        <f aca="false">N5 * N4</f>
        <v>1421.7</v>
      </c>
    </row>
    <row r="7" customFormat="false" ht="15" hidden="false" customHeight="false" outlineLevel="0" collapsed="false">
      <c r="A7" s="13" t="n">
        <v>42369</v>
      </c>
      <c r="B7" s="14" t="s">
        <v>7</v>
      </c>
      <c r="C7" s="0"/>
      <c r="D7" s="27" t="n">
        <f aca="false">C7+D6</f>
        <v>198584.9056</v>
      </c>
      <c r="E7" s="27" t="n">
        <f aca="false">H$2  * (A8 - A7) / I$2</f>
        <v>21683.7782340862</v>
      </c>
      <c r="F7" s="25" t="n">
        <f aca="false">E7+F6</f>
        <v>79281.3141683778</v>
      </c>
      <c r="G7" s="25" t="n">
        <f aca="false">D7-F7</f>
        <v>119303.591431622</v>
      </c>
      <c r="K7" s="32" t="s">
        <v>137</v>
      </c>
      <c r="L7" s="32"/>
      <c r="M7" s="32"/>
      <c r="N7" s="34" t="n">
        <v>0.01</v>
      </c>
    </row>
    <row r="8" customFormat="false" ht="15" hidden="false" customHeight="false" outlineLevel="0" collapsed="false">
      <c r="A8" s="13" t="n">
        <v>42380</v>
      </c>
      <c r="B8" s="14" t="s">
        <v>7</v>
      </c>
      <c r="C8" s="0"/>
      <c r="D8" s="27" t="n">
        <f aca="false">C8+D7</f>
        <v>198584.9056</v>
      </c>
      <c r="E8" s="27" t="n">
        <f aca="false">H$2  * (A9 - A8) / I$2</f>
        <v>39425.0513347023</v>
      </c>
      <c r="F8" s="25" t="n">
        <f aca="false">E8+F7</f>
        <v>118706.36550308</v>
      </c>
      <c r="G8" s="35" t="n">
        <f aca="false">D8-F8</f>
        <v>79878.5400969199</v>
      </c>
      <c r="K8" s="32" t="s">
        <v>138</v>
      </c>
      <c r="L8" s="32"/>
      <c r="M8" s="32"/>
      <c r="N8" s="34" t="n">
        <v>0</v>
      </c>
    </row>
    <row r="9" customFormat="false" ht="15" hidden="false" customHeight="false" outlineLevel="0" collapsed="false">
      <c r="A9" s="13" t="n">
        <v>42400</v>
      </c>
      <c r="B9" s="14" t="s">
        <v>139</v>
      </c>
      <c r="C9" s="35" t="n">
        <v>0</v>
      </c>
      <c r="D9" s="27" t="n">
        <f aca="false">C9+D8</f>
        <v>198584.9056</v>
      </c>
      <c r="E9" s="27"/>
      <c r="F9" s="25" t="n">
        <f aca="false">E9+F8</f>
        <v>118706.36550308</v>
      </c>
      <c r="G9" s="25" t="n">
        <f aca="false">D9-F9</f>
        <v>79878.5400969199</v>
      </c>
      <c r="K9" s="32" t="s">
        <v>140</v>
      </c>
      <c r="L9" s="32"/>
      <c r="M9" s="32"/>
      <c r="N9" s="8" t="n">
        <v>300</v>
      </c>
    </row>
    <row r="10" customFormat="false" ht="15" hidden="false" customHeight="false" outlineLevel="0" collapsed="false">
      <c r="A10" s="13" t="n">
        <v>42400</v>
      </c>
      <c r="B10" s="14" t="s">
        <v>9</v>
      </c>
      <c r="C10" s="25" t="n">
        <v>45000</v>
      </c>
      <c r="D10" s="27" t="n">
        <f aca="false">C10+D9</f>
        <v>243584.9056</v>
      </c>
      <c r="E10" s="27"/>
      <c r="F10" s="25" t="n">
        <f aca="false">E10+F9</f>
        <v>118706.36550308</v>
      </c>
      <c r="G10" s="25" t="n">
        <f aca="false">D10-F10</f>
        <v>124878.54009692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42400</v>
      </c>
      <c r="B11" s="14" t="s">
        <v>131</v>
      </c>
      <c r="C11" s="0"/>
      <c r="D11" s="27" t="n">
        <f aca="false">C11+D10</f>
        <v>243584.9056</v>
      </c>
      <c r="E11" s="27" t="n">
        <v>30000</v>
      </c>
      <c r="F11" s="25" t="n">
        <f aca="false">E11+F10</f>
        <v>148706.36550308</v>
      </c>
      <c r="G11" s="25" t="n">
        <f aca="false">D11-F11</f>
        <v>94878.5400969199</v>
      </c>
    </row>
    <row r="12" customFormat="false" ht="15" hidden="false" customHeight="false" outlineLevel="0" collapsed="false">
      <c r="A12" s="13" t="n">
        <v>42400</v>
      </c>
      <c r="B12" s="14" t="s">
        <v>7</v>
      </c>
      <c r="C12" s="0"/>
      <c r="D12" s="27" t="n">
        <f aca="false">C12+D11</f>
        <v>243584.9056</v>
      </c>
      <c r="E12" s="27" t="n">
        <f aca="false">H$2  * (A13 - A12) / I$2</f>
        <v>29568.7885010267</v>
      </c>
      <c r="F12" s="25" t="n">
        <f aca="false">E12+F11</f>
        <v>178275.154004107</v>
      </c>
      <c r="G12" s="35" t="n">
        <f aca="false">D12-F12</f>
        <v>65309.7515958932</v>
      </c>
    </row>
    <row r="13" customFormat="false" ht="15" hidden="false" customHeight="false" outlineLevel="0" collapsed="false">
      <c r="A13" s="13" t="n">
        <v>42415</v>
      </c>
      <c r="B13" s="14" t="s">
        <v>139</v>
      </c>
      <c r="C13" s="35" t="n">
        <f aca="false">N$9 * (G12 / N$6) * (1 - N$7 - N$8)</f>
        <v>13643.5227009779</v>
      </c>
      <c r="D13" s="27" t="n">
        <f aca="false">C13+D12</f>
        <v>257228.428300978</v>
      </c>
      <c r="E13" s="27"/>
      <c r="F13" s="25" t="n">
        <f aca="false">E13+F12</f>
        <v>178275.154004107</v>
      </c>
      <c r="G13" s="25" t="n">
        <f aca="false">D13-F13</f>
        <v>78953.2742968712</v>
      </c>
    </row>
    <row r="14" customFormat="false" ht="15" hidden="false" customHeight="false" outlineLevel="0" collapsed="false">
      <c r="A14" s="13" t="n">
        <v>42415</v>
      </c>
      <c r="B14" s="14" t="s">
        <v>7</v>
      </c>
      <c r="C14" s="0"/>
      <c r="D14" s="27" t="n">
        <f aca="false">C14+D13</f>
        <v>257228.428300978</v>
      </c>
      <c r="E14" s="27" t="n">
        <f aca="false">H$2  * (A15 - A14) / I$2</f>
        <v>25626.2833675565</v>
      </c>
      <c r="F14" s="25" t="n">
        <f aca="false">E14+F13</f>
        <v>203901.437371663</v>
      </c>
      <c r="G14" s="35" t="n">
        <f aca="false">D14-F14</f>
        <v>53326.9909293147</v>
      </c>
    </row>
    <row r="15" customFormat="false" ht="15" hidden="false" customHeight="false" outlineLevel="0" collapsed="false">
      <c r="A15" s="13" t="n">
        <v>42428</v>
      </c>
      <c r="B15" s="14" t="s">
        <v>139</v>
      </c>
      <c r="C15" s="35" t="n">
        <f aca="false">N$9 * (G14 / N$6) * (1 - N$7 - N$8)</f>
        <v>11140.2660941172</v>
      </c>
      <c r="D15" s="27" t="n">
        <f aca="false">C15+D14</f>
        <v>268368.694395095</v>
      </c>
      <c r="E15" s="27"/>
      <c r="F15" s="25" t="n">
        <f aca="false">E15+F14</f>
        <v>203901.437371663</v>
      </c>
      <c r="G15" s="25" t="n">
        <f aca="false">D15-F15</f>
        <v>64467.2570234319</v>
      </c>
    </row>
    <row r="16" customFormat="false" ht="15" hidden="false" customHeight="false" outlineLevel="0" collapsed="false">
      <c r="A16" s="13" t="n">
        <v>42428</v>
      </c>
      <c r="B16" s="14" t="s">
        <v>9</v>
      </c>
      <c r="C16" s="25" t="n">
        <v>45000</v>
      </c>
      <c r="D16" s="27" t="n">
        <f aca="false">C16+D15</f>
        <v>313368.694395095</v>
      </c>
      <c r="E16" s="27"/>
      <c r="F16" s="25" t="n">
        <f aca="false">E16+F15</f>
        <v>203901.437371663</v>
      </c>
      <c r="G16" s="25" t="n">
        <f aca="false">D16-F16</f>
        <v>109467.257023432</v>
      </c>
    </row>
    <row r="17" customFormat="false" ht="15" hidden="false" customHeight="false" outlineLevel="0" collapsed="false">
      <c r="A17" s="13" t="n">
        <v>42428</v>
      </c>
      <c r="B17" s="14" t="s">
        <v>131</v>
      </c>
      <c r="C17" s="0"/>
      <c r="D17" s="27" t="n">
        <f aca="false">C17+D16</f>
        <v>313368.694395095</v>
      </c>
      <c r="E17" s="27" t="n">
        <v>30000</v>
      </c>
      <c r="F17" s="25" t="n">
        <f aca="false">E17+F16</f>
        <v>233901.437371663</v>
      </c>
      <c r="G17" s="25" t="n">
        <f aca="false">D17-F17</f>
        <v>79467.2570234319</v>
      </c>
    </row>
    <row r="18" customFormat="false" ht="15" hidden="false" customHeight="false" outlineLevel="0" collapsed="false">
      <c r="A18" s="13" t="n">
        <v>42428</v>
      </c>
      <c r="B18" s="14" t="s">
        <v>7</v>
      </c>
      <c r="C18" s="0"/>
      <c r="D18" s="25" t="n">
        <f aca="false">C18+D17</f>
        <v>313368.694395095</v>
      </c>
      <c r="E18" s="27" t="n">
        <f aca="false">H$2  * (A19 - A18) / I$2</f>
        <v>31540.0410677618</v>
      </c>
      <c r="F18" s="25" t="n">
        <f aca="false">E18+F17</f>
        <v>265441.478439425</v>
      </c>
      <c r="G18" s="35" t="n">
        <f aca="false">D18-F18</f>
        <v>47927.2159556702</v>
      </c>
    </row>
    <row r="19" customFormat="false" ht="15" hidden="false" customHeight="false" outlineLevel="0" collapsed="false">
      <c r="A19" s="13" t="n">
        <v>42444</v>
      </c>
      <c r="B19" s="14" t="s">
        <v>139</v>
      </c>
      <c r="C19" s="35" t="n">
        <f aca="false">N$9 * (G18 / N$6) * (1 - N$7 - N$8)</f>
        <v>10012.2270090976</v>
      </c>
      <c r="D19" s="25" t="n">
        <f aca="false">C19+D18</f>
        <v>323380.921404193</v>
      </c>
      <c r="E19" s="27"/>
      <c r="F19" s="25" t="n">
        <f aca="false">E19+F18</f>
        <v>265441.478439425</v>
      </c>
      <c r="G19" s="25" t="n">
        <f aca="false">D19-F19</f>
        <v>57939.4429647677</v>
      </c>
    </row>
    <row r="20" customFormat="false" ht="15" hidden="false" customHeight="false" outlineLevel="0" collapsed="false">
      <c r="A20" s="13" t="n">
        <v>42444</v>
      </c>
      <c r="B20" s="14" t="s">
        <v>7</v>
      </c>
      <c r="C20" s="0"/>
      <c r="D20" s="25" t="n">
        <f aca="false">C20+D19</f>
        <v>323380.921404193</v>
      </c>
      <c r="E20" s="27" t="n">
        <f aca="false">H$2  * (A21 - A20) / I$2</f>
        <v>31540.0410677618</v>
      </c>
      <c r="F20" s="25" t="n">
        <f aca="false">E20+F19</f>
        <v>296981.519507187</v>
      </c>
      <c r="G20" s="35" t="n">
        <f aca="false">D20-F20</f>
        <v>26399.4018970059</v>
      </c>
    </row>
    <row r="21" customFormat="false" ht="15" hidden="false" customHeight="false" outlineLevel="0" collapsed="false">
      <c r="A21" s="13" t="n">
        <v>42460</v>
      </c>
      <c r="B21" s="14" t="s">
        <v>139</v>
      </c>
      <c r="C21" s="35" t="n">
        <f aca="false">N$9 * (G20 / N$6) * (1 - N$7 - N$8)</f>
        <v>5514.96262461191</v>
      </c>
      <c r="D21" s="25" t="n">
        <f aca="false">C21+D20</f>
        <v>328895.884028805</v>
      </c>
      <c r="E21" s="0"/>
      <c r="F21" s="25" t="n">
        <f aca="false">E21+F20</f>
        <v>296981.519507187</v>
      </c>
      <c r="G21" s="25" t="n">
        <f aca="false">D21-F21</f>
        <v>31914.3645216178</v>
      </c>
    </row>
    <row r="22" customFormat="false" ht="15" hidden="false" customHeight="false" outlineLevel="0" collapsed="false">
      <c r="A22" s="13" t="n">
        <v>42460</v>
      </c>
      <c r="B22" s="14" t="s">
        <v>9</v>
      </c>
      <c r="C22" s="25" t="n">
        <v>45000</v>
      </c>
      <c r="D22" s="25" t="n">
        <f aca="false">C22+D21</f>
        <v>373895.884028805</v>
      </c>
      <c r="E22" s="0"/>
      <c r="F22" s="25" t="n">
        <f aca="false">E22+F21</f>
        <v>296981.519507187</v>
      </c>
      <c r="G22" s="25" t="n">
        <f aca="false">D22-F22</f>
        <v>76914.3645216178</v>
      </c>
    </row>
    <row r="23" customFormat="false" ht="15" hidden="false" customHeight="false" outlineLevel="0" collapsed="false">
      <c r="A23" s="13" t="n">
        <v>42460</v>
      </c>
      <c r="B23" s="14" t="s">
        <v>131</v>
      </c>
      <c r="C23" s="0"/>
      <c r="D23" s="27" t="n">
        <f aca="false">C23+D22</f>
        <v>373895.884028805</v>
      </c>
      <c r="E23" s="27" t="n">
        <v>30000</v>
      </c>
      <c r="F23" s="25" t="n">
        <f aca="false">E23+F22</f>
        <v>326981.519507187</v>
      </c>
      <c r="G23" s="25" t="n">
        <f aca="false">D23-F23</f>
        <v>46914.3645216178</v>
      </c>
    </row>
    <row r="24" customFormat="false" ht="15" hidden="false" customHeight="false" outlineLevel="0" collapsed="false">
      <c r="A24" s="13" t="n">
        <v>42460</v>
      </c>
      <c r="B24" s="14" t="s">
        <v>7</v>
      </c>
      <c r="C24" s="0"/>
      <c r="D24" s="27" t="n">
        <f aca="false">C24+D23</f>
        <v>373895.884028805</v>
      </c>
      <c r="E24" s="27" t="n">
        <f aca="false">H$2  * (A25 - A24) / I$2</f>
        <v>29568.7885010267</v>
      </c>
      <c r="F24" s="25" t="n">
        <f aca="false">E24+F23</f>
        <v>356550.308008214</v>
      </c>
      <c r="G24" s="35" t="n">
        <f aca="false">D24-F24</f>
        <v>17345.5760205911</v>
      </c>
    </row>
    <row r="25" customFormat="false" ht="15" hidden="false" customHeight="false" outlineLevel="0" collapsed="false">
      <c r="A25" s="18" t="n">
        <v>42475</v>
      </c>
      <c r="B25" s="14" t="s">
        <v>139</v>
      </c>
      <c r="C25" s="35" t="n">
        <f aca="false">N$9 * (G24 / N$6) * (1 - N$7 - N$8)</f>
        <v>3623.57464874134</v>
      </c>
      <c r="D25" s="25" t="n">
        <f aca="false">C25+D24</f>
        <v>377519.458677546</v>
      </c>
      <c r="F25" s="25" t="n">
        <f aca="false">E25+F24</f>
        <v>356550.308008214</v>
      </c>
      <c r="G25" s="25" t="n">
        <f aca="false">D25-F25</f>
        <v>20969.1506693325</v>
      </c>
    </row>
    <row r="26" customFormat="false" ht="15" hidden="false" customHeight="false" outlineLevel="0" collapsed="false">
      <c r="A26" s="18"/>
      <c r="D26" s="25" t="n">
        <f aca="false">C26+D25</f>
        <v>377519.458677546</v>
      </c>
      <c r="F26" s="25" t="n">
        <f aca="false">E26+F25</f>
        <v>356550.308008214</v>
      </c>
      <c r="G26" s="25" t="n">
        <f aca="false">D26-F26</f>
        <v>20969.1506693325</v>
      </c>
    </row>
    <row r="27" customFormat="false" ht="15" hidden="false" customHeight="false" outlineLevel="0" collapsed="false">
      <c r="A27" s="18"/>
      <c r="D27" s="25" t="n">
        <f aca="false">C27+D26</f>
        <v>377519.458677546</v>
      </c>
      <c r="F27" s="25" t="n">
        <f aca="false">E27+F26</f>
        <v>356550.308008214</v>
      </c>
      <c r="G27" s="25" t="n">
        <f aca="false">D27-F27</f>
        <v>20969.1506693325</v>
      </c>
    </row>
    <row r="28" customFormat="false" ht="15" hidden="false" customHeight="false" outlineLevel="0" collapsed="false">
      <c r="A28" s="18"/>
      <c r="D28" s="25" t="n">
        <f aca="false">C28+D27</f>
        <v>377519.458677546</v>
      </c>
      <c r="F28" s="25" t="n">
        <f aca="false">E28+F27</f>
        <v>356550.308008214</v>
      </c>
      <c r="G28" s="25" t="n">
        <f aca="false">D28-F28</f>
        <v>20969.1506693325</v>
      </c>
    </row>
    <row r="29" customFormat="false" ht="15" hidden="false" customHeight="false" outlineLevel="0" collapsed="false">
      <c r="A29" s="18"/>
      <c r="D29" s="25" t="n">
        <f aca="false">C29+D28</f>
        <v>377519.458677546</v>
      </c>
      <c r="F29" s="25" t="n">
        <f aca="false">E29+F28</f>
        <v>356550.308008214</v>
      </c>
      <c r="G29" s="25" t="n">
        <f aca="false">D29-F29</f>
        <v>20969.1506693325</v>
      </c>
    </row>
    <row r="30" customFormat="false" ht="15" hidden="false" customHeight="false" outlineLevel="0" collapsed="false">
      <c r="A30" s="18"/>
      <c r="D30" s="25" t="n">
        <f aca="false">C30+D29</f>
        <v>377519.458677546</v>
      </c>
      <c r="F30" s="25" t="n">
        <f aca="false">E30+F29</f>
        <v>356550.308008214</v>
      </c>
      <c r="G30" s="25" t="n">
        <f aca="false">D30-F30</f>
        <v>20969.1506693325</v>
      </c>
    </row>
  </sheetData>
  <mergeCells count="6">
    <mergeCell ref="K4:M4"/>
    <mergeCell ref="K5:M5"/>
    <mergeCell ref="K6:M6"/>
    <mergeCell ref="K7:M7"/>
    <mergeCell ref="K8:M8"/>
    <mergeCell ref="K9:M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0" sqref="C14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1.4615384615385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3" min="11" style="0" width="10.0688259109312"/>
    <col collapsed="false" hidden="false" max="14" min="14" style="0" width="10.497975708502"/>
    <col collapsed="false" hidden="false" max="15" min="15" style="0" width="10.6032388663968"/>
    <col collapsed="false" hidden="false" max="16" min="16" style="0" width="10.0688259109312"/>
    <col collapsed="false" hidden="false" max="1025" min="17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71.28</v>
      </c>
      <c r="L1" s="4" t="n">
        <v>77.08</v>
      </c>
      <c r="M1" s="4" t="n">
        <f aca="false">(K1 + L1) / 2</f>
        <v>74.18</v>
      </c>
    </row>
    <row r="2" s="6" customFormat="true" ht="15" hidden="false" customHeight="false" outlineLevel="0" collapsed="false">
      <c r="A2" s="5" t="n">
        <v>42356</v>
      </c>
      <c r="B2" s="6" t="s">
        <v>8</v>
      </c>
      <c r="C2" s="25" t="n">
        <f aca="false">49.44 * K1 + 1526.03 * L1 + 1800 + 30634.43</f>
        <v>153584.9056</v>
      </c>
      <c r="D2" s="25" t="n">
        <f aca="false">C2</f>
        <v>153584.9056</v>
      </c>
      <c r="E2" s="25"/>
      <c r="F2" s="25" t="n">
        <f aca="false">E2</f>
        <v>0</v>
      </c>
      <c r="G2" s="25" t="n">
        <f aca="false">D2-F2</f>
        <v>153584.9056</v>
      </c>
      <c r="H2" s="8" t="n">
        <f aca="false">'Actual 4'!L5-'Actual 4'!K5</f>
        <v>39479.3464380952</v>
      </c>
      <c r="I2" s="12" t="n">
        <f aca="false">(365.25 / 12)</f>
        <v>30.4375</v>
      </c>
      <c r="K2" s="30" t="n">
        <f aca="false">$G2 / K$1</f>
        <v>2154.67039281706</v>
      </c>
      <c r="L2" s="30" t="n">
        <f aca="false">$G2 / L$1</f>
        <v>1992.53899325376</v>
      </c>
      <c r="M2" s="31" t="n">
        <f aca="false">$G2 / M$1</f>
        <v>2070.43550283095</v>
      </c>
    </row>
    <row r="3" customFormat="false" ht="15" hidden="false" customHeight="false" outlineLevel="0" collapsed="false">
      <c r="A3" s="5" t="n">
        <v>42356</v>
      </c>
      <c r="B3" s="14" t="s">
        <v>7</v>
      </c>
      <c r="C3" s="0"/>
      <c r="D3" s="27" t="n">
        <f aca="false">C3+D2</f>
        <v>153584.9056</v>
      </c>
      <c r="E3" s="27" t="n">
        <f aca="false">H$2  * (A4 - A3 + 1) / I$2</f>
        <v>9079.439016564</v>
      </c>
      <c r="F3" s="27" t="n">
        <f aca="false">E3+F2</f>
        <v>9079.439016564</v>
      </c>
      <c r="G3" s="25" t="n">
        <f aca="false">D3-F3</f>
        <v>144505.466583436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42362</v>
      </c>
      <c r="B4" s="14" t="s">
        <v>131</v>
      </c>
      <c r="C4" s="0"/>
      <c r="D4" s="27" t="n">
        <f aca="false">C4+D3</f>
        <v>153584.9056</v>
      </c>
      <c r="E4" s="27" t="n">
        <v>30000</v>
      </c>
      <c r="F4" s="25" t="n">
        <f aca="false">E4+F3</f>
        <v>39079.439016564</v>
      </c>
      <c r="G4" s="25" t="n">
        <f aca="false">D4-F4</f>
        <v>114505.466583436</v>
      </c>
      <c r="K4" s="32" t="s">
        <v>134</v>
      </c>
      <c r="L4" s="32"/>
      <c r="M4" s="32"/>
      <c r="N4" s="33" t="n">
        <v>0.14</v>
      </c>
    </row>
    <row r="5" customFormat="false" ht="15" hidden="false" customHeight="false" outlineLevel="0" collapsed="false">
      <c r="A5" s="13" t="n">
        <v>42362</v>
      </c>
      <c r="B5" s="14" t="s">
        <v>7</v>
      </c>
      <c r="C5" s="0"/>
      <c r="D5" s="27" t="n">
        <f aca="false">C5+D4</f>
        <v>153584.9056</v>
      </c>
      <c r="E5" s="27" t="n">
        <f aca="false">H$2  * (A6 - A5) / I$2</f>
        <v>9079.439016564</v>
      </c>
      <c r="F5" s="25" t="n">
        <f aca="false">E5+F4</f>
        <v>48158.878033128</v>
      </c>
      <c r="G5" s="25" t="n">
        <f aca="false">D5-F5</f>
        <v>105426.027566872</v>
      </c>
      <c r="K5" s="32" t="s">
        <v>135</v>
      </c>
      <c r="L5" s="32"/>
      <c r="M5" s="32"/>
      <c r="N5" s="8" t="n">
        <v>10155</v>
      </c>
    </row>
    <row r="6" s="17" customFormat="true" ht="15" hidden="false" customHeight="false" outlineLevel="0" collapsed="false">
      <c r="A6" s="13" t="n">
        <v>42369</v>
      </c>
      <c r="B6" s="14" t="s">
        <v>9</v>
      </c>
      <c r="C6" s="25" t="n">
        <v>45000</v>
      </c>
      <c r="D6" s="27" t="n">
        <f aca="false">C6+D5</f>
        <v>198584.9056</v>
      </c>
      <c r="E6" s="27"/>
      <c r="F6" s="25" t="n">
        <f aca="false">E6+F5</f>
        <v>48158.878033128</v>
      </c>
      <c r="G6" s="25" t="n">
        <f aca="false">D6-F6</f>
        <v>150426.027566872</v>
      </c>
      <c r="K6" s="32" t="s">
        <v>136</v>
      </c>
      <c r="L6" s="32"/>
      <c r="M6" s="32"/>
      <c r="N6" s="8" t="n">
        <f aca="false">N5 * N4</f>
        <v>1421.7</v>
      </c>
    </row>
    <row r="7" customFormat="false" ht="15" hidden="false" customHeight="false" outlineLevel="0" collapsed="false">
      <c r="A7" s="13" t="n">
        <v>42369</v>
      </c>
      <c r="B7" s="14" t="s">
        <v>7</v>
      </c>
      <c r="C7" s="0"/>
      <c r="D7" s="27" t="n">
        <f aca="false">C7+D6</f>
        <v>198584.9056</v>
      </c>
      <c r="E7" s="27" t="n">
        <f aca="false">H$2  * (A8 - A7) / I$2</f>
        <v>14267.689883172</v>
      </c>
      <c r="F7" s="25" t="n">
        <f aca="false">E7+F6</f>
        <v>62426.5679163</v>
      </c>
      <c r="G7" s="25" t="n">
        <f aca="false">D7-F7</f>
        <v>136158.3376837</v>
      </c>
      <c r="K7" s="32" t="s">
        <v>137</v>
      </c>
      <c r="L7" s="32"/>
      <c r="M7" s="32"/>
      <c r="N7" s="34" t="n">
        <v>0.01</v>
      </c>
    </row>
    <row r="8" customFormat="false" ht="15" hidden="false" customHeight="false" outlineLevel="0" collapsed="false">
      <c r="A8" s="13" t="n">
        <v>42380</v>
      </c>
      <c r="B8" s="14" t="s">
        <v>7</v>
      </c>
      <c r="C8" s="0"/>
      <c r="D8" s="27" t="n">
        <f aca="false">C8+D7</f>
        <v>198584.9056</v>
      </c>
      <c r="E8" s="27" t="n">
        <f aca="false">H$2  * (A9 - A8) / I$2</f>
        <v>25941.25433304</v>
      </c>
      <c r="F8" s="25" t="n">
        <f aca="false">E8+F7</f>
        <v>88367.82224934</v>
      </c>
      <c r="G8" s="35" t="n">
        <f aca="false">D8-F8</f>
        <v>110217.08335066</v>
      </c>
      <c r="K8" s="32" t="s">
        <v>138</v>
      </c>
      <c r="L8" s="32"/>
      <c r="M8" s="32"/>
      <c r="N8" s="34" t="n">
        <v>0</v>
      </c>
    </row>
    <row r="9" customFormat="false" ht="15" hidden="false" customHeight="false" outlineLevel="0" collapsed="false">
      <c r="A9" s="13" t="n">
        <v>42400</v>
      </c>
      <c r="B9" s="14" t="s">
        <v>139</v>
      </c>
      <c r="C9" s="35" t="n">
        <v>0</v>
      </c>
      <c r="D9" s="27" t="n">
        <f aca="false">C9+D8</f>
        <v>198584.9056</v>
      </c>
      <c r="E9" s="27"/>
      <c r="F9" s="25" t="n">
        <f aca="false">E9+F8</f>
        <v>88367.82224934</v>
      </c>
      <c r="G9" s="25" t="n">
        <f aca="false">D9-F9</f>
        <v>110217.08335066</v>
      </c>
      <c r="K9" s="32" t="s">
        <v>140</v>
      </c>
      <c r="L9" s="32"/>
      <c r="M9" s="32"/>
      <c r="N9" s="8" t="n">
        <v>0</v>
      </c>
    </row>
    <row r="10" customFormat="false" ht="15" hidden="false" customHeight="false" outlineLevel="0" collapsed="false">
      <c r="A10" s="13" t="n">
        <v>42400</v>
      </c>
      <c r="B10" s="14" t="s">
        <v>9</v>
      </c>
      <c r="C10" s="25" t="n">
        <v>45000</v>
      </c>
      <c r="D10" s="27" t="n">
        <f aca="false">C10+D9</f>
        <v>243584.9056</v>
      </c>
      <c r="E10" s="27"/>
      <c r="F10" s="25" t="n">
        <f aca="false">E10+F9</f>
        <v>88367.82224934</v>
      </c>
      <c r="G10" s="25" t="n">
        <f aca="false">D10-F10</f>
        <v>155217.08335066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42400</v>
      </c>
      <c r="B11" s="14" t="s">
        <v>131</v>
      </c>
      <c r="C11" s="0"/>
      <c r="D11" s="27" t="n">
        <f aca="false">C11+D10</f>
        <v>243584.9056</v>
      </c>
      <c r="E11" s="27" t="n">
        <v>30000</v>
      </c>
      <c r="F11" s="25" t="n">
        <f aca="false">E11+F10</f>
        <v>118367.82224934</v>
      </c>
      <c r="G11" s="25" t="n">
        <f aca="false">D11-F11</f>
        <v>125217.08335066</v>
      </c>
    </row>
    <row r="12" customFormat="false" ht="15" hidden="false" customHeight="false" outlineLevel="0" collapsed="false">
      <c r="A12" s="13" t="n">
        <v>42400</v>
      </c>
      <c r="B12" s="14" t="s">
        <v>7</v>
      </c>
      <c r="C12" s="0"/>
      <c r="D12" s="27" t="n">
        <f aca="false">C12+D11</f>
        <v>243584.9056</v>
      </c>
      <c r="E12" s="27" t="n">
        <f aca="false">H$2  * (A13 - A12) / I$2</f>
        <v>19455.94074978</v>
      </c>
      <c r="F12" s="25" t="n">
        <f aca="false">E12+F11</f>
        <v>137823.76299912</v>
      </c>
      <c r="G12" s="35" t="n">
        <f aca="false">D12-F12</f>
        <v>105761.14260088</v>
      </c>
    </row>
    <row r="13" customFormat="false" ht="15" hidden="false" customHeight="false" outlineLevel="0" collapsed="false">
      <c r="A13" s="13" t="n">
        <v>42415</v>
      </c>
      <c r="B13" s="14" t="s">
        <v>139</v>
      </c>
      <c r="C13" s="35" t="n">
        <f aca="false">N$9 * (G12 / N$6) * (1 - N$7 - N$8)</f>
        <v>0</v>
      </c>
      <c r="D13" s="27" t="n">
        <f aca="false">C13+D12</f>
        <v>243584.9056</v>
      </c>
      <c r="E13" s="27"/>
      <c r="F13" s="25" t="n">
        <f aca="false">E13+F12</f>
        <v>137823.76299912</v>
      </c>
      <c r="G13" s="25" t="n">
        <f aca="false">D13-F13</f>
        <v>105761.14260088</v>
      </c>
    </row>
    <row r="14" customFormat="false" ht="15" hidden="false" customHeight="false" outlineLevel="0" collapsed="false">
      <c r="A14" s="13" t="n">
        <v>42415</v>
      </c>
      <c r="B14" s="14" t="s">
        <v>7</v>
      </c>
      <c r="C14" s="0"/>
      <c r="D14" s="27" t="n">
        <f aca="false">C14+D13</f>
        <v>243584.9056</v>
      </c>
      <c r="E14" s="27" t="n">
        <f aca="false">H$2  * (A15 - A14) / I$2</f>
        <v>16861.815316476</v>
      </c>
      <c r="F14" s="25" t="n">
        <f aca="false">E14+F13</f>
        <v>154685.578315596</v>
      </c>
      <c r="G14" s="35" t="n">
        <f aca="false">D14-F14</f>
        <v>88899.3272844041</v>
      </c>
    </row>
    <row r="15" customFormat="false" ht="15" hidden="false" customHeight="false" outlineLevel="0" collapsed="false">
      <c r="A15" s="13" t="n">
        <v>42428</v>
      </c>
      <c r="B15" s="14" t="s">
        <v>139</v>
      </c>
      <c r="C15" s="35" t="n">
        <f aca="false">N$9 * (G14 / N$6) * (1 - N$7 - N$8)</f>
        <v>0</v>
      </c>
      <c r="D15" s="27" t="n">
        <f aca="false">C15+D14</f>
        <v>243584.9056</v>
      </c>
      <c r="E15" s="27"/>
      <c r="F15" s="25" t="n">
        <f aca="false">E15+F14</f>
        <v>154685.578315596</v>
      </c>
      <c r="G15" s="25" t="n">
        <f aca="false">D15-F15</f>
        <v>88899.3272844041</v>
      </c>
    </row>
    <row r="16" customFormat="false" ht="15" hidden="false" customHeight="false" outlineLevel="0" collapsed="false">
      <c r="A16" s="13" t="n">
        <v>42428</v>
      </c>
      <c r="B16" s="14" t="s">
        <v>9</v>
      </c>
      <c r="C16" s="25" t="n">
        <v>45000</v>
      </c>
      <c r="D16" s="27" t="n">
        <f aca="false">C16+D15</f>
        <v>288584.9056</v>
      </c>
      <c r="E16" s="27"/>
      <c r="F16" s="25" t="n">
        <f aca="false">E16+F15</f>
        <v>154685.578315596</v>
      </c>
      <c r="G16" s="25" t="n">
        <f aca="false">D16-F16</f>
        <v>133899.327284404</v>
      </c>
    </row>
    <row r="17" customFormat="false" ht="15" hidden="false" customHeight="false" outlineLevel="0" collapsed="false">
      <c r="A17" s="13" t="n">
        <v>42428</v>
      </c>
      <c r="B17" s="14" t="s">
        <v>131</v>
      </c>
      <c r="C17" s="0"/>
      <c r="D17" s="27" t="n">
        <f aca="false">C17+D16</f>
        <v>288584.9056</v>
      </c>
      <c r="E17" s="27" t="n">
        <v>30000</v>
      </c>
      <c r="F17" s="25" t="n">
        <f aca="false">E17+F16</f>
        <v>184685.578315596</v>
      </c>
      <c r="G17" s="25" t="n">
        <f aca="false">D17-F17</f>
        <v>103899.327284404</v>
      </c>
    </row>
    <row r="18" customFormat="false" ht="15" hidden="false" customHeight="false" outlineLevel="0" collapsed="false">
      <c r="A18" s="13" t="n">
        <v>42428</v>
      </c>
      <c r="B18" s="14" t="s">
        <v>7</v>
      </c>
      <c r="C18" s="0"/>
      <c r="D18" s="25" t="n">
        <f aca="false">C18+D17</f>
        <v>288584.9056</v>
      </c>
      <c r="E18" s="27" t="n">
        <f aca="false">H$2  * (A19 - A18) / I$2</f>
        <v>20753.003466432</v>
      </c>
      <c r="F18" s="25" t="n">
        <f aca="false">E18+F17</f>
        <v>205438.581782028</v>
      </c>
      <c r="G18" s="35" t="n">
        <f aca="false">D18-F18</f>
        <v>83146.3238179721</v>
      </c>
    </row>
    <row r="19" customFormat="false" ht="15" hidden="false" customHeight="false" outlineLevel="0" collapsed="false">
      <c r="A19" s="13" t="n">
        <v>42444</v>
      </c>
      <c r="B19" s="14" t="s">
        <v>139</v>
      </c>
      <c r="C19" s="35" t="n">
        <f aca="false">N$9 * (G18 / N$6) * (1 - N$7 - N$8)</f>
        <v>0</v>
      </c>
      <c r="D19" s="25" t="n">
        <f aca="false">C19+D18</f>
        <v>288584.9056</v>
      </c>
      <c r="E19" s="27"/>
      <c r="F19" s="25" t="n">
        <f aca="false">E19+F18</f>
        <v>205438.581782028</v>
      </c>
      <c r="G19" s="25" t="n">
        <f aca="false">D19-F19</f>
        <v>83146.3238179721</v>
      </c>
    </row>
    <row r="20" customFormat="false" ht="15" hidden="false" customHeight="false" outlineLevel="0" collapsed="false">
      <c r="A20" s="13" t="n">
        <v>42444</v>
      </c>
      <c r="B20" s="14" t="s">
        <v>7</v>
      </c>
      <c r="C20" s="0"/>
      <c r="D20" s="25" t="n">
        <f aca="false">C20+D19</f>
        <v>288584.9056</v>
      </c>
      <c r="E20" s="27" t="n">
        <f aca="false">H$2  * (A21 - A20) / I$2</f>
        <v>20753.003466432</v>
      </c>
      <c r="F20" s="25" t="n">
        <f aca="false">E20+F19</f>
        <v>226191.58524846</v>
      </c>
      <c r="G20" s="35" t="n">
        <f aca="false">D20-F20</f>
        <v>62393.3203515401</v>
      </c>
    </row>
    <row r="21" customFormat="false" ht="15" hidden="false" customHeight="false" outlineLevel="0" collapsed="false">
      <c r="A21" s="13" t="n">
        <v>42460</v>
      </c>
      <c r="B21" s="14" t="s">
        <v>139</v>
      </c>
      <c r="C21" s="35" t="n">
        <f aca="false">N$9 * (G20 / N$6) * (1 - N$7 - N$8)</f>
        <v>0</v>
      </c>
      <c r="D21" s="25" t="n">
        <f aca="false">C21+D20</f>
        <v>288584.9056</v>
      </c>
      <c r="E21" s="0"/>
      <c r="F21" s="25" t="n">
        <f aca="false">E21+F20</f>
        <v>226191.58524846</v>
      </c>
      <c r="G21" s="25" t="n">
        <f aca="false">D21-F21</f>
        <v>62393.3203515401</v>
      </c>
    </row>
    <row r="22" customFormat="false" ht="15" hidden="false" customHeight="false" outlineLevel="0" collapsed="false">
      <c r="A22" s="13" t="n">
        <v>42460</v>
      </c>
      <c r="B22" s="14" t="s">
        <v>9</v>
      </c>
      <c r="C22" s="25" t="n">
        <v>45000</v>
      </c>
      <c r="D22" s="25" t="n">
        <f aca="false">C22+D21</f>
        <v>333584.9056</v>
      </c>
      <c r="E22" s="0"/>
      <c r="F22" s="25" t="n">
        <f aca="false">E22+F21</f>
        <v>226191.58524846</v>
      </c>
      <c r="G22" s="25" t="n">
        <f aca="false">D22-F22</f>
        <v>107393.32035154</v>
      </c>
    </row>
    <row r="23" customFormat="false" ht="15" hidden="false" customHeight="false" outlineLevel="0" collapsed="false">
      <c r="A23" s="13" t="n">
        <v>42460</v>
      </c>
      <c r="B23" s="14" t="s">
        <v>131</v>
      </c>
      <c r="C23" s="0"/>
      <c r="D23" s="27" t="n">
        <f aca="false">C23+D22</f>
        <v>333584.9056</v>
      </c>
      <c r="E23" s="27" t="n">
        <v>30000</v>
      </c>
      <c r="F23" s="25" t="n">
        <f aca="false">E23+F22</f>
        <v>256191.58524846</v>
      </c>
      <c r="G23" s="25" t="n">
        <f aca="false">D23-F23</f>
        <v>77393.3203515401</v>
      </c>
    </row>
    <row r="24" customFormat="false" ht="15" hidden="false" customHeight="false" outlineLevel="0" collapsed="false">
      <c r="A24" s="13" t="n">
        <v>42460</v>
      </c>
      <c r="B24" s="14" t="s">
        <v>7</v>
      </c>
      <c r="C24" s="0"/>
      <c r="D24" s="27" t="n">
        <f aca="false">C24+D23</f>
        <v>333584.9056</v>
      </c>
      <c r="E24" s="27" t="n">
        <f aca="false">H$2  * (A25 - A24) / I$2</f>
        <v>19455.94074978</v>
      </c>
      <c r="F24" s="25" t="n">
        <f aca="false">E24+F23</f>
        <v>275647.52599824</v>
      </c>
      <c r="G24" s="35" t="n">
        <f aca="false">D24-F24</f>
        <v>57937.3796017601</v>
      </c>
    </row>
    <row r="25" customFormat="false" ht="15" hidden="false" customHeight="false" outlineLevel="0" collapsed="false">
      <c r="A25" s="18" t="n">
        <v>42475</v>
      </c>
      <c r="B25" s="14" t="s">
        <v>139</v>
      </c>
      <c r="C25" s="35" t="n">
        <f aca="false">N$9 * (G24 / N$6) * (1 - N$7 - N$8)</f>
        <v>0</v>
      </c>
      <c r="D25" s="25" t="n">
        <f aca="false">C25+D24</f>
        <v>333584.9056</v>
      </c>
      <c r="F25" s="25" t="n">
        <f aca="false">E25+F24</f>
        <v>275647.52599824</v>
      </c>
      <c r="G25" s="25" t="n">
        <f aca="false">D25-F25</f>
        <v>57937.3796017601</v>
      </c>
    </row>
    <row r="26" customFormat="false" ht="15" hidden="false" customHeight="false" outlineLevel="0" collapsed="false">
      <c r="A26" s="18"/>
      <c r="D26" s="25" t="n">
        <f aca="false">C26+D25</f>
        <v>333584.9056</v>
      </c>
      <c r="F26" s="25" t="n">
        <f aca="false">E26+F25</f>
        <v>275647.52599824</v>
      </c>
      <c r="G26" s="25" t="n">
        <f aca="false">D26-F26</f>
        <v>57937.3796017601</v>
      </c>
    </row>
    <row r="27" customFormat="false" ht="15" hidden="false" customHeight="false" outlineLevel="0" collapsed="false">
      <c r="A27" s="18"/>
      <c r="D27" s="25" t="n">
        <f aca="false">C27+D26</f>
        <v>333584.9056</v>
      </c>
      <c r="F27" s="25" t="n">
        <f aca="false">E27+F26</f>
        <v>275647.52599824</v>
      </c>
      <c r="G27" s="25" t="n">
        <f aca="false">D27-F27</f>
        <v>57937.3796017601</v>
      </c>
    </row>
    <row r="28" customFormat="false" ht="15" hidden="false" customHeight="false" outlineLevel="0" collapsed="false">
      <c r="A28" s="18"/>
      <c r="D28" s="25" t="n">
        <f aca="false">C28+D27</f>
        <v>333584.9056</v>
      </c>
      <c r="F28" s="25" t="n">
        <f aca="false">E28+F27</f>
        <v>275647.52599824</v>
      </c>
      <c r="G28" s="25" t="n">
        <f aca="false">D28-F28</f>
        <v>57937.3796017601</v>
      </c>
    </row>
    <row r="29" customFormat="false" ht="15" hidden="false" customHeight="false" outlineLevel="0" collapsed="false">
      <c r="A29" s="18"/>
      <c r="D29" s="25" t="n">
        <f aca="false">C29+D28</f>
        <v>333584.9056</v>
      </c>
      <c r="F29" s="25" t="n">
        <f aca="false">E29+F28</f>
        <v>275647.52599824</v>
      </c>
      <c r="G29" s="25" t="n">
        <f aca="false">D29-F29</f>
        <v>57937.3796017601</v>
      </c>
    </row>
    <row r="30" customFormat="false" ht="15" hidden="false" customHeight="false" outlineLevel="0" collapsed="false">
      <c r="A30" s="18"/>
      <c r="D30" s="25" t="n">
        <f aca="false">C30+D29</f>
        <v>333584.9056</v>
      </c>
      <c r="F30" s="25" t="n">
        <f aca="false">E30+F29</f>
        <v>275647.52599824</v>
      </c>
      <c r="G30" s="25" t="n">
        <f aca="false">D30-F30</f>
        <v>57937.3796017601</v>
      </c>
    </row>
  </sheetData>
  <mergeCells count="6">
    <mergeCell ref="K4:M4"/>
    <mergeCell ref="K5:M5"/>
    <mergeCell ref="K6:M6"/>
    <mergeCell ref="K7:M7"/>
    <mergeCell ref="K8:M8"/>
    <mergeCell ref="K9:M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78" activePane="bottomLeft" state="frozen"/>
      <selection pane="topLeft" activeCell="A1" activeCellId="0" sqref="A1"/>
      <selection pane="bottomLeft" activeCell="C14" activeCellId="0" sqref="C14"/>
    </sheetView>
  </sheetViews>
  <sheetFormatPr defaultRowHeight="15"/>
  <cols>
    <col collapsed="false" hidden="false" max="1" min="1" style="0" width="10.9271255060729"/>
    <col collapsed="false" hidden="false" max="2" min="2" style="0" width="26.1376518218623"/>
    <col collapsed="false" hidden="false" max="4" min="3" style="1" width="10.1781376518219"/>
    <col collapsed="false" hidden="false" max="6" min="5" style="1" width="10.497975708502"/>
    <col collapsed="false" hidden="false" max="8" min="7" style="1" width="10.1781376518219"/>
    <col collapsed="false" hidden="false" max="9" min="9" style="1" width="10.497975708502"/>
    <col collapsed="false" hidden="false" max="10" min="10" style="1" width="10.1781376518219"/>
    <col collapsed="false" hidden="false" max="11" min="11" style="0" width="10.497975708502"/>
    <col collapsed="false" hidden="false" max="12" min="12" style="1" width="10.6032388663968"/>
    <col collapsed="false" hidden="false" max="13" min="13" style="0" width="11.6761133603239"/>
    <col collapsed="false" hidden="false" max="14" min="14" style="0" width="8.57085020242915"/>
    <col collapsed="false" hidden="false" max="15" min="15" style="0" width="13.2834008097166"/>
    <col collapsed="false" hidden="false" max="1025" min="16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64</v>
      </c>
      <c r="F1" s="21" t="s">
        <v>14</v>
      </c>
      <c r="G1" s="21" t="s">
        <v>15</v>
      </c>
      <c r="H1" s="20" t="s">
        <v>141</v>
      </c>
      <c r="I1" s="21" t="s">
        <v>7</v>
      </c>
      <c r="J1" s="20" t="s">
        <v>17</v>
      </c>
      <c r="K1" s="21" t="s">
        <v>10</v>
      </c>
      <c r="L1" s="21" t="s">
        <v>18</v>
      </c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0</v>
      </c>
      <c r="D2" s="3" t="n">
        <f aca="false">SUM(D6:D1000)</f>
        <v>0</v>
      </c>
      <c r="E2" s="3" t="n">
        <f aca="false">SUM(E6:E1000)</f>
        <v>4985</v>
      </c>
      <c r="F2" s="3" t="n">
        <f aca="false">SUM(F6:F1000)</f>
        <v>24563.72</v>
      </c>
      <c r="G2" s="3" t="n">
        <f aca="false">SUM(G6:G1000)</f>
        <v>5681</v>
      </c>
      <c r="H2" s="3" t="n">
        <f aca="false">SUM(H6:H1000)</f>
        <v>1683</v>
      </c>
      <c r="I2" s="3" t="n">
        <f aca="false">SUM(I6:I1000)</f>
        <v>17289.44</v>
      </c>
      <c r="J2" s="3" t="n">
        <f aca="false">SUM(J6:J1000)</f>
        <v>270</v>
      </c>
      <c r="L2" s="3" t="n">
        <f aca="false">SUM(L6:L1000)</f>
        <v>84692.16</v>
      </c>
    </row>
    <row r="3" customFormat="false" ht="15" hidden="true" customHeight="true" outlineLevel="0" collapsed="false">
      <c r="A3" s="19" t="s">
        <v>19</v>
      </c>
      <c r="B3" s="3" t="n">
        <f aca="false">MAX(A6:A1000)-MIN(A6:A1000)+1</f>
        <v>42</v>
      </c>
      <c r="C3" s="3"/>
      <c r="D3" s="3"/>
      <c r="E3" s="3"/>
      <c r="F3" s="3"/>
      <c r="G3" s="3"/>
      <c r="H3" s="3"/>
      <c r="I3" s="3"/>
      <c r="J3" s="3"/>
      <c r="L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0</v>
      </c>
      <c r="D4" s="3" t="n">
        <f aca="false">D2/$B3</f>
        <v>0</v>
      </c>
      <c r="E4" s="3" t="n">
        <f aca="false">E2/$B3</f>
        <v>118.690476190476</v>
      </c>
      <c r="F4" s="3" t="n">
        <f aca="false">F2/$B3</f>
        <v>584.850476190476</v>
      </c>
      <c r="G4" s="3" t="n">
        <f aca="false">G2/$B3</f>
        <v>135.261904761905</v>
      </c>
      <c r="H4" s="3" t="n">
        <f aca="false">H2/$B3</f>
        <v>40.0714285714286</v>
      </c>
      <c r="I4" s="3" t="n">
        <f aca="false">I2/$B3</f>
        <v>411.653333333333</v>
      </c>
      <c r="J4" s="3" t="n">
        <f aca="false">J2/$B3</f>
        <v>6.42857142857143</v>
      </c>
      <c r="L4" s="3" t="n">
        <f aca="false">L5 / (365.24 / 12)</f>
        <v>2282.75149834942</v>
      </c>
      <c r="M4" s="3"/>
      <c r="N4" s="3"/>
      <c r="O4" s="3"/>
      <c r="P4" s="3"/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0</v>
      </c>
      <c r="D5" s="3" t="n">
        <f aca="false">D4*30.44</f>
        <v>0</v>
      </c>
      <c r="E5" s="3" t="n">
        <f aca="false">E4*30.44</f>
        <v>3612.9380952381</v>
      </c>
      <c r="F5" s="3" t="n">
        <f aca="false">F4*30.44</f>
        <v>17802.8484952381</v>
      </c>
      <c r="G5" s="3" t="n">
        <f aca="false">G4*30.44</f>
        <v>4117.37238095238</v>
      </c>
      <c r="H5" s="3" t="n">
        <f aca="false">H4*30.44</f>
        <v>1219.77428571429</v>
      </c>
      <c r="I5" s="3" t="n">
        <f aca="false">I4*30.44</f>
        <v>12530.7274666667</v>
      </c>
      <c r="J5" s="3" t="n">
        <f aca="false">J4*30.44</f>
        <v>195.685714285714</v>
      </c>
      <c r="K5" s="3" t="n">
        <v>30000</v>
      </c>
      <c r="L5" s="3" t="n">
        <f aca="false">SUM(C5:K5)</f>
        <v>69479.3464380952</v>
      </c>
    </row>
    <row r="6" customFormat="false" ht="15" hidden="false" customHeight="false" outlineLevel="0" collapsed="false">
      <c r="A6" s="18" t="n">
        <v>42355</v>
      </c>
      <c r="B6" s="0" t="s">
        <v>14</v>
      </c>
      <c r="E6" s="0"/>
      <c r="F6" s="1" t="n">
        <f aca="false">875.22 + 460</f>
        <v>1335.22</v>
      </c>
      <c r="G6" s="0"/>
      <c r="H6" s="0"/>
      <c r="I6" s="0"/>
      <c r="J6" s="0"/>
      <c r="K6" s="18"/>
      <c r="L6" s="1" t="n">
        <f aca="false">SUM(C6:K6)</f>
        <v>1335.22</v>
      </c>
    </row>
    <row r="7" customFormat="false" ht="15" hidden="false" customHeight="false" outlineLevel="0" collapsed="false">
      <c r="A7" s="18"/>
      <c r="B7" s="0" t="s">
        <v>142</v>
      </c>
      <c r="E7" s="0"/>
      <c r="F7" s="0"/>
      <c r="G7" s="0"/>
      <c r="H7" s="0"/>
      <c r="I7" s="1" t="n">
        <v>160</v>
      </c>
      <c r="J7" s="0"/>
      <c r="L7" s="1" t="n">
        <f aca="false">SUM(C7:K7)</f>
        <v>160</v>
      </c>
    </row>
    <row r="8" customFormat="false" ht="15" hidden="false" customHeight="false" outlineLevel="0" collapsed="false">
      <c r="A8" s="18"/>
      <c r="B8" s="0" t="s">
        <v>143</v>
      </c>
      <c r="E8" s="0"/>
      <c r="F8" s="0"/>
      <c r="G8" s="0"/>
      <c r="H8" s="0"/>
      <c r="I8" s="0"/>
      <c r="J8" s="0"/>
      <c r="L8" s="1" t="n">
        <f aca="false">SUM(C8:K8)</f>
        <v>0</v>
      </c>
    </row>
    <row r="9" customFormat="false" ht="15" hidden="false" customHeight="false" outlineLevel="0" collapsed="false">
      <c r="A9" s="18" t="n">
        <v>42356</v>
      </c>
      <c r="B9" s="0" t="s">
        <v>144</v>
      </c>
      <c r="E9" s="1" t="n">
        <v>500</v>
      </c>
      <c r="F9" s="0"/>
      <c r="G9" s="0"/>
      <c r="H9" s="0"/>
      <c r="I9" s="0"/>
      <c r="J9" s="0"/>
      <c r="L9" s="1" t="n">
        <f aca="false">SUM(C9:K9)</f>
        <v>500</v>
      </c>
    </row>
    <row r="10" customFormat="false" ht="15" hidden="false" customHeight="false" outlineLevel="0" collapsed="false">
      <c r="A10" s="18"/>
      <c r="B10" s="0" t="s">
        <v>145</v>
      </c>
      <c r="E10" s="0"/>
      <c r="F10" s="0"/>
      <c r="G10" s="0"/>
      <c r="H10" s="0"/>
      <c r="I10" s="1" t="n">
        <v>2500</v>
      </c>
      <c r="J10" s="0"/>
      <c r="L10" s="1" t="n">
        <f aca="false">SUM(C10:K10)</f>
        <v>2500</v>
      </c>
    </row>
    <row r="11" customFormat="false" ht="15" hidden="false" customHeight="false" outlineLevel="0" collapsed="false">
      <c r="A11" s="18"/>
      <c r="B11" s="0" t="s">
        <v>14</v>
      </c>
      <c r="E11" s="0"/>
      <c r="F11" s="1" t="n">
        <v>1690.4</v>
      </c>
      <c r="G11" s="0"/>
      <c r="H11" s="0"/>
      <c r="I11" s="0"/>
      <c r="J11" s="0"/>
      <c r="L11" s="1" t="n">
        <f aca="false">SUM(C11:K11)</f>
        <v>1690.4</v>
      </c>
    </row>
    <row r="12" customFormat="false" ht="15" hidden="false" customHeight="false" outlineLevel="0" collapsed="false">
      <c r="A12" s="18"/>
      <c r="B12" s="0" t="s">
        <v>146</v>
      </c>
      <c r="E12" s="0"/>
      <c r="F12" s="0"/>
      <c r="G12" s="0"/>
      <c r="H12" s="0"/>
      <c r="I12" s="1" t="n">
        <v>150</v>
      </c>
      <c r="J12" s="0"/>
      <c r="L12" s="1" t="n">
        <f aca="false">SUM(C12:K12)</f>
        <v>150</v>
      </c>
    </row>
    <row r="13" customFormat="false" ht="15" hidden="false" customHeight="false" outlineLevel="0" collapsed="false">
      <c r="A13" s="18" t="n">
        <v>42357</v>
      </c>
      <c r="B13" s="0" t="s">
        <v>14</v>
      </c>
      <c r="E13" s="0"/>
      <c r="F13" s="1" t="n">
        <f aca="false">166 + 945 + 225 + 87 + 79</f>
        <v>1502</v>
      </c>
      <c r="G13" s="0"/>
      <c r="H13" s="0"/>
      <c r="I13" s="0"/>
      <c r="J13" s="0"/>
      <c r="L13" s="1" t="n">
        <f aca="false">SUM(C13:K13)</f>
        <v>1502</v>
      </c>
    </row>
    <row r="14" customFormat="false" ht="15" hidden="false" customHeight="false" outlineLevel="0" collapsed="false">
      <c r="A14" s="18" t="n">
        <v>42359</v>
      </c>
      <c r="B14" s="0" t="s">
        <v>25</v>
      </c>
      <c r="E14" s="0"/>
      <c r="F14" s="0"/>
      <c r="G14" s="0"/>
      <c r="H14" s="0"/>
      <c r="I14" s="0"/>
      <c r="J14" s="1" t="n">
        <v>102</v>
      </c>
      <c r="L14" s="1" t="n">
        <f aca="false">SUM(C14:K14)</f>
        <v>102</v>
      </c>
    </row>
    <row r="15" customFormat="false" ht="15" hidden="false" customHeight="false" outlineLevel="0" collapsed="false">
      <c r="A15" s="18"/>
      <c r="B15" s="0" t="s">
        <v>143</v>
      </c>
      <c r="E15" s="0"/>
      <c r="F15" s="0"/>
      <c r="G15" s="0"/>
      <c r="H15" s="0"/>
      <c r="I15" s="0"/>
      <c r="J15" s="0"/>
      <c r="L15" s="1" t="n">
        <f aca="false">SUM(C15:K15)</f>
        <v>0</v>
      </c>
    </row>
    <row r="16" customFormat="false" ht="15" hidden="false" customHeight="false" outlineLevel="0" collapsed="false">
      <c r="A16" s="18" t="n">
        <v>42360</v>
      </c>
      <c r="B16" s="0" t="s">
        <v>14</v>
      </c>
      <c r="E16" s="0"/>
      <c r="F16" s="1" t="n">
        <v>1533</v>
      </c>
      <c r="G16" s="0"/>
      <c r="H16" s="0"/>
      <c r="I16" s="0"/>
      <c r="J16" s="0"/>
      <c r="L16" s="1" t="n">
        <f aca="false">SUM(C16:K16)</f>
        <v>1533</v>
      </c>
    </row>
    <row r="17" customFormat="false" ht="15" hidden="false" customHeight="false" outlineLevel="0" collapsed="false">
      <c r="A17" s="18" t="n">
        <v>42361</v>
      </c>
      <c r="B17" s="0" t="s">
        <v>14</v>
      </c>
      <c r="E17" s="0"/>
      <c r="F17" s="1" t="n">
        <f aca="false">120 + 150</f>
        <v>270</v>
      </c>
      <c r="G17" s="0"/>
      <c r="H17" s="0"/>
      <c r="I17" s="0"/>
      <c r="J17" s="0"/>
      <c r="L17" s="1" t="n">
        <f aca="false">SUM(C17:K17)</f>
        <v>270</v>
      </c>
    </row>
    <row r="18" customFormat="false" ht="15" hidden="false" customHeight="false" outlineLevel="0" collapsed="false">
      <c r="A18" s="18" t="n">
        <v>42362</v>
      </c>
      <c r="B18" s="0" t="s">
        <v>144</v>
      </c>
      <c r="E18" s="1" t="n">
        <v>100</v>
      </c>
      <c r="F18" s="0"/>
      <c r="G18" s="0"/>
      <c r="H18" s="0"/>
      <c r="I18" s="0"/>
      <c r="J18" s="0"/>
      <c r="L18" s="1" t="n">
        <f aca="false">SUM(C18:K18)</f>
        <v>100</v>
      </c>
    </row>
    <row r="19" customFormat="false" ht="15" hidden="false" customHeight="false" outlineLevel="0" collapsed="false">
      <c r="A19" s="18"/>
      <c r="B19" s="0" t="s">
        <v>147</v>
      </c>
      <c r="E19" s="1" t="n">
        <v>1000</v>
      </c>
      <c r="F19" s="0"/>
      <c r="G19" s="0"/>
      <c r="H19" s="0"/>
      <c r="I19" s="0"/>
      <c r="J19" s="0"/>
      <c r="L19" s="1" t="n">
        <f aca="false">SUM(C19:K19)</f>
        <v>1000</v>
      </c>
    </row>
    <row r="20" customFormat="false" ht="15" hidden="false" customHeight="false" outlineLevel="0" collapsed="false">
      <c r="A20" s="18"/>
      <c r="B20" s="0" t="s">
        <v>14</v>
      </c>
      <c r="E20" s="0"/>
      <c r="F20" s="1" t="n">
        <v>613.92</v>
      </c>
      <c r="G20" s="0"/>
      <c r="H20" s="0"/>
      <c r="I20" s="0"/>
      <c r="J20" s="0"/>
      <c r="L20" s="1" t="n">
        <f aca="false">SUM(C20:K20)</f>
        <v>613.92</v>
      </c>
    </row>
    <row r="21" customFormat="false" ht="15" hidden="false" customHeight="false" outlineLevel="0" collapsed="false">
      <c r="A21" s="18"/>
      <c r="B21" s="0" t="s">
        <v>148</v>
      </c>
      <c r="E21" s="1" t="n">
        <v>30</v>
      </c>
      <c r="F21" s="0"/>
      <c r="G21" s="0"/>
      <c r="H21" s="0"/>
      <c r="I21" s="0"/>
      <c r="J21" s="0"/>
      <c r="L21" s="1" t="n">
        <f aca="false">SUM(C21:K21)</f>
        <v>30</v>
      </c>
    </row>
    <row r="22" customFormat="false" ht="15" hidden="false" customHeight="false" outlineLevel="0" collapsed="false">
      <c r="A22" s="18"/>
      <c r="B22" s="0" t="s">
        <v>10</v>
      </c>
      <c r="E22" s="0"/>
      <c r="F22" s="0"/>
      <c r="G22" s="0"/>
      <c r="H22" s="0"/>
      <c r="I22" s="0"/>
      <c r="J22" s="0"/>
      <c r="K22" s="0" t="n">
        <v>30220</v>
      </c>
      <c r="L22" s="1" t="n">
        <f aca="false">SUM(C22:K22)</f>
        <v>30220</v>
      </c>
    </row>
    <row r="23" customFormat="false" ht="15" hidden="false" customHeight="false" outlineLevel="0" collapsed="false">
      <c r="A23" s="18" t="n">
        <v>42363</v>
      </c>
      <c r="B23" s="0" t="s">
        <v>78</v>
      </c>
      <c r="E23" s="0"/>
      <c r="F23" s="0"/>
      <c r="G23" s="1" t="n">
        <v>100</v>
      </c>
      <c r="H23" s="0"/>
      <c r="I23" s="0"/>
      <c r="J23" s="0"/>
      <c r="L23" s="1" t="n">
        <f aca="false">SUM(C23:K23)</f>
        <v>100</v>
      </c>
    </row>
    <row r="24" customFormat="false" ht="15" hidden="false" customHeight="false" outlineLevel="0" collapsed="false">
      <c r="A24" s="18" t="n">
        <v>42364</v>
      </c>
      <c r="B24" s="0" t="s">
        <v>144</v>
      </c>
      <c r="E24" s="1" t="n">
        <v>150</v>
      </c>
      <c r="F24" s="0"/>
      <c r="G24" s="0"/>
      <c r="H24" s="0"/>
      <c r="I24" s="0"/>
      <c r="J24" s="0"/>
      <c r="L24" s="1" t="n">
        <f aca="false">SUM(C24:K24)</f>
        <v>150</v>
      </c>
    </row>
    <row r="25" customFormat="false" ht="15" hidden="false" customHeight="false" outlineLevel="0" collapsed="false">
      <c r="A25" s="18"/>
      <c r="B25" s="0" t="s">
        <v>14</v>
      </c>
      <c r="E25" s="0"/>
      <c r="F25" s="1" t="n">
        <f aca="false">1481 - 241.59 - 148.69 - 134.79 - 243.71 - 200</f>
        <v>512.22</v>
      </c>
      <c r="G25" s="0"/>
      <c r="H25" s="0"/>
      <c r="I25" s="0"/>
      <c r="J25" s="0"/>
      <c r="L25" s="1" t="n">
        <f aca="false">SUM(C25:K25)</f>
        <v>512.22</v>
      </c>
    </row>
    <row r="26" customFormat="false" ht="15" hidden="false" customHeight="false" outlineLevel="0" collapsed="false">
      <c r="A26" s="18"/>
      <c r="B26" s="0" t="s">
        <v>66</v>
      </c>
      <c r="E26" s="0"/>
      <c r="F26" s="1" t="n">
        <v>34</v>
      </c>
      <c r="G26" s="0"/>
      <c r="H26" s="0"/>
      <c r="I26" s="0"/>
      <c r="J26" s="0"/>
      <c r="L26" s="1" t="n">
        <f aca="false">SUM(C26:K26)</f>
        <v>34</v>
      </c>
    </row>
    <row r="27" customFormat="false" ht="15" hidden="false" customHeight="false" outlineLevel="0" collapsed="false">
      <c r="A27" s="18"/>
      <c r="B27" s="0" t="s">
        <v>14</v>
      </c>
      <c r="E27" s="0"/>
      <c r="F27" s="1" t="n">
        <f aca="false">223 + 628.6 + 430</f>
        <v>1281.6</v>
      </c>
      <c r="G27" s="0"/>
      <c r="H27" s="0"/>
      <c r="I27" s="0"/>
      <c r="J27" s="0"/>
      <c r="L27" s="1" t="n">
        <f aca="false">SUM(C27:K27)</f>
        <v>1281.6</v>
      </c>
    </row>
    <row r="28" customFormat="false" ht="15" hidden="false" customHeight="false" outlineLevel="0" collapsed="false">
      <c r="A28" s="18" t="n">
        <v>42365</v>
      </c>
      <c r="B28" s="0" t="s">
        <v>149</v>
      </c>
      <c r="E28" s="1" t="n">
        <v>1000</v>
      </c>
      <c r="F28" s="0"/>
      <c r="G28" s="0"/>
      <c r="H28" s="0"/>
      <c r="I28" s="0"/>
      <c r="J28" s="0"/>
      <c r="L28" s="1" t="n">
        <f aca="false">SUM(C28:K28)</f>
        <v>1000</v>
      </c>
    </row>
    <row r="29" customFormat="false" ht="15" hidden="false" customHeight="false" outlineLevel="0" collapsed="false">
      <c r="A29" s="18"/>
      <c r="B29" s="0" t="s">
        <v>15</v>
      </c>
      <c r="E29" s="0"/>
      <c r="F29" s="0"/>
      <c r="G29" s="1" t="n">
        <v>180</v>
      </c>
      <c r="H29" s="0"/>
      <c r="I29" s="0"/>
      <c r="J29" s="0"/>
      <c r="L29" s="1" t="n">
        <f aca="false">SUM(C29:K29)</f>
        <v>180</v>
      </c>
    </row>
    <row r="30" customFormat="false" ht="15" hidden="false" customHeight="false" outlineLevel="0" collapsed="false">
      <c r="A30" s="18"/>
      <c r="B30" s="0" t="s">
        <v>14</v>
      </c>
      <c r="E30" s="0"/>
      <c r="F30" s="1" t="n">
        <v>550</v>
      </c>
      <c r="G30" s="0"/>
      <c r="H30" s="0"/>
      <c r="I30" s="0"/>
      <c r="J30" s="0"/>
      <c r="L30" s="1" t="n">
        <f aca="false">SUM(C30:K30)</f>
        <v>550</v>
      </c>
    </row>
    <row r="31" customFormat="false" ht="15" hidden="false" customHeight="false" outlineLevel="0" collapsed="false">
      <c r="A31" s="18"/>
      <c r="B31" s="0" t="s">
        <v>150</v>
      </c>
      <c r="E31" s="1" t="n">
        <v>500</v>
      </c>
      <c r="F31" s="0"/>
      <c r="G31" s="0"/>
      <c r="H31" s="0"/>
      <c r="I31" s="0"/>
      <c r="J31" s="0"/>
      <c r="L31" s="1" t="n">
        <f aca="false">SUM(C31:K31)</f>
        <v>500</v>
      </c>
    </row>
    <row r="32" customFormat="false" ht="15" hidden="false" customHeight="false" outlineLevel="0" collapsed="false">
      <c r="A32" s="18"/>
      <c r="B32" s="0" t="s">
        <v>14</v>
      </c>
      <c r="E32" s="0"/>
      <c r="F32" s="1" t="n">
        <v>89</v>
      </c>
      <c r="G32" s="0"/>
      <c r="H32" s="0"/>
      <c r="I32" s="0"/>
      <c r="J32" s="0"/>
      <c r="L32" s="1" t="n">
        <f aca="false">SUM(C32:K32)</f>
        <v>89</v>
      </c>
    </row>
    <row r="33" customFormat="false" ht="15" hidden="false" customHeight="false" outlineLevel="0" collapsed="false">
      <c r="A33" s="18" t="n">
        <v>42366</v>
      </c>
      <c r="B33" s="0" t="s">
        <v>144</v>
      </c>
      <c r="E33" s="1" t="n">
        <v>150</v>
      </c>
      <c r="F33" s="0"/>
      <c r="G33" s="0"/>
      <c r="H33" s="0"/>
      <c r="I33" s="0"/>
      <c r="J33" s="0"/>
      <c r="L33" s="1" t="n">
        <f aca="false">SUM(C33:K33)</f>
        <v>150</v>
      </c>
    </row>
    <row r="34" customFormat="false" ht="15" hidden="false" customHeight="false" outlineLevel="0" collapsed="false">
      <c r="A34" s="18"/>
      <c r="B34" s="0" t="s">
        <v>14</v>
      </c>
      <c r="E34" s="0"/>
      <c r="F34" s="1" t="n">
        <v>871</v>
      </c>
      <c r="G34" s="0"/>
      <c r="H34" s="0"/>
      <c r="I34" s="0"/>
      <c r="J34" s="0"/>
      <c r="L34" s="1" t="n">
        <f aca="false">SUM(C34:K34)</f>
        <v>871</v>
      </c>
    </row>
    <row r="35" customFormat="false" ht="15" hidden="false" customHeight="false" outlineLevel="0" collapsed="false">
      <c r="A35" s="18" t="n">
        <v>42367</v>
      </c>
      <c r="B35" s="0" t="s">
        <v>14</v>
      </c>
      <c r="E35" s="0"/>
      <c r="F35" s="1" t="n">
        <v>96</v>
      </c>
      <c r="G35" s="0"/>
      <c r="H35" s="0"/>
      <c r="I35" s="0"/>
      <c r="J35" s="0"/>
      <c r="L35" s="1" t="n">
        <f aca="false">SUM(C35:K35)</f>
        <v>96</v>
      </c>
    </row>
    <row r="36" customFormat="false" ht="15" hidden="false" customHeight="false" outlineLevel="0" collapsed="false">
      <c r="A36" s="18"/>
      <c r="B36" s="0" t="s">
        <v>14</v>
      </c>
      <c r="E36" s="0"/>
      <c r="F36" s="1" t="n">
        <v>497</v>
      </c>
      <c r="G36" s="0"/>
      <c r="H36" s="0"/>
      <c r="I36" s="0"/>
      <c r="J36" s="0"/>
      <c r="L36" s="1" t="n">
        <f aca="false">SUM(C36:K36)</f>
        <v>497</v>
      </c>
    </row>
    <row r="37" customFormat="false" ht="15" hidden="false" customHeight="false" outlineLevel="0" collapsed="false">
      <c r="A37" s="18"/>
      <c r="B37" s="0" t="s">
        <v>151</v>
      </c>
      <c r="E37" s="0"/>
      <c r="F37" s="0"/>
      <c r="G37" s="0"/>
      <c r="H37" s="1" t="n">
        <v>500</v>
      </c>
      <c r="I37" s="0"/>
      <c r="J37" s="0"/>
      <c r="L37" s="1" t="n">
        <f aca="false">SUM(C37:K37)</f>
        <v>500</v>
      </c>
    </row>
    <row r="38" customFormat="false" ht="15" hidden="false" customHeight="false" outlineLevel="0" collapsed="false">
      <c r="A38" s="18"/>
      <c r="B38" s="0" t="s">
        <v>152</v>
      </c>
      <c r="E38" s="0"/>
      <c r="F38" s="0"/>
      <c r="G38" s="0"/>
      <c r="H38" s="0"/>
      <c r="I38" s="1" t="n">
        <v>250</v>
      </c>
      <c r="J38" s="0"/>
      <c r="L38" s="1" t="n">
        <f aca="false">SUM(C38:K38)</f>
        <v>250</v>
      </c>
    </row>
    <row r="39" customFormat="false" ht="15" hidden="false" customHeight="false" outlineLevel="0" collapsed="false">
      <c r="A39" s="18"/>
      <c r="B39" s="0" t="s">
        <v>153</v>
      </c>
      <c r="E39" s="0"/>
      <c r="F39" s="0"/>
      <c r="G39" s="0"/>
      <c r="H39" s="0"/>
      <c r="I39" s="1" t="n">
        <v>500</v>
      </c>
      <c r="J39" s="0"/>
      <c r="L39" s="1" t="n">
        <f aca="false">SUM(C39:K39)</f>
        <v>500</v>
      </c>
    </row>
    <row r="40" customFormat="false" ht="15" hidden="false" customHeight="false" outlineLevel="0" collapsed="false">
      <c r="A40" s="18" t="n">
        <v>42368</v>
      </c>
      <c r="B40" s="0" t="s">
        <v>14</v>
      </c>
      <c r="E40" s="0"/>
      <c r="F40" s="1" t="n">
        <v>46</v>
      </c>
      <c r="G40" s="0"/>
      <c r="H40" s="0"/>
      <c r="I40" s="0"/>
      <c r="J40" s="0"/>
      <c r="L40" s="1" t="n">
        <f aca="false">SUM(C40:K40)</f>
        <v>46</v>
      </c>
    </row>
    <row r="41" customFormat="false" ht="15" hidden="false" customHeight="false" outlineLevel="0" collapsed="false">
      <c r="A41" s="18"/>
      <c r="B41" s="0" t="s">
        <v>154</v>
      </c>
      <c r="E41" s="0"/>
      <c r="F41" s="0"/>
      <c r="G41" s="0"/>
      <c r="H41" s="0"/>
      <c r="I41" s="1" t="n">
        <v>1265</v>
      </c>
      <c r="J41" s="0"/>
      <c r="L41" s="1" t="n">
        <f aca="false">SUM(C41:K41)</f>
        <v>1265</v>
      </c>
    </row>
    <row r="42" customFormat="false" ht="15" hidden="false" customHeight="false" outlineLevel="0" collapsed="false">
      <c r="A42" s="18"/>
      <c r="B42" s="0" t="s">
        <v>28</v>
      </c>
      <c r="E42" s="0"/>
      <c r="F42" s="0"/>
      <c r="G42" s="0"/>
      <c r="H42" s="1" t="n">
        <v>20</v>
      </c>
      <c r="I42" s="0"/>
      <c r="J42" s="0"/>
      <c r="L42" s="1" t="n">
        <f aca="false">SUM(C42:K42)</f>
        <v>20</v>
      </c>
    </row>
    <row r="43" customFormat="false" ht="15" hidden="false" customHeight="false" outlineLevel="0" collapsed="false">
      <c r="A43" s="18"/>
      <c r="B43" s="0" t="s">
        <v>14</v>
      </c>
      <c r="E43" s="0"/>
      <c r="F43" s="1" t="n">
        <v>147</v>
      </c>
      <c r="G43" s="0"/>
      <c r="H43" s="0"/>
      <c r="I43" s="0"/>
      <c r="J43" s="0"/>
      <c r="L43" s="1" t="n">
        <f aca="false">SUM(C43:K43)</f>
        <v>147</v>
      </c>
    </row>
    <row r="44" customFormat="false" ht="15" hidden="false" customHeight="false" outlineLevel="0" collapsed="false">
      <c r="A44" s="18" t="n">
        <v>42369</v>
      </c>
      <c r="B44" s="0" t="s">
        <v>155</v>
      </c>
      <c r="E44" s="0"/>
      <c r="F44" s="0"/>
      <c r="G44" s="0"/>
      <c r="H44" s="0"/>
      <c r="I44" s="1" t="n">
        <v>2000</v>
      </c>
      <c r="J44" s="0"/>
      <c r="L44" s="1" t="n">
        <f aca="false">SUM(C44:K44)</f>
        <v>2000</v>
      </c>
    </row>
    <row r="45" customFormat="false" ht="15" hidden="false" customHeight="false" outlineLevel="0" collapsed="false">
      <c r="A45" s="18"/>
      <c r="B45" s="0" t="s">
        <v>156</v>
      </c>
      <c r="E45" s="0"/>
      <c r="F45" s="0"/>
      <c r="G45" s="0"/>
      <c r="H45" s="0"/>
      <c r="I45" s="1" t="n">
        <f aca="false">57 + 57</f>
        <v>114</v>
      </c>
      <c r="J45" s="0"/>
      <c r="L45" s="1" t="n">
        <f aca="false">SUM(C45:K45)</f>
        <v>114</v>
      </c>
    </row>
    <row r="46" customFormat="false" ht="15" hidden="false" customHeight="false" outlineLevel="0" collapsed="false">
      <c r="A46" s="18"/>
      <c r="B46" s="0" t="s">
        <v>157</v>
      </c>
      <c r="E46" s="0"/>
      <c r="F46" s="0"/>
      <c r="G46" s="0"/>
      <c r="H46" s="0"/>
      <c r="I46" s="1" t="n">
        <v>774</v>
      </c>
      <c r="J46" s="0"/>
      <c r="L46" s="1" t="n">
        <f aca="false">SUM(C46:K46)</f>
        <v>774</v>
      </c>
    </row>
    <row r="47" customFormat="false" ht="15" hidden="false" customHeight="false" outlineLevel="0" collapsed="false">
      <c r="A47" s="18"/>
      <c r="B47" s="0" t="s">
        <v>14</v>
      </c>
      <c r="E47" s="0"/>
      <c r="F47" s="1" t="n">
        <f aca="false">551 - I48 + 128 + 498.42</f>
        <v>1001.98</v>
      </c>
      <c r="G47" s="0"/>
      <c r="H47" s="0"/>
      <c r="I47" s="0"/>
      <c r="J47" s="0"/>
      <c r="L47" s="1" t="n">
        <f aca="false">SUM(C47:K47)</f>
        <v>1001.98</v>
      </c>
    </row>
    <row r="48" customFormat="false" ht="15" hidden="false" customHeight="false" outlineLevel="0" collapsed="false">
      <c r="A48" s="18"/>
      <c r="B48" s="0" t="s">
        <v>158</v>
      </c>
      <c r="E48" s="0"/>
      <c r="F48" s="0"/>
      <c r="G48" s="0"/>
      <c r="H48" s="0"/>
      <c r="I48" s="1" t="n">
        <f aca="false">175.44</f>
        <v>175.44</v>
      </c>
      <c r="J48" s="0"/>
      <c r="L48" s="1" t="n">
        <f aca="false">SUM(C48:K48)</f>
        <v>175.44</v>
      </c>
    </row>
    <row r="49" customFormat="false" ht="15" hidden="false" customHeight="false" outlineLevel="0" collapsed="false">
      <c r="A49" s="18" t="n">
        <v>42371</v>
      </c>
      <c r="B49" s="0" t="s">
        <v>159</v>
      </c>
      <c r="E49" s="0"/>
      <c r="F49" s="0"/>
      <c r="G49" s="1" t="n">
        <v>164</v>
      </c>
      <c r="H49" s="0"/>
      <c r="I49" s="0"/>
      <c r="J49" s="0"/>
      <c r="L49" s="1" t="n">
        <f aca="false">SUM(C49:K49)</f>
        <v>164</v>
      </c>
    </row>
    <row r="50" customFormat="false" ht="15" hidden="false" customHeight="false" outlineLevel="0" collapsed="false">
      <c r="A50" s="18"/>
      <c r="B50" s="0" t="s">
        <v>160</v>
      </c>
      <c r="E50" s="0"/>
      <c r="F50" s="1" t="n">
        <v>132</v>
      </c>
      <c r="G50" s="0"/>
      <c r="H50" s="0"/>
      <c r="I50" s="0"/>
      <c r="J50" s="0"/>
      <c r="L50" s="1" t="n">
        <f aca="false">SUM(C50:K50)</f>
        <v>132</v>
      </c>
    </row>
    <row r="51" customFormat="false" ht="15" hidden="false" customHeight="false" outlineLevel="0" collapsed="false">
      <c r="A51" s="18"/>
      <c r="B51" s="0" t="s">
        <v>161</v>
      </c>
      <c r="E51" s="0"/>
      <c r="F51" s="0"/>
      <c r="G51" s="0"/>
      <c r="H51" s="0"/>
      <c r="I51" s="1" t="n">
        <v>3250</v>
      </c>
      <c r="J51" s="0"/>
      <c r="L51" s="1" t="n">
        <f aca="false">SUM(C51:K51)</f>
        <v>3250</v>
      </c>
    </row>
    <row r="52" customFormat="false" ht="15" hidden="false" customHeight="false" outlineLevel="0" collapsed="false">
      <c r="A52" s="18"/>
      <c r="B52" s="0" t="s">
        <v>162</v>
      </c>
      <c r="E52" s="0"/>
      <c r="F52" s="0"/>
      <c r="G52" s="1" t="n">
        <v>350</v>
      </c>
      <c r="H52" s="0"/>
      <c r="I52" s="0"/>
      <c r="J52" s="0"/>
      <c r="L52" s="1" t="n">
        <f aca="false">SUM(C52:K52)</f>
        <v>350</v>
      </c>
    </row>
    <row r="53" customFormat="false" ht="15" hidden="false" customHeight="false" outlineLevel="0" collapsed="false">
      <c r="A53" s="18" t="n">
        <v>42372</v>
      </c>
      <c r="B53" s="0" t="s">
        <v>66</v>
      </c>
      <c r="E53" s="0"/>
      <c r="F53" s="1" t="n">
        <v>27</v>
      </c>
      <c r="G53" s="0"/>
      <c r="H53" s="0"/>
      <c r="I53" s="0"/>
      <c r="J53" s="0"/>
      <c r="L53" s="1" t="n">
        <f aca="false">SUM(C53:K53)</f>
        <v>27</v>
      </c>
    </row>
    <row r="54" customFormat="false" ht="15" hidden="false" customHeight="false" outlineLevel="0" collapsed="false">
      <c r="A54" s="18"/>
      <c r="B54" s="0" t="s">
        <v>163</v>
      </c>
      <c r="E54" s="1" t="n">
        <v>25</v>
      </c>
      <c r="F54" s="0"/>
      <c r="G54" s="0"/>
      <c r="H54" s="0"/>
      <c r="I54" s="0"/>
      <c r="J54" s="0"/>
      <c r="L54" s="1" t="n">
        <f aca="false">SUM(C54:K54)</f>
        <v>25</v>
      </c>
    </row>
    <row r="55" customFormat="false" ht="15" hidden="false" customHeight="false" outlineLevel="0" collapsed="false">
      <c r="A55" s="18" t="n">
        <v>42373</v>
      </c>
      <c r="B55" s="0" t="s">
        <v>159</v>
      </c>
      <c r="E55" s="0"/>
      <c r="F55" s="0"/>
      <c r="G55" s="0"/>
      <c r="H55" s="0"/>
      <c r="I55" s="0"/>
      <c r="J55" s="0"/>
      <c r="L55" s="1" t="n">
        <f aca="false">SUM(C55:K55)</f>
        <v>0</v>
      </c>
    </row>
    <row r="56" customFormat="false" ht="15" hidden="false" customHeight="false" outlineLevel="0" collapsed="false">
      <c r="A56" s="18"/>
      <c r="B56" s="0" t="s">
        <v>164</v>
      </c>
      <c r="E56" s="0"/>
      <c r="F56" s="0"/>
      <c r="G56" s="0"/>
      <c r="H56" s="0"/>
      <c r="I56" s="1" t="n">
        <f aca="false">1800 - G50 - G57</f>
        <v>1636</v>
      </c>
      <c r="J56" s="0"/>
      <c r="L56" s="1" t="n">
        <f aca="false">SUM(C56:K56)</f>
        <v>1636</v>
      </c>
    </row>
    <row r="57" customFormat="false" ht="15" hidden="false" customHeight="false" outlineLevel="0" collapsed="false">
      <c r="A57" s="18"/>
      <c r="B57" s="0" t="s">
        <v>159</v>
      </c>
      <c r="E57" s="0"/>
      <c r="F57" s="0"/>
      <c r="G57" s="1" t="n">
        <v>164</v>
      </c>
      <c r="H57" s="0"/>
      <c r="I57" s="0"/>
      <c r="J57" s="0"/>
      <c r="L57" s="1" t="n">
        <f aca="false">SUM(C57:K57)</f>
        <v>164</v>
      </c>
    </row>
    <row r="58" customFormat="false" ht="15" hidden="false" customHeight="false" outlineLevel="0" collapsed="false">
      <c r="A58" s="18"/>
      <c r="B58" s="0" t="s">
        <v>14</v>
      </c>
      <c r="E58" s="0"/>
      <c r="F58" s="1" t="n">
        <v>313</v>
      </c>
      <c r="G58" s="0"/>
      <c r="H58" s="0"/>
      <c r="I58" s="0"/>
      <c r="J58" s="0"/>
      <c r="L58" s="1" t="n">
        <f aca="false">SUM(C58:K58)</f>
        <v>313</v>
      </c>
    </row>
    <row r="59" customFormat="false" ht="15" hidden="false" customHeight="false" outlineLevel="0" collapsed="false">
      <c r="A59" s="18" t="n">
        <v>42374</v>
      </c>
      <c r="B59" s="0" t="s">
        <v>165</v>
      </c>
      <c r="E59" s="0"/>
      <c r="F59" s="0"/>
      <c r="G59" s="1" t="n">
        <v>1000</v>
      </c>
      <c r="H59" s="0"/>
      <c r="I59" s="0"/>
      <c r="J59" s="0"/>
      <c r="L59" s="1" t="n">
        <f aca="false">SUM(C59:K59)</f>
        <v>1000</v>
      </c>
    </row>
    <row r="60" customFormat="false" ht="15" hidden="false" customHeight="false" outlineLevel="0" collapsed="false">
      <c r="A60" s="18"/>
      <c r="B60" s="0" t="s">
        <v>25</v>
      </c>
      <c r="E60" s="0"/>
      <c r="F60" s="0"/>
      <c r="G60" s="0"/>
      <c r="H60" s="0"/>
      <c r="I60" s="0"/>
      <c r="J60" s="1" t="n">
        <v>168</v>
      </c>
      <c r="L60" s="1" t="n">
        <f aca="false">SUM(C60:K60)</f>
        <v>168</v>
      </c>
    </row>
    <row r="61" customFormat="false" ht="15" hidden="false" customHeight="false" outlineLevel="0" collapsed="false">
      <c r="A61" s="18"/>
      <c r="B61" s="0" t="s">
        <v>66</v>
      </c>
      <c r="E61" s="0"/>
      <c r="F61" s="1" t="n">
        <v>37</v>
      </c>
      <c r="G61" s="0"/>
      <c r="H61" s="0"/>
      <c r="I61" s="0"/>
      <c r="L61" s="1" t="n">
        <f aca="false">SUM(C61:K61)</f>
        <v>37</v>
      </c>
    </row>
    <row r="62" customFormat="false" ht="15" hidden="false" customHeight="false" outlineLevel="0" collapsed="false">
      <c r="A62" s="18"/>
      <c r="B62" s="0" t="s">
        <v>78</v>
      </c>
      <c r="E62" s="0"/>
      <c r="F62" s="0"/>
      <c r="G62" s="1" t="n">
        <f aca="false">100 + 50</f>
        <v>150</v>
      </c>
      <c r="H62" s="0"/>
      <c r="I62" s="0"/>
      <c r="L62" s="1" t="n">
        <f aca="false">SUM(C62:K62)</f>
        <v>150</v>
      </c>
    </row>
    <row r="63" customFormat="false" ht="15" hidden="false" customHeight="false" outlineLevel="0" collapsed="false">
      <c r="A63" s="18"/>
      <c r="B63" s="0" t="s">
        <v>24</v>
      </c>
      <c r="E63" s="0"/>
      <c r="F63" s="0"/>
      <c r="G63" s="0"/>
      <c r="H63" s="1" t="n">
        <v>30</v>
      </c>
      <c r="I63" s="0"/>
      <c r="L63" s="1" t="n">
        <f aca="false">SUM(C63:K63)</f>
        <v>30</v>
      </c>
    </row>
    <row r="64" customFormat="false" ht="15" hidden="false" customHeight="false" outlineLevel="0" collapsed="false">
      <c r="A64" s="18" t="n">
        <v>42375</v>
      </c>
      <c r="B64" s="0" t="s">
        <v>14</v>
      </c>
      <c r="E64" s="0"/>
      <c r="F64" s="1" t="n">
        <f aca="false">705 + 276</f>
        <v>981</v>
      </c>
      <c r="G64" s="0"/>
      <c r="H64" s="0"/>
      <c r="I64" s="0"/>
      <c r="L64" s="1" t="n">
        <f aca="false">SUM(C64:K64)</f>
        <v>981</v>
      </c>
    </row>
    <row r="65" customFormat="false" ht="15" hidden="false" customHeight="false" outlineLevel="0" collapsed="false">
      <c r="A65" s="18"/>
      <c r="B65" s="0" t="s">
        <v>14</v>
      </c>
      <c r="E65" s="0"/>
      <c r="F65" s="1" t="n">
        <f aca="false">149.58 + 66 + 136</f>
        <v>351.58</v>
      </c>
      <c r="G65" s="0"/>
      <c r="H65" s="0"/>
      <c r="I65" s="0"/>
      <c r="L65" s="1" t="n">
        <f aca="false">SUM(C65:K65)</f>
        <v>351.58</v>
      </c>
    </row>
    <row r="66" customFormat="false" ht="15" hidden="false" customHeight="false" outlineLevel="0" collapsed="false">
      <c r="A66" s="18" t="n">
        <v>42376</v>
      </c>
      <c r="B66" s="0" t="s">
        <v>14</v>
      </c>
      <c r="E66" s="0"/>
      <c r="F66" s="1" t="n">
        <f aca="false">158 + 257.53</f>
        <v>415.53</v>
      </c>
      <c r="G66" s="0"/>
      <c r="H66" s="0"/>
      <c r="I66" s="0"/>
      <c r="L66" s="1" t="n">
        <f aca="false">SUM(C66:K66)</f>
        <v>415.53</v>
      </c>
    </row>
    <row r="67" customFormat="false" ht="15" hidden="false" customHeight="false" outlineLevel="0" collapsed="false">
      <c r="A67" s="18" t="n">
        <v>42378</v>
      </c>
      <c r="B67" s="0" t="s">
        <v>14</v>
      </c>
      <c r="E67" s="0"/>
      <c r="F67" s="1" t="n">
        <v>211</v>
      </c>
      <c r="G67" s="0"/>
      <c r="H67" s="0"/>
      <c r="I67" s="0"/>
      <c r="L67" s="1" t="n">
        <f aca="false">SUM(C67:K67)</f>
        <v>211</v>
      </c>
    </row>
    <row r="68" customFormat="false" ht="15" hidden="false" customHeight="false" outlineLevel="0" collapsed="false">
      <c r="A68" s="18"/>
      <c r="B68" s="0" t="s">
        <v>14</v>
      </c>
      <c r="E68" s="0"/>
      <c r="F68" s="1" t="n">
        <v>366</v>
      </c>
      <c r="G68" s="0"/>
      <c r="H68" s="0"/>
      <c r="I68" s="0"/>
      <c r="L68" s="1" t="n">
        <f aca="false">SUM(C68:K68)</f>
        <v>366</v>
      </c>
    </row>
    <row r="69" customFormat="false" ht="15" hidden="false" customHeight="false" outlineLevel="0" collapsed="false">
      <c r="A69" s="18"/>
      <c r="B69" s="0" t="s">
        <v>14</v>
      </c>
      <c r="E69" s="0"/>
      <c r="F69" s="1" t="n">
        <v>443</v>
      </c>
      <c r="G69" s="0"/>
      <c r="H69" s="0"/>
      <c r="I69" s="0"/>
      <c r="L69" s="1" t="n">
        <f aca="false">SUM(C69:K69)</f>
        <v>443</v>
      </c>
    </row>
    <row r="70" customFormat="false" ht="15" hidden="false" customHeight="false" outlineLevel="0" collapsed="false">
      <c r="A70" s="18" t="n">
        <v>42379</v>
      </c>
      <c r="B70" s="0" t="s">
        <v>24</v>
      </c>
      <c r="E70" s="0"/>
      <c r="F70" s="0"/>
      <c r="G70" s="0"/>
      <c r="H70" s="1" t="n">
        <v>30</v>
      </c>
      <c r="I70" s="0"/>
      <c r="L70" s="1" t="n">
        <f aca="false">SUM(C70:K70)</f>
        <v>30</v>
      </c>
    </row>
    <row r="71" customFormat="false" ht="15" hidden="false" customHeight="false" outlineLevel="0" collapsed="false">
      <c r="A71" s="18"/>
      <c r="B71" s="0" t="s">
        <v>166</v>
      </c>
      <c r="E71" s="0"/>
      <c r="F71" s="0"/>
      <c r="G71" s="1" t="n">
        <v>1000</v>
      </c>
      <c r="H71" s="0"/>
      <c r="I71" s="0"/>
      <c r="L71" s="1" t="n">
        <f aca="false">SUM(C71:K71)</f>
        <v>1000</v>
      </c>
    </row>
    <row r="72" customFormat="false" ht="15" hidden="false" customHeight="false" outlineLevel="0" collapsed="false">
      <c r="A72" s="18"/>
      <c r="B72" s="0" t="s">
        <v>14</v>
      </c>
      <c r="E72" s="0"/>
      <c r="F72" s="1" t="n">
        <v>84</v>
      </c>
      <c r="G72" s="0"/>
      <c r="H72" s="0"/>
      <c r="I72" s="0"/>
      <c r="L72" s="1" t="n">
        <f aca="false">SUM(C72:K72)</f>
        <v>84</v>
      </c>
    </row>
    <row r="73" customFormat="false" ht="15" hidden="false" customHeight="false" outlineLevel="0" collapsed="false">
      <c r="A73" s="18" t="n">
        <v>42380</v>
      </c>
      <c r="B73" s="0" t="s">
        <v>14</v>
      </c>
      <c r="E73" s="0"/>
      <c r="F73" s="1" t="n">
        <v>31</v>
      </c>
      <c r="G73" s="0"/>
      <c r="H73" s="0"/>
      <c r="I73" s="0"/>
      <c r="L73" s="1" t="n">
        <f aca="false">SUM(C73:K73)</f>
        <v>31</v>
      </c>
    </row>
    <row r="74" customFormat="false" ht="15" hidden="false" customHeight="false" outlineLevel="0" collapsed="false">
      <c r="A74" s="18" t="n">
        <v>42381</v>
      </c>
      <c r="B74" s="0" t="s">
        <v>14</v>
      </c>
      <c r="E74" s="0"/>
      <c r="F74" s="1" t="n">
        <v>1417</v>
      </c>
      <c r="G74" s="0"/>
      <c r="H74" s="0"/>
      <c r="I74" s="0"/>
      <c r="L74" s="1" t="n">
        <f aca="false">SUM(C74:K74)</f>
        <v>1417</v>
      </c>
    </row>
    <row r="75" customFormat="false" ht="15" hidden="false" customHeight="false" outlineLevel="0" collapsed="false">
      <c r="B75" s="0" t="s">
        <v>28</v>
      </c>
      <c r="E75" s="0"/>
      <c r="F75" s="0"/>
      <c r="G75" s="0"/>
      <c r="H75" s="1" t="n">
        <v>23</v>
      </c>
      <c r="I75" s="0"/>
      <c r="L75" s="1" t="n">
        <f aca="false">SUM(C75:K75)</f>
        <v>23</v>
      </c>
    </row>
    <row r="76" customFormat="false" ht="15" hidden="false" customHeight="false" outlineLevel="0" collapsed="false">
      <c r="A76" s="18" t="n">
        <v>42382</v>
      </c>
      <c r="B76" s="0" t="s">
        <v>166</v>
      </c>
      <c r="E76" s="0"/>
      <c r="F76" s="1" t="n">
        <f aca="false">17 + 150</f>
        <v>167</v>
      </c>
      <c r="G76" s="0"/>
      <c r="H76" s="0"/>
      <c r="I76" s="0"/>
      <c r="L76" s="1" t="n">
        <f aca="false">SUM(C76:K76)</f>
        <v>167</v>
      </c>
    </row>
    <row r="77" customFormat="false" ht="15" hidden="false" customHeight="false" outlineLevel="0" collapsed="false">
      <c r="A77" s="18"/>
      <c r="B77" s="0" t="s">
        <v>14</v>
      </c>
      <c r="E77" s="0"/>
      <c r="F77" s="1" t="n">
        <v>89</v>
      </c>
      <c r="G77" s="0"/>
      <c r="H77" s="0"/>
      <c r="I77" s="0"/>
      <c r="L77" s="1" t="n">
        <f aca="false">SUM(C77:K77)</f>
        <v>89</v>
      </c>
    </row>
    <row r="78" customFormat="false" ht="15" hidden="false" customHeight="false" outlineLevel="0" collapsed="false">
      <c r="A78" s="18"/>
      <c r="B78" s="0" t="s">
        <v>167</v>
      </c>
      <c r="E78" s="0"/>
      <c r="F78" s="0"/>
      <c r="G78" s="0"/>
      <c r="H78" s="0"/>
      <c r="I78" s="1" t="n">
        <v>125</v>
      </c>
      <c r="L78" s="1" t="n">
        <f aca="false">SUM(C78:K78)</f>
        <v>125</v>
      </c>
    </row>
    <row r="79" customFormat="false" ht="15" hidden="false" customHeight="false" outlineLevel="0" collapsed="false">
      <c r="A79" s="18" t="n">
        <v>42383</v>
      </c>
      <c r="B79" s="0" t="s">
        <v>14</v>
      </c>
      <c r="E79" s="0"/>
      <c r="F79" s="1" t="n">
        <f aca="false">729.48 + 10</f>
        <v>739.48</v>
      </c>
      <c r="G79" s="0"/>
      <c r="H79" s="0"/>
      <c r="I79" s="0"/>
      <c r="L79" s="1" t="n">
        <f aca="false">SUM(C79:K79)</f>
        <v>739.48</v>
      </c>
    </row>
    <row r="80" customFormat="false" ht="15" hidden="false" customHeight="false" outlineLevel="0" collapsed="false">
      <c r="A80" s="18"/>
      <c r="B80" s="0" t="s">
        <v>28</v>
      </c>
      <c r="E80" s="0"/>
      <c r="F80" s="0"/>
      <c r="G80" s="0"/>
      <c r="H80" s="1" t="n">
        <v>33</v>
      </c>
      <c r="I80" s="0"/>
      <c r="L80" s="1" t="n">
        <f aca="false">SUM(C80:K80)</f>
        <v>33</v>
      </c>
    </row>
    <row r="81" customFormat="false" ht="15" hidden="false" customHeight="false" outlineLevel="0" collapsed="false">
      <c r="A81" s="18"/>
      <c r="B81" s="0" t="s">
        <v>24</v>
      </c>
      <c r="E81" s="0"/>
      <c r="F81" s="0"/>
      <c r="G81" s="0"/>
      <c r="H81" s="1" t="n">
        <v>17</v>
      </c>
      <c r="I81" s="0"/>
      <c r="L81" s="1" t="n">
        <f aca="false">SUM(C81:K81)</f>
        <v>17</v>
      </c>
    </row>
    <row r="82" customFormat="false" ht="15" hidden="false" customHeight="false" outlineLevel="0" collapsed="false">
      <c r="A82" s="18" t="n">
        <v>42384</v>
      </c>
      <c r="B82" s="0" t="s">
        <v>168</v>
      </c>
      <c r="E82" s="0"/>
      <c r="F82" s="0"/>
      <c r="G82" s="1" t="n">
        <f aca="false">150 + 120 + 100 + 100 + 30</f>
        <v>500</v>
      </c>
      <c r="H82" s="0"/>
      <c r="I82" s="0"/>
      <c r="L82" s="1" t="n">
        <f aca="false">SUM(C82:K82)</f>
        <v>500</v>
      </c>
    </row>
    <row r="83" customFormat="false" ht="15" hidden="false" customHeight="false" outlineLevel="0" collapsed="false">
      <c r="A83" s="18"/>
      <c r="B83" s="0" t="s">
        <v>14</v>
      </c>
      <c r="E83" s="0"/>
      <c r="F83" s="1" t="n">
        <v>193</v>
      </c>
      <c r="G83" s="0"/>
      <c r="H83" s="0"/>
      <c r="I83" s="0"/>
      <c r="L83" s="1" t="n">
        <f aca="false">SUM(C83:K83)</f>
        <v>193</v>
      </c>
    </row>
    <row r="84" customFormat="false" ht="15" hidden="false" customHeight="false" outlineLevel="0" collapsed="false">
      <c r="A84" s="18"/>
      <c r="B84" s="0" t="s">
        <v>14</v>
      </c>
      <c r="E84" s="0"/>
      <c r="F84" s="1" t="n">
        <v>790</v>
      </c>
      <c r="G84" s="0"/>
      <c r="H84" s="0"/>
      <c r="I84" s="0"/>
      <c r="L84" s="1" t="n">
        <f aca="false">SUM(C84:K84)</f>
        <v>790</v>
      </c>
    </row>
    <row r="85" customFormat="false" ht="15" hidden="false" customHeight="false" outlineLevel="0" collapsed="false">
      <c r="A85" s="18" t="n">
        <v>42385</v>
      </c>
      <c r="B85" s="0" t="s">
        <v>144</v>
      </c>
      <c r="E85" s="1" t="n">
        <v>200</v>
      </c>
      <c r="F85" s="0"/>
      <c r="G85" s="0"/>
      <c r="H85" s="0"/>
      <c r="I85" s="0"/>
      <c r="L85" s="1" t="n">
        <f aca="false">SUM(C85:K85)</f>
        <v>200</v>
      </c>
    </row>
    <row r="86" customFormat="false" ht="15" hidden="false" customHeight="false" outlineLevel="0" collapsed="false">
      <c r="A86" s="18"/>
      <c r="B86" s="0" t="s">
        <v>14</v>
      </c>
      <c r="E86" s="0"/>
      <c r="F86" s="1" t="n">
        <f aca="false">645 + 1030.01 + 269 + 337 + 264</f>
        <v>2545.01</v>
      </c>
      <c r="G86" s="0"/>
      <c r="H86" s="0"/>
      <c r="I86" s="0"/>
      <c r="L86" s="1" t="n">
        <f aca="false">SUM(C86:K86)</f>
        <v>2545.01</v>
      </c>
    </row>
    <row r="87" customFormat="false" ht="15" hidden="false" customHeight="false" outlineLevel="0" collapsed="false">
      <c r="A87" s="18" t="n">
        <v>42386</v>
      </c>
      <c r="B87" s="0" t="s">
        <v>14</v>
      </c>
      <c r="E87" s="0"/>
      <c r="F87" s="1" t="n">
        <v>124</v>
      </c>
      <c r="G87" s="0"/>
      <c r="H87" s="0"/>
      <c r="I87" s="0"/>
      <c r="L87" s="1" t="n">
        <f aca="false">SUM(C87:K87)</f>
        <v>124</v>
      </c>
    </row>
    <row r="88" customFormat="false" ht="15" hidden="false" customHeight="false" outlineLevel="0" collapsed="false">
      <c r="A88" s="18"/>
      <c r="B88" s="0" t="s">
        <v>169</v>
      </c>
      <c r="E88" s="0"/>
      <c r="F88" s="0"/>
      <c r="G88" s="0"/>
      <c r="H88" s="0"/>
      <c r="I88" s="1" t="n">
        <v>90</v>
      </c>
      <c r="L88" s="1" t="n">
        <f aca="false">SUM(C88:K88)</f>
        <v>90</v>
      </c>
    </row>
    <row r="89" customFormat="false" ht="15" hidden="false" customHeight="false" outlineLevel="0" collapsed="false">
      <c r="A89" s="18" t="n">
        <v>42387</v>
      </c>
      <c r="B89" s="0" t="s">
        <v>170</v>
      </c>
      <c r="E89" s="1" t="n">
        <v>1150</v>
      </c>
      <c r="F89" s="0"/>
      <c r="G89" s="0"/>
      <c r="H89" s="0"/>
      <c r="I89" s="0"/>
      <c r="L89" s="1" t="n">
        <f aca="false">SUM(C89:K89)</f>
        <v>1150</v>
      </c>
    </row>
    <row r="90" customFormat="false" ht="15" hidden="false" customHeight="false" outlineLevel="0" collapsed="false">
      <c r="A90" s="18"/>
      <c r="B90" s="0" t="s">
        <v>151</v>
      </c>
      <c r="E90" s="0"/>
      <c r="F90" s="0"/>
      <c r="G90" s="0"/>
      <c r="H90" s="1" t="n">
        <v>600</v>
      </c>
      <c r="I90" s="0"/>
      <c r="L90" s="1" t="n">
        <f aca="false">SUM(C90:K90)</f>
        <v>600</v>
      </c>
    </row>
    <row r="91" customFormat="false" ht="15" hidden="false" customHeight="false" outlineLevel="0" collapsed="false">
      <c r="A91" s="18"/>
      <c r="B91" s="0" t="s">
        <v>14</v>
      </c>
      <c r="E91" s="0"/>
      <c r="F91" s="1" t="n">
        <v>139</v>
      </c>
      <c r="G91" s="0"/>
      <c r="H91" s="0"/>
      <c r="I91" s="0"/>
      <c r="L91" s="1" t="n">
        <f aca="false">SUM(C91:K91)</f>
        <v>139</v>
      </c>
    </row>
    <row r="92" customFormat="false" ht="15" hidden="false" customHeight="false" outlineLevel="0" collapsed="false">
      <c r="A92" s="18"/>
      <c r="B92" s="0" t="s">
        <v>166</v>
      </c>
      <c r="E92" s="0"/>
      <c r="F92" s="0"/>
      <c r="G92" s="1" t="n">
        <v>300</v>
      </c>
      <c r="H92" s="0"/>
      <c r="I92" s="0"/>
      <c r="L92" s="1" t="n">
        <f aca="false">SUM(C92:K92)</f>
        <v>300</v>
      </c>
    </row>
    <row r="93" customFormat="false" ht="15" hidden="false" customHeight="false" outlineLevel="0" collapsed="false">
      <c r="A93" s="18" t="n">
        <v>42388</v>
      </c>
      <c r="B93" s="0" t="s">
        <v>148</v>
      </c>
      <c r="E93" s="1" t="n">
        <v>30</v>
      </c>
      <c r="F93" s="0"/>
      <c r="G93" s="0"/>
      <c r="H93" s="0"/>
      <c r="I93" s="0"/>
      <c r="L93" s="1" t="n">
        <f aca="false">SUM(C93:K93)</f>
        <v>30</v>
      </c>
    </row>
    <row r="94" customFormat="false" ht="15" hidden="false" customHeight="false" outlineLevel="0" collapsed="false">
      <c r="A94" s="18" t="n">
        <v>42389</v>
      </c>
      <c r="B94" s="0" t="s">
        <v>144</v>
      </c>
      <c r="E94" s="1" t="n">
        <v>150</v>
      </c>
      <c r="F94" s="0"/>
      <c r="G94" s="0"/>
      <c r="H94" s="0"/>
      <c r="I94" s="0"/>
      <c r="L94" s="1" t="n">
        <f aca="false">SUM(C94:K94)</f>
        <v>150</v>
      </c>
    </row>
    <row r="95" customFormat="false" ht="15" hidden="false" customHeight="false" outlineLevel="0" collapsed="false">
      <c r="A95" s="18"/>
      <c r="B95" s="0" t="s">
        <v>32</v>
      </c>
      <c r="F95" s="0"/>
      <c r="G95" s="0"/>
      <c r="H95" s="1" t="n">
        <v>400</v>
      </c>
      <c r="I95" s="0"/>
      <c r="L95" s="1" t="n">
        <f aca="false">SUM(C95:K95)</f>
        <v>400</v>
      </c>
    </row>
    <row r="96" customFormat="false" ht="15" hidden="false" customHeight="false" outlineLevel="0" collapsed="false">
      <c r="A96" s="18"/>
      <c r="B96" s="0" t="s">
        <v>14</v>
      </c>
      <c r="F96" s="1" t="n">
        <v>1108</v>
      </c>
      <c r="G96" s="0"/>
      <c r="H96" s="0"/>
      <c r="I96" s="0"/>
      <c r="L96" s="1" t="n">
        <f aca="false">SUM(C96:K96)</f>
        <v>1108</v>
      </c>
    </row>
    <row r="97" customFormat="false" ht="15" hidden="false" customHeight="false" outlineLevel="0" collapsed="false">
      <c r="A97" s="18" t="n">
        <v>42390</v>
      </c>
      <c r="B97" s="0" t="s">
        <v>159</v>
      </c>
      <c r="F97" s="0"/>
      <c r="G97" s="1" t="n">
        <v>164</v>
      </c>
      <c r="H97" s="0"/>
      <c r="I97" s="0"/>
      <c r="L97" s="1" t="n">
        <f aca="false">SUM(C97:K97)</f>
        <v>164</v>
      </c>
    </row>
    <row r="98" customFormat="false" ht="15" hidden="false" customHeight="false" outlineLevel="0" collapsed="false">
      <c r="A98" s="18" t="n">
        <v>42391</v>
      </c>
      <c r="B98" s="0" t="s">
        <v>171</v>
      </c>
      <c r="F98" s="0"/>
      <c r="G98" s="0"/>
      <c r="H98" s="0"/>
      <c r="I98" s="1" t="n">
        <v>1000</v>
      </c>
      <c r="L98" s="1" t="n">
        <f aca="false">SUM(C98:K98)</f>
        <v>1000</v>
      </c>
    </row>
    <row r="99" customFormat="false" ht="15" hidden="false" customHeight="false" outlineLevel="0" collapsed="false">
      <c r="A99" s="18"/>
      <c r="B99" s="0" t="s">
        <v>172</v>
      </c>
      <c r="F99" s="0"/>
      <c r="G99" s="0"/>
      <c r="H99" s="0"/>
      <c r="I99" s="1" t="n">
        <v>1600</v>
      </c>
      <c r="L99" s="1" t="n">
        <f aca="false">SUM(C99:K99)</f>
        <v>1600</v>
      </c>
      <c r="P99" s="1"/>
    </row>
    <row r="100" customFormat="false" ht="15" hidden="false" customHeight="false" outlineLevel="0" collapsed="false">
      <c r="A100" s="18"/>
      <c r="B100" s="0" t="s">
        <v>14</v>
      </c>
      <c r="F100" s="1" t="n">
        <f aca="false">286.78 + 313 + 198 + 559 + 308</f>
        <v>1664.78</v>
      </c>
      <c r="G100" s="0"/>
      <c r="H100" s="0"/>
      <c r="I100" s="0"/>
      <c r="L100" s="1" t="n">
        <f aca="false">SUM(C100:K100)</f>
        <v>1664.78</v>
      </c>
    </row>
    <row r="101" customFormat="false" ht="15" hidden="false" customHeight="false" outlineLevel="0" collapsed="false">
      <c r="A101" s="18" t="n">
        <v>42392</v>
      </c>
      <c r="B101" s="0" t="s">
        <v>159</v>
      </c>
      <c r="F101" s="0"/>
      <c r="G101" s="1" t="n">
        <v>164</v>
      </c>
      <c r="H101" s="0"/>
      <c r="I101" s="0"/>
      <c r="L101" s="1" t="n">
        <f aca="false">SUM(C101:K101)</f>
        <v>164</v>
      </c>
    </row>
    <row r="102" customFormat="false" ht="15" hidden="false" customHeight="false" outlineLevel="0" collapsed="false">
      <c r="A102" s="18" t="n">
        <v>42394</v>
      </c>
      <c r="B102" s="0" t="s">
        <v>14</v>
      </c>
      <c r="F102" s="1" t="n">
        <v>84</v>
      </c>
      <c r="G102" s="0"/>
      <c r="H102" s="0"/>
      <c r="I102" s="0"/>
      <c r="L102" s="1" t="n">
        <f aca="false">SUM(C102:K102)</f>
        <v>84</v>
      </c>
    </row>
    <row r="103" customFormat="false" ht="15" hidden="false" customHeight="false" outlineLevel="0" collapsed="false">
      <c r="A103" s="18"/>
      <c r="B103" s="0" t="s">
        <v>173</v>
      </c>
      <c r="F103" s="0"/>
      <c r="G103" s="0"/>
      <c r="H103" s="1" t="n">
        <v>30</v>
      </c>
      <c r="I103" s="0"/>
      <c r="L103" s="1" t="n">
        <f aca="false">SUM(C103:K103)</f>
        <v>30</v>
      </c>
    </row>
    <row r="104" customFormat="false" ht="15" hidden="false" customHeight="false" outlineLevel="0" collapsed="false">
      <c r="A104" s="18" t="n">
        <v>42395</v>
      </c>
      <c r="B104" s="0" t="s">
        <v>166</v>
      </c>
      <c r="F104" s="0"/>
      <c r="G104" s="1" t="n">
        <v>120</v>
      </c>
      <c r="I104" s="0"/>
      <c r="L104" s="1" t="n">
        <f aca="false">SUM(C104:K104)</f>
        <v>120</v>
      </c>
    </row>
    <row r="105" customFormat="false" ht="15" hidden="false" customHeight="false" outlineLevel="0" collapsed="false">
      <c r="B105" s="0" t="s">
        <v>14</v>
      </c>
      <c r="F105" s="0"/>
      <c r="G105" s="1" t="n">
        <v>1325</v>
      </c>
      <c r="I105" s="0"/>
      <c r="L105" s="1" t="n">
        <f aca="false">SUM(C105:K105)</f>
        <v>1325</v>
      </c>
    </row>
    <row r="106" customFormat="false" ht="15" hidden="false" customHeight="false" outlineLevel="0" collapsed="false">
      <c r="B106" s="0" t="s">
        <v>174</v>
      </c>
      <c r="F106" s="0"/>
      <c r="I106" s="1" t="n">
        <v>1000</v>
      </c>
      <c r="L106" s="1" t="n">
        <f aca="false">SUM(C106:K106)</f>
        <v>1000</v>
      </c>
    </row>
    <row r="107" customFormat="false" ht="15" hidden="false" customHeight="false" outlineLevel="0" collapsed="false">
      <c r="A107" s="18"/>
      <c r="B107" s="0" t="s">
        <v>175</v>
      </c>
      <c r="F107" s="0"/>
      <c r="I107" s="1" t="n">
        <v>700</v>
      </c>
      <c r="L107" s="1" t="n">
        <f aca="false">SUM(C107:K107)</f>
        <v>700</v>
      </c>
    </row>
    <row r="108" customFormat="false" ht="15" hidden="false" customHeight="false" outlineLevel="0" collapsed="false">
      <c r="A108" s="18" t="n">
        <v>42396</v>
      </c>
      <c r="B108" s="0" t="s">
        <v>66</v>
      </c>
      <c r="F108" s="1" t="n">
        <v>41</v>
      </c>
      <c r="L108" s="1" t="n">
        <f aca="false">SUM(C108:K108)</f>
        <v>41</v>
      </c>
    </row>
    <row r="109" customFormat="false" ht="15" hidden="false" customHeight="false" outlineLevel="0" collapsed="false">
      <c r="L109" s="1" t="n">
        <f aca="false">SUM(C109:K109)</f>
        <v>0</v>
      </c>
    </row>
    <row r="110" customFormat="false" ht="15" hidden="false" customHeight="false" outlineLevel="0" collapsed="false">
      <c r="A110" s="18"/>
      <c r="L110" s="1" t="n">
        <f aca="false">SUM(C110:K110)</f>
        <v>0</v>
      </c>
    </row>
    <row r="111" customFormat="false" ht="15" hidden="false" customHeight="false" outlineLevel="0" collapsed="false">
      <c r="A111" s="18"/>
      <c r="L111" s="1" t="n">
        <f aca="false">SUM(C111:K111)</f>
        <v>0</v>
      </c>
    </row>
    <row r="112" customFormat="false" ht="15" hidden="false" customHeight="false" outlineLevel="0" collapsed="false">
      <c r="L112" s="1" t="n">
        <f aca="false">SUM(C112:K112)</f>
        <v>0</v>
      </c>
    </row>
    <row r="113" customFormat="false" ht="15" hidden="false" customHeight="false" outlineLevel="0" collapsed="false">
      <c r="A113" s="18"/>
      <c r="L113" s="1" t="n">
        <f aca="false">SUM(C113:K113)</f>
        <v>0</v>
      </c>
    </row>
    <row r="114" customFormat="false" ht="15" hidden="false" customHeight="false" outlineLevel="0" collapsed="false">
      <c r="L114" s="1" t="n">
        <f aca="false">SUM(C114:K114)</f>
        <v>0</v>
      </c>
    </row>
    <row r="115" customFormat="false" ht="15" hidden="false" customHeight="false" outlineLevel="0" collapsed="false">
      <c r="A115" s="18"/>
      <c r="L115" s="1" t="n">
        <f aca="false">SUM(C115:K115)</f>
        <v>0</v>
      </c>
    </row>
    <row r="116" customFormat="false" ht="15" hidden="false" customHeight="false" outlineLevel="0" collapsed="false">
      <c r="A116" s="18"/>
      <c r="L116" s="1" t="n">
        <f aca="false">SUM(C116:K116)</f>
        <v>0</v>
      </c>
    </row>
    <row r="117" customFormat="false" ht="15" hidden="false" customHeight="false" outlineLevel="0" collapsed="false">
      <c r="A117" s="18"/>
      <c r="L117" s="1" t="n">
        <f aca="false">SUM(C117:K117)</f>
        <v>0</v>
      </c>
    </row>
    <row r="118" customFormat="false" ht="15" hidden="false" customHeight="false" outlineLevel="0" collapsed="false">
      <c r="A118" s="18"/>
      <c r="L118" s="1" t="n">
        <f aca="false">SUM(C118:K118)</f>
        <v>0</v>
      </c>
    </row>
    <row r="119" customFormat="false" ht="15" hidden="false" customHeight="false" outlineLevel="0" collapsed="false">
      <c r="L119" s="1" t="n">
        <f aca="false">SUM(C119:K119)</f>
        <v>0</v>
      </c>
    </row>
    <row r="120" customFormat="false" ht="15" hidden="false" customHeight="false" outlineLevel="0" collapsed="false">
      <c r="A120" s="18"/>
      <c r="L120" s="1" t="n">
        <f aca="false">SUM(C120:K120)</f>
        <v>0</v>
      </c>
    </row>
    <row r="121" customFormat="false" ht="15" hidden="false" customHeight="false" outlineLevel="0" collapsed="false">
      <c r="A121" s="18"/>
      <c r="L121" s="1" t="n">
        <f aca="false">SUM(C121:K121)</f>
        <v>0</v>
      </c>
    </row>
    <row r="122" customFormat="false" ht="15" hidden="false" customHeight="false" outlineLevel="0" collapsed="false">
      <c r="A122" s="18"/>
      <c r="L122" s="1" t="n">
        <f aca="false">SUM(C122:K122)</f>
        <v>0</v>
      </c>
    </row>
    <row r="123" customFormat="false" ht="15" hidden="false" customHeight="false" outlineLevel="0" collapsed="false">
      <c r="L123" s="1" t="n">
        <f aca="false">SUM(C123:K123)</f>
        <v>0</v>
      </c>
    </row>
    <row r="124" customFormat="false" ht="15" hidden="false" customHeight="false" outlineLevel="0" collapsed="false">
      <c r="A124" s="18"/>
      <c r="L124" s="1" t="n">
        <f aca="false">SUM(C124:K124)</f>
        <v>0</v>
      </c>
    </row>
    <row r="125" customFormat="false" ht="15" hidden="false" customHeight="false" outlineLevel="0" collapsed="false">
      <c r="A125" s="18"/>
      <c r="L125" s="1" t="n">
        <f aca="false">SUM(C125:K125)</f>
        <v>0</v>
      </c>
    </row>
    <row r="126" customFormat="false" ht="15" hidden="false" customHeight="false" outlineLevel="0" collapsed="false">
      <c r="A126" s="18"/>
      <c r="L126" s="1" t="n">
        <f aca="false">SUM(C126:K126)</f>
        <v>0</v>
      </c>
    </row>
    <row r="127" customFormat="false" ht="15" hidden="false" customHeight="false" outlineLevel="0" collapsed="false">
      <c r="A127" s="18"/>
      <c r="L127" s="1" t="n">
        <f aca="false">SUM(C127:K127)</f>
        <v>0</v>
      </c>
    </row>
    <row r="128" customFormat="false" ht="15" hidden="false" customHeight="false" outlineLevel="0" collapsed="false">
      <c r="A128" s="18"/>
      <c r="L128" s="1" t="n">
        <f aca="false">SUM(C128:K128)</f>
        <v>0</v>
      </c>
    </row>
    <row r="129" customFormat="false" ht="15" hidden="false" customHeight="false" outlineLevel="0" collapsed="false">
      <c r="A129" s="18"/>
      <c r="L129" s="1" t="n">
        <f aca="false">SUM(C129:K129)</f>
        <v>0</v>
      </c>
    </row>
    <row r="130" customFormat="false" ht="15" hidden="false" customHeight="false" outlineLevel="0" collapsed="false">
      <c r="A130" s="18"/>
      <c r="L130" s="1" t="n">
        <f aca="false">SUM(C130:K130)</f>
        <v>0</v>
      </c>
    </row>
    <row r="131" customFormat="false" ht="15" hidden="false" customHeight="false" outlineLevel="0" collapsed="false">
      <c r="L131" s="1" t="n">
        <f aca="false">SUM(C131:K131)</f>
        <v>0</v>
      </c>
    </row>
    <row r="132" customFormat="false" ht="15" hidden="false" customHeight="false" outlineLevel="0" collapsed="false">
      <c r="A132" s="18"/>
      <c r="L132" s="1" t="n">
        <f aca="false">SUM(C132:K132)</f>
        <v>0</v>
      </c>
    </row>
    <row r="133" customFormat="false" ht="15" hidden="false" customHeight="false" outlineLevel="0" collapsed="false">
      <c r="A133" s="18"/>
      <c r="L133" s="1" t="n">
        <f aca="false">SUM(C133:K133)</f>
        <v>0</v>
      </c>
    </row>
    <row r="134" customFormat="false" ht="15" hidden="false" customHeight="false" outlineLevel="0" collapsed="false">
      <c r="L134" s="1" t="n">
        <f aca="false">SUM(C134:K134)</f>
        <v>0</v>
      </c>
    </row>
    <row r="135" customFormat="false" ht="15" hidden="false" customHeight="false" outlineLevel="0" collapsed="false">
      <c r="A135" s="18"/>
      <c r="L135" s="1" t="n">
        <f aca="false">SUM(C135:K135)</f>
        <v>0</v>
      </c>
    </row>
    <row r="136" customFormat="false" ht="15" hidden="false" customHeight="false" outlineLevel="0" collapsed="false">
      <c r="A136" s="18"/>
      <c r="L136" s="1" t="n">
        <f aca="false">SUM(C136:K136)</f>
        <v>0</v>
      </c>
    </row>
    <row r="137" customFormat="false" ht="15" hidden="false" customHeight="false" outlineLevel="0" collapsed="false">
      <c r="A137" s="18"/>
      <c r="L137" s="1" t="n">
        <f aca="false">SUM(C137:K137)</f>
        <v>0</v>
      </c>
    </row>
    <row r="138" customFormat="false" ht="15" hidden="false" customHeight="false" outlineLevel="0" collapsed="false">
      <c r="A138" s="18"/>
      <c r="L138" s="1" t="n">
        <f aca="false">SUM(C138:K138)</f>
        <v>0</v>
      </c>
    </row>
    <row r="139" customFormat="false" ht="15" hidden="false" customHeight="false" outlineLevel="0" collapsed="false">
      <c r="L139" s="1" t="n">
        <f aca="false">SUM(C139:K139)</f>
        <v>0</v>
      </c>
    </row>
    <row r="140" customFormat="false" ht="15" hidden="false" customHeight="false" outlineLevel="0" collapsed="false">
      <c r="A140" s="18"/>
      <c r="L140" s="1" t="n">
        <f aca="false">SUM(C140:K140)</f>
        <v>0</v>
      </c>
    </row>
    <row r="141" customFormat="false" ht="15" hidden="false" customHeight="false" outlineLevel="0" collapsed="false">
      <c r="A141" s="18"/>
      <c r="L141" s="1" t="n">
        <f aca="false">SUM(C141:K141)</f>
        <v>0</v>
      </c>
    </row>
    <row r="142" customFormat="false" ht="15" hidden="false" customHeight="false" outlineLevel="0" collapsed="false">
      <c r="A142" s="18"/>
      <c r="L142" s="1" t="n">
        <f aca="false">SUM(C142:K142)</f>
        <v>0</v>
      </c>
    </row>
    <row r="143" customFormat="false" ht="15" hidden="false" customHeight="false" outlineLevel="0" collapsed="false">
      <c r="A143" s="18"/>
      <c r="L143" s="1" t="n">
        <f aca="false">SUM(C143:K143)</f>
        <v>0</v>
      </c>
    </row>
    <row r="144" customFormat="false" ht="15" hidden="false" customHeight="false" outlineLevel="0" collapsed="false">
      <c r="A144" s="18"/>
      <c r="L144" s="1" t="n">
        <f aca="false">SUM(C144:K144)</f>
        <v>0</v>
      </c>
    </row>
    <row r="145" customFormat="false" ht="15" hidden="false" customHeight="false" outlineLevel="0" collapsed="false">
      <c r="L145" s="1" t="n">
        <f aca="false">SUM(C145:K145)</f>
        <v>0</v>
      </c>
    </row>
    <row r="146" customFormat="false" ht="15" hidden="false" customHeight="false" outlineLevel="0" collapsed="false">
      <c r="L146" s="1" t="n">
        <f aca="false">SUM(C146:K146)</f>
        <v>0</v>
      </c>
    </row>
    <row r="147" customFormat="false" ht="15" hidden="false" customHeight="false" outlineLevel="0" collapsed="false">
      <c r="L147" s="1" t="n">
        <f aca="false">SUM(C147:K147)</f>
        <v>0</v>
      </c>
    </row>
    <row r="148" customFormat="false" ht="15" hidden="false" customHeight="false" outlineLevel="0" collapsed="false">
      <c r="A148" s="18"/>
      <c r="L148" s="1" t="n">
        <f aca="false">SUM(C148:K148)</f>
        <v>0</v>
      </c>
    </row>
    <row r="149" customFormat="false" ht="15" hidden="false" customHeight="false" outlineLevel="0" collapsed="false">
      <c r="A149" s="18"/>
      <c r="L149" s="1" t="n">
        <f aca="false">SUM(C149:K149)</f>
        <v>0</v>
      </c>
    </row>
    <row r="150" customFormat="false" ht="15" hidden="false" customHeight="false" outlineLevel="0" collapsed="false">
      <c r="L150" s="1" t="n">
        <f aca="false">SUM(C150:K150)</f>
        <v>0</v>
      </c>
    </row>
    <row r="151" customFormat="false" ht="15" hidden="false" customHeight="false" outlineLevel="0" collapsed="false">
      <c r="A151" s="18"/>
      <c r="L151" s="1" t="n">
        <f aca="false">SUM(C151:K151)</f>
        <v>0</v>
      </c>
    </row>
    <row r="152" customFormat="false" ht="15" hidden="false" customHeight="false" outlineLevel="0" collapsed="false">
      <c r="A152" s="18"/>
      <c r="L152" s="1" t="n">
        <f aca="false">SUM(C152:K152)</f>
        <v>0</v>
      </c>
    </row>
    <row r="153" customFormat="false" ht="15" hidden="false" customHeight="false" outlineLevel="0" collapsed="false">
      <c r="A153" s="18"/>
      <c r="L153" s="1" t="n">
        <f aca="false">SUM(C153:K153)</f>
        <v>0</v>
      </c>
    </row>
    <row r="154" customFormat="false" ht="15" hidden="false" customHeight="false" outlineLevel="0" collapsed="false">
      <c r="L154" s="1" t="n">
        <f aca="false">SUM(C154:K154)</f>
        <v>0</v>
      </c>
    </row>
    <row r="155" customFormat="false" ht="15" hidden="false" customHeight="false" outlineLevel="0" collapsed="false">
      <c r="L155" s="1" t="n">
        <f aca="false">SUM(C155:K155)</f>
        <v>0</v>
      </c>
    </row>
    <row r="156" customFormat="false" ht="15" hidden="false" customHeight="false" outlineLevel="0" collapsed="false">
      <c r="A156" s="18"/>
      <c r="L156" s="1" t="n">
        <f aca="false">SUM(C156:K156)</f>
        <v>0</v>
      </c>
    </row>
    <row r="157" customFormat="false" ht="15" hidden="false" customHeight="false" outlineLevel="0" collapsed="false">
      <c r="A157" s="18"/>
      <c r="L157" s="1" t="n">
        <f aca="false">SUM(C157:K157)</f>
        <v>0</v>
      </c>
    </row>
    <row r="158" customFormat="false" ht="15" hidden="false" customHeight="false" outlineLevel="0" collapsed="false">
      <c r="A158" s="18"/>
      <c r="L158" s="1" t="n">
        <f aca="false">SUM(C158:K158)</f>
        <v>0</v>
      </c>
    </row>
    <row r="159" customFormat="false" ht="15" hidden="false" customHeight="false" outlineLevel="0" collapsed="false">
      <c r="A159" s="18"/>
      <c r="L159" s="1" t="n">
        <f aca="false">SUM(C159:K159)</f>
        <v>0</v>
      </c>
    </row>
    <row r="160" customFormat="false" ht="15" hidden="false" customHeight="false" outlineLevel="0" collapsed="false">
      <c r="A160" s="18"/>
      <c r="L160" s="1" t="n">
        <f aca="false">SUM(C160:K160)</f>
        <v>0</v>
      </c>
    </row>
    <row r="161" customFormat="false" ht="15" hidden="false" customHeight="false" outlineLevel="0" collapsed="false">
      <c r="L161" s="1" t="n">
        <f aca="false">SUM(C161:K161)</f>
        <v>0</v>
      </c>
    </row>
    <row r="162" customFormat="false" ht="15" hidden="false" customHeight="false" outlineLevel="0" collapsed="false">
      <c r="A162" s="18"/>
      <c r="L162" s="1" t="n">
        <f aca="false">SUM(C162:K162)</f>
        <v>0</v>
      </c>
    </row>
    <row r="163" customFormat="false" ht="15" hidden="false" customHeight="false" outlineLevel="0" collapsed="false">
      <c r="A163" s="18"/>
      <c r="L163" s="1" t="n">
        <f aca="false">SUM(C163:K163)</f>
        <v>0</v>
      </c>
    </row>
    <row r="164" customFormat="false" ht="15" hidden="false" customHeight="false" outlineLevel="0" collapsed="false">
      <c r="L164" s="1" t="n">
        <f aca="false">SUM(C164:K164)</f>
        <v>0</v>
      </c>
    </row>
    <row r="165" customFormat="false" ht="15" hidden="false" customHeight="false" outlineLevel="0" collapsed="false">
      <c r="A165" s="18"/>
      <c r="L165" s="1" t="n">
        <f aca="false">SUM(C165:K165)</f>
        <v>0</v>
      </c>
    </row>
    <row r="166" customFormat="false" ht="15" hidden="false" customHeight="false" outlineLevel="0" collapsed="false">
      <c r="A166" s="18"/>
      <c r="L166" s="1" t="n">
        <f aca="false">SUM(C166:K166)</f>
        <v>0</v>
      </c>
    </row>
    <row r="167" customFormat="false" ht="15" hidden="false" customHeight="false" outlineLevel="0" collapsed="false">
      <c r="A167" s="18"/>
      <c r="L167" s="1" t="n">
        <f aca="false">SUM(C167:K167)</f>
        <v>0</v>
      </c>
    </row>
    <row r="168" customFormat="false" ht="15" hidden="false" customHeight="false" outlineLevel="0" collapsed="false">
      <c r="A168" s="18"/>
      <c r="L168" s="1" t="n">
        <f aca="false">SUM(C168:K168)</f>
        <v>0</v>
      </c>
    </row>
    <row r="169" customFormat="false" ht="15" hidden="false" customHeight="false" outlineLevel="0" collapsed="false">
      <c r="A169" s="18"/>
      <c r="L169" s="1" t="n">
        <f aca="false">SUM(C169:K169)</f>
        <v>0</v>
      </c>
    </row>
    <row r="170" customFormat="false" ht="15" hidden="false" customHeight="false" outlineLevel="0" collapsed="false">
      <c r="L170" s="1" t="n">
        <f aca="false">SUM(C170:K170)</f>
        <v>0</v>
      </c>
    </row>
    <row r="171" customFormat="false" ht="15" hidden="false" customHeight="false" outlineLevel="0" collapsed="false">
      <c r="A171" s="18"/>
      <c r="L171" s="1" t="n">
        <f aca="false">SUM(C171:K171)</f>
        <v>0</v>
      </c>
    </row>
    <row r="172" customFormat="false" ht="15" hidden="false" customHeight="false" outlineLevel="0" collapsed="false">
      <c r="L172" s="1" t="n">
        <f aca="false">SUM(C172:K172)</f>
        <v>0</v>
      </c>
    </row>
    <row r="173" customFormat="false" ht="15" hidden="false" customHeight="false" outlineLevel="0" collapsed="false">
      <c r="A173" s="18"/>
      <c r="L173" s="1" t="n">
        <f aca="false">SUM(C173:K173)</f>
        <v>0</v>
      </c>
    </row>
    <row r="174" customFormat="false" ht="15" hidden="false" customHeight="false" outlineLevel="0" collapsed="false">
      <c r="A174" s="18"/>
      <c r="L174" s="1" t="n">
        <f aca="false">SUM(C174:K174)</f>
        <v>0</v>
      </c>
    </row>
    <row r="175" customFormat="false" ht="15" hidden="false" customHeight="false" outlineLevel="0" collapsed="false">
      <c r="A175" s="18"/>
      <c r="L175" s="1" t="n">
        <f aca="false">SUM(C175:K175)</f>
        <v>0</v>
      </c>
    </row>
    <row r="176" customFormat="false" ht="15" hidden="false" customHeight="false" outlineLevel="0" collapsed="false">
      <c r="A176" s="18"/>
      <c r="L176" s="1" t="n">
        <f aca="false">SUM(C176:K176)</f>
        <v>0</v>
      </c>
    </row>
    <row r="177" customFormat="false" ht="15" hidden="false" customHeight="false" outlineLevel="0" collapsed="false">
      <c r="L177" s="1" t="n">
        <f aca="false">SUM(C177:K177)</f>
        <v>0</v>
      </c>
    </row>
    <row r="178" customFormat="false" ht="15" hidden="false" customHeight="false" outlineLevel="0" collapsed="false">
      <c r="A178" s="18"/>
      <c r="L178" s="1" t="n">
        <f aca="false">SUM(C178:K178)</f>
        <v>0</v>
      </c>
    </row>
    <row r="179" customFormat="false" ht="15" hidden="false" customHeight="false" outlineLevel="0" collapsed="false">
      <c r="A179" s="18"/>
      <c r="L179" s="1" t="n">
        <f aca="false">SUM(C179:K179)</f>
        <v>0</v>
      </c>
    </row>
    <row r="180" customFormat="false" ht="15" hidden="false" customHeight="false" outlineLevel="0" collapsed="false">
      <c r="A180" s="18"/>
      <c r="L180" s="1" t="n">
        <f aca="false">SUM(C180:K180)</f>
        <v>0</v>
      </c>
    </row>
    <row r="181" customFormat="false" ht="15" hidden="false" customHeight="false" outlineLevel="0" collapsed="false">
      <c r="A181" s="18"/>
      <c r="L181" s="1" t="n">
        <f aca="false">SUM(C181:K181)</f>
        <v>0</v>
      </c>
    </row>
    <row r="182" customFormat="false" ht="15" hidden="false" customHeight="false" outlineLevel="0" collapsed="false">
      <c r="L182" s="1" t="n">
        <f aca="false">SUM(C182:K182)</f>
        <v>0</v>
      </c>
    </row>
    <row r="183" customFormat="false" ht="15" hidden="false" customHeight="false" outlineLevel="0" collapsed="false">
      <c r="L183" s="1" t="n">
        <f aca="false">SUM(C183:K183)</f>
        <v>0</v>
      </c>
    </row>
    <row r="184" customFormat="false" ht="15" hidden="false" customHeight="false" outlineLevel="0" collapsed="false">
      <c r="A184" s="18"/>
      <c r="L184" s="1" t="n">
        <f aca="false">SUM(C184:K184)</f>
        <v>0</v>
      </c>
    </row>
    <row r="185" customFormat="false" ht="15" hidden="false" customHeight="false" outlineLevel="0" collapsed="false">
      <c r="A185" s="18"/>
      <c r="L185" s="1" t="n">
        <f aca="false">SUM(C185:K185)</f>
        <v>0</v>
      </c>
    </row>
    <row r="186" customFormat="false" ht="15" hidden="false" customHeight="false" outlineLevel="0" collapsed="false">
      <c r="A186" s="18"/>
      <c r="L186" s="1" t="n">
        <f aca="false">SUM(C186:K186)</f>
        <v>0</v>
      </c>
    </row>
    <row r="187" customFormat="false" ht="15" hidden="false" customHeight="false" outlineLevel="0" collapsed="false">
      <c r="L187" s="1" t="n">
        <f aca="false">SUM(C187:K187)</f>
        <v>0</v>
      </c>
    </row>
    <row r="188" customFormat="false" ht="15" hidden="false" customHeight="false" outlineLevel="0" collapsed="false">
      <c r="L188" s="1" t="n">
        <f aca="false">SUM(C188:K188)</f>
        <v>0</v>
      </c>
    </row>
    <row r="189" customFormat="false" ht="15" hidden="false" customHeight="false" outlineLevel="0" collapsed="false">
      <c r="A189" s="18"/>
      <c r="L189" s="1" t="n">
        <f aca="false">SUM(C189:K189)</f>
        <v>0</v>
      </c>
    </row>
    <row r="190" customFormat="false" ht="15" hidden="false" customHeight="false" outlineLevel="0" collapsed="false">
      <c r="A190" s="18"/>
      <c r="L190" s="1" t="n">
        <f aca="false">SUM(C190:K190)</f>
        <v>0</v>
      </c>
    </row>
    <row r="191" customFormat="false" ht="15" hidden="false" customHeight="false" outlineLevel="0" collapsed="false">
      <c r="A191" s="18"/>
      <c r="L191" s="1" t="n">
        <f aca="false">SUM(C191:K191)</f>
        <v>0</v>
      </c>
    </row>
    <row r="192" customFormat="false" ht="15" hidden="false" customHeight="false" outlineLevel="0" collapsed="false">
      <c r="A192" s="18"/>
      <c r="L192" s="1" t="n">
        <f aca="false">SUM(C192:K192)</f>
        <v>0</v>
      </c>
    </row>
    <row r="193" customFormat="false" ht="15" hidden="false" customHeight="false" outlineLevel="0" collapsed="false">
      <c r="A193" s="18"/>
      <c r="K193" s="18"/>
      <c r="L193" s="1" t="n">
        <f aca="false">SUM(C193:K193)</f>
        <v>0</v>
      </c>
      <c r="N193" s="1"/>
    </row>
    <row r="194" customFormat="false" ht="15" hidden="false" customHeight="false" outlineLevel="0" collapsed="false">
      <c r="L194" s="1" t="n">
        <f aca="false">SUM(C194:K194)</f>
        <v>0</v>
      </c>
    </row>
    <row r="195" customFormat="false" ht="15" hidden="false" customHeight="false" outlineLevel="0" collapsed="false">
      <c r="L195" s="1" t="n">
        <f aca="false">SUM(C195:K195)</f>
        <v>0</v>
      </c>
    </row>
    <row r="196" customFormat="false" ht="15" hidden="false" customHeight="false" outlineLevel="0" collapsed="false">
      <c r="A196" s="18"/>
      <c r="L196" s="1" t="n">
        <f aca="false">SUM(C196:K196)</f>
        <v>0</v>
      </c>
    </row>
    <row r="197" customFormat="false" ht="15" hidden="false" customHeight="false" outlineLevel="0" collapsed="false">
      <c r="L197" s="1" t="n">
        <f aca="false">SUM(C197:K197)</f>
        <v>0</v>
      </c>
    </row>
    <row r="198" customFormat="false" ht="15" hidden="false" customHeight="false" outlineLevel="0" collapsed="false">
      <c r="L198" s="1" t="n">
        <f aca="false">SUM(C198:K198)</f>
        <v>0</v>
      </c>
    </row>
    <row r="199" customFormat="false" ht="15" hidden="false" customHeight="false" outlineLevel="0" collapsed="false">
      <c r="A199" s="18"/>
      <c r="L199" s="1" t="n">
        <f aca="false">SUM(C199:K199)</f>
        <v>0</v>
      </c>
    </row>
    <row r="200" customFormat="false" ht="15" hidden="false" customHeight="false" outlineLevel="0" collapsed="false">
      <c r="L200" s="1" t="n">
        <f aca="false">SUM(C200:K200)</f>
        <v>0</v>
      </c>
    </row>
    <row r="201" customFormat="false" ht="15" hidden="false" customHeight="false" outlineLevel="0" collapsed="false">
      <c r="A201" s="18"/>
      <c r="L201" s="1" t="n">
        <f aca="false">SUM(C201:K201)</f>
        <v>0</v>
      </c>
    </row>
    <row r="202" customFormat="false" ht="15" hidden="false" customHeight="false" outlineLevel="0" collapsed="false">
      <c r="A202" s="18"/>
      <c r="L202" s="1" t="n">
        <f aca="false">SUM(C202:K202)</f>
        <v>0</v>
      </c>
    </row>
    <row r="203" customFormat="false" ht="15" hidden="false" customHeight="false" outlineLevel="0" collapsed="false">
      <c r="L203" s="1" t="n">
        <f aca="false">SUM(C203:K203)</f>
        <v>0</v>
      </c>
    </row>
    <row r="204" customFormat="false" ht="15" hidden="false" customHeight="false" outlineLevel="0" collapsed="false">
      <c r="L204" s="1" t="n">
        <f aca="false">SUM(C204:K204)</f>
        <v>0</v>
      </c>
    </row>
    <row r="205" customFormat="false" ht="15" hidden="false" customHeight="false" outlineLevel="0" collapsed="false">
      <c r="L205" s="1" t="n">
        <f aca="false">SUM(C205:K205)</f>
        <v>0</v>
      </c>
    </row>
    <row r="206" customFormat="false" ht="15" hidden="false" customHeight="false" outlineLevel="0" collapsed="false">
      <c r="L206" s="1" t="n">
        <f aca="false">SUM(C206:K206)</f>
        <v>0</v>
      </c>
    </row>
    <row r="207" customFormat="false" ht="15" hidden="false" customHeight="false" outlineLevel="0" collapsed="false">
      <c r="A207" s="18"/>
      <c r="L207" s="1" t="n">
        <f aca="false">SUM(C207:K207)</f>
        <v>0</v>
      </c>
    </row>
    <row r="208" customFormat="false" ht="15" hidden="false" customHeight="false" outlineLevel="0" collapsed="false">
      <c r="L208" s="1" t="n">
        <f aca="false">SUM(C208:K208)</f>
        <v>0</v>
      </c>
    </row>
    <row r="209" customFormat="false" ht="15" hidden="false" customHeight="false" outlineLevel="0" collapsed="false">
      <c r="L209" s="1" t="n">
        <f aca="false">SUM(C209:K209)</f>
        <v>0</v>
      </c>
    </row>
    <row r="210" customFormat="false" ht="15" hidden="false" customHeight="false" outlineLevel="0" collapsed="false">
      <c r="A210" s="18"/>
      <c r="L210" s="1" t="n">
        <f aca="false">SUM(C210:K210)</f>
        <v>0</v>
      </c>
    </row>
    <row r="211" customFormat="false" ht="15" hidden="false" customHeight="false" outlineLevel="0" collapsed="false">
      <c r="A211" s="18"/>
      <c r="L211" s="1" t="n">
        <f aca="false">SUM(C211:K211)</f>
        <v>0</v>
      </c>
    </row>
    <row r="212" customFormat="false" ht="15" hidden="false" customHeight="false" outlineLevel="0" collapsed="false">
      <c r="L212" s="1" t="n">
        <f aca="false">SUM(C212:K212)</f>
        <v>0</v>
      </c>
    </row>
    <row r="213" customFormat="false" ht="15" hidden="false" customHeight="false" outlineLevel="0" collapsed="false">
      <c r="A213" s="18"/>
      <c r="L213" s="1" t="n">
        <f aca="false">SUM(C213:K213)</f>
        <v>0</v>
      </c>
    </row>
    <row r="214" customFormat="false" ht="15" hidden="false" customHeight="false" outlineLevel="0" collapsed="false">
      <c r="A214" s="18"/>
      <c r="L214" s="1" t="n">
        <f aca="false">SUM(C214:K214)</f>
        <v>0</v>
      </c>
    </row>
    <row r="215" customFormat="false" ht="15" hidden="false" customHeight="false" outlineLevel="0" collapsed="false">
      <c r="A215" s="18"/>
      <c r="L215" s="1" t="n">
        <f aca="false">SUM(C215:K215)</f>
        <v>0</v>
      </c>
    </row>
    <row r="216" customFormat="false" ht="15" hidden="false" customHeight="false" outlineLevel="0" collapsed="false">
      <c r="A216" s="18"/>
      <c r="L216" s="1" t="n">
        <f aca="false">SUM(C216:K216)</f>
        <v>0</v>
      </c>
    </row>
    <row r="217" customFormat="false" ht="15" hidden="false" customHeight="false" outlineLevel="0" collapsed="false">
      <c r="A217" s="18"/>
      <c r="L217" s="1" t="n">
        <f aca="false">SUM(C217:K217)</f>
        <v>0</v>
      </c>
    </row>
    <row r="218" customFormat="false" ht="15" hidden="false" customHeight="false" outlineLevel="0" collapsed="false">
      <c r="A218" s="18"/>
      <c r="L218" s="1" t="n">
        <f aca="false">SUM(C218:K218)</f>
        <v>0</v>
      </c>
    </row>
    <row r="219" customFormat="false" ht="15" hidden="false" customHeight="false" outlineLevel="0" collapsed="false">
      <c r="A219" s="18"/>
      <c r="L219" s="1" t="n">
        <f aca="false">SUM(C219:K219)</f>
        <v>0</v>
      </c>
    </row>
    <row r="220" customFormat="false" ht="15" hidden="false" customHeight="false" outlineLevel="0" collapsed="false">
      <c r="A220" s="18"/>
      <c r="L220" s="1" t="n">
        <f aca="false">SUM(C220:K220)</f>
        <v>0</v>
      </c>
    </row>
    <row r="221" customFormat="false" ht="15" hidden="false" customHeight="false" outlineLevel="0" collapsed="false">
      <c r="A221" s="18"/>
      <c r="L221" s="1" t="n">
        <f aca="false">SUM(C221:K221)</f>
        <v>0</v>
      </c>
    </row>
    <row r="222" customFormat="false" ht="15" hidden="false" customHeight="false" outlineLevel="0" collapsed="false">
      <c r="L222" s="1" t="n">
        <f aca="false">SUM(C222:K222)</f>
        <v>0</v>
      </c>
    </row>
    <row r="223" customFormat="false" ht="15" hidden="false" customHeight="false" outlineLevel="0" collapsed="false">
      <c r="A223" s="18"/>
      <c r="L223" s="1" t="n">
        <f aca="false">SUM(C223:K223)</f>
        <v>0</v>
      </c>
    </row>
    <row r="224" customFormat="false" ht="15" hidden="false" customHeight="false" outlineLevel="0" collapsed="false">
      <c r="A224" s="18"/>
      <c r="L224" s="1" t="n">
        <f aca="false">SUM(C224:K224)</f>
        <v>0</v>
      </c>
    </row>
    <row r="225" customFormat="false" ht="15" hidden="false" customHeight="false" outlineLevel="0" collapsed="false">
      <c r="A225" s="18"/>
      <c r="L225" s="1" t="n">
        <f aca="false">SUM(C225:K225)</f>
        <v>0</v>
      </c>
    </row>
    <row r="226" customFormat="false" ht="15" hidden="false" customHeight="false" outlineLevel="0" collapsed="false">
      <c r="A226" s="18"/>
      <c r="L226" s="1" t="n">
        <f aca="false">SUM(C226:K226)</f>
        <v>0</v>
      </c>
    </row>
    <row r="227" customFormat="false" ht="15" hidden="false" customHeight="false" outlineLevel="0" collapsed="false">
      <c r="A227" s="18"/>
      <c r="L227" s="1" t="n">
        <f aca="false">SUM(C227:K227)</f>
        <v>0</v>
      </c>
    </row>
    <row r="228" customFormat="false" ht="15" hidden="false" customHeight="false" outlineLevel="0" collapsed="false">
      <c r="L228" s="1" t="n">
        <f aca="false">SUM(C228:K228)</f>
        <v>0</v>
      </c>
    </row>
    <row r="229" customFormat="false" ht="15" hidden="false" customHeight="false" outlineLevel="0" collapsed="false">
      <c r="L229" s="1" t="n">
        <f aca="false">SUM(C229:K229)</f>
        <v>0</v>
      </c>
    </row>
    <row r="230" customFormat="false" ht="15" hidden="false" customHeight="false" outlineLevel="0" collapsed="false">
      <c r="A230" s="18"/>
      <c r="L230" s="1" t="n">
        <f aca="false">SUM(C230:K230)</f>
        <v>0</v>
      </c>
    </row>
    <row r="231" customFormat="false" ht="15" hidden="false" customHeight="false" outlineLevel="0" collapsed="false">
      <c r="A231" s="18"/>
      <c r="L231" s="1" t="n">
        <f aca="false">SUM(C231:K231)</f>
        <v>0</v>
      </c>
    </row>
    <row r="232" customFormat="false" ht="15" hidden="false" customHeight="false" outlineLevel="0" collapsed="false">
      <c r="A232" s="18"/>
      <c r="L232" s="1" t="n">
        <f aca="false">SUM(C232:K232)</f>
        <v>0</v>
      </c>
    </row>
    <row r="233" customFormat="false" ht="15" hidden="false" customHeight="false" outlineLevel="0" collapsed="false">
      <c r="A233" s="18"/>
      <c r="L233" s="1" t="n">
        <f aca="false">SUM(C233:K233)</f>
        <v>0</v>
      </c>
    </row>
    <row r="234" customFormat="false" ht="15" hidden="false" customHeight="false" outlineLevel="0" collapsed="false">
      <c r="L234" s="1" t="n">
        <f aca="false">SUM(C234:K234)</f>
        <v>0</v>
      </c>
    </row>
    <row r="235" customFormat="false" ht="15" hidden="false" customHeight="false" outlineLevel="0" collapsed="false">
      <c r="L235" s="1" t="n">
        <f aca="false">SUM(C235:K235)</f>
        <v>0</v>
      </c>
    </row>
    <row r="236" customFormat="false" ht="15" hidden="false" customHeight="false" outlineLevel="0" collapsed="false">
      <c r="L236" s="1" t="n">
        <f aca="false">SUM(C236:K236)</f>
        <v>0</v>
      </c>
    </row>
    <row r="237" customFormat="false" ht="15" hidden="false" customHeight="false" outlineLevel="0" collapsed="false">
      <c r="A237" s="18"/>
      <c r="L237" s="1" t="n">
        <f aca="false">SUM(C237:K237)</f>
        <v>0</v>
      </c>
    </row>
    <row r="238" customFormat="false" ht="15" hidden="false" customHeight="false" outlineLevel="0" collapsed="false">
      <c r="L238" s="1" t="n">
        <f aca="false">SUM(C238:K238)</f>
        <v>0</v>
      </c>
    </row>
    <row r="239" customFormat="false" ht="15" hidden="false" customHeight="false" outlineLevel="0" collapsed="false">
      <c r="A239" s="18"/>
      <c r="L239" s="1" t="n">
        <f aca="false">SUM(C239:K239)</f>
        <v>0</v>
      </c>
    </row>
    <row r="240" customFormat="false" ht="15" hidden="false" customHeight="false" outlineLevel="0" collapsed="false">
      <c r="L240" s="1" t="n">
        <f aca="false">SUM(C240:K240)</f>
        <v>0</v>
      </c>
    </row>
    <row r="241" customFormat="false" ht="15" hidden="false" customHeight="false" outlineLevel="0" collapsed="false">
      <c r="A241" s="18"/>
      <c r="L241" s="1" t="n">
        <f aca="false">SUM(C241:K241)</f>
        <v>0</v>
      </c>
    </row>
    <row r="242" customFormat="false" ht="15" hidden="false" customHeight="false" outlineLevel="0" collapsed="false">
      <c r="L242" s="1" t="n">
        <f aca="false">SUM(C242:K242)</f>
        <v>0</v>
      </c>
    </row>
    <row r="243" customFormat="false" ht="15" hidden="false" customHeight="false" outlineLevel="0" collapsed="false">
      <c r="A243" s="18"/>
      <c r="L243" s="1" t="n">
        <f aca="false">SUM(C243:K243)</f>
        <v>0</v>
      </c>
    </row>
    <row r="244" customFormat="false" ht="15" hidden="false" customHeight="false" outlineLevel="0" collapsed="false">
      <c r="L244" s="1" t="n">
        <f aca="false">SUM(C244:K244)</f>
        <v>0</v>
      </c>
    </row>
    <row r="245" customFormat="false" ht="15" hidden="false" customHeight="false" outlineLevel="0" collapsed="false">
      <c r="L245" s="1" t="n">
        <f aca="false">SUM(C245:K245)</f>
        <v>0</v>
      </c>
    </row>
    <row r="246" customFormat="false" ht="15" hidden="false" customHeight="false" outlineLevel="0" collapsed="false">
      <c r="A246" s="18"/>
      <c r="L246" s="1" t="n">
        <f aca="false">SUM(C246:K246)</f>
        <v>0</v>
      </c>
    </row>
    <row r="247" customFormat="false" ht="15" hidden="false" customHeight="false" outlineLevel="0" collapsed="false">
      <c r="L247" s="1" t="n">
        <f aca="false">SUM(C247:K247)</f>
        <v>0</v>
      </c>
    </row>
    <row r="248" customFormat="false" ht="15" hidden="false" customHeight="false" outlineLevel="0" collapsed="false">
      <c r="A248" s="18"/>
      <c r="L248" s="1" t="n">
        <f aca="false">SUM(C248:K248)</f>
        <v>0</v>
      </c>
    </row>
    <row r="249" customFormat="false" ht="15" hidden="false" customHeight="false" outlineLevel="0" collapsed="false">
      <c r="A249" s="18"/>
      <c r="L249" s="1" t="n">
        <f aca="false">SUM(C249:K249)</f>
        <v>0</v>
      </c>
    </row>
    <row r="250" customFormat="false" ht="15" hidden="false" customHeight="false" outlineLevel="0" collapsed="false">
      <c r="L250" s="1" t="n">
        <f aca="false">SUM(C250:K250)</f>
        <v>0</v>
      </c>
    </row>
    <row r="251" customFormat="false" ht="15" hidden="false" customHeight="false" outlineLevel="0" collapsed="false">
      <c r="L251" s="1" t="n">
        <f aca="false">SUM(C251:K251)</f>
        <v>0</v>
      </c>
    </row>
    <row r="252" customFormat="false" ht="15" hidden="false" customHeight="false" outlineLevel="0" collapsed="false">
      <c r="L252" s="1" t="n">
        <f aca="false">SUM(C252:K252)</f>
        <v>0</v>
      </c>
    </row>
    <row r="253" customFormat="false" ht="15" hidden="false" customHeight="false" outlineLevel="0" collapsed="false">
      <c r="A253" s="18"/>
      <c r="L253" s="1" t="n">
        <f aca="false">SUM(C253:K253)</f>
        <v>0</v>
      </c>
    </row>
    <row r="254" customFormat="false" ht="15" hidden="false" customHeight="false" outlineLevel="0" collapsed="false">
      <c r="L254" s="1" t="n">
        <f aca="false">SUM(C254:K254)</f>
        <v>0</v>
      </c>
    </row>
    <row r="255" customFormat="false" ht="15" hidden="false" customHeight="false" outlineLevel="0" collapsed="false">
      <c r="L255" s="1" t="n">
        <f aca="false">SUM(C255:K255)</f>
        <v>0</v>
      </c>
    </row>
    <row r="256" customFormat="false" ht="15" hidden="false" customHeight="false" outlineLevel="0" collapsed="false">
      <c r="A256" s="18"/>
      <c r="L256" s="1" t="n">
        <f aca="false">SUM(C256:K256)</f>
        <v>0</v>
      </c>
    </row>
    <row r="257" customFormat="false" ht="15" hidden="false" customHeight="false" outlineLevel="0" collapsed="false">
      <c r="A257" s="18"/>
      <c r="L257" s="1" t="n">
        <f aca="false">SUM(C257:K257)</f>
        <v>0</v>
      </c>
    </row>
    <row r="258" customFormat="false" ht="15" hidden="false" customHeight="false" outlineLevel="0" collapsed="false">
      <c r="L258" s="1" t="n">
        <f aca="false">SUM(C258:K258)</f>
        <v>0</v>
      </c>
    </row>
    <row r="259" customFormat="false" ht="15" hidden="false" customHeight="false" outlineLevel="0" collapsed="false">
      <c r="L259" s="1" t="n">
        <f aca="false">SUM(C259:K259)</f>
        <v>0</v>
      </c>
    </row>
    <row r="260" customFormat="false" ht="15" hidden="false" customHeight="false" outlineLevel="0" collapsed="false">
      <c r="A260" s="18"/>
      <c r="L260" s="1" t="n">
        <f aca="false">SUM(C260:K260)</f>
        <v>0</v>
      </c>
    </row>
    <row r="261" customFormat="false" ht="15" hidden="false" customHeight="false" outlineLevel="0" collapsed="false">
      <c r="L261" s="1" t="n">
        <f aca="false">SUM(C261:K261)</f>
        <v>0</v>
      </c>
    </row>
    <row r="262" customFormat="false" ht="15" hidden="false" customHeight="false" outlineLevel="0" collapsed="false">
      <c r="L262" s="1" t="n">
        <f aca="false">SUM(C262:K262)</f>
        <v>0</v>
      </c>
    </row>
    <row r="263" customFormat="false" ht="15" hidden="false" customHeight="false" outlineLevel="0" collapsed="false">
      <c r="A263" s="18"/>
      <c r="L263" s="1" t="n">
        <f aca="false">SUM(C263:K263)</f>
        <v>0</v>
      </c>
    </row>
    <row r="264" customFormat="false" ht="15" hidden="false" customHeight="false" outlineLevel="0" collapsed="false">
      <c r="A264" s="18"/>
      <c r="L264" s="1" t="n">
        <f aca="false">SUM(C264:K264)</f>
        <v>0</v>
      </c>
    </row>
    <row r="265" customFormat="false" ht="15" hidden="false" customHeight="false" outlineLevel="0" collapsed="false">
      <c r="A265" s="18"/>
      <c r="L265" s="1" t="n">
        <f aca="false">SUM(C265:K265)</f>
        <v>0</v>
      </c>
    </row>
    <row r="266" customFormat="false" ht="15" hidden="false" customHeight="false" outlineLevel="0" collapsed="false">
      <c r="L266" s="1" t="n">
        <f aca="false">SUM(C266:K266)</f>
        <v>0</v>
      </c>
    </row>
    <row r="267" customFormat="false" ht="15" hidden="false" customHeight="false" outlineLevel="0" collapsed="false">
      <c r="A267" s="18"/>
      <c r="L267" s="1" t="n">
        <f aca="false">SUM(C267:K267)</f>
        <v>0</v>
      </c>
    </row>
    <row r="268" customFormat="false" ht="15" hidden="false" customHeight="false" outlineLevel="0" collapsed="false">
      <c r="A268" s="18"/>
      <c r="L268" s="1" t="n">
        <f aca="false">SUM(C268:K268)</f>
        <v>0</v>
      </c>
    </row>
    <row r="269" customFormat="false" ht="15" hidden="false" customHeight="false" outlineLevel="0" collapsed="false">
      <c r="A269" s="18"/>
      <c r="L269" s="1" t="n">
        <f aca="false">SUM(C269:K269)</f>
        <v>0</v>
      </c>
    </row>
    <row r="270" customFormat="false" ht="15" hidden="false" customHeight="false" outlineLevel="0" collapsed="false">
      <c r="A270" s="18"/>
      <c r="L270" s="1" t="n">
        <f aca="false">SUM(C270:K270)</f>
        <v>0</v>
      </c>
    </row>
    <row r="271" customFormat="false" ht="15" hidden="false" customHeight="false" outlineLevel="0" collapsed="false">
      <c r="L271" s="1" t="n">
        <f aca="false">SUM(C271:K271)</f>
        <v>0</v>
      </c>
    </row>
    <row r="272" customFormat="false" ht="15" hidden="false" customHeight="false" outlineLevel="0" collapsed="false">
      <c r="L272" s="1" t="n">
        <f aca="false">SUM(C272:K272)</f>
        <v>0</v>
      </c>
    </row>
    <row r="273" customFormat="false" ht="15" hidden="false" customHeight="false" outlineLevel="0" collapsed="false">
      <c r="A273" s="18"/>
      <c r="L273" s="1" t="n">
        <f aca="false">SUM(C273:K273)</f>
        <v>0</v>
      </c>
    </row>
    <row r="274" customFormat="false" ht="15" hidden="false" customHeight="false" outlineLevel="0" collapsed="false">
      <c r="L274" s="1" t="n">
        <f aca="false">SUM(C274:K274)</f>
        <v>0</v>
      </c>
    </row>
    <row r="275" customFormat="false" ht="15" hidden="false" customHeight="false" outlineLevel="0" collapsed="false">
      <c r="A275" s="18"/>
      <c r="L275" s="1" t="n">
        <f aca="false">SUM(C275:K275)</f>
        <v>0</v>
      </c>
    </row>
    <row r="276" customFormat="false" ht="15" hidden="false" customHeight="false" outlineLevel="0" collapsed="false">
      <c r="A276" s="18"/>
      <c r="L276" s="1" t="n">
        <f aca="false">SUM(C276:K276)</f>
        <v>0</v>
      </c>
    </row>
    <row r="277" customFormat="false" ht="15" hidden="false" customHeight="false" outlineLevel="0" collapsed="false">
      <c r="A277" s="18"/>
      <c r="L277" s="1" t="n">
        <f aca="false">SUM(C277:K277)</f>
        <v>0</v>
      </c>
    </row>
    <row r="278" customFormat="false" ht="15" hidden="false" customHeight="false" outlineLevel="0" collapsed="false">
      <c r="A278" s="18"/>
      <c r="L278" s="1" t="n">
        <f aca="false">SUM(C278:K278)</f>
        <v>0</v>
      </c>
    </row>
    <row r="279" customFormat="false" ht="15" hidden="false" customHeight="false" outlineLevel="0" collapsed="false">
      <c r="A279" s="18"/>
      <c r="L279" s="1" t="n">
        <f aca="false">SUM(C279:K279)</f>
        <v>0</v>
      </c>
    </row>
    <row r="280" customFormat="false" ht="15" hidden="false" customHeight="false" outlineLevel="0" collapsed="false">
      <c r="L280" s="1" t="n">
        <f aca="false">SUM(C280:K280)</f>
        <v>0</v>
      </c>
    </row>
    <row r="281" customFormat="false" ht="15" hidden="false" customHeight="false" outlineLevel="0" collapsed="false">
      <c r="A281" s="18"/>
      <c r="L281" s="1" t="n">
        <f aca="false">SUM(C281:K281)</f>
        <v>0</v>
      </c>
    </row>
    <row r="282" customFormat="false" ht="15" hidden="false" customHeight="false" outlineLevel="0" collapsed="false">
      <c r="L282" s="1" t="n">
        <f aca="false">SUM(C282:K282)</f>
        <v>0</v>
      </c>
    </row>
    <row r="283" customFormat="false" ht="15" hidden="false" customHeight="false" outlineLevel="0" collapsed="false">
      <c r="A283" s="18"/>
      <c r="L283" s="1" t="n">
        <f aca="false">SUM(C283:K283)</f>
        <v>0</v>
      </c>
    </row>
    <row r="284" customFormat="false" ht="15" hidden="false" customHeight="false" outlineLevel="0" collapsed="false">
      <c r="A284" s="18"/>
      <c r="L284" s="1" t="n">
        <f aca="false">SUM(C284:K284)</f>
        <v>0</v>
      </c>
    </row>
    <row r="285" customFormat="false" ht="15" hidden="false" customHeight="false" outlineLevel="0" collapsed="false">
      <c r="A285" s="18"/>
      <c r="L285" s="1" t="n">
        <f aca="false">SUM(C285:K285)</f>
        <v>0</v>
      </c>
    </row>
    <row r="286" customFormat="false" ht="15" hidden="false" customHeight="false" outlineLevel="0" collapsed="false">
      <c r="A286" s="18"/>
      <c r="L286" s="1" t="n">
        <f aca="false">SUM(C286:K286)</f>
        <v>0</v>
      </c>
    </row>
    <row r="287" customFormat="false" ht="15" hidden="false" customHeight="false" outlineLevel="0" collapsed="false">
      <c r="L287" s="1" t="n">
        <f aca="false">SUM(C287:K287)</f>
        <v>0</v>
      </c>
    </row>
    <row r="288" customFormat="false" ht="15" hidden="false" customHeight="false" outlineLevel="0" collapsed="false">
      <c r="L288" s="1" t="n">
        <f aca="false">SUM(C288:K288)</f>
        <v>0</v>
      </c>
    </row>
    <row r="289" customFormat="false" ht="15" hidden="false" customHeight="false" outlineLevel="0" collapsed="false">
      <c r="A289" s="18"/>
      <c r="L289" s="1" t="n">
        <f aca="false">SUM(C289:K289)</f>
        <v>0</v>
      </c>
    </row>
    <row r="290" customFormat="false" ht="15" hidden="false" customHeight="false" outlineLevel="0" collapsed="false">
      <c r="L290" s="1" t="n">
        <f aca="false">SUM(C290:K290)</f>
        <v>0</v>
      </c>
    </row>
    <row r="291" customFormat="false" ht="15" hidden="false" customHeight="false" outlineLevel="0" collapsed="false">
      <c r="A291" s="18"/>
      <c r="L291" s="1" t="n">
        <f aca="false">SUM(C291:K291)</f>
        <v>0</v>
      </c>
    </row>
    <row r="292" customFormat="false" ht="15" hidden="false" customHeight="false" outlineLevel="0" collapsed="false">
      <c r="L292" s="1" t="n">
        <f aca="false">SUM(C292:K292)</f>
        <v>0</v>
      </c>
    </row>
    <row r="293" customFormat="false" ht="15" hidden="false" customHeight="false" outlineLevel="0" collapsed="false">
      <c r="A293" s="18"/>
      <c r="L293" s="1" t="n">
        <f aca="false">SUM(C293:K293)</f>
        <v>0</v>
      </c>
    </row>
    <row r="294" customFormat="false" ht="15" hidden="false" customHeight="false" outlineLevel="0" collapsed="false">
      <c r="L294" s="1" t="n">
        <f aca="false">SUM(C294:K294)</f>
        <v>0</v>
      </c>
    </row>
    <row r="295" customFormat="false" ht="15" hidden="false" customHeight="false" outlineLevel="0" collapsed="false">
      <c r="L295" s="1" t="n">
        <f aca="false">SUM(C295:K295)</f>
        <v>0</v>
      </c>
    </row>
    <row r="296" customFormat="false" ht="15" hidden="false" customHeight="false" outlineLevel="0" collapsed="false">
      <c r="A296" s="18"/>
      <c r="L296" s="1" t="n">
        <f aca="false">SUM(C296:K296)</f>
        <v>0</v>
      </c>
    </row>
    <row r="297" customFormat="false" ht="15" hidden="false" customHeight="false" outlineLevel="0" collapsed="false">
      <c r="A297" s="18"/>
      <c r="L297" s="1" t="n">
        <f aca="false">SUM(C297:K297)</f>
        <v>0</v>
      </c>
    </row>
    <row r="298" customFormat="false" ht="15" hidden="false" customHeight="false" outlineLevel="0" collapsed="false">
      <c r="L298" s="1" t="n">
        <f aca="false">SUM(C298:K298)</f>
        <v>0</v>
      </c>
    </row>
    <row r="299" customFormat="false" ht="15" hidden="false" customHeight="false" outlineLevel="0" collapsed="false">
      <c r="A299" s="18"/>
      <c r="L299" s="1" t="n">
        <f aca="false">SUM(C299:K299)</f>
        <v>0</v>
      </c>
    </row>
    <row r="300" customFormat="false" ht="15" hidden="false" customHeight="false" outlineLevel="0" collapsed="false">
      <c r="A300" s="18"/>
      <c r="L300" s="1" t="n">
        <f aca="false">SUM(C300:K300)</f>
        <v>0</v>
      </c>
    </row>
    <row r="301" customFormat="false" ht="15" hidden="false" customHeight="false" outlineLevel="0" collapsed="false">
      <c r="A301" s="18"/>
      <c r="L301" s="1" t="n">
        <f aca="false">SUM(C301:K301)</f>
        <v>0</v>
      </c>
    </row>
    <row r="302" customFormat="false" ht="15" hidden="false" customHeight="false" outlineLevel="0" collapsed="false">
      <c r="L302" s="1" t="n">
        <f aca="false">SUM(C302:K302)</f>
        <v>0</v>
      </c>
    </row>
    <row r="303" customFormat="false" ht="15" hidden="false" customHeight="false" outlineLevel="0" collapsed="false">
      <c r="A303" s="18"/>
      <c r="L303" s="1" t="n">
        <f aca="false">SUM(C303:K303)</f>
        <v>0</v>
      </c>
    </row>
    <row r="304" customFormat="false" ht="15" hidden="false" customHeight="false" outlineLevel="0" collapsed="false">
      <c r="L304" s="1" t="n">
        <f aca="false">SUM(C304:K304)</f>
        <v>0</v>
      </c>
    </row>
    <row r="305" customFormat="false" ht="15" hidden="false" customHeight="false" outlineLevel="0" collapsed="false">
      <c r="L305" s="1" t="n">
        <f aca="false">SUM(C305:K305)</f>
        <v>0</v>
      </c>
    </row>
    <row r="306" customFormat="false" ht="15" hidden="false" customHeight="false" outlineLevel="0" collapsed="false">
      <c r="A306" s="18"/>
      <c r="L306" s="1" t="n">
        <f aca="false">SUM(C306:K306)</f>
        <v>0</v>
      </c>
    </row>
    <row r="307" customFormat="false" ht="15" hidden="false" customHeight="false" outlineLevel="0" collapsed="false">
      <c r="L307" s="1" t="n">
        <f aca="false">SUM(C307:K307)</f>
        <v>0</v>
      </c>
    </row>
    <row r="308" customFormat="false" ht="15" hidden="false" customHeight="false" outlineLevel="0" collapsed="false">
      <c r="A308" s="18"/>
      <c r="L308" s="1" t="n">
        <f aca="false">SUM(C308:K308)</f>
        <v>0</v>
      </c>
    </row>
    <row r="309" customFormat="false" ht="15" hidden="false" customHeight="false" outlineLevel="0" collapsed="false">
      <c r="A309" s="18"/>
      <c r="L309" s="1" t="n">
        <f aca="false">SUM(C309:K309)</f>
        <v>0</v>
      </c>
    </row>
    <row r="310" customFormat="false" ht="15" hidden="false" customHeight="false" outlineLevel="0" collapsed="false">
      <c r="L310" s="1" t="n">
        <f aca="false">SUM(C310:K310)</f>
        <v>0</v>
      </c>
    </row>
    <row r="311" customFormat="false" ht="15" hidden="false" customHeight="false" outlineLevel="0" collapsed="false">
      <c r="L311" s="1" t="n">
        <f aca="false">SUM(C311:K311)</f>
        <v>0</v>
      </c>
    </row>
    <row r="312" customFormat="false" ht="15" hidden="false" customHeight="false" outlineLevel="0" collapsed="false">
      <c r="L312" s="1" t="n">
        <f aca="false">SUM(C312:K312)</f>
        <v>0</v>
      </c>
    </row>
    <row r="313" customFormat="false" ht="15" hidden="false" customHeight="false" outlineLevel="0" collapsed="false">
      <c r="L313" s="1" t="n">
        <f aca="false">SUM(C313:K313)</f>
        <v>0</v>
      </c>
    </row>
    <row r="314" customFormat="false" ht="15" hidden="false" customHeight="false" outlineLevel="0" collapsed="false">
      <c r="A314" s="18"/>
      <c r="L314" s="1" t="n">
        <f aca="false">SUM(C314:K314)</f>
        <v>0</v>
      </c>
    </row>
    <row r="315" customFormat="false" ht="15" hidden="false" customHeight="false" outlineLevel="0" collapsed="false">
      <c r="L315" s="1" t="n">
        <f aca="false">SUM(C315:K315)</f>
        <v>0</v>
      </c>
    </row>
    <row r="316" customFormat="false" ht="15" hidden="false" customHeight="false" outlineLevel="0" collapsed="false">
      <c r="L316" s="1" t="n">
        <f aca="false">SUM(C316:K316)</f>
        <v>0</v>
      </c>
    </row>
    <row r="317" customFormat="false" ht="15" hidden="false" customHeight="false" outlineLevel="0" collapsed="false">
      <c r="A317" s="18"/>
      <c r="L317" s="1" t="n">
        <f aca="false">SUM(C317:K317)</f>
        <v>0</v>
      </c>
    </row>
    <row r="318" customFormat="false" ht="15" hidden="false" customHeight="false" outlineLevel="0" collapsed="false">
      <c r="A318" s="18"/>
      <c r="L318" s="1" t="n">
        <f aca="false">SUM(C318:K318)</f>
        <v>0</v>
      </c>
    </row>
    <row r="319" customFormat="false" ht="15" hidden="false" customHeight="false" outlineLevel="0" collapsed="false">
      <c r="A319" s="18"/>
      <c r="L319" s="1" t="n">
        <f aca="false">SUM(C319:K319)</f>
        <v>0</v>
      </c>
    </row>
    <row r="320" customFormat="false" ht="15" hidden="false" customHeight="false" outlineLevel="0" collapsed="false">
      <c r="A320" s="18"/>
      <c r="L320" s="1" t="n">
        <f aca="false">SUM(C320:K320)</f>
        <v>0</v>
      </c>
    </row>
    <row r="321" customFormat="false" ht="15" hidden="false" customHeight="false" outlineLevel="0" collapsed="false">
      <c r="L321" s="1" t="n">
        <f aca="false">SUM(C321:K321)</f>
        <v>0</v>
      </c>
    </row>
    <row r="322" customFormat="false" ht="15" hidden="false" customHeight="false" outlineLevel="0" collapsed="false">
      <c r="L322" s="1" t="n">
        <f aca="false">SUM(C322:K322)</f>
        <v>0</v>
      </c>
    </row>
    <row r="323" customFormat="false" ht="15" hidden="false" customHeight="false" outlineLevel="0" collapsed="false">
      <c r="L323" s="1" t="n">
        <f aca="false">SUM(C323:K323)</f>
        <v>0</v>
      </c>
    </row>
    <row r="324" customFormat="false" ht="15" hidden="false" customHeight="false" outlineLevel="0" collapsed="false">
      <c r="A324" s="18"/>
      <c r="L324" s="1" t="n">
        <f aca="false">SUM(C324:K324)</f>
        <v>0</v>
      </c>
    </row>
    <row r="325" customFormat="false" ht="15" hidden="false" customHeight="false" outlineLevel="0" collapsed="false">
      <c r="L325" s="1" t="n">
        <f aca="false">SUM(C325:K325)</f>
        <v>0</v>
      </c>
    </row>
    <row r="326" customFormat="false" ht="15" hidden="false" customHeight="false" outlineLevel="0" collapsed="false">
      <c r="L326" s="1" t="n">
        <f aca="false">SUM(C326:K326)</f>
        <v>0</v>
      </c>
    </row>
    <row r="327" customFormat="false" ht="15" hidden="false" customHeight="false" outlineLevel="0" collapsed="false">
      <c r="A327" s="18"/>
      <c r="L327" s="1" t="n">
        <f aca="false">SUM(C327:K327)</f>
        <v>0</v>
      </c>
    </row>
    <row r="328" customFormat="false" ht="15" hidden="false" customHeight="false" outlineLevel="0" collapsed="false">
      <c r="A328" s="18"/>
      <c r="L328" s="1" t="n">
        <f aca="false">SUM(C328:K328)</f>
        <v>0</v>
      </c>
    </row>
    <row r="329" customFormat="false" ht="15" hidden="false" customHeight="false" outlineLevel="0" collapsed="false">
      <c r="L329" s="1" t="n">
        <f aca="false">SUM(C329:K329)</f>
        <v>0</v>
      </c>
    </row>
    <row r="330" customFormat="false" ht="15" hidden="false" customHeight="false" outlineLevel="0" collapsed="false">
      <c r="L330" s="1" t="n">
        <f aca="false">SUM(C330:K330)</f>
        <v>0</v>
      </c>
    </row>
    <row r="331" customFormat="false" ht="15" hidden="false" customHeight="false" outlineLevel="0" collapsed="false">
      <c r="L331" s="1" t="n">
        <f aca="false">SUM(C331:K331)</f>
        <v>0</v>
      </c>
    </row>
    <row r="332" customFormat="false" ht="15" hidden="false" customHeight="false" outlineLevel="0" collapsed="false">
      <c r="L332" s="1" t="n">
        <f aca="false">SUM(C332:K332)</f>
        <v>0</v>
      </c>
    </row>
    <row r="333" customFormat="false" ht="15" hidden="false" customHeight="false" outlineLevel="0" collapsed="false">
      <c r="A333" s="18"/>
      <c r="L333" s="1" t="n">
        <f aca="false">SUM(C333:K333)</f>
        <v>0</v>
      </c>
    </row>
    <row r="334" customFormat="false" ht="15" hidden="false" customHeight="false" outlineLevel="0" collapsed="false">
      <c r="A334" s="18"/>
      <c r="L334" s="1" t="n">
        <f aca="false">SUM(C334:K334)</f>
        <v>0</v>
      </c>
    </row>
    <row r="335" customFormat="false" ht="15" hidden="false" customHeight="false" outlineLevel="0" collapsed="false">
      <c r="A335" s="18"/>
      <c r="L335" s="1" t="n">
        <f aca="false">SUM(C335:K335)</f>
        <v>0</v>
      </c>
    </row>
    <row r="336" customFormat="false" ht="15" hidden="false" customHeight="false" outlineLevel="0" collapsed="false">
      <c r="A336" s="18"/>
      <c r="L336" s="1" t="n">
        <f aca="false">SUM(C336:K336)</f>
        <v>0</v>
      </c>
    </row>
    <row r="337" customFormat="false" ht="15" hidden="false" customHeight="false" outlineLevel="0" collapsed="false">
      <c r="A337" s="18"/>
      <c r="L337" s="1" t="n">
        <f aca="false">SUM(C337:K337)</f>
        <v>0</v>
      </c>
    </row>
    <row r="338" customFormat="false" ht="15" hidden="false" customHeight="false" outlineLevel="0" collapsed="false">
      <c r="L338" s="1" t="n">
        <f aca="false">SUM(C338:K338)</f>
        <v>0</v>
      </c>
    </row>
    <row r="339" customFormat="false" ht="15" hidden="false" customHeight="false" outlineLevel="0" collapsed="false">
      <c r="L339" s="1" t="n">
        <f aca="false">SUM(C339:K339)</f>
        <v>0</v>
      </c>
    </row>
    <row r="340" customFormat="false" ht="15" hidden="false" customHeight="false" outlineLevel="0" collapsed="false">
      <c r="L340" s="1" t="n">
        <f aca="false">SUM(C340:K340)</f>
        <v>0</v>
      </c>
    </row>
    <row r="341" customFormat="false" ht="15" hidden="false" customHeight="false" outlineLevel="0" collapsed="false">
      <c r="L341" s="1" t="n">
        <f aca="false">SUM(C341:K341)</f>
        <v>0</v>
      </c>
    </row>
    <row r="342" customFormat="false" ht="15" hidden="false" customHeight="false" outlineLevel="0" collapsed="false">
      <c r="L342" s="1" t="n">
        <f aca="false">SUM(C342:K342)</f>
        <v>0</v>
      </c>
    </row>
    <row r="343" customFormat="false" ht="15" hidden="false" customHeight="false" outlineLevel="0" collapsed="false">
      <c r="L343" s="1" t="n">
        <f aca="false">SUM(C343:K343)</f>
        <v>0</v>
      </c>
    </row>
    <row r="344" customFormat="false" ht="15" hidden="false" customHeight="false" outlineLevel="0" collapsed="false">
      <c r="L344" s="1" t="n">
        <f aca="false">SUM(C344:K344)</f>
        <v>0</v>
      </c>
    </row>
    <row r="345" customFormat="false" ht="15" hidden="false" customHeight="false" outlineLevel="0" collapsed="false">
      <c r="L345" s="1" t="n">
        <f aca="false">SUM(C345:K345)</f>
        <v>0</v>
      </c>
    </row>
    <row r="346" customFormat="false" ht="15" hidden="false" customHeight="false" outlineLevel="0" collapsed="false">
      <c r="L346" s="1" t="n">
        <f aca="false">SUM(C346:K346)</f>
        <v>0</v>
      </c>
    </row>
    <row r="347" customFormat="false" ht="15" hidden="false" customHeight="false" outlineLevel="0" collapsed="false">
      <c r="L347" s="1" t="n">
        <f aca="false">SUM(C347:K347)</f>
        <v>0</v>
      </c>
    </row>
    <row r="348" customFormat="false" ht="15" hidden="false" customHeight="false" outlineLevel="0" collapsed="false">
      <c r="L348" s="1" t="n">
        <f aca="false">SUM(C348:K348)</f>
        <v>0</v>
      </c>
    </row>
    <row r="349" customFormat="false" ht="15" hidden="false" customHeight="false" outlineLevel="0" collapsed="false">
      <c r="L349" s="1" t="n">
        <f aca="false">SUM(C349:K349)</f>
        <v>0</v>
      </c>
    </row>
    <row r="350" customFormat="false" ht="15" hidden="false" customHeight="false" outlineLevel="0" collapsed="false">
      <c r="L350" s="1" t="n">
        <f aca="false">SUM(C350:K350)</f>
        <v>0</v>
      </c>
    </row>
    <row r="351" customFormat="false" ht="15" hidden="false" customHeight="false" outlineLevel="0" collapsed="false">
      <c r="L351" s="1" t="n">
        <f aca="false">SUM(C351:K351)</f>
        <v>0</v>
      </c>
    </row>
    <row r="352" customFormat="false" ht="15" hidden="false" customHeight="false" outlineLevel="0" collapsed="false">
      <c r="L352" s="1" t="n">
        <f aca="false">SUM(C352:K352)</f>
        <v>0</v>
      </c>
    </row>
    <row r="353" customFormat="false" ht="15" hidden="false" customHeight="false" outlineLevel="0" collapsed="false">
      <c r="L353" s="1" t="n">
        <f aca="false">SUM(C353:K353)</f>
        <v>0</v>
      </c>
    </row>
    <row r="354" customFormat="false" ht="15" hidden="false" customHeight="false" outlineLevel="0" collapsed="false">
      <c r="L354" s="1" t="n">
        <f aca="false">SUM(C354:K354)</f>
        <v>0</v>
      </c>
    </row>
    <row r="355" customFormat="false" ht="15" hidden="false" customHeight="false" outlineLevel="0" collapsed="false">
      <c r="L355" s="1" t="n">
        <f aca="false">SUM(C355:K355)</f>
        <v>0</v>
      </c>
    </row>
    <row r="356" customFormat="false" ht="15" hidden="false" customHeight="false" outlineLevel="0" collapsed="false">
      <c r="L356" s="1" t="n">
        <f aca="false">SUM(C356:K356)</f>
        <v>0</v>
      </c>
    </row>
    <row r="357" customFormat="false" ht="15" hidden="false" customHeight="false" outlineLevel="0" collapsed="false">
      <c r="L357" s="1" t="n">
        <f aca="false">SUM(C357:K357)</f>
        <v>0</v>
      </c>
    </row>
    <row r="358" customFormat="false" ht="15" hidden="false" customHeight="false" outlineLevel="0" collapsed="false">
      <c r="L358" s="1" t="n">
        <f aca="false">SUM(C358:K358)</f>
        <v>0</v>
      </c>
    </row>
    <row r="359" customFormat="false" ht="15" hidden="false" customHeight="false" outlineLevel="0" collapsed="false">
      <c r="L359" s="1" t="n">
        <f aca="false">SUM(C359:K359)</f>
        <v>0</v>
      </c>
    </row>
    <row r="360" customFormat="false" ht="15" hidden="false" customHeight="false" outlineLevel="0" collapsed="false">
      <c r="L360" s="1" t="n">
        <f aca="false">SUM(C360:K360)</f>
        <v>0</v>
      </c>
    </row>
    <row r="361" customFormat="false" ht="15" hidden="false" customHeight="false" outlineLevel="0" collapsed="false">
      <c r="L361" s="1" t="n">
        <f aca="false">SUM(C361:K361)</f>
        <v>0</v>
      </c>
    </row>
    <row r="362" customFormat="false" ht="15" hidden="false" customHeight="false" outlineLevel="0" collapsed="false">
      <c r="L362" s="1" t="n">
        <f aca="false">SUM(C362:K362)</f>
        <v>0</v>
      </c>
    </row>
    <row r="363" customFormat="false" ht="15" hidden="false" customHeight="false" outlineLevel="0" collapsed="false">
      <c r="L363" s="1" t="n">
        <f aca="false">SUM(C363:K363)</f>
        <v>0</v>
      </c>
    </row>
    <row r="364" customFormat="false" ht="15" hidden="false" customHeight="false" outlineLevel="0" collapsed="false">
      <c r="L364" s="1" t="n">
        <f aca="false">SUM(C364:K364)</f>
        <v>0</v>
      </c>
    </row>
    <row r="365" customFormat="false" ht="15" hidden="false" customHeight="false" outlineLevel="0" collapsed="false">
      <c r="L365" s="1" t="n">
        <f aca="false">SUM(C365:K365)</f>
        <v>0</v>
      </c>
    </row>
    <row r="366" customFormat="false" ht="15" hidden="false" customHeight="false" outlineLevel="0" collapsed="false">
      <c r="L366" s="1" t="n">
        <f aca="false">SUM(C366:K366)</f>
        <v>0</v>
      </c>
    </row>
    <row r="367" customFormat="false" ht="15" hidden="false" customHeight="false" outlineLevel="0" collapsed="false">
      <c r="L367" s="1" t="n">
        <f aca="false">SUM(C367:K367)</f>
        <v>0</v>
      </c>
    </row>
    <row r="368" customFormat="false" ht="15" hidden="false" customHeight="false" outlineLevel="0" collapsed="false">
      <c r="L368" s="1" t="n">
        <f aca="false">SUM(C368:K368)</f>
        <v>0</v>
      </c>
    </row>
    <row r="369" customFormat="false" ht="15" hidden="false" customHeight="false" outlineLevel="0" collapsed="false">
      <c r="L369" s="1" t="n">
        <f aca="false">SUM(C369:K369)</f>
        <v>0</v>
      </c>
    </row>
    <row r="370" customFormat="false" ht="15" hidden="false" customHeight="false" outlineLevel="0" collapsed="false">
      <c r="L370" s="1" t="n">
        <f aca="false">SUM(C370:K370)</f>
        <v>0</v>
      </c>
    </row>
    <row r="371" customFormat="false" ht="15" hidden="false" customHeight="false" outlineLevel="0" collapsed="false">
      <c r="L371" s="1" t="n">
        <f aca="false">SUM(C371:K371)</f>
        <v>0</v>
      </c>
    </row>
    <row r="372" customFormat="false" ht="15" hidden="false" customHeight="false" outlineLevel="0" collapsed="false">
      <c r="L372" s="1" t="n">
        <f aca="false">SUM(C372:K372)</f>
        <v>0</v>
      </c>
    </row>
    <row r="373" customFormat="false" ht="15" hidden="false" customHeight="false" outlineLevel="0" collapsed="false">
      <c r="L373" s="1" t="n">
        <f aca="false">SUM(C373:K373)</f>
        <v>0</v>
      </c>
    </row>
    <row r="374" customFormat="false" ht="15" hidden="false" customHeight="false" outlineLevel="0" collapsed="false">
      <c r="L374" s="1" t="n">
        <f aca="false">SUM(C374:K374)</f>
        <v>0</v>
      </c>
    </row>
    <row r="375" customFormat="false" ht="15" hidden="false" customHeight="false" outlineLevel="0" collapsed="false">
      <c r="L375" s="1" t="n">
        <f aca="false">SUM(C375:K375)</f>
        <v>0</v>
      </c>
    </row>
    <row r="376" customFormat="false" ht="15" hidden="false" customHeight="false" outlineLevel="0" collapsed="false">
      <c r="L376" s="1" t="n">
        <f aca="false">SUM(C376:K376)</f>
        <v>0</v>
      </c>
    </row>
    <row r="377" customFormat="false" ht="15" hidden="false" customHeight="false" outlineLevel="0" collapsed="false">
      <c r="L377" s="1" t="n">
        <f aca="false">SUM(C377:K377)</f>
        <v>0</v>
      </c>
    </row>
    <row r="378" customFormat="false" ht="15" hidden="false" customHeight="false" outlineLevel="0" collapsed="false">
      <c r="L378" s="1" t="n">
        <f aca="false">SUM(C378:K378)</f>
        <v>0</v>
      </c>
    </row>
    <row r="379" customFormat="false" ht="15" hidden="false" customHeight="false" outlineLevel="0" collapsed="false">
      <c r="L379" s="1" t="n">
        <f aca="false">SUM(C379:K379)</f>
        <v>0</v>
      </c>
    </row>
    <row r="380" customFormat="false" ht="15" hidden="false" customHeight="false" outlineLevel="0" collapsed="false">
      <c r="L380" s="1" t="n">
        <f aca="false">SUM(C380:K380)</f>
        <v>0</v>
      </c>
    </row>
    <row r="381" customFormat="false" ht="15" hidden="false" customHeight="false" outlineLevel="0" collapsed="false">
      <c r="L381" s="1" t="n">
        <f aca="false">SUM(C381:K381)</f>
        <v>0</v>
      </c>
    </row>
    <row r="382" customFormat="false" ht="15" hidden="false" customHeight="false" outlineLevel="0" collapsed="false">
      <c r="L382" s="1" t="n">
        <f aca="false">SUM(C382:K382)</f>
        <v>0</v>
      </c>
    </row>
    <row r="383" customFormat="false" ht="15" hidden="false" customHeight="false" outlineLevel="0" collapsed="false">
      <c r="L383" s="1" t="n">
        <f aca="false">SUM(C383:K383)</f>
        <v>0</v>
      </c>
    </row>
    <row r="384" customFormat="false" ht="15" hidden="false" customHeight="false" outlineLevel="0" collapsed="false">
      <c r="L384" s="1" t="n">
        <f aca="false">SUM(C384:K384)</f>
        <v>0</v>
      </c>
    </row>
    <row r="385" customFormat="false" ht="15" hidden="false" customHeight="false" outlineLevel="0" collapsed="false">
      <c r="L385" s="1" t="n">
        <f aca="false">SUM(C385:K385)</f>
        <v>0</v>
      </c>
    </row>
    <row r="386" customFormat="false" ht="15" hidden="false" customHeight="false" outlineLevel="0" collapsed="false">
      <c r="L386" s="1" t="n">
        <f aca="false">SUM(C386:K386)</f>
        <v>0</v>
      </c>
    </row>
    <row r="387" customFormat="false" ht="15" hidden="false" customHeight="false" outlineLevel="0" collapsed="false">
      <c r="L387" s="1" t="n">
        <f aca="false">SUM(C387:K387)</f>
        <v>0</v>
      </c>
    </row>
    <row r="388" customFormat="false" ht="15" hidden="false" customHeight="false" outlineLevel="0" collapsed="false">
      <c r="L388" s="1" t="n">
        <f aca="false">SUM(C388:K388)</f>
        <v>0</v>
      </c>
    </row>
    <row r="389" customFormat="false" ht="15" hidden="false" customHeight="false" outlineLevel="0" collapsed="false">
      <c r="L389" s="1" t="n">
        <f aca="false">SUM(C389:K389)</f>
        <v>0</v>
      </c>
    </row>
    <row r="390" customFormat="false" ht="15" hidden="false" customHeight="false" outlineLevel="0" collapsed="false">
      <c r="L390" s="1" t="n">
        <f aca="false">SUM(C390:K390)</f>
        <v>0</v>
      </c>
    </row>
    <row r="391" customFormat="false" ht="15" hidden="false" customHeight="false" outlineLevel="0" collapsed="false">
      <c r="L391" s="1" t="n">
        <f aca="false">SUM(C391:K391)</f>
        <v>0</v>
      </c>
    </row>
    <row r="392" customFormat="false" ht="15" hidden="false" customHeight="false" outlineLevel="0" collapsed="false">
      <c r="L392" s="1" t="n">
        <f aca="false">SUM(C392:K392)</f>
        <v>0</v>
      </c>
    </row>
    <row r="393" customFormat="false" ht="15" hidden="false" customHeight="false" outlineLevel="0" collapsed="false">
      <c r="L393" s="1" t="n">
        <f aca="false">SUM(C393:K393)</f>
        <v>0</v>
      </c>
    </row>
    <row r="394" customFormat="false" ht="15" hidden="false" customHeight="false" outlineLevel="0" collapsed="false">
      <c r="L394" s="1" t="n">
        <f aca="false">SUM(C394:K394)</f>
        <v>0</v>
      </c>
    </row>
    <row r="395" customFormat="false" ht="15" hidden="false" customHeight="false" outlineLevel="0" collapsed="false">
      <c r="L395" s="1" t="n">
        <f aca="false">SUM(C395:K395)</f>
        <v>0</v>
      </c>
    </row>
    <row r="396" customFormat="false" ht="15" hidden="false" customHeight="false" outlineLevel="0" collapsed="false">
      <c r="L396" s="1" t="n">
        <f aca="false">SUM(C396:K396)</f>
        <v>0</v>
      </c>
    </row>
    <row r="397" customFormat="false" ht="15" hidden="false" customHeight="false" outlineLevel="0" collapsed="false">
      <c r="L397" s="1" t="n">
        <f aca="false">SUM(C397:K397)</f>
        <v>0</v>
      </c>
    </row>
    <row r="398" customFormat="false" ht="15" hidden="false" customHeight="false" outlineLevel="0" collapsed="false">
      <c r="L398" s="1" t="n">
        <f aca="false">SUM(C398:K398)</f>
        <v>0</v>
      </c>
    </row>
    <row r="399" customFormat="false" ht="15" hidden="false" customHeight="false" outlineLevel="0" collapsed="false">
      <c r="L399" s="1" t="n">
        <f aca="false">SUM(C399:K399)</f>
        <v>0</v>
      </c>
    </row>
    <row r="400" customFormat="false" ht="15" hidden="false" customHeight="false" outlineLevel="0" collapsed="false">
      <c r="L400" s="1" t="n">
        <f aca="false">SUM(C400:K400)</f>
        <v>0</v>
      </c>
    </row>
    <row r="401" customFormat="false" ht="15" hidden="false" customHeight="false" outlineLevel="0" collapsed="false">
      <c r="L401" s="1" t="n">
        <f aca="false">SUM(C401:K401)</f>
        <v>0</v>
      </c>
    </row>
    <row r="402" customFormat="false" ht="15" hidden="false" customHeight="false" outlineLevel="0" collapsed="false">
      <c r="L402" s="1" t="n">
        <f aca="false">SUM(C402:K402)</f>
        <v>0</v>
      </c>
    </row>
    <row r="403" customFormat="false" ht="15" hidden="false" customHeight="false" outlineLevel="0" collapsed="false">
      <c r="L403" s="1" t="n">
        <f aca="false">SUM(C403:K403)</f>
        <v>0</v>
      </c>
    </row>
    <row r="404" customFormat="false" ht="15" hidden="false" customHeight="false" outlineLevel="0" collapsed="false">
      <c r="L404" s="1" t="n">
        <f aca="false">SUM(C404:K404)</f>
        <v>0</v>
      </c>
    </row>
    <row r="405" customFormat="false" ht="15" hidden="false" customHeight="false" outlineLevel="0" collapsed="false">
      <c r="L405" s="1" t="n">
        <f aca="false">SUM(C405:K405)</f>
        <v>0</v>
      </c>
    </row>
    <row r="406" customFormat="false" ht="15" hidden="false" customHeight="false" outlineLevel="0" collapsed="false">
      <c r="L406" s="1" t="n">
        <f aca="false">SUM(C406:K406)</f>
        <v>0</v>
      </c>
    </row>
    <row r="407" customFormat="false" ht="15" hidden="false" customHeight="false" outlineLevel="0" collapsed="false">
      <c r="L407" s="1" t="n">
        <f aca="false">SUM(C407:K407)</f>
        <v>0</v>
      </c>
    </row>
    <row r="408" customFormat="false" ht="15" hidden="false" customHeight="false" outlineLevel="0" collapsed="false">
      <c r="L408" s="1" t="n">
        <f aca="false">SUM(C408:K408)</f>
        <v>0</v>
      </c>
    </row>
    <row r="409" customFormat="false" ht="15" hidden="false" customHeight="false" outlineLevel="0" collapsed="false">
      <c r="L409" s="1" t="n">
        <f aca="false">SUM(C409:K409)</f>
        <v>0</v>
      </c>
    </row>
    <row r="410" customFormat="false" ht="15" hidden="false" customHeight="false" outlineLevel="0" collapsed="false">
      <c r="L410" s="1" t="n">
        <f aca="false">SUM(C410:K410)</f>
        <v>0</v>
      </c>
    </row>
    <row r="411" customFormat="false" ht="15" hidden="false" customHeight="false" outlineLevel="0" collapsed="false">
      <c r="L411" s="1" t="n">
        <f aca="false">SUM(C411:K411)</f>
        <v>0</v>
      </c>
    </row>
    <row r="412" customFormat="false" ht="15" hidden="false" customHeight="false" outlineLevel="0" collapsed="false">
      <c r="L412" s="1" t="n">
        <f aca="false">SUM(C412:K412)</f>
        <v>0</v>
      </c>
    </row>
    <row r="413" customFormat="false" ht="15" hidden="false" customHeight="false" outlineLevel="0" collapsed="false">
      <c r="L413" s="1" t="n">
        <f aca="false">SUM(C413:K413)</f>
        <v>0</v>
      </c>
    </row>
    <row r="414" customFormat="false" ht="15" hidden="false" customHeight="false" outlineLevel="0" collapsed="false">
      <c r="L414" s="1" t="n">
        <f aca="false">SUM(C414:K414)</f>
        <v>0</v>
      </c>
    </row>
    <row r="415" customFormat="false" ht="15" hidden="false" customHeight="false" outlineLevel="0" collapsed="false">
      <c r="L415" s="1" t="n">
        <f aca="false">SUM(C415:K415)</f>
        <v>0</v>
      </c>
    </row>
    <row r="416" customFormat="false" ht="15" hidden="false" customHeight="false" outlineLevel="0" collapsed="false">
      <c r="L416" s="1" t="n">
        <f aca="false">SUM(C416:K416)</f>
        <v>0</v>
      </c>
    </row>
    <row r="417" customFormat="false" ht="15" hidden="false" customHeight="false" outlineLevel="0" collapsed="false">
      <c r="L417" s="1" t="n">
        <f aca="false">SUM(C417:K417)</f>
        <v>0</v>
      </c>
    </row>
    <row r="418" customFormat="false" ht="15" hidden="false" customHeight="false" outlineLevel="0" collapsed="false">
      <c r="L418" s="1" t="n">
        <f aca="false">SUM(C418:K418)</f>
        <v>0</v>
      </c>
    </row>
    <row r="419" customFormat="false" ht="15" hidden="false" customHeight="false" outlineLevel="0" collapsed="false">
      <c r="L419" s="1" t="n">
        <f aca="false">SUM(C419:K419)</f>
        <v>0</v>
      </c>
    </row>
    <row r="420" customFormat="false" ht="15" hidden="false" customHeight="false" outlineLevel="0" collapsed="false">
      <c r="L420" s="1" t="n">
        <f aca="false">SUM(C420:K420)</f>
        <v>0</v>
      </c>
    </row>
    <row r="421" customFormat="false" ht="15" hidden="false" customHeight="false" outlineLevel="0" collapsed="false">
      <c r="L421" s="1" t="n">
        <f aca="false">SUM(C421:K421)</f>
        <v>0</v>
      </c>
    </row>
    <row r="422" customFormat="false" ht="15" hidden="false" customHeight="false" outlineLevel="0" collapsed="false">
      <c r="L422" s="1" t="n">
        <f aca="false">SUM(C422:K422)</f>
        <v>0</v>
      </c>
    </row>
    <row r="423" customFormat="false" ht="15" hidden="false" customHeight="false" outlineLevel="0" collapsed="false">
      <c r="L423" s="1" t="n">
        <f aca="false">SUM(C423:K423)</f>
        <v>0</v>
      </c>
    </row>
    <row r="424" customFormat="false" ht="15" hidden="false" customHeight="false" outlineLevel="0" collapsed="false">
      <c r="L424" s="1" t="n">
        <f aca="false">SUM(C424:K424)</f>
        <v>0</v>
      </c>
    </row>
    <row r="425" customFormat="false" ht="15" hidden="false" customHeight="false" outlineLevel="0" collapsed="false">
      <c r="L425" s="1" t="n">
        <f aca="false">SUM(C425:K425)</f>
        <v>0</v>
      </c>
    </row>
    <row r="426" customFormat="false" ht="15" hidden="false" customHeight="false" outlineLevel="0" collapsed="false">
      <c r="L426" s="1" t="n">
        <f aca="false">SUM(C426:K426)</f>
        <v>0</v>
      </c>
    </row>
    <row r="427" customFormat="false" ht="15" hidden="false" customHeight="false" outlineLevel="0" collapsed="false">
      <c r="L427" s="1" t="n">
        <f aca="false">SUM(C427:K427)</f>
        <v>0</v>
      </c>
    </row>
    <row r="428" customFormat="false" ht="15" hidden="false" customHeight="false" outlineLevel="0" collapsed="false">
      <c r="L428" s="1" t="n">
        <f aca="false">SUM(C428:K428)</f>
        <v>0</v>
      </c>
    </row>
    <row r="429" customFormat="false" ht="15" hidden="false" customHeight="false" outlineLevel="0" collapsed="false">
      <c r="L429" s="1" t="n">
        <f aca="false">SUM(C429:K429)</f>
        <v>0</v>
      </c>
    </row>
    <row r="430" customFormat="false" ht="15" hidden="false" customHeight="false" outlineLevel="0" collapsed="false">
      <c r="L430" s="1" t="n">
        <f aca="false">SUM(C430:K430)</f>
        <v>0</v>
      </c>
    </row>
    <row r="431" customFormat="false" ht="15" hidden="false" customHeight="false" outlineLevel="0" collapsed="false">
      <c r="L431" s="1" t="n">
        <f aca="false">SUM(C431:K431)</f>
        <v>0</v>
      </c>
    </row>
    <row r="432" customFormat="false" ht="15" hidden="false" customHeight="false" outlineLevel="0" collapsed="false">
      <c r="L432" s="1" t="n">
        <f aca="false">SUM(C432:K432)</f>
        <v>0</v>
      </c>
    </row>
    <row r="433" customFormat="false" ht="15" hidden="false" customHeight="false" outlineLevel="0" collapsed="false">
      <c r="L433" s="1" t="n">
        <f aca="false">SUM(C433:K433)</f>
        <v>0</v>
      </c>
    </row>
    <row r="434" customFormat="false" ht="15" hidden="false" customHeight="false" outlineLevel="0" collapsed="false">
      <c r="L434" s="1" t="n">
        <f aca="false">SUM(C434:K434)</f>
        <v>0</v>
      </c>
    </row>
    <row r="435" customFormat="false" ht="15" hidden="false" customHeight="false" outlineLevel="0" collapsed="false">
      <c r="L435" s="1" t="n">
        <f aca="false">SUM(C435:K435)</f>
        <v>0</v>
      </c>
    </row>
    <row r="436" customFormat="false" ht="15" hidden="false" customHeight="false" outlineLevel="0" collapsed="false">
      <c r="L436" s="1" t="n">
        <f aca="false">SUM(C436:K436)</f>
        <v>0</v>
      </c>
    </row>
    <row r="437" customFormat="false" ht="15" hidden="false" customHeight="false" outlineLevel="0" collapsed="false">
      <c r="L437" s="1" t="n">
        <f aca="false">SUM(C437:K437)</f>
        <v>0</v>
      </c>
    </row>
    <row r="438" customFormat="false" ht="15" hidden="false" customHeight="false" outlineLevel="0" collapsed="false">
      <c r="L438" s="1" t="n">
        <f aca="false">SUM(C438:K438)</f>
        <v>0</v>
      </c>
    </row>
    <row r="439" customFormat="false" ht="15" hidden="false" customHeight="false" outlineLevel="0" collapsed="false">
      <c r="L439" s="1" t="n">
        <f aca="false">SUM(C439:K439)</f>
        <v>0</v>
      </c>
    </row>
    <row r="440" customFormat="false" ht="15" hidden="false" customHeight="false" outlineLevel="0" collapsed="false">
      <c r="L440" s="1" t="n">
        <f aca="false">SUM(C440:K440)</f>
        <v>0</v>
      </c>
    </row>
    <row r="441" customFormat="false" ht="15" hidden="false" customHeight="false" outlineLevel="0" collapsed="false">
      <c r="L441" s="1" t="n">
        <f aca="false">SUM(C441:K441)</f>
        <v>0</v>
      </c>
    </row>
    <row r="442" customFormat="false" ht="15" hidden="false" customHeight="false" outlineLevel="0" collapsed="false">
      <c r="L442" s="1" t="n">
        <f aca="false">SUM(C442:K442)</f>
        <v>0</v>
      </c>
    </row>
    <row r="443" customFormat="false" ht="15" hidden="false" customHeight="false" outlineLevel="0" collapsed="false">
      <c r="L443" s="1" t="n">
        <f aca="false">SUM(C443:K443)</f>
        <v>0</v>
      </c>
    </row>
    <row r="444" customFormat="false" ht="15" hidden="false" customHeight="false" outlineLevel="0" collapsed="false">
      <c r="L444" s="1" t="n">
        <f aca="false">SUM(C444:K444)</f>
        <v>0</v>
      </c>
    </row>
    <row r="445" customFormat="false" ht="15" hidden="false" customHeight="false" outlineLevel="0" collapsed="false">
      <c r="L445" s="1" t="n">
        <f aca="false">SUM(C445:K445)</f>
        <v>0</v>
      </c>
    </row>
    <row r="446" customFormat="false" ht="15" hidden="false" customHeight="false" outlineLevel="0" collapsed="false">
      <c r="L446" s="1" t="n">
        <f aca="false">SUM(C446:K446)</f>
        <v>0</v>
      </c>
    </row>
    <row r="447" customFormat="false" ht="15" hidden="false" customHeight="false" outlineLevel="0" collapsed="false">
      <c r="L447" s="1" t="n">
        <f aca="false">SUM(C447:K447)</f>
        <v>0</v>
      </c>
    </row>
    <row r="448" customFormat="false" ht="15" hidden="false" customHeight="false" outlineLevel="0" collapsed="false">
      <c r="L448" s="1" t="n">
        <f aca="false">SUM(C448:K448)</f>
        <v>0</v>
      </c>
    </row>
    <row r="449" customFormat="false" ht="15" hidden="false" customHeight="false" outlineLevel="0" collapsed="false">
      <c r="L449" s="1" t="n">
        <f aca="false">SUM(C449:K449)</f>
        <v>0</v>
      </c>
    </row>
    <row r="450" customFormat="false" ht="15" hidden="false" customHeight="false" outlineLevel="0" collapsed="false">
      <c r="L450" s="1" t="n">
        <f aca="false">SUM(C450:K450)</f>
        <v>0</v>
      </c>
    </row>
    <row r="451" customFormat="false" ht="15" hidden="false" customHeight="false" outlineLevel="0" collapsed="false">
      <c r="L451" s="1" t="n">
        <f aca="false">SUM(C451:K451)</f>
        <v>0</v>
      </c>
    </row>
    <row r="452" customFormat="false" ht="15" hidden="false" customHeight="false" outlineLevel="0" collapsed="false">
      <c r="L452" s="1" t="n">
        <f aca="false">SUM(C452:K452)</f>
        <v>0</v>
      </c>
    </row>
    <row r="453" customFormat="false" ht="15" hidden="false" customHeight="false" outlineLevel="0" collapsed="false">
      <c r="L453" s="1" t="n">
        <f aca="false">SUM(C453:K453)</f>
        <v>0</v>
      </c>
    </row>
    <row r="454" customFormat="false" ht="15" hidden="false" customHeight="false" outlineLevel="0" collapsed="false">
      <c r="L454" s="1" t="n">
        <f aca="false">SUM(C454:K454)</f>
        <v>0</v>
      </c>
    </row>
    <row r="455" customFormat="false" ht="15" hidden="false" customHeight="false" outlineLevel="0" collapsed="false">
      <c r="L455" s="1" t="n">
        <f aca="false">SUM(C455:K455)</f>
        <v>0</v>
      </c>
    </row>
    <row r="456" customFormat="false" ht="15" hidden="false" customHeight="false" outlineLevel="0" collapsed="false">
      <c r="L456" s="1" t="n">
        <f aca="false">SUM(C456:K456)</f>
        <v>0</v>
      </c>
    </row>
    <row r="457" customFormat="false" ht="15" hidden="false" customHeight="false" outlineLevel="0" collapsed="false">
      <c r="L457" s="1" t="n">
        <f aca="false">SUM(C457:K457)</f>
        <v>0</v>
      </c>
    </row>
    <row r="458" customFormat="false" ht="15" hidden="false" customHeight="false" outlineLevel="0" collapsed="false">
      <c r="L458" s="1" t="n">
        <f aca="false">SUM(C458:K458)</f>
        <v>0</v>
      </c>
    </row>
    <row r="459" customFormat="false" ht="15" hidden="false" customHeight="false" outlineLevel="0" collapsed="false">
      <c r="L459" s="1" t="n">
        <f aca="false">SUM(C459:K459)</f>
        <v>0</v>
      </c>
    </row>
    <row r="460" customFormat="false" ht="15" hidden="false" customHeight="false" outlineLevel="0" collapsed="false">
      <c r="L460" s="1" t="n">
        <f aca="false">SUM(C460:K460)</f>
        <v>0</v>
      </c>
    </row>
    <row r="461" customFormat="false" ht="15" hidden="false" customHeight="false" outlineLevel="0" collapsed="false">
      <c r="L461" s="1" t="n">
        <f aca="false">SUM(C461:K461)</f>
        <v>0</v>
      </c>
    </row>
    <row r="462" customFormat="false" ht="15" hidden="false" customHeight="false" outlineLevel="0" collapsed="false">
      <c r="L462" s="1" t="n">
        <f aca="false">SUM(C462:K462)</f>
        <v>0</v>
      </c>
    </row>
    <row r="463" customFormat="false" ht="15" hidden="false" customHeight="false" outlineLevel="0" collapsed="false">
      <c r="L463" s="1" t="n">
        <f aca="false">SUM(C463:K463)</f>
        <v>0</v>
      </c>
    </row>
    <row r="464" customFormat="false" ht="15" hidden="false" customHeight="false" outlineLevel="0" collapsed="false">
      <c r="L464" s="1" t="n">
        <f aca="false">SUM(C464:K464)</f>
        <v>0</v>
      </c>
    </row>
    <row r="465" customFormat="false" ht="15" hidden="false" customHeight="false" outlineLevel="0" collapsed="false">
      <c r="L465" s="1" t="n">
        <f aca="false">SUM(C465:K465)</f>
        <v>0</v>
      </c>
    </row>
    <row r="466" customFormat="false" ht="15" hidden="false" customHeight="false" outlineLevel="0" collapsed="false">
      <c r="L466" s="1" t="n">
        <f aca="false">SUM(C466:K466)</f>
        <v>0</v>
      </c>
    </row>
    <row r="467" customFormat="false" ht="15" hidden="false" customHeight="false" outlineLevel="0" collapsed="false">
      <c r="L467" s="1" t="n">
        <f aca="false">SUM(C467:K467)</f>
        <v>0</v>
      </c>
    </row>
    <row r="468" customFormat="false" ht="15" hidden="false" customHeight="false" outlineLevel="0" collapsed="false">
      <c r="L468" s="1" t="n">
        <f aca="false">SUM(C468:K468)</f>
        <v>0</v>
      </c>
    </row>
    <row r="469" customFormat="false" ht="15" hidden="false" customHeight="false" outlineLevel="0" collapsed="false">
      <c r="L469" s="1" t="n">
        <f aca="false">SUM(C469:K469)</f>
        <v>0</v>
      </c>
    </row>
    <row r="470" customFormat="false" ht="15" hidden="false" customHeight="false" outlineLevel="0" collapsed="false">
      <c r="L470" s="1" t="n">
        <f aca="false">SUM(C470:K470)</f>
        <v>0</v>
      </c>
    </row>
    <row r="471" customFormat="false" ht="15" hidden="false" customHeight="false" outlineLevel="0" collapsed="false">
      <c r="L471" s="1" t="n">
        <f aca="false">SUM(C471:K471)</f>
        <v>0</v>
      </c>
    </row>
    <row r="472" customFormat="false" ht="15" hidden="false" customHeight="false" outlineLevel="0" collapsed="false">
      <c r="L472" s="1" t="n">
        <f aca="false">SUM(C472:K472)</f>
        <v>0</v>
      </c>
    </row>
    <row r="473" customFormat="false" ht="15" hidden="false" customHeight="false" outlineLevel="0" collapsed="false">
      <c r="L473" s="1" t="n">
        <f aca="false">SUM(C473:K473)</f>
        <v>0</v>
      </c>
    </row>
    <row r="474" customFormat="false" ht="15" hidden="false" customHeight="false" outlineLevel="0" collapsed="false">
      <c r="L474" s="1" t="n">
        <f aca="false">SUM(C474:K474)</f>
        <v>0</v>
      </c>
    </row>
    <row r="475" customFormat="false" ht="15" hidden="false" customHeight="false" outlineLevel="0" collapsed="false">
      <c r="L475" s="1" t="n">
        <f aca="false">SUM(C475:K475)</f>
        <v>0</v>
      </c>
    </row>
    <row r="476" customFormat="false" ht="15" hidden="false" customHeight="false" outlineLevel="0" collapsed="false">
      <c r="L476" s="1" t="n">
        <f aca="false">SUM(C476:K476)</f>
        <v>0</v>
      </c>
    </row>
    <row r="477" customFormat="false" ht="15" hidden="false" customHeight="false" outlineLevel="0" collapsed="false">
      <c r="L477" s="1" t="n">
        <f aca="false">SUM(C477:K477)</f>
        <v>0</v>
      </c>
    </row>
    <row r="478" customFormat="false" ht="15" hidden="false" customHeight="false" outlineLevel="0" collapsed="false">
      <c r="L478" s="1" t="n">
        <f aca="false">SUM(C478:K478)</f>
        <v>0</v>
      </c>
    </row>
    <row r="479" customFormat="false" ht="15" hidden="false" customHeight="false" outlineLevel="0" collapsed="false">
      <c r="L479" s="1" t="n">
        <f aca="false">SUM(C479:K479)</f>
        <v>0</v>
      </c>
    </row>
    <row r="480" customFormat="false" ht="15" hidden="false" customHeight="false" outlineLevel="0" collapsed="false">
      <c r="L480" s="1" t="n">
        <f aca="false">SUM(C480:K480)</f>
        <v>0</v>
      </c>
    </row>
    <row r="481" customFormat="false" ht="15" hidden="false" customHeight="false" outlineLevel="0" collapsed="false">
      <c r="L481" s="1" t="n">
        <f aca="false">SUM(C481:K481)</f>
        <v>0</v>
      </c>
    </row>
    <row r="482" customFormat="false" ht="15" hidden="false" customHeight="false" outlineLevel="0" collapsed="false">
      <c r="L482" s="1" t="n">
        <f aca="false">SUM(C482:K482)</f>
        <v>0</v>
      </c>
    </row>
    <row r="483" customFormat="false" ht="15" hidden="false" customHeight="false" outlineLevel="0" collapsed="false">
      <c r="L483" s="1" t="n">
        <f aca="false">SUM(C483:K483)</f>
        <v>0</v>
      </c>
    </row>
    <row r="484" customFormat="false" ht="15" hidden="false" customHeight="false" outlineLevel="0" collapsed="false">
      <c r="L484" s="1" t="n">
        <f aca="false">SUM(C484:K484)</f>
        <v>0</v>
      </c>
    </row>
    <row r="485" customFormat="false" ht="15" hidden="false" customHeight="false" outlineLevel="0" collapsed="false">
      <c r="L485" s="1" t="n">
        <f aca="false">SUM(C485:K485)</f>
        <v>0</v>
      </c>
    </row>
    <row r="486" customFormat="false" ht="15" hidden="false" customHeight="false" outlineLevel="0" collapsed="false">
      <c r="L486" s="1" t="n">
        <f aca="false">SUM(C486:K486)</f>
        <v>0</v>
      </c>
    </row>
    <row r="487" customFormat="false" ht="15" hidden="false" customHeight="false" outlineLevel="0" collapsed="false">
      <c r="L487" s="1" t="n">
        <f aca="false">SUM(C487:K487)</f>
        <v>0</v>
      </c>
    </row>
    <row r="488" customFormat="false" ht="15" hidden="false" customHeight="false" outlineLevel="0" collapsed="false">
      <c r="L488" s="1" t="n">
        <f aca="false">SUM(C488:K488)</f>
        <v>0</v>
      </c>
    </row>
    <row r="489" customFormat="false" ht="15" hidden="false" customHeight="false" outlineLevel="0" collapsed="false">
      <c r="L489" s="1" t="n">
        <f aca="false">SUM(C489:K489)</f>
        <v>0</v>
      </c>
    </row>
    <row r="490" customFormat="false" ht="15" hidden="false" customHeight="false" outlineLevel="0" collapsed="false">
      <c r="L490" s="1" t="n">
        <f aca="false">SUM(C490:K490)</f>
        <v>0</v>
      </c>
    </row>
    <row r="491" customFormat="false" ht="15" hidden="false" customHeight="false" outlineLevel="0" collapsed="false">
      <c r="L491" s="1" t="n">
        <f aca="false">SUM(C491:K491)</f>
        <v>0</v>
      </c>
    </row>
    <row r="492" customFormat="false" ht="15" hidden="false" customHeight="false" outlineLevel="0" collapsed="false">
      <c r="L492" s="1" t="n">
        <f aca="false">SUM(C492:K492)</f>
        <v>0</v>
      </c>
    </row>
    <row r="493" customFormat="false" ht="15" hidden="false" customHeight="false" outlineLevel="0" collapsed="false">
      <c r="L493" s="1" t="n">
        <f aca="false">SUM(C493:K493)</f>
        <v>0</v>
      </c>
    </row>
    <row r="494" customFormat="false" ht="15" hidden="false" customHeight="false" outlineLevel="0" collapsed="false">
      <c r="L494" s="1" t="n">
        <f aca="false">SUM(C494:K494)</f>
        <v>0</v>
      </c>
    </row>
    <row r="495" customFormat="false" ht="15" hidden="false" customHeight="false" outlineLevel="0" collapsed="false">
      <c r="L495" s="1" t="n">
        <f aca="false">SUM(C495:K495)</f>
        <v>0</v>
      </c>
    </row>
    <row r="496" customFormat="false" ht="15" hidden="false" customHeight="false" outlineLevel="0" collapsed="false">
      <c r="L496" s="1" t="n">
        <f aca="false">SUM(C496:K496)</f>
        <v>0</v>
      </c>
    </row>
    <row r="497" customFormat="false" ht="15" hidden="false" customHeight="false" outlineLevel="0" collapsed="false">
      <c r="L497" s="1" t="n">
        <f aca="false">SUM(C497:K497)</f>
        <v>0</v>
      </c>
    </row>
    <row r="498" customFormat="false" ht="15" hidden="false" customHeight="false" outlineLevel="0" collapsed="false">
      <c r="L498" s="1" t="n">
        <f aca="false">SUM(C498:K498)</f>
        <v>0</v>
      </c>
    </row>
    <row r="499" customFormat="false" ht="15" hidden="false" customHeight="false" outlineLevel="0" collapsed="false">
      <c r="L499" s="1" t="n">
        <f aca="false">SUM(C499:K499)</f>
        <v>0</v>
      </c>
    </row>
    <row r="500" customFormat="false" ht="15" hidden="false" customHeight="false" outlineLevel="0" collapsed="false">
      <c r="L500" s="1" t="n">
        <f aca="false">SUM(C500:K500)</f>
        <v>0</v>
      </c>
    </row>
    <row r="501" customFormat="false" ht="15" hidden="false" customHeight="false" outlineLevel="0" collapsed="false">
      <c r="L501" s="1" t="n">
        <f aca="false">SUM(C501:K501)</f>
        <v>0</v>
      </c>
    </row>
    <row r="502" customFormat="false" ht="15" hidden="false" customHeight="false" outlineLevel="0" collapsed="false">
      <c r="L502" s="1" t="n">
        <f aca="false">SUM(C502:K502)</f>
        <v>0</v>
      </c>
    </row>
    <row r="503" customFormat="false" ht="15" hidden="false" customHeight="false" outlineLevel="0" collapsed="false">
      <c r="L503" s="1" t="n">
        <f aca="false">SUM(C503:K503)</f>
        <v>0</v>
      </c>
    </row>
    <row r="504" customFormat="false" ht="15" hidden="false" customHeight="false" outlineLevel="0" collapsed="false">
      <c r="L504" s="1" t="n">
        <f aca="false">SUM(C504:K504)</f>
        <v>0</v>
      </c>
    </row>
    <row r="505" customFormat="false" ht="15" hidden="false" customHeight="false" outlineLevel="0" collapsed="false">
      <c r="L505" s="1" t="n">
        <f aca="false">SUM(C505:K505)</f>
        <v>0</v>
      </c>
    </row>
    <row r="506" customFormat="false" ht="15" hidden="false" customHeight="false" outlineLevel="0" collapsed="false">
      <c r="L506" s="1" t="n">
        <f aca="false">SUM(C506:K506)</f>
        <v>0</v>
      </c>
    </row>
    <row r="507" customFormat="false" ht="15" hidden="false" customHeight="false" outlineLevel="0" collapsed="false">
      <c r="L507" s="1" t="n">
        <f aca="false">SUM(C507:K507)</f>
        <v>0</v>
      </c>
    </row>
    <row r="508" customFormat="false" ht="15" hidden="false" customHeight="false" outlineLevel="0" collapsed="false">
      <c r="L508" s="1" t="n">
        <f aca="false">SUM(C508:K508)</f>
        <v>0</v>
      </c>
    </row>
    <row r="509" customFormat="false" ht="15" hidden="false" customHeight="false" outlineLevel="0" collapsed="false">
      <c r="L509" s="1" t="n">
        <f aca="false">SUM(C509:K509)</f>
        <v>0</v>
      </c>
    </row>
    <row r="510" customFormat="false" ht="15" hidden="false" customHeight="false" outlineLevel="0" collapsed="false">
      <c r="L510" s="1" t="n">
        <f aca="false">SUM(C510:K510)</f>
        <v>0</v>
      </c>
    </row>
    <row r="511" customFormat="false" ht="15" hidden="false" customHeight="false" outlineLevel="0" collapsed="false">
      <c r="L511" s="1" t="n">
        <f aca="false">SUM(C511:K511)</f>
        <v>0</v>
      </c>
    </row>
    <row r="512" customFormat="false" ht="15" hidden="false" customHeight="false" outlineLevel="0" collapsed="false">
      <c r="L512" s="1" t="n">
        <f aca="false">SUM(C512:K512)</f>
        <v>0</v>
      </c>
    </row>
    <row r="513" customFormat="false" ht="15" hidden="false" customHeight="false" outlineLevel="0" collapsed="false">
      <c r="L513" s="1" t="n">
        <f aca="false">SUM(C513:K513)</f>
        <v>0</v>
      </c>
    </row>
    <row r="514" customFormat="false" ht="15" hidden="false" customHeight="false" outlineLevel="0" collapsed="false">
      <c r="L514" s="1" t="n">
        <f aca="false">SUM(C514:K514)</f>
        <v>0</v>
      </c>
    </row>
    <row r="515" customFormat="false" ht="15" hidden="false" customHeight="false" outlineLevel="0" collapsed="false">
      <c r="L515" s="1" t="n">
        <f aca="false">SUM(C515:K515)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" activeCellId="0" sqref="A11"/>
    </sheetView>
  </sheetViews>
  <sheetFormatPr defaultRowHeight="15"/>
  <cols>
    <col collapsed="false" hidden="false" max="1" min="1" style="0" width="10.9271255060729"/>
    <col collapsed="false" hidden="false" max="1025" min="2" style="0" width="8.57085020242915"/>
  </cols>
  <sheetData>
    <row r="1" customFormat="false" ht="15" hidden="false" customHeight="false" outlineLevel="0" collapsed="false">
      <c r="A1" s="18" t="n">
        <v>41730</v>
      </c>
    </row>
    <row r="2" customFormat="false" ht="15" hidden="false" customHeight="false" outlineLevel="0" collapsed="false">
      <c r="A2" s="18" t="n">
        <v>42370</v>
      </c>
    </row>
    <row r="3" customFormat="false" ht="15" hidden="false" customHeight="false" outlineLevel="0" collapsed="false">
      <c r="A3" s="0" t="n">
        <v>18</v>
      </c>
    </row>
    <row r="4" customFormat="false" ht="15" hidden="false" customHeight="false" outlineLevel="0" collapsed="false">
      <c r="A4" s="36" t="n">
        <f aca="false">210000 + 5000 * 60</f>
        <v>510000</v>
      </c>
    </row>
    <row r="5" customFormat="false" ht="15" hidden="false" customHeight="false" outlineLevel="0" collapsed="false">
      <c r="A5" s="36" t="n">
        <f aca="false">A4/(A3 - 5)</f>
        <v>39230.7692307692</v>
      </c>
    </row>
    <row r="6" customFormat="false" ht="15" hidden="false" customHeight="false" outlineLevel="0" collapsed="false">
      <c r="A6" s="36" t="n">
        <f aca="false">210000 + 5000 * 70 + 5000 * 70</f>
        <v>910000</v>
      </c>
    </row>
    <row r="7" customFormat="false" ht="15" hidden="false" customHeight="false" outlineLevel="0" collapsed="false">
      <c r="A7" s="36" t="n">
        <f aca="false">A6/A3</f>
        <v>50555.5555555556</v>
      </c>
    </row>
    <row r="8" customFormat="false" ht="15" hidden="false" customHeight="false" outlineLevel="0" collapsed="false">
      <c r="A8" s="36" t="n">
        <f aca="false">210000 + 5000 * 70 + 5000 * 70 + 8000 * 70</f>
        <v>1470000</v>
      </c>
    </row>
    <row r="9" customFormat="false" ht="15" hidden="false" customHeight="false" outlineLevel="0" collapsed="false">
      <c r="A9" s="36" t="n">
        <f aca="false">A8 / (A3 + 3)</f>
        <v>70000</v>
      </c>
    </row>
    <row r="10" customFormat="false" ht="15" hidden="false" customHeight="false" outlineLevel="0" collapsed="false">
      <c r="A10" s="36" t="n">
        <f aca="false">5000 * 70 + 5000 * 70</f>
        <v>700000</v>
      </c>
    </row>
    <row r="11" customFormat="false" ht="15" hidden="false" customHeight="false" outlineLevel="0" collapsed="false">
      <c r="A11" s="36" t="n">
        <f aca="false">A10 / 6</f>
        <v>116666.666666667</v>
      </c>
    </row>
    <row r="12" customFormat="false" ht="15" hidden="false" customHeight="false" outlineLevel="0" collapsed="false">
      <c r="A12" s="36" t="n">
        <f aca="false">5000 * 70 + 5000 * 70 + 8000 * 70</f>
        <v>1260000</v>
      </c>
    </row>
    <row r="13" customFormat="false" ht="15" hidden="false" customHeight="false" outlineLevel="0" collapsed="false">
      <c r="A13" s="36" t="n">
        <f aca="false">A12 / (9)</f>
        <v>140000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126" activePane="bottomLeft" state="frozen"/>
      <selection pane="topLeft" activeCell="A1" activeCellId="0" sqref="A1"/>
      <selection pane="bottomLeft" activeCell="L4" activeCellId="0" sqref="L4"/>
    </sheetView>
  </sheetViews>
  <sheetFormatPr defaultRowHeight="15"/>
  <cols>
    <col collapsed="false" hidden="false" max="1" min="1" style="0" width="10.9271255060729"/>
    <col collapsed="false" hidden="false" max="2" min="2" style="0" width="26.1376518218623"/>
    <col collapsed="false" hidden="false" max="3" min="3" style="1" width="10.1781376518219"/>
    <col collapsed="false" hidden="false" max="4" min="4" style="1" width="11.4615384615385"/>
    <col collapsed="false" hidden="false" max="5" min="5" style="1" width="11.3562753036437"/>
    <col collapsed="false" hidden="false" max="6" min="6" style="1" width="10.497975708502"/>
    <col collapsed="false" hidden="false" max="8" min="7" style="1" width="10.1781376518219"/>
    <col collapsed="false" hidden="false" max="9" min="9" style="1" width="10.497975708502"/>
    <col collapsed="false" hidden="false" max="10" min="10" style="1" width="10.1781376518219"/>
    <col collapsed="false" hidden="false" max="11" min="11" style="0" width="10.497975708502"/>
    <col collapsed="false" hidden="false" max="12" min="12" style="1" width="11.3562753036437"/>
    <col collapsed="false" hidden="false" max="13" min="13" style="0" width="11.6761133603239"/>
    <col collapsed="false" hidden="false" max="14" min="14" style="0" width="8.57085020242915"/>
    <col collapsed="false" hidden="false" max="15" min="15" style="0" width="13.2834008097166"/>
    <col collapsed="false" hidden="false" max="1025" min="16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64</v>
      </c>
      <c r="F1" s="21" t="s">
        <v>176</v>
      </c>
      <c r="G1" s="21" t="s">
        <v>15</v>
      </c>
      <c r="H1" s="20" t="s">
        <v>141</v>
      </c>
      <c r="I1" s="21" t="s">
        <v>7</v>
      </c>
      <c r="J1" s="20" t="s">
        <v>17</v>
      </c>
      <c r="K1" s="21" t="s">
        <v>10</v>
      </c>
      <c r="L1" s="21" t="s">
        <v>18</v>
      </c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636.5</v>
      </c>
      <c r="D2" s="3" t="n">
        <f aca="false">SUM(D6:D1000) - $D$40 - $D$46 - $D$47 - $D$67 - $D$76</f>
        <v>490</v>
      </c>
      <c r="E2" s="3" t="n">
        <f aca="false">SUM(E6:E1000)</f>
        <v>23403.3</v>
      </c>
      <c r="F2" s="3" t="n">
        <f aca="false">SUM(F6:F1000)</f>
        <v>45427.16</v>
      </c>
      <c r="G2" s="3" t="n">
        <f aca="false">SUM(G6:G1000)</f>
        <v>4528</v>
      </c>
      <c r="H2" s="3" t="n">
        <f aca="false">SUM(H6:H1000)</f>
        <v>1700</v>
      </c>
      <c r="I2" s="3" t="n">
        <f aca="false">SUM(I6:I1000)</f>
        <v>19370.92</v>
      </c>
      <c r="J2" s="3" t="n">
        <f aca="false">SUM(J6:J1000)</f>
        <v>2676.3</v>
      </c>
      <c r="L2" s="3" t="n">
        <f aca="false">SUM(L6:L1000) - $D$40 - $D$46 - $D$47 - $D$67 - $D$76</f>
        <v>98232.1800000003</v>
      </c>
    </row>
    <row r="3" customFormat="false" ht="15" hidden="false" customHeight="true" outlineLevel="0" collapsed="false">
      <c r="A3" s="19" t="s">
        <v>19</v>
      </c>
      <c r="B3" s="3" t="n">
        <f aca="false">MAX(A6:A1000)-MIN(A6:A1000)+1</f>
        <v>69</v>
      </c>
      <c r="C3" s="3"/>
      <c r="D3" s="3"/>
      <c r="E3" s="3"/>
      <c r="F3" s="3"/>
      <c r="G3" s="3"/>
      <c r="H3" s="3"/>
      <c r="I3" s="3"/>
      <c r="J3" s="3"/>
      <c r="L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9.22463768115942</v>
      </c>
      <c r="D4" s="3" t="n">
        <f aca="false">D2/$B3</f>
        <v>7.10144927536232</v>
      </c>
      <c r="E4" s="3" t="n">
        <f aca="false">E2/$B3</f>
        <v>339.178260869565</v>
      </c>
      <c r="F4" s="3" t="n">
        <f aca="false">F2/$B3</f>
        <v>658.364637681159</v>
      </c>
      <c r="G4" s="3" t="n">
        <f aca="false">G2/$B3</f>
        <v>65.6231884057971</v>
      </c>
      <c r="H4" s="3" t="n">
        <f aca="false">H2/$B3</f>
        <v>24.6376811594203</v>
      </c>
      <c r="I4" s="3" t="n">
        <f aca="false">I2/$B3</f>
        <v>280.737971014493</v>
      </c>
      <c r="J4" s="3" t="n">
        <f aca="false">J2/$B3</f>
        <v>38.7869565217391</v>
      </c>
      <c r="L4" s="3" t="n">
        <f aca="false">L5 / (365.24 / 12)</f>
        <v>2409.46396613543</v>
      </c>
      <c r="M4" s="3"/>
      <c r="N4" s="3"/>
      <c r="O4" s="3"/>
      <c r="P4" s="3"/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280.797971014493</v>
      </c>
      <c r="D5" s="3" t="n">
        <f aca="false">D4*30.44</f>
        <v>216.168115942029</v>
      </c>
      <c r="E5" s="3" t="n">
        <f aca="false">E4*30.44</f>
        <v>10324.5862608696</v>
      </c>
      <c r="F5" s="3" t="n">
        <f aca="false">F4*30.44</f>
        <v>20040.6195710145</v>
      </c>
      <c r="G5" s="3" t="n">
        <f aca="false">G4*30.44</f>
        <v>1997.56985507246</v>
      </c>
      <c r="H5" s="3" t="n">
        <f aca="false">H4*30.44</f>
        <v>749.971014492754</v>
      </c>
      <c r="I5" s="3" t="n">
        <f aca="false">I4*30.44</f>
        <v>8545.66383768116</v>
      </c>
      <c r="J5" s="3" t="n">
        <f aca="false">J4*30.44</f>
        <v>1180.67495652174</v>
      </c>
      <c r="K5" s="3" t="n">
        <v>30000</v>
      </c>
      <c r="L5" s="3" t="n">
        <f aca="false">SUM(C5:K5)</f>
        <v>73336.0515826087</v>
      </c>
    </row>
    <row r="6" customFormat="false" ht="15" hidden="false" customHeight="false" outlineLevel="0" collapsed="false">
      <c r="A6" s="18" t="n">
        <v>42763</v>
      </c>
      <c r="B6" s="0" t="s">
        <v>176</v>
      </c>
      <c r="C6" s="0"/>
      <c r="D6" s="0"/>
      <c r="E6" s="0"/>
      <c r="F6" s="1" t="n">
        <f aca="false">486 + 387 + 123 + 125 + 193.95</f>
        <v>1314.95</v>
      </c>
      <c r="G6" s="0"/>
      <c r="H6" s="0"/>
      <c r="I6" s="0"/>
      <c r="J6" s="0"/>
      <c r="K6" s="18"/>
      <c r="L6" s="1" t="n">
        <f aca="false">SUM(C6:K6)</f>
        <v>1314.95</v>
      </c>
    </row>
    <row r="7" customFormat="false" ht="15" hidden="false" customHeight="false" outlineLevel="0" collapsed="false">
      <c r="A7" s="18" t="n">
        <v>42763</v>
      </c>
      <c r="B7" s="0" t="s">
        <v>177</v>
      </c>
      <c r="C7" s="0"/>
      <c r="D7" s="0"/>
      <c r="E7" s="1" t="n">
        <v>7500</v>
      </c>
      <c r="F7" s="0"/>
      <c r="G7" s="0"/>
      <c r="H7" s="0"/>
      <c r="I7" s="0"/>
      <c r="J7" s="0"/>
      <c r="L7" s="1" t="n">
        <f aca="false">SUM(C7:K7)</f>
        <v>7500</v>
      </c>
    </row>
    <row r="8" customFormat="false" ht="15" hidden="false" customHeight="false" outlineLevel="0" collapsed="false">
      <c r="A8" s="18" t="n">
        <v>42763</v>
      </c>
      <c r="B8" s="0" t="s">
        <v>176</v>
      </c>
      <c r="C8" s="0"/>
      <c r="D8" s="0"/>
      <c r="E8" s="0"/>
      <c r="F8" s="1" t="n">
        <v>172</v>
      </c>
      <c r="G8" s="0"/>
      <c r="H8" s="0"/>
      <c r="I8" s="0"/>
      <c r="J8" s="0"/>
      <c r="L8" s="1" t="n">
        <f aca="false">SUM(C8:K8)</f>
        <v>172</v>
      </c>
    </row>
    <row r="9" customFormat="false" ht="15" hidden="false" customHeight="false" outlineLevel="0" collapsed="false">
      <c r="A9" s="18" t="n">
        <v>42764</v>
      </c>
      <c r="B9" s="0" t="s">
        <v>176</v>
      </c>
      <c r="C9" s="0"/>
      <c r="D9" s="0"/>
      <c r="E9" s="0"/>
      <c r="F9" s="1" t="n">
        <f aca="false">168 + 92</f>
        <v>260</v>
      </c>
      <c r="G9" s="0"/>
      <c r="H9" s="0"/>
      <c r="I9" s="0"/>
      <c r="J9" s="0"/>
      <c r="L9" s="1" t="n">
        <f aca="false">SUM(C9:K9)</f>
        <v>260</v>
      </c>
    </row>
    <row r="10" customFormat="false" ht="15" hidden="false" customHeight="false" outlineLevel="0" collapsed="false">
      <c r="A10" s="18" t="n">
        <v>42764</v>
      </c>
      <c r="B10" s="0" t="s">
        <v>178</v>
      </c>
      <c r="C10" s="0"/>
      <c r="D10" s="0"/>
      <c r="E10" s="1" t="n">
        <f aca="false">50 + 70</f>
        <v>120</v>
      </c>
      <c r="F10" s="0"/>
      <c r="G10" s="0"/>
      <c r="H10" s="0"/>
      <c r="I10" s="0"/>
      <c r="J10" s="0"/>
      <c r="L10" s="1" t="n">
        <f aca="false">SUM(C10:K10)</f>
        <v>120</v>
      </c>
    </row>
    <row r="11" customFormat="false" ht="15" hidden="false" customHeight="false" outlineLevel="0" collapsed="false">
      <c r="A11" s="18" t="n">
        <v>42764</v>
      </c>
      <c r="B11" s="6" t="s">
        <v>179</v>
      </c>
      <c r="C11" s="0"/>
      <c r="D11" s="0"/>
      <c r="E11" s="0"/>
      <c r="F11" s="0"/>
      <c r="G11" s="0"/>
      <c r="H11" s="1" t="n">
        <v>600</v>
      </c>
      <c r="I11" s="0"/>
      <c r="J11" s="0"/>
      <c r="L11" s="1" t="n">
        <f aca="false">SUM(C11:K11)</f>
        <v>600</v>
      </c>
    </row>
    <row r="12" customFormat="false" ht="15" hidden="false" customHeight="false" outlineLevel="0" collapsed="false">
      <c r="A12" s="18" t="n">
        <v>42764</v>
      </c>
      <c r="B12" s="6" t="s">
        <v>89</v>
      </c>
      <c r="C12" s="0"/>
      <c r="D12" s="0"/>
      <c r="E12" s="1" t="n">
        <v>800</v>
      </c>
      <c r="F12" s="0"/>
      <c r="G12" s="0"/>
      <c r="H12" s="0"/>
      <c r="I12" s="0"/>
      <c r="J12" s="0"/>
      <c r="L12" s="1" t="n">
        <f aca="false">SUM(C12:K12)</f>
        <v>800</v>
      </c>
    </row>
    <row r="13" customFormat="false" ht="15" hidden="false" customHeight="false" outlineLevel="0" collapsed="false">
      <c r="A13" s="18" t="n">
        <v>42765</v>
      </c>
      <c r="B13" s="6" t="s">
        <v>176</v>
      </c>
      <c r="C13" s="0"/>
      <c r="D13" s="0"/>
      <c r="E13" s="0"/>
      <c r="F13" s="1" t="n">
        <v>400</v>
      </c>
      <c r="G13" s="0"/>
      <c r="H13" s="0"/>
      <c r="I13" s="0"/>
      <c r="J13" s="0"/>
      <c r="L13" s="1" t="n">
        <f aca="false">SUM(C13:K13)</f>
        <v>400</v>
      </c>
    </row>
    <row r="14" customFormat="false" ht="15" hidden="false" customHeight="false" outlineLevel="0" collapsed="false">
      <c r="A14" s="18" t="n">
        <v>42767</v>
      </c>
      <c r="B14" s="6" t="s">
        <v>180</v>
      </c>
      <c r="C14" s="0"/>
      <c r="D14" s="0"/>
      <c r="E14" s="0"/>
      <c r="F14" s="0"/>
      <c r="G14" s="1" t="n">
        <v>50</v>
      </c>
      <c r="H14" s="0"/>
      <c r="I14" s="0"/>
      <c r="J14" s="0"/>
      <c r="L14" s="1" t="n">
        <f aca="false">SUM(C14:K14)</f>
        <v>50</v>
      </c>
    </row>
    <row r="15" customFormat="false" ht="15" hidden="false" customHeight="false" outlineLevel="0" collapsed="false">
      <c r="A15" s="18" t="n">
        <v>42768</v>
      </c>
      <c r="B15" s="6" t="s">
        <v>176</v>
      </c>
      <c r="C15" s="0"/>
      <c r="D15" s="0"/>
      <c r="E15" s="0"/>
      <c r="F15" s="1" t="n">
        <v>1023</v>
      </c>
      <c r="G15" s="0"/>
      <c r="H15" s="0"/>
      <c r="I15" s="0"/>
      <c r="J15" s="0"/>
      <c r="L15" s="1" t="n">
        <f aca="false">SUM(C15:K15)</f>
        <v>1023</v>
      </c>
    </row>
    <row r="16" customFormat="false" ht="15" hidden="false" customHeight="false" outlineLevel="0" collapsed="false">
      <c r="A16" s="18" t="n">
        <v>42768</v>
      </c>
      <c r="B16" s="6" t="s">
        <v>181</v>
      </c>
      <c r="C16" s="0"/>
      <c r="D16" s="0"/>
      <c r="E16" s="1" t="n">
        <v>2100</v>
      </c>
      <c r="F16" s="0"/>
      <c r="G16" s="0"/>
      <c r="H16" s="0"/>
      <c r="I16" s="0"/>
      <c r="J16" s="0"/>
      <c r="L16" s="1" t="n">
        <f aca="false">SUM(C16:K16)</f>
        <v>2100</v>
      </c>
    </row>
    <row r="17" customFormat="false" ht="15" hidden="false" customHeight="false" outlineLevel="0" collapsed="false">
      <c r="A17" s="18" t="n">
        <v>42768</v>
      </c>
      <c r="B17" s="6" t="s">
        <v>160</v>
      </c>
      <c r="C17" s="0"/>
      <c r="D17" s="0"/>
      <c r="E17" s="0"/>
      <c r="F17" s="1" t="n">
        <v>30</v>
      </c>
      <c r="G17" s="0"/>
      <c r="H17" s="0"/>
      <c r="I17" s="0"/>
      <c r="J17" s="0"/>
      <c r="L17" s="1" t="n">
        <f aca="false">SUM(C17:K17)</f>
        <v>30</v>
      </c>
    </row>
    <row r="18" customFormat="false" ht="15" hidden="false" customHeight="false" outlineLevel="0" collapsed="false">
      <c r="A18" s="18" t="n">
        <v>42768</v>
      </c>
      <c r="B18" s="6" t="s">
        <v>182</v>
      </c>
      <c r="C18" s="0"/>
      <c r="D18" s="0"/>
      <c r="E18" s="1" t="n">
        <v>30</v>
      </c>
      <c r="F18" s="0"/>
      <c r="G18" s="0"/>
      <c r="H18" s="0"/>
      <c r="I18" s="0"/>
      <c r="J18" s="0"/>
      <c r="L18" s="1" t="n">
        <f aca="false">SUM(C18:K18)</f>
        <v>30</v>
      </c>
    </row>
    <row r="19" customFormat="false" ht="15" hidden="false" customHeight="false" outlineLevel="0" collapsed="false">
      <c r="A19" s="18" t="n">
        <v>42769</v>
      </c>
      <c r="B19" s="6" t="s">
        <v>183</v>
      </c>
      <c r="C19" s="0"/>
      <c r="D19" s="0"/>
      <c r="E19" s="0"/>
      <c r="F19" s="0"/>
      <c r="G19" s="0"/>
      <c r="H19" s="0"/>
      <c r="I19" s="0"/>
      <c r="J19" s="1" t="n">
        <v>42</v>
      </c>
      <c r="L19" s="1" t="n">
        <f aca="false">SUM(C19:K19)</f>
        <v>42</v>
      </c>
    </row>
    <row r="20" customFormat="false" ht="15" hidden="false" customHeight="false" outlineLevel="0" collapsed="false">
      <c r="A20" s="18" t="n">
        <v>42769</v>
      </c>
      <c r="B20" s="6" t="s">
        <v>184</v>
      </c>
      <c r="C20" s="0"/>
      <c r="D20" s="0"/>
      <c r="E20" s="0"/>
      <c r="F20" s="0"/>
      <c r="G20" s="1" t="n">
        <v>400</v>
      </c>
      <c r="H20" s="0"/>
      <c r="I20" s="0"/>
      <c r="J20" s="0"/>
      <c r="L20" s="1" t="n">
        <f aca="false">SUM(C20:K20)</f>
        <v>400</v>
      </c>
    </row>
    <row r="21" customFormat="false" ht="15" hidden="false" customHeight="false" outlineLevel="0" collapsed="false">
      <c r="A21" s="18" t="n">
        <v>42769</v>
      </c>
      <c r="B21" s="6" t="s">
        <v>108</v>
      </c>
      <c r="C21" s="0"/>
      <c r="D21" s="0"/>
      <c r="E21" s="0"/>
      <c r="F21" s="0"/>
      <c r="G21" s="0"/>
      <c r="H21" s="1" t="n">
        <v>50</v>
      </c>
      <c r="I21" s="0"/>
      <c r="J21" s="0"/>
      <c r="L21" s="1" t="n">
        <f aca="false">SUM(C21:K21)</f>
        <v>50</v>
      </c>
    </row>
    <row r="22" customFormat="false" ht="15" hidden="false" customHeight="false" outlineLevel="0" collapsed="false">
      <c r="A22" s="18" t="n">
        <v>42770</v>
      </c>
      <c r="B22" s="6" t="s">
        <v>176</v>
      </c>
      <c r="C22" s="0"/>
      <c r="D22" s="0"/>
      <c r="E22" s="0"/>
      <c r="F22" s="1" t="n">
        <f aca="false">120 + 28 + 1366 + 484 + 221.4 + 79</f>
        <v>2298.4</v>
      </c>
      <c r="G22" s="0"/>
      <c r="H22" s="0"/>
      <c r="I22" s="0"/>
      <c r="J22" s="0"/>
      <c r="L22" s="1" t="n">
        <f aca="false">SUM(C22:K22)</f>
        <v>2298.4</v>
      </c>
    </row>
    <row r="23" customFormat="false" ht="15" hidden="false" customHeight="false" outlineLevel="0" collapsed="false">
      <c r="A23" s="18" t="n">
        <v>42770</v>
      </c>
      <c r="B23" s="6" t="s">
        <v>78</v>
      </c>
      <c r="C23" s="0"/>
      <c r="D23" s="0"/>
      <c r="E23" s="0"/>
      <c r="F23" s="0"/>
      <c r="G23" s="1" t="n">
        <v>100</v>
      </c>
      <c r="H23" s="0"/>
      <c r="I23" s="0"/>
      <c r="J23" s="0"/>
      <c r="L23" s="1" t="n">
        <f aca="false">SUM(C23:K23)</f>
        <v>100</v>
      </c>
    </row>
    <row r="24" customFormat="false" ht="15" hidden="false" customHeight="false" outlineLevel="0" collapsed="false">
      <c r="A24" s="18" t="n">
        <v>42770</v>
      </c>
      <c r="B24" s="6" t="s">
        <v>185</v>
      </c>
      <c r="C24" s="0"/>
      <c r="D24" s="0"/>
      <c r="E24" s="0"/>
      <c r="F24" s="0"/>
      <c r="G24" s="1" t="n">
        <v>150</v>
      </c>
      <c r="H24" s="0"/>
      <c r="I24" s="0"/>
      <c r="J24" s="0"/>
      <c r="L24" s="1" t="n">
        <f aca="false">SUM(C24:K24)</f>
        <v>150</v>
      </c>
    </row>
    <row r="25" customFormat="false" ht="15" hidden="false" customHeight="false" outlineLevel="0" collapsed="false">
      <c r="A25" s="18" t="n">
        <v>42770</v>
      </c>
      <c r="B25" s="6" t="s">
        <v>186</v>
      </c>
      <c r="C25" s="0"/>
      <c r="D25" s="0"/>
      <c r="E25" s="0"/>
      <c r="F25" s="1" t="n">
        <f aca="false">92 + 77.5</f>
        <v>169.5</v>
      </c>
      <c r="G25" s="0"/>
      <c r="H25" s="0"/>
      <c r="I25" s="0"/>
      <c r="J25" s="0"/>
      <c r="L25" s="1" t="n">
        <f aca="false">SUM(C25:K25)</f>
        <v>169.5</v>
      </c>
    </row>
    <row r="26" customFormat="false" ht="15" hidden="false" customHeight="false" outlineLevel="0" collapsed="false">
      <c r="A26" s="18" t="n">
        <v>42771</v>
      </c>
      <c r="B26" s="6" t="s">
        <v>176</v>
      </c>
      <c r="C26" s="0"/>
      <c r="D26" s="0"/>
      <c r="E26" s="0"/>
      <c r="F26" s="1" t="n">
        <v>8.2</v>
      </c>
      <c r="G26" s="0"/>
      <c r="H26" s="0"/>
      <c r="I26" s="0"/>
      <c r="J26" s="0"/>
      <c r="L26" s="1" t="n">
        <f aca="false">SUM(C26:K26)</f>
        <v>8.2</v>
      </c>
    </row>
    <row r="27" customFormat="false" ht="15" hidden="false" customHeight="false" outlineLevel="0" collapsed="false">
      <c r="A27" s="18" t="n">
        <v>42771</v>
      </c>
      <c r="B27" s="6" t="s">
        <v>182</v>
      </c>
      <c r="C27" s="0"/>
      <c r="D27" s="0"/>
      <c r="E27" s="1" t="n">
        <v>30</v>
      </c>
      <c r="F27" s="0"/>
      <c r="G27" s="0"/>
      <c r="H27" s="0"/>
      <c r="I27" s="0"/>
      <c r="J27" s="0"/>
      <c r="L27" s="1" t="n">
        <f aca="false">SUM(C27:K27)</f>
        <v>30</v>
      </c>
    </row>
    <row r="28" customFormat="false" ht="15" hidden="false" customHeight="false" outlineLevel="0" collapsed="false">
      <c r="A28" s="18" t="n">
        <v>42772</v>
      </c>
      <c r="B28" s="6" t="s">
        <v>187</v>
      </c>
      <c r="C28" s="0"/>
      <c r="D28" s="0"/>
      <c r="E28" s="1" t="n">
        <v>3000</v>
      </c>
      <c r="F28" s="0"/>
      <c r="G28" s="0"/>
      <c r="H28" s="0"/>
      <c r="I28" s="0"/>
      <c r="J28" s="0"/>
      <c r="L28" s="1" t="n">
        <f aca="false">SUM(C28:K28)</f>
        <v>3000</v>
      </c>
    </row>
    <row r="29" customFormat="false" ht="15" hidden="false" customHeight="false" outlineLevel="0" collapsed="false">
      <c r="A29" s="18" t="n">
        <v>42772</v>
      </c>
      <c r="B29" s="6" t="s">
        <v>176</v>
      </c>
      <c r="C29" s="0"/>
      <c r="D29" s="0"/>
      <c r="E29" s="0"/>
      <c r="F29" s="1" t="n">
        <v>118.5</v>
      </c>
      <c r="G29" s="0"/>
      <c r="H29" s="0"/>
      <c r="I29" s="0"/>
      <c r="J29" s="0"/>
      <c r="L29" s="1" t="n">
        <f aca="false">SUM(C29:K29)</f>
        <v>118.5</v>
      </c>
    </row>
    <row r="30" customFormat="false" ht="15" hidden="false" customHeight="false" outlineLevel="0" collapsed="false">
      <c r="A30" s="18" t="n">
        <v>42773</v>
      </c>
      <c r="B30" s="6" t="s">
        <v>188</v>
      </c>
      <c r="C30" s="0"/>
      <c r="D30" s="0"/>
      <c r="E30" s="0"/>
      <c r="F30" s="0"/>
      <c r="G30" s="1" t="n">
        <f aca="false">110 + 40 + 48</f>
        <v>198</v>
      </c>
      <c r="H30" s="0"/>
      <c r="I30" s="0"/>
      <c r="J30" s="0"/>
      <c r="L30" s="1" t="n">
        <f aca="false">SUM(C30:K30)</f>
        <v>198</v>
      </c>
    </row>
    <row r="31" customFormat="false" ht="15" hidden="false" customHeight="false" outlineLevel="0" collapsed="false">
      <c r="A31" s="18" t="n">
        <v>42773</v>
      </c>
      <c r="B31" s="6" t="s">
        <v>189</v>
      </c>
      <c r="C31" s="0"/>
      <c r="D31" s="0"/>
      <c r="E31" s="0"/>
      <c r="F31" s="0"/>
      <c r="G31" s="0"/>
      <c r="H31" s="0"/>
      <c r="I31" s="0"/>
      <c r="J31" s="1" t="n">
        <v>50</v>
      </c>
      <c r="L31" s="1" t="n">
        <f aca="false">SUM(C31:K31)</f>
        <v>50</v>
      </c>
    </row>
    <row r="32" customFormat="false" ht="15" hidden="false" customHeight="false" outlineLevel="0" collapsed="false">
      <c r="A32" s="18" t="n">
        <v>42773</v>
      </c>
      <c r="B32" s="6" t="s">
        <v>176</v>
      </c>
      <c r="C32" s="0"/>
      <c r="D32" s="0"/>
      <c r="E32" s="0"/>
      <c r="F32" s="1" t="n">
        <v>419</v>
      </c>
      <c r="G32" s="0"/>
      <c r="H32" s="0"/>
      <c r="I32" s="0"/>
      <c r="J32" s="0"/>
      <c r="L32" s="1" t="n">
        <f aca="false">SUM(C32:K32)</f>
        <v>419</v>
      </c>
    </row>
    <row r="33" customFormat="false" ht="15" hidden="false" customHeight="false" outlineLevel="0" collapsed="false">
      <c r="A33" s="18" t="n">
        <v>42774</v>
      </c>
      <c r="B33" s="6" t="s">
        <v>190</v>
      </c>
      <c r="C33" s="0"/>
      <c r="D33" s="1" t="n">
        <v>90</v>
      </c>
      <c r="E33" s="0"/>
      <c r="F33" s="0"/>
      <c r="G33" s="0"/>
      <c r="H33" s="0"/>
      <c r="I33" s="0"/>
      <c r="J33" s="0"/>
      <c r="L33" s="1" t="n">
        <f aca="false">SUM(C33:K33)</f>
        <v>90</v>
      </c>
    </row>
    <row r="34" customFormat="false" ht="15" hidden="false" customHeight="false" outlineLevel="0" collapsed="false">
      <c r="A34" s="18" t="n">
        <v>42775</v>
      </c>
      <c r="B34" s="6" t="s">
        <v>40</v>
      </c>
      <c r="C34" s="0"/>
      <c r="D34" s="0"/>
      <c r="E34" s="0"/>
      <c r="F34" s="0"/>
      <c r="G34" s="0"/>
      <c r="H34" s="0"/>
      <c r="I34" s="0"/>
      <c r="J34" s="1" t="n">
        <v>155</v>
      </c>
      <c r="L34" s="1" t="n">
        <f aca="false">SUM(C34:K34)</f>
        <v>155</v>
      </c>
    </row>
    <row r="35" customFormat="false" ht="15" hidden="false" customHeight="false" outlineLevel="0" collapsed="false">
      <c r="A35" s="18" t="n">
        <v>42775</v>
      </c>
      <c r="B35" s="6" t="s">
        <v>176</v>
      </c>
      <c r="C35" s="0"/>
      <c r="D35" s="0"/>
      <c r="E35" s="0"/>
      <c r="F35" s="1" t="n">
        <v>1481.29</v>
      </c>
      <c r="G35" s="0"/>
      <c r="H35" s="0"/>
      <c r="I35" s="0"/>
      <c r="J35" s="0"/>
      <c r="L35" s="1" t="n">
        <f aca="false">SUM(C35:K35)</f>
        <v>1481.29</v>
      </c>
    </row>
    <row r="36" customFormat="false" ht="15" hidden="false" customHeight="false" outlineLevel="0" collapsed="false">
      <c r="A36" s="18" t="n">
        <v>42777</v>
      </c>
      <c r="B36" s="6" t="s">
        <v>176</v>
      </c>
      <c r="C36" s="0"/>
      <c r="D36" s="0"/>
      <c r="E36" s="0"/>
      <c r="F36" s="1" t="n">
        <f aca="false">445.79 + 110.9 + 763.55 + 239 + 89</f>
        <v>1648.24</v>
      </c>
      <c r="G36" s="0"/>
      <c r="H36" s="0"/>
      <c r="I36" s="0"/>
      <c r="J36" s="0"/>
      <c r="L36" s="1" t="n">
        <f aca="false">SUM(C36:K36)</f>
        <v>1648.24</v>
      </c>
    </row>
    <row r="37" customFormat="false" ht="15" hidden="false" customHeight="false" outlineLevel="0" collapsed="false">
      <c r="A37" s="18" t="n">
        <v>42777</v>
      </c>
      <c r="B37" s="6" t="s">
        <v>188</v>
      </c>
      <c r="C37" s="0"/>
      <c r="D37" s="0"/>
      <c r="E37" s="0"/>
      <c r="F37" s="0"/>
      <c r="G37" s="1" t="n">
        <f aca="false">80 + 70</f>
        <v>150</v>
      </c>
      <c r="H37" s="0"/>
      <c r="I37" s="0"/>
      <c r="J37" s="0"/>
      <c r="L37" s="1" t="n">
        <f aca="false">SUM(C37:K37)</f>
        <v>150</v>
      </c>
    </row>
    <row r="38" customFormat="false" ht="15" hidden="false" customHeight="false" outlineLevel="0" collapsed="false">
      <c r="A38" s="18" t="n">
        <v>42777</v>
      </c>
      <c r="B38" s="6" t="s">
        <v>176</v>
      </c>
      <c r="C38" s="0"/>
      <c r="D38" s="0"/>
      <c r="E38" s="0"/>
      <c r="F38" s="1" t="n">
        <v>444.5</v>
      </c>
      <c r="G38" s="0"/>
      <c r="H38" s="0"/>
      <c r="I38" s="0"/>
      <c r="J38" s="0"/>
      <c r="L38" s="1" t="n">
        <f aca="false">SUM(C38:K38)</f>
        <v>444.5</v>
      </c>
    </row>
    <row r="39" customFormat="false" ht="15" hidden="false" customHeight="false" outlineLevel="0" collapsed="false">
      <c r="A39" s="18" t="n">
        <v>42778</v>
      </c>
      <c r="B39" s="6" t="s">
        <v>191</v>
      </c>
      <c r="C39" s="0"/>
      <c r="D39" s="0"/>
      <c r="E39" s="0"/>
      <c r="F39" s="0"/>
      <c r="G39" s="0"/>
      <c r="H39" s="0"/>
      <c r="I39" s="0"/>
      <c r="J39" s="1" t="n">
        <v>1500</v>
      </c>
      <c r="L39" s="1" t="n">
        <f aca="false">SUM(C39:K39)</f>
        <v>1500</v>
      </c>
    </row>
    <row r="40" customFormat="false" ht="15" hidden="false" customHeight="false" outlineLevel="0" collapsed="false">
      <c r="A40" s="18" t="n">
        <v>42778</v>
      </c>
      <c r="B40" s="6" t="s">
        <v>192</v>
      </c>
      <c r="C40" s="0"/>
      <c r="D40" s="1" t="n">
        <v>2190</v>
      </c>
      <c r="E40" s="0"/>
      <c r="F40" s="0"/>
      <c r="G40" s="0"/>
      <c r="H40" s="0"/>
      <c r="I40" s="0"/>
      <c r="J40" s="0"/>
      <c r="L40" s="1" t="n">
        <f aca="false">SUM(C40:K40)</f>
        <v>2190</v>
      </c>
    </row>
    <row r="41" customFormat="false" ht="15" hidden="false" customHeight="false" outlineLevel="0" collapsed="false">
      <c r="A41" s="18" t="n">
        <v>42778</v>
      </c>
      <c r="B41" s="6" t="s">
        <v>188</v>
      </c>
      <c r="C41" s="0"/>
      <c r="D41" s="0"/>
      <c r="E41" s="0"/>
      <c r="F41" s="0"/>
      <c r="G41" s="1" t="n">
        <v>98</v>
      </c>
      <c r="H41" s="0"/>
      <c r="I41" s="0"/>
      <c r="J41" s="0"/>
      <c r="L41" s="1" t="n">
        <f aca="false">SUM(C41:K41)</f>
        <v>98</v>
      </c>
    </row>
    <row r="42" customFormat="false" ht="15" hidden="false" customHeight="false" outlineLevel="0" collapsed="false">
      <c r="A42" s="18" t="n">
        <v>42779</v>
      </c>
      <c r="B42" s="6" t="s">
        <v>32</v>
      </c>
      <c r="C42" s="0"/>
      <c r="D42" s="0"/>
      <c r="E42" s="0"/>
      <c r="F42" s="0"/>
      <c r="G42" s="0"/>
      <c r="H42" s="1" t="n">
        <v>50</v>
      </c>
      <c r="I42" s="0"/>
      <c r="J42" s="0"/>
      <c r="L42" s="1" t="n">
        <f aca="false">SUM(C42:K42)</f>
        <v>50</v>
      </c>
    </row>
    <row r="43" customFormat="false" ht="15" hidden="false" customHeight="false" outlineLevel="0" collapsed="false">
      <c r="A43" s="18" t="n">
        <v>42781</v>
      </c>
      <c r="B43" s="6" t="s">
        <v>176</v>
      </c>
      <c r="C43" s="0"/>
      <c r="D43" s="0"/>
      <c r="E43" s="0"/>
      <c r="F43" s="1" t="n">
        <f aca="false">169.9 + 999 + 598 + 424</f>
        <v>2190.9</v>
      </c>
      <c r="G43" s="0"/>
      <c r="H43" s="0"/>
      <c r="I43" s="0"/>
      <c r="J43" s="0"/>
      <c r="L43" s="1" t="n">
        <f aca="false">SUM(C43:K43)</f>
        <v>2190.9</v>
      </c>
    </row>
    <row r="44" customFormat="false" ht="15" hidden="false" customHeight="false" outlineLevel="0" collapsed="false">
      <c r="A44" s="18" t="n">
        <v>42781</v>
      </c>
      <c r="B44" s="6" t="s">
        <v>184</v>
      </c>
      <c r="C44" s="0"/>
      <c r="D44" s="0"/>
      <c r="E44" s="0"/>
      <c r="F44" s="0"/>
      <c r="G44" s="1" t="n">
        <v>500</v>
      </c>
      <c r="H44" s="0"/>
      <c r="I44" s="0"/>
      <c r="J44" s="0"/>
      <c r="L44" s="1" t="n">
        <f aca="false">SUM(C44:K44)</f>
        <v>500</v>
      </c>
    </row>
    <row r="45" customFormat="false" ht="15" hidden="false" customHeight="false" outlineLevel="0" collapsed="false">
      <c r="A45" s="18" t="n">
        <v>42782</v>
      </c>
      <c r="B45" s="6" t="s">
        <v>78</v>
      </c>
      <c r="C45" s="0"/>
      <c r="D45" s="0"/>
      <c r="E45" s="0"/>
      <c r="F45" s="0"/>
      <c r="G45" s="1" t="n">
        <v>200</v>
      </c>
      <c r="H45" s="0"/>
      <c r="I45" s="0"/>
      <c r="J45" s="0"/>
      <c r="L45" s="1" t="n">
        <f aca="false">SUM(C45:K45)</f>
        <v>200</v>
      </c>
    </row>
    <row r="46" customFormat="false" ht="15" hidden="false" customHeight="false" outlineLevel="0" collapsed="false">
      <c r="A46" s="18" t="n">
        <v>42782</v>
      </c>
      <c r="B46" s="6" t="s">
        <v>193</v>
      </c>
      <c r="C46" s="0"/>
      <c r="D46" s="1" t="n">
        <v>234</v>
      </c>
      <c r="E46" s="0"/>
      <c r="F46" s="0"/>
      <c r="G46" s="0"/>
      <c r="H46" s="0"/>
      <c r="I46" s="0"/>
      <c r="J46" s="0"/>
      <c r="L46" s="1" t="n">
        <f aca="false">SUM(C46:K46)</f>
        <v>234</v>
      </c>
    </row>
    <row r="47" customFormat="false" ht="15" hidden="false" customHeight="false" outlineLevel="0" collapsed="false">
      <c r="A47" s="18" t="n">
        <v>42782</v>
      </c>
      <c r="B47" s="6" t="s">
        <v>194</v>
      </c>
      <c r="C47" s="0"/>
      <c r="D47" s="1" t="n">
        <v>30000</v>
      </c>
      <c r="E47" s="0"/>
      <c r="F47" s="0"/>
      <c r="G47" s="0"/>
      <c r="H47" s="0"/>
      <c r="I47" s="0"/>
      <c r="J47" s="0"/>
      <c r="L47" s="1" t="n">
        <f aca="false">SUM(C47:K47)</f>
        <v>30000</v>
      </c>
    </row>
    <row r="48" customFormat="false" ht="15" hidden="false" customHeight="false" outlineLevel="0" collapsed="false">
      <c r="A48" s="18" t="n">
        <v>42782</v>
      </c>
      <c r="B48" s="6" t="s">
        <v>176</v>
      </c>
      <c r="C48" s="0"/>
      <c r="D48" s="0"/>
      <c r="E48" s="0"/>
      <c r="F48" s="1" t="n">
        <v>510.36</v>
      </c>
      <c r="G48" s="0"/>
      <c r="H48" s="0"/>
      <c r="I48" s="0"/>
      <c r="J48" s="0"/>
      <c r="L48" s="1" t="n">
        <f aca="false">SUM(C48:K48)</f>
        <v>510.36</v>
      </c>
    </row>
    <row r="49" customFormat="false" ht="15" hidden="false" customHeight="false" outlineLevel="0" collapsed="false">
      <c r="A49" s="18" t="n">
        <v>42783</v>
      </c>
      <c r="B49" s="6" t="s">
        <v>195</v>
      </c>
      <c r="C49" s="0"/>
      <c r="D49" s="1" t="n">
        <v>40</v>
      </c>
      <c r="E49" s="0"/>
      <c r="F49" s="0"/>
      <c r="G49" s="0"/>
      <c r="H49" s="0"/>
      <c r="I49" s="0"/>
      <c r="J49" s="0"/>
      <c r="L49" s="1" t="n">
        <f aca="false">SUM(C49:K49)</f>
        <v>40</v>
      </c>
    </row>
    <row r="50" customFormat="false" ht="15" hidden="false" customHeight="false" outlineLevel="0" collapsed="false">
      <c r="A50" s="18" t="n">
        <v>42784</v>
      </c>
      <c r="B50" s="6" t="s">
        <v>176</v>
      </c>
      <c r="C50" s="0"/>
      <c r="D50" s="0"/>
      <c r="E50" s="0"/>
      <c r="F50" s="1" t="n">
        <f aca="false">1120.02 + 667 + 589 + 264 + 593.98 + 74 + 135 + 250</f>
        <v>3693</v>
      </c>
      <c r="G50" s="0"/>
      <c r="H50" s="0"/>
      <c r="I50" s="0"/>
      <c r="J50" s="0"/>
      <c r="L50" s="1" t="n">
        <f aca="false">SUM(C50:K50)</f>
        <v>3693</v>
      </c>
    </row>
    <row r="51" customFormat="false" ht="15" hidden="false" customHeight="false" outlineLevel="0" collapsed="false">
      <c r="A51" s="18" t="n">
        <v>42784</v>
      </c>
      <c r="B51" s="6" t="s">
        <v>196</v>
      </c>
      <c r="C51" s="0"/>
      <c r="D51" s="0"/>
      <c r="E51" s="0"/>
      <c r="F51" s="0"/>
      <c r="G51" s="0"/>
      <c r="H51" s="0"/>
      <c r="I51" s="1" t="n">
        <v>50</v>
      </c>
      <c r="J51" s="0"/>
      <c r="L51" s="1" t="n">
        <f aca="false">SUM(C51:K51)</f>
        <v>50</v>
      </c>
    </row>
    <row r="52" customFormat="false" ht="15" hidden="false" customHeight="false" outlineLevel="0" collapsed="false">
      <c r="A52" s="18" t="n">
        <v>42785</v>
      </c>
      <c r="B52" s="6" t="s">
        <v>197</v>
      </c>
      <c r="C52" s="0"/>
      <c r="D52" s="0"/>
      <c r="E52" s="0"/>
      <c r="F52" s="1" t="n">
        <v>24.99</v>
      </c>
      <c r="G52" s="0"/>
      <c r="H52" s="0"/>
      <c r="I52" s="0"/>
      <c r="J52" s="0"/>
      <c r="L52" s="1" t="n">
        <f aca="false">SUM(C52:K52)</f>
        <v>24.99</v>
      </c>
    </row>
    <row r="53" customFormat="false" ht="15" hidden="false" customHeight="false" outlineLevel="0" collapsed="false">
      <c r="A53" s="18" t="n">
        <v>42785</v>
      </c>
      <c r="B53" s="6" t="s">
        <v>186</v>
      </c>
      <c r="C53" s="0"/>
      <c r="D53" s="0"/>
      <c r="E53" s="1" t="n">
        <v>24.9</v>
      </c>
      <c r="F53" s="0"/>
      <c r="G53" s="0"/>
      <c r="H53" s="0"/>
      <c r="I53" s="0"/>
      <c r="J53" s="0"/>
      <c r="L53" s="1" t="n">
        <f aca="false">SUM(C53:K53)</f>
        <v>24.9</v>
      </c>
    </row>
    <row r="54" customFormat="false" ht="15" hidden="false" customHeight="false" outlineLevel="0" collapsed="false">
      <c r="A54" s="18" t="n">
        <v>42786</v>
      </c>
      <c r="B54" s="6" t="s">
        <v>198</v>
      </c>
      <c r="C54" s="0"/>
      <c r="D54" s="0"/>
      <c r="E54" s="1" t="n">
        <v>200</v>
      </c>
      <c r="F54" s="0"/>
      <c r="G54" s="0"/>
      <c r="H54" s="0"/>
      <c r="I54" s="0"/>
      <c r="J54" s="0"/>
      <c r="L54" s="1" t="n">
        <f aca="false">SUM(C54:K54)</f>
        <v>200</v>
      </c>
    </row>
    <row r="55" customFormat="false" ht="15" hidden="false" customHeight="false" outlineLevel="0" collapsed="false">
      <c r="A55" s="18" t="n">
        <v>42786</v>
      </c>
      <c r="B55" s="6" t="s">
        <v>199</v>
      </c>
      <c r="C55" s="0"/>
      <c r="D55" s="0"/>
      <c r="E55" s="0"/>
      <c r="F55" s="0"/>
      <c r="G55" s="0"/>
      <c r="H55" s="0"/>
      <c r="I55" s="1" t="n">
        <v>150</v>
      </c>
      <c r="J55" s="0"/>
      <c r="L55" s="1" t="n">
        <f aca="false">SUM(C55:K55)</f>
        <v>150</v>
      </c>
    </row>
    <row r="56" customFormat="false" ht="15" hidden="false" customHeight="false" outlineLevel="0" collapsed="false">
      <c r="A56" s="18" t="n">
        <v>42787</v>
      </c>
      <c r="B56" s="6" t="s">
        <v>176</v>
      </c>
      <c r="C56" s="0"/>
      <c r="D56" s="0"/>
      <c r="E56" s="0"/>
      <c r="F56" s="1" t="n">
        <v>197</v>
      </c>
      <c r="G56" s="0"/>
      <c r="H56" s="0"/>
      <c r="I56" s="0"/>
      <c r="J56" s="0"/>
      <c r="L56" s="1" t="n">
        <f aca="false">SUM(C56:K56)</f>
        <v>197</v>
      </c>
    </row>
    <row r="57" customFormat="false" ht="15" hidden="false" customHeight="false" outlineLevel="0" collapsed="false">
      <c r="A57" s="18" t="n">
        <v>42789</v>
      </c>
      <c r="B57" s="6" t="s">
        <v>200</v>
      </c>
      <c r="C57" s="0"/>
      <c r="D57" s="0"/>
      <c r="E57" s="0"/>
      <c r="F57" s="0"/>
      <c r="G57" s="0"/>
      <c r="H57" s="0"/>
      <c r="I57" s="1" t="n">
        <v>2000</v>
      </c>
      <c r="J57" s="0"/>
      <c r="L57" s="1" t="n">
        <f aca="false">SUM(C57:K57)</f>
        <v>2000</v>
      </c>
    </row>
    <row r="58" customFormat="false" ht="15" hidden="false" customHeight="false" outlineLevel="0" collapsed="false">
      <c r="A58" s="18" t="n">
        <v>42789</v>
      </c>
      <c r="B58" s="6" t="s">
        <v>201</v>
      </c>
      <c r="C58" s="0"/>
      <c r="D58" s="0"/>
      <c r="E58" s="0"/>
      <c r="F58" s="0"/>
      <c r="G58" s="0"/>
      <c r="H58" s="0"/>
      <c r="I58" s="0"/>
      <c r="J58" s="1" t="n">
        <v>300</v>
      </c>
      <c r="L58" s="1" t="n">
        <f aca="false">SUM(C58:K58)</f>
        <v>300</v>
      </c>
    </row>
    <row r="59" customFormat="false" ht="15" hidden="false" customHeight="false" outlineLevel="0" collapsed="false">
      <c r="A59" s="18" t="n">
        <v>42789</v>
      </c>
      <c r="B59" s="6" t="s">
        <v>202</v>
      </c>
      <c r="C59" s="0"/>
      <c r="D59" s="0"/>
      <c r="E59" s="0"/>
      <c r="F59" s="0"/>
      <c r="G59" s="0"/>
      <c r="H59" s="0"/>
      <c r="I59" s="1" t="n">
        <v>500</v>
      </c>
      <c r="J59" s="0"/>
      <c r="L59" s="1" t="n">
        <f aca="false">SUM(C59:K59)</f>
        <v>500</v>
      </c>
    </row>
    <row r="60" customFormat="false" ht="15" hidden="false" customHeight="false" outlineLevel="0" collapsed="false">
      <c r="A60" s="18" t="n">
        <v>42789</v>
      </c>
      <c r="B60" s="6" t="s">
        <v>40</v>
      </c>
      <c r="C60" s="0"/>
      <c r="D60" s="0"/>
      <c r="E60" s="0"/>
      <c r="F60" s="0"/>
      <c r="G60" s="0"/>
      <c r="H60" s="0"/>
      <c r="I60" s="0"/>
      <c r="J60" s="1" t="n">
        <v>296</v>
      </c>
      <c r="L60" s="1" t="n">
        <f aca="false">SUM(C60:K60)</f>
        <v>296</v>
      </c>
    </row>
    <row r="61" customFormat="false" ht="15" hidden="false" customHeight="false" outlineLevel="0" collapsed="false">
      <c r="A61" s="18" t="n">
        <v>42789</v>
      </c>
      <c r="B61" s="6" t="s">
        <v>176</v>
      </c>
      <c r="C61" s="0"/>
      <c r="D61" s="0"/>
      <c r="E61" s="0"/>
      <c r="F61" s="1" t="n">
        <f aca="false">161 + 546 + 452.38 + 450 + 49.9</f>
        <v>1659.28</v>
      </c>
      <c r="G61" s="0"/>
      <c r="H61" s="0"/>
      <c r="I61" s="0"/>
      <c r="J61" s="0"/>
      <c r="L61" s="1" t="n">
        <f aca="false">SUM(C61:K61)</f>
        <v>1659.28</v>
      </c>
    </row>
    <row r="62" customFormat="false" ht="15" hidden="false" customHeight="false" outlineLevel="0" collapsed="false">
      <c r="A62" s="18" t="n">
        <v>42789</v>
      </c>
      <c r="B62" s="6" t="s">
        <v>203</v>
      </c>
      <c r="C62" s="0"/>
      <c r="D62" s="0"/>
      <c r="E62" s="0"/>
      <c r="F62" s="0"/>
      <c r="G62" s="0"/>
      <c r="H62" s="0"/>
      <c r="I62" s="0"/>
      <c r="J62" s="1" t="n">
        <v>160</v>
      </c>
      <c r="L62" s="1" t="n">
        <f aca="false">SUM(C62:K62)</f>
        <v>160</v>
      </c>
    </row>
    <row r="63" customFormat="false" ht="15" hidden="false" customHeight="false" outlineLevel="0" collapsed="false">
      <c r="A63" s="18" t="n">
        <v>42789</v>
      </c>
      <c r="B63" s="6" t="s">
        <v>204</v>
      </c>
      <c r="C63" s="0"/>
      <c r="D63" s="0"/>
      <c r="E63" s="0"/>
      <c r="F63" s="0"/>
      <c r="G63" s="0"/>
      <c r="H63" s="0"/>
      <c r="I63" s="1" t="n">
        <v>65.1</v>
      </c>
      <c r="J63" s="0"/>
      <c r="L63" s="1" t="n">
        <f aca="false">SUM(C63:K63)</f>
        <v>65.1</v>
      </c>
    </row>
    <row r="64" customFormat="false" ht="15" hidden="false" customHeight="false" outlineLevel="0" collapsed="false">
      <c r="A64" s="18" t="n">
        <v>42789</v>
      </c>
      <c r="B64" s="6" t="s">
        <v>205</v>
      </c>
      <c r="C64" s="0"/>
      <c r="D64" s="0"/>
      <c r="E64" s="0"/>
      <c r="F64" s="0"/>
      <c r="G64" s="0"/>
      <c r="H64" s="0"/>
      <c r="I64" s="1" t="n">
        <v>2783</v>
      </c>
      <c r="J64" s="0"/>
      <c r="L64" s="1" t="n">
        <f aca="false">SUM(C64:K64)</f>
        <v>2783</v>
      </c>
    </row>
    <row r="65" customFormat="false" ht="15" hidden="false" customHeight="false" outlineLevel="0" collapsed="false">
      <c r="A65" s="18" t="n">
        <v>42790</v>
      </c>
      <c r="B65" s="6" t="s">
        <v>176</v>
      </c>
      <c r="C65" s="0"/>
      <c r="D65" s="0"/>
      <c r="E65" s="0"/>
      <c r="F65" s="1" t="n">
        <v>200</v>
      </c>
      <c r="G65" s="0"/>
      <c r="H65" s="0"/>
      <c r="I65" s="0"/>
      <c r="J65" s="0"/>
      <c r="L65" s="1" t="n">
        <f aca="false">SUM(C65:K65)</f>
        <v>200</v>
      </c>
    </row>
    <row r="66" customFormat="false" ht="15" hidden="false" customHeight="false" outlineLevel="0" collapsed="false">
      <c r="A66" s="18" t="n">
        <v>42790</v>
      </c>
      <c r="B66" s="6" t="s">
        <v>78</v>
      </c>
      <c r="C66" s="0"/>
      <c r="D66" s="0"/>
      <c r="E66" s="0"/>
      <c r="F66" s="0"/>
      <c r="G66" s="1" t="n">
        <v>100</v>
      </c>
      <c r="H66" s="0"/>
      <c r="I66" s="0"/>
      <c r="J66" s="0"/>
      <c r="L66" s="1" t="n">
        <f aca="false">SUM(C66:K66)</f>
        <v>100</v>
      </c>
    </row>
    <row r="67" customFormat="false" ht="15" hidden="false" customHeight="false" outlineLevel="0" collapsed="false">
      <c r="A67" s="18" t="n">
        <v>42791</v>
      </c>
      <c r="B67" s="6" t="s">
        <v>206</v>
      </c>
      <c r="C67" s="0"/>
      <c r="D67" s="1" t="n">
        <v>9420</v>
      </c>
      <c r="E67" s="0"/>
      <c r="F67" s="0"/>
      <c r="G67" s="0"/>
      <c r="H67" s="0"/>
      <c r="I67" s="0"/>
      <c r="J67" s="0"/>
      <c r="L67" s="1" t="n">
        <f aca="false">SUM(C67:K67)</f>
        <v>9420</v>
      </c>
    </row>
    <row r="68" customFormat="false" ht="15" hidden="false" customHeight="false" outlineLevel="0" collapsed="false">
      <c r="A68" s="18" t="n">
        <v>42791</v>
      </c>
      <c r="B68" s="6" t="s">
        <v>176</v>
      </c>
      <c r="C68" s="0"/>
      <c r="D68" s="0"/>
      <c r="E68" s="0"/>
      <c r="F68" s="1" t="n">
        <f aca="false">80.03 + 35 + 39.9</f>
        <v>154.93</v>
      </c>
      <c r="G68" s="0"/>
      <c r="H68" s="0"/>
      <c r="I68" s="0"/>
      <c r="J68" s="0"/>
      <c r="L68" s="1" t="n">
        <f aca="false">SUM(C68:K68)</f>
        <v>154.93</v>
      </c>
    </row>
    <row r="69" customFormat="false" ht="15" hidden="false" customHeight="false" outlineLevel="0" collapsed="false">
      <c r="A69" s="18" t="n">
        <v>42791</v>
      </c>
      <c r="B69" s="6" t="s">
        <v>207</v>
      </c>
      <c r="C69" s="0"/>
      <c r="D69" s="0"/>
      <c r="E69" s="0"/>
      <c r="F69" s="0"/>
      <c r="G69" s="0"/>
      <c r="H69" s="0"/>
      <c r="I69" s="1" t="n">
        <v>259</v>
      </c>
      <c r="J69" s="0"/>
      <c r="L69" s="1" t="n">
        <f aca="false">SUM(C69:K69)</f>
        <v>259</v>
      </c>
    </row>
    <row r="70" customFormat="false" ht="15" hidden="false" customHeight="false" outlineLevel="0" collapsed="false">
      <c r="A70" s="18" t="n">
        <v>42792</v>
      </c>
      <c r="B70" s="6" t="s">
        <v>208</v>
      </c>
      <c r="C70" s="0"/>
      <c r="D70" s="0"/>
      <c r="E70" s="1" t="n">
        <v>2000</v>
      </c>
      <c r="F70" s="0"/>
      <c r="G70" s="0"/>
      <c r="H70" s="0"/>
      <c r="I70" s="0"/>
      <c r="J70" s="0"/>
      <c r="L70" s="1" t="n">
        <f aca="false">SUM(C70:K70)</f>
        <v>2000</v>
      </c>
    </row>
    <row r="71" customFormat="false" ht="15" hidden="false" customHeight="false" outlineLevel="0" collapsed="false">
      <c r="A71" s="18" t="n">
        <v>42794</v>
      </c>
      <c r="B71" s="6" t="s">
        <v>179</v>
      </c>
      <c r="C71" s="0"/>
      <c r="D71" s="0"/>
      <c r="E71" s="0"/>
      <c r="F71" s="0"/>
      <c r="G71" s="0"/>
      <c r="H71" s="1" t="n">
        <v>500</v>
      </c>
      <c r="I71" s="0"/>
      <c r="J71" s="0"/>
      <c r="L71" s="1" t="n">
        <f aca="false">SUM(C71:K71)</f>
        <v>500</v>
      </c>
    </row>
    <row r="72" customFormat="false" ht="15" hidden="false" customHeight="false" outlineLevel="0" collapsed="false">
      <c r="A72" s="18" t="n">
        <v>42794</v>
      </c>
      <c r="B72" s="6" t="s">
        <v>78</v>
      </c>
      <c r="C72" s="0"/>
      <c r="D72" s="0"/>
      <c r="E72" s="0"/>
      <c r="F72" s="0"/>
      <c r="G72" s="1" t="n">
        <f aca="false">30 + 155</f>
        <v>185</v>
      </c>
      <c r="H72" s="0"/>
      <c r="I72" s="0"/>
      <c r="J72" s="0"/>
      <c r="L72" s="1" t="n">
        <f aca="false">SUM(C72:K72)</f>
        <v>185</v>
      </c>
    </row>
    <row r="73" customFormat="false" ht="15" hidden="false" customHeight="false" outlineLevel="0" collapsed="false">
      <c r="A73" s="18" t="n">
        <v>42794</v>
      </c>
      <c r="B73" s="6" t="s">
        <v>176</v>
      </c>
      <c r="C73" s="0"/>
      <c r="D73" s="0"/>
      <c r="E73" s="0"/>
      <c r="F73" s="1" t="n">
        <v>145</v>
      </c>
      <c r="G73" s="0"/>
      <c r="H73" s="0"/>
      <c r="I73" s="0"/>
      <c r="J73" s="0"/>
      <c r="L73" s="1" t="n">
        <f aca="false">SUM(C73:K73)</f>
        <v>145</v>
      </c>
    </row>
    <row r="74" customFormat="false" ht="15" hidden="false" customHeight="false" outlineLevel="0" collapsed="false">
      <c r="A74" s="18" t="n">
        <v>42795</v>
      </c>
      <c r="B74" s="6" t="s">
        <v>78</v>
      </c>
      <c r="C74" s="0"/>
      <c r="D74" s="0"/>
      <c r="E74" s="0"/>
      <c r="F74" s="0"/>
      <c r="G74" s="1" t="n">
        <v>157</v>
      </c>
      <c r="H74" s="0"/>
      <c r="I74" s="0"/>
      <c r="J74" s="0"/>
      <c r="L74" s="1" t="n">
        <f aca="false">SUM(C74:K74)</f>
        <v>157</v>
      </c>
    </row>
    <row r="75" customFormat="false" ht="15" hidden="false" customHeight="false" outlineLevel="0" collapsed="false">
      <c r="A75" s="18" t="n">
        <v>42795</v>
      </c>
      <c r="B75" s="6" t="s">
        <v>66</v>
      </c>
      <c r="C75" s="0"/>
      <c r="D75" s="0"/>
      <c r="E75" s="0"/>
      <c r="F75" s="1" t="n">
        <v>56</v>
      </c>
      <c r="G75" s="0"/>
      <c r="H75" s="0"/>
      <c r="I75" s="0"/>
      <c r="J75" s="0"/>
      <c r="L75" s="1" t="n">
        <f aca="false">SUM(C75:K75)</f>
        <v>56</v>
      </c>
    </row>
    <row r="76" customFormat="false" ht="15" hidden="false" customHeight="false" outlineLevel="0" collapsed="false">
      <c r="A76" s="18" t="n">
        <v>42795</v>
      </c>
      <c r="B76" s="6" t="s">
        <v>209</v>
      </c>
      <c r="C76" s="0"/>
      <c r="D76" s="27" t="n">
        <f aca="false">476185 + 2000</f>
        <v>478185</v>
      </c>
      <c r="E76" s="0"/>
      <c r="F76" s="0"/>
      <c r="G76" s="0"/>
      <c r="H76" s="0"/>
      <c r="I76" s="0"/>
      <c r="J76" s="0"/>
      <c r="L76" s="1" t="n">
        <f aca="false">SUM(C76:K76)</f>
        <v>478185</v>
      </c>
    </row>
    <row r="77" customFormat="false" ht="15" hidden="false" customHeight="false" outlineLevel="0" collapsed="false">
      <c r="A77" s="18" t="n">
        <v>42795</v>
      </c>
      <c r="B77" s="6" t="s">
        <v>176</v>
      </c>
      <c r="C77" s="0"/>
      <c r="D77" s="0"/>
      <c r="E77" s="0"/>
      <c r="F77" s="1" t="n">
        <v>911</v>
      </c>
      <c r="G77" s="0"/>
      <c r="H77" s="0"/>
      <c r="I77" s="0"/>
      <c r="J77" s="0"/>
      <c r="L77" s="1" t="n">
        <f aca="false">SUM(C77:K77)</f>
        <v>911</v>
      </c>
    </row>
    <row r="78" customFormat="false" ht="15" hidden="false" customHeight="false" outlineLevel="0" collapsed="false">
      <c r="A78" s="18" t="n">
        <v>42796</v>
      </c>
      <c r="B78" s="6" t="s">
        <v>176</v>
      </c>
      <c r="C78" s="0"/>
      <c r="D78" s="0"/>
      <c r="E78" s="0"/>
      <c r="F78" s="1" t="n">
        <f aca="false">56 + 62 + 1592.93</f>
        <v>1710.93</v>
      </c>
      <c r="G78" s="0"/>
      <c r="H78" s="0"/>
      <c r="I78" s="0"/>
      <c r="J78" s="0"/>
      <c r="L78" s="1" t="n">
        <f aca="false">SUM(C78:K78)</f>
        <v>1710.93</v>
      </c>
    </row>
    <row r="79" customFormat="false" ht="15" hidden="false" customHeight="false" outlineLevel="0" collapsed="false">
      <c r="A79" s="18" t="n">
        <v>42796</v>
      </c>
      <c r="B79" s="6" t="s">
        <v>210</v>
      </c>
      <c r="C79" s="0"/>
      <c r="D79" s="0"/>
      <c r="E79" s="0"/>
      <c r="F79" s="0"/>
      <c r="G79" s="0"/>
      <c r="H79" s="0"/>
      <c r="I79" s="1" t="n">
        <v>289</v>
      </c>
      <c r="J79" s="0"/>
      <c r="L79" s="1" t="n">
        <f aca="false">SUM(C79:K79)</f>
        <v>289</v>
      </c>
    </row>
    <row r="80" customFormat="false" ht="15" hidden="false" customHeight="false" outlineLevel="0" collapsed="false">
      <c r="A80" s="18" t="n">
        <v>42797</v>
      </c>
      <c r="B80" s="6" t="s">
        <v>211</v>
      </c>
      <c r="C80" s="0"/>
      <c r="D80" s="0"/>
      <c r="E80" s="0"/>
      <c r="F80" s="1" t="n">
        <v>145.73</v>
      </c>
      <c r="G80" s="0"/>
      <c r="H80" s="0"/>
      <c r="I80" s="0"/>
      <c r="J80" s="0"/>
      <c r="L80" s="1" t="n">
        <f aca="false">SUM(C80:K80)</f>
        <v>145.73</v>
      </c>
    </row>
    <row r="81" customFormat="false" ht="15" hidden="false" customHeight="false" outlineLevel="0" collapsed="false">
      <c r="A81" s="18" t="n">
        <v>42797</v>
      </c>
      <c r="B81" s="6" t="s">
        <v>212</v>
      </c>
      <c r="C81" s="0"/>
      <c r="D81" s="0"/>
      <c r="E81" s="0"/>
      <c r="F81" s="0"/>
      <c r="G81" s="0"/>
      <c r="H81" s="0"/>
      <c r="I81" s="1" t="n">
        <v>1500</v>
      </c>
      <c r="J81" s="0"/>
      <c r="L81" s="1" t="n">
        <f aca="false">SUM(C81:K81)</f>
        <v>1500</v>
      </c>
    </row>
    <row r="82" customFormat="false" ht="15" hidden="false" customHeight="false" outlineLevel="0" collapsed="false">
      <c r="A82" s="18" t="n">
        <v>42798</v>
      </c>
      <c r="B82" s="6" t="s">
        <v>70</v>
      </c>
      <c r="C82" s="0"/>
      <c r="D82" s="0"/>
      <c r="E82" s="0"/>
      <c r="F82" s="0"/>
      <c r="G82" s="0"/>
      <c r="H82" s="0"/>
      <c r="I82" s="1" t="n">
        <v>113</v>
      </c>
      <c r="J82" s="0"/>
      <c r="L82" s="1" t="n">
        <f aca="false">SUM(C82:K82)</f>
        <v>113</v>
      </c>
    </row>
    <row r="83" customFormat="false" ht="15" hidden="false" customHeight="false" outlineLevel="0" collapsed="false">
      <c r="A83" s="18" t="n">
        <v>42798</v>
      </c>
      <c r="B83" s="6" t="s">
        <v>176</v>
      </c>
      <c r="C83" s="0"/>
      <c r="D83" s="0"/>
      <c r="E83" s="0"/>
      <c r="F83" s="1" t="n">
        <f aca="false">626 + 712.08 + 199.6 + 265 + 31</f>
        <v>1833.68</v>
      </c>
      <c r="G83" s="0"/>
      <c r="H83" s="0"/>
      <c r="I83" s="0"/>
      <c r="J83" s="0"/>
      <c r="L83" s="1" t="n">
        <f aca="false">SUM(C83:K83)</f>
        <v>1833.68</v>
      </c>
    </row>
    <row r="84" customFormat="false" ht="15" hidden="false" customHeight="false" outlineLevel="0" collapsed="false">
      <c r="A84" s="18" t="n">
        <v>42799</v>
      </c>
      <c r="B84" s="6" t="s">
        <v>176</v>
      </c>
      <c r="C84" s="0"/>
      <c r="D84" s="0"/>
      <c r="E84" s="0"/>
      <c r="F84" s="1" t="n">
        <v>496.98</v>
      </c>
      <c r="G84" s="0"/>
      <c r="H84" s="0"/>
      <c r="I84" s="0"/>
      <c r="J84" s="0"/>
      <c r="L84" s="1" t="n">
        <f aca="false">SUM(C84:K84)</f>
        <v>496.98</v>
      </c>
    </row>
    <row r="85" customFormat="false" ht="15" hidden="false" customHeight="false" outlineLevel="0" collapsed="false">
      <c r="A85" s="18" t="n">
        <v>42799</v>
      </c>
      <c r="B85" s="6" t="s">
        <v>213</v>
      </c>
      <c r="C85" s="0"/>
      <c r="D85" s="0"/>
      <c r="E85" s="0"/>
      <c r="F85" s="0"/>
      <c r="G85" s="0"/>
      <c r="H85" s="0"/>
      <c r="I85" s="1" t="n">
        <v>78</v>
      </c>
      <c r="J85" s="0"/>
      <c r="L85" s="1" t="n">
        <f aca="false">SUM(C85:K85)</f>
        <v>78</v>
      </c>
    </row>
    <row r="86" customFormat="false" ht="15" hidden="false" customHeight="false" outlineLevel="0" collapsed="false">
      <c r="A86" s="18" t="n">
        <v>42800</v>
      </c>
      <c r="B86" s="6" t="s">
        <v>214</v>
      </c>
      <c r="C86" s="0"/>
      <c r="D86" s="0"/>
      <c r="E86" s="0"/>
      <c r="F86" s="0"/>
      <c r="G86" s="0"/>
      <c r="H86" s="0"/>
      <c r="I86" s="1" t="n">
        <v>439</v>
      </c>
      <c r="J86" s="0"/>
      <c r="L86" s="1" t="n">
        <f aca="false">SUM(C86:K86)</f>
        <v>439</v>
      </c>
    </row>
    <row r="87" customFormat="false" ht="15" hidden="false" customHeight="false" outlineLevel="0" collapsed="false">
      <c r="A87" s="18" t="n">
        <v>42800</v>
      </c>
      <c r="B87" s="6" t="s">
        <v>176</v>
      </c>
      <c r="C87" s="0"/>
      <c r="D87" s="0"/>
      <c r="E87" s="0"/>
      <c r="F87" s="1" t="n">
        <f aca="false">213 - E88</f>
        <v>129</v>
      </c>
      <c r="G87" s="0"/>
      <c r="H87" s="0"/>
      <c r="I87" s="0"/>
      <c r="J87" s="0"/>
      <c r="L87" s="1" t="n">
        <f aca="false">SUM(C87:K87)</f>
        <v>129</v>
      </c>
    </row>
    <row r="88" customFormat="false" ht="15" hidden="false" customHeight="false" outlineLevel="0" collapsed="false">
      <c r="A88" s="18" t="n">
        <v>42800</v>
      </c>
      <c r="B88" s="6" t="s">
        <v>187</v>
      </c>
      <c r="C88" s="0"/>
      <c r="D88" s="0"/>
      <c r="E88" s="1" t="n">
        <f aca="false">42 * 2</f>
        <v>84</v>
      </c>
      <c r="F88" s="0"/>
      <c r="G88" s="0"/>
      <c r="H88" s="0"/>
      <c r="I88" s="0"/>
      <c r="J88" s="0"/>
      <c r="L88" s="1" t="n">
        <f aca="false">SUM(C88:K88)</f>
        <v>84</v>
      </c>
    </row>
    <row r="89" customFormat="false" ht="15" hidden="false" customHeight="false" outlineLevel="0" collapsed="false">
      <c r="A89" s="18" t="n">
        <v>42801</v>
      </c>
      <c r="B89" s="6" t="s">
        <v>215</v>
      </c>
      <c r="C89" s="0"/>
      <c r="D89" s="0"/>
      <c r="E89" s="0"/>
      <c r="F89" s="0"/>
      <c r="G89" s="0"/>
      <c r="H89" s="0"/>
      <c r="I89" s="0"/>
      <c r="J89" s="1" t="n">
        <f aca="false">430 - F90</f>
        <v>18.3</v>
      </c>
      <c r="L89" s="1" t="n">
        <f aca="false">SUM(C89:K89)</f>
        <v>18.3</v>
      </c>
    </row>
    <row r="90" customFormat="false" ht="15" hidden="false" customHeight="false" outlineLevel="0" collapsed="false">
      <c r="A90" s="18" t="n">
        <v>42801</v>
      </c>
      <c r="B90" s="6" t="s">
        <v>176</v>
      </c>
      <c r="C90" s="0"/>
      <c r="D90" s="0"/>
      <c r="E90" s="0"/>
      <c r="F90" s="1" t="n">
        <f aca="false">60 + 234 + 117.7</f>
        <v>411.7</v>
      </c>
      <c r="G90" s="0"/>
      <c r="H90" s="0"/>
      <c r="I90" s="0"/>
      <c r="J90" s="0"/>
      <c r="L90" s="1" t="n">
        <f aca="false">SUM(C90:K90)</f>
        <v>411.7</v>
      </c>
    </row>
    <row r="91" customFormat="false" ht="15" hidden="false" customHeight="false" outlineLevel="0" collapsed="false">
      <c r="A91" s="18" t="n">
        <v>42802</v>
      </c>
      <c r="B91" s="6" t="s">
        <v>176</v>
      </c>
      <c r="C91" s="0"/>
      <c r="D91" s="0"/>
      <c r="E91" s="0"/>
      <c r="F91" s="1" t="n">
        <f aca="false">1262.12 - D92</f>
        <v>902.12</v>
      </c>
      <c r="G91" s="0"/>
      <c r="H91" s="0"/>
      <c r="I91" s="0"/>
      <c r="J91" s="0"/>
      <c r="L91" s="1" t="n">
        <f aca="false">SUM(C91:K91)</f>
        <v>902.12</v>
      </c>
    </row>
    <row r="92" customFormat="false" ht="15" hidden="false" customHeight="false" outlineLevel="0" collapsed="false">
      <c r="A92" s="18" t="n">
        <v>42802</v>
      </c>
      <c r="B92" s="6" t="s">
        <v>216</v>
      </c>
      <c r="C92" s="0"/>
      <c r="D92" s="1" t="n">
        <f aca="false">360</f>
        <v>360</v>
      </c>
      <c r="E92" s="0"/>
      <c r="F92" s="0"/>
      <c r="G92" s="0"/>
      <c r="H92" s="0"/>
      <c r="I92" s="0"/>
      <c r="J92" s="0"/>
      <c r="L92" s="1" t="n">
        <f aca="false">SUM(C92:K92)</f>
        <v>360</v>
      </c>
    </row>
    <row r="93" customFormat="false" ht="15" hidden="false" customHeight="false" outlineLevel="0" collapsed="false">
      <c r="A93" s="18" t="n">
        <v>42803</v>
      </c>
      <c r="B93" s="6" t="s">
        <v>184</v>
      </c>
      <c r="C93" s="0"/>
      <c r="E93" s="0"/>
      <c r="F93" s="0"/>
      <c r="G93" s="1" t="n">
        <v>500</v>
      </c>
      <c r="H93" s="0"/>
      <c r="I93" s="0"/>
      <c r="J93" s="0"/>
      <c r="L93" s="1" t="n">
        <f aca="false">SUM(C93:K93)</f>
        <v>500</v>
      </c>
    </row>
    <row r="94" customFormat="false" ht="15" hidden="false" customHeight="false" outlineLevel="0" collapsed="false">
      <c r="A94" s="18" t="n">
        <v>42803</v>
      </c>
      <c r="B94" s="6" t="s">
        <v>176</v>
      </c>
      <c r="C94" s="0"/>
      <c r="E94" s="0"/>
      <c r="F94" s="1" t="n">
        <v>457.52</v>
      </c>
      <c r="G94" s="0"/>
      <c r="H94" s="0"/>
      <c r="I94" s="0"/>
      <c r="J94" s="0"/>
      <c r="L94" s="1" t="n">
        <f aca="false">SUM(C94:K94)</f>
        <v>457.52</v>
      </c>
    </row>
    <row r="95" customFormat="false" ht="15" hidden="false" customHeight="false" outlineLevel="0" collapsed="false">
      <c r="A95" s="18" t="n">
        <v>42804</v>
      </c>
      <c r="B95" s="6" t="s">
        <v>160</v>
      </c>
      <c r="C95" s="0"/>
      <c r="E95" s="0"/>
      <c r="F95" s="1" t="n">
        <v>49</v>
      </c>
      <c r="G95" s="0"/>
      <c r="H95" s="0"/>
      <c r="I95" s="0"/>
      <c r="J95" s="0"/>
      <c r="L95" s="1" t="n">
        <f aca="false">SUM(C95:K95)</f>
        <v>49</v>
      </c>
    </row>
    <row r="96" customFormat="false" ht="15" hidden="false" customHeight="false" outlineLevel="0" collapsed="false">
      <c r="A96" s="18" t="n">
        <v>42804</v>
      </c>
      <c r="B96" s="6" t="s">
        <v>182</v>
      </c>
      <c r="C96" s="0"/>
      <c r="E96" s="1" t="n">
        <v>35</v>
      </c>
      <c r="F96" s="0"/>
      <c r="G96" s="0"/>
      <c r="H96" s="0"/>
      <c r="I96" s="0"/>
      <c r="J96" s="0"/>
      <c r="L96" s="1" t="n">
        <f aca="false">SUM(C96:K96)</f>
        <v>35</v>
      </c>
    </row>
    <row r="97" customFormat="false" ht="15" hidden="false" customHeight="false" outlineLevel="0" collapsed="false">
      <c r="A97" s="18" t="n">
        <v>42804</v>
      </c>
      <c r="B97" s="6" t="s">
        <v>217</v>
      </c>
      <c r="C97" s="0"/>
      <c r="E97" s="0"/>
      <c r="F97" s="0"/>
      <c r="G97" s="1" t="n">
        <v>164</v>
      </c>
      <c r="H97" s="0"/>
      <c r="I97" s="0"/>
      <c r="J97" s="0"/>
      <c r="L97" s="1" t="n">
        <f aca="false">SUM(C97:K97)</f>
        <v>164</v>
      </c>
    </row>
    <row r="98" customFormat="false" ht="15" hidden="false" customHeight="false" outlineLevel="0" collapsed="false">
      <c r="A98" s="18" t="n">
        <v>42805</v>
      </c>
      <c r="B98" s="6" t="s">
        <v>217</v>
      </c>
      <c r="C98" s="0"/>
      <c r="E98" s="0"/>
      <c r="F98" s="0"/>
      <c r="G98" s="1" t="n">
        <v>164</v>
      </c>
      <c r="H98" s="0"/>
      <c r="I98" s="0"/>
      <c r="J98" s="0"/>
      <c r="L98" s="1" t="n">
        <f aca="false">SUM(C98:K98)</f>
        <v>164</v>
      </c>
    </row>
    <row r="99" customFormat="false" ht="15" hidden="false" customHeight="false" outlineLevel="0" collapsed="false">
      <c r="A99" s="18" t="n">
        <v>42805</v>
      </c>
      <c r="B99" s="6" t="s">
        <v>218</v>
      </c>
      <c r="C99" s="0"/>
      <c r="E99" s="0"/>
      <c r="F99" s="0"/>
      <c r="G99" s="0"/>
      <c r="H99" s="0"/>
      <c r="I99" s="1" t="n">
        <v>552.92</v>
      </c>
      <c r="J99" s="0"/>
      <c r="L99" s="1" t="n">
        <f aca="false">SUM(C99:K99)</f>
        <v>552.92</v>
      </c>
      <c r="P99" s="1"/>
    </row>
    <row r="100" customFormat="false" ht="15" hidden="false" customHeight="false" outlineLevel="0" collapsed="false">
      <c r="A100" s="18" t="n">
        <v>42805</v>
      </c>
      <c r="B100" s="6" t="s">
        <v>219</v>
      </c>
      <c r="C100" s="0"/>
      <c r="E100" s="0"/>
      <c r="F100" s="0"/>
      <c r="G100" s="0"/>
      <c r="H100" s="0"/>
      <c r="I100" s="1" t="n">
        <v>225.3</v>
      </c>
      <c r="J100" s="0"/>
      <c r="L100" s="1" t="n">
        <f aca="false">SUM(C100:K100)</f>
        <v>225.3</v>
      </c>
    </row>
    <row r="101" customFormat="false" ht="15" hidden="false" customHeight="false" outlineLevel="0" collapsed="false">
      <c r="A101" s="18" t="n">
        <v>42805</v>
      </c>
      <c r="B101" s="6" t="s">
        <v>220</v>
      </c>
      <c r="C101" s="0"/>
      <c r="E101" s="0"/>
      <c r="F101" s="0"/>
      <c r="G101" s="0"/>
      <c r="H101" s="0"/>
      <c r="I101" s="1" t="n">
        <v>300</v>
      </c>
      <c r="J101" s="0"/>
      <c r="L101" s="1" t="n">
        <f aca="false">SUM(C101:K101)</f>
        <v>300</v>
      </c>
    </row>
    <row r="102" customFormat="false" ht="15" hidden="false" customHeight="false" outlineLevel="0" collapsed="false">
      <c r="A102" s="18" t="n">
        <v>42805</v>
      </c>
      <c r="B102" s="6" t="s">
        <v>221</v>
      </c>
      <c r="C102" s="0"/>
      <c r="E102" s="0"/>
      <c r="F102" s="0"/>
      <c r="G102" s="0"/>
      <c r="H102" s="0"/>
      <c r="I102" s="1" t="n">
        <v>5870</v>
      </c>
      <c r="J102" s="0"/>
      <c r="L102" s="1" t="n">
        <f aca="false">SUM(C102:K102)</f>
        <v>5870</v>
      </c>
    </row>
    <row r="103" customFormat="false" ht="15" hidden="false" customHeight="false" outlineLevel="0" collapsed="false">
      <c r="A103" s="18" t="n">
        <v>42806</v>
      </c>
      <c r="B103" s="6" t="s">
        <v>176</v>
      </c>
      <c r="C103" s="0"/>
      <c r="E103" s="0"/>
      <c r="F103" s="1" t="n">
        <f aca="false">621 + 132 + 779.49 + 614</f>
        <v>2146.49</v>
      </c>
      <c r="G103" s="0"/>
      <c r="H103" s="0"/>
      <c r="I103" s="0"/>
      <c r="J103" s="0"/>
      <c r="L103" s="1" t="n">
        <f aca="false">SUM(C103:K103)</f>
        <v>2146.49</v>
      </c>
    </row>
    <row r="104" customFormat="false" ht="15" hidden="false" customHeight="false" outlineLevel="0" collapsed="false">
      <c r="A104" s="18" t="n">
        <v>42807</v>
      </c>
      <c r="B104" s="6" t="s">
        <v>222</v>
      </c>
      <c r="C104" s="1" t="n">
        <v>124.5</v>
      </c>
      <c r="E104" s="0"/>
      <c r="F104" s="0"/>
      <c r="G104" s="0"/>
      <c r="H104" s="0"/>
      <c r="I104" s="0"/>
      <c r="J104" s="0"/>
      <c r="L104" s="1" t="n">
        <f aca="false">SUM(C104:K104)</f>
        <v>124.5</v>
      </c>
    </row>
    <row r="105" customFormat="false" ht="15" hidden="false" customHeight="false" outlineLevel="0" collapsed="false">
      <c r="A105" s="18" t="n">
        <v>42807</v>
      </c>
      <c r="B105" s="6" t="s">
        <v>223</v>
      </c>
      <c r="C105" s="0"/>
      <c r="E105" s="1" t="n">
        <v>560</v>
      </c>
      <c r="F105" s="0"/>
      <c r="G105" s="0"/>
      <c r="H105" s="0"/>
      <c r="I105" s="0"/>
      <c r="J105" s="0"/>
      <c r="L105" s="1" t="n">
        <f aca="false">SUM(C105:K105)</f>
        <v>560</v>
      </c>
    </row>
    <row r="106" customFormat="false" ht="15" hidden="false" customHeight="false" outlineLevel="0" collapsed="false">
      <c r="A106" s="18" t="n">
        <v>42808</v>
      </c>
      <c r="B106" s="6" t="s">
        <v>176</v>
      </c>
      <c r="C106" s="0"/>
      <c r="E106" s="0"/>
      <c r="F106" s="1" t="n">
        <f aca="false">95 + 1329</f>
        <v>1424</v>
      </c>
      <c r="G106" s="0"/>
      <c r="H106" s="0"/>
      <c r="I106" s="0"/>
      <c r="J106" s="0"/>
      <c r="L106" s="1" t="n">
        <f aca="false">SUM(C106:K106)</f>
        <v>1424</v>
      </c>
    </row>
    <row r="107" customFormat="false" ht="15" hidden="false" customHeight="false" outlineLevel="0" collapsed="false">
      <c r="A107" s="18" t="n">
        <v>42809</v>
      </c>
      <c r="B107" s="6" t="s">
        <v>224</v>
      </c>
      <c r="C107" s="0"/>
      <c r="E107" s="1" t="n">
        <v>3500</v>
      </c>
      <c r="F107" s="0"/>
      <c r="G107" s="0"/>
      <c r="H107" s="0"/>
      <c r="I107" s="0"/>
      <c r="J107" s="0"/>
      <c r="L107" s="1" t="n">
        <f aca="false">SUM(C107:K107)</f>
        <v>3500</v>
      </c>
    </row>
    <row r="108" customFormat="false" ht="15" hidden="false" customHeight="false" outlineLevel="0" collapsed="false">
      <c r="A108" s="18" t="n">
        <v>42809</v>
      </c>
      <c r="B108" s="6" t="s">
        <v>66</v>
      </c>
      <c r="C108" s="0"/>
      <c r="E108" s="0"/>
      <c r="F108" s="1" t="n">
        <v>56</v>
      </c>
      <c r="G108" s="0"/>
      <c r="H108" s="0"/>
      <c r="I108" s="0"/>
      <c r="J108" s="0"/>
      <c r="L108" s="1" t="n">
        <f aca="false">SUM(C108:K108)</f>
        <v>56</v>
      </c>
    </row>
    <row r="109" customFormat="false" ht="15" hidden="false" customHeight="false" outlineLevel="0" collapsed="false">
      <c r="A109" s="18" t="n">
        <v>42810</v>
      </c>
      <c r="B109" s="6" t="s">
        <v>225</v>
      </c>
      <c r="C109" s="0"/>
      <c r="E109" s="0"/>
      <c r="F109" s="0"/>
      <c r="G109" s="0"/>
      <c r="H109" s="0"/>
      <c r="I109" s="1" t="n">
        <v>300</v>
      </c>
      <c r="J109" s="0"/>
      <c r="L109" s="1" t="n">
        <f aca="false">SUM(C109:K109)</f>
        <v>300</v>
      </c>
    </row>
    <row r="110" customFormat="false" ht="15" hidden="false" customHeight="false" outlineLevel="0" collapsed="false">
      <c r="A110" s="18" t="n">
        <v>42810</v>
      </c>
      <c r="B110" s="6" t="s">
        <v>176</v>
      </c>
      <c r="C110" s="0"/>
      <c r="E110" s="0"/>
      <c r="F110" s="1" t="n">
        <v>879.89</v>
      </c>
      <c r="G110" s="0"/>
      <c r="H110" s="0"/>
      <c r="I110" s="0"/>
      <c r="J110" s="0"/>
      <c r="L110" s="1" t="n">
        <f aca="false">SUM(C110:K110)</f>
        <v>879.89</v>
      </c>
    </row>
    <row r="111" customFormat="false" ht="15" hidden="false" customHeight="false" outlineLevel="0" collapsed="false">
      <c r="A111" s="18" t="n">
        <v>42811</v>
      </c>
      <c r="B111" s="6" t="s">
        <v>176</v>
      </c>
      <c r="C111" s="0"/>
      <c r="E111" s="0"/>
      <c r="F111" s="1" t="n">
        <v>753.18</v>
      </c>
      <c r="G111" s="0"/>
      <c r="H111" s="0"/>
      <c r="I111" s="0"/>
      <c r="J111" s="0"/>
      <c r="L111" s="1" t="n">
        <f aca="false">SUM(C111:K111)</f>
        <v>753.18</v>
      </c>
    </row>
    <row r="112" customFormat="false" ht="15" hidden="false" customHeight="false" outlineLevel="0" collapsed="false">
      <c r="A112" s="18" t="n">
        <v>42812</v>
      </c>
      <c r="B112" s="6" t="s">
        <v>176</v>
      </c>
      <c r="C112" s="0"/>
      <c r="E112" s="0"/>
      <c r="F112" s="1" t="n">
        <f aca="false">252 + 375 + 1412 + 286.4 + 641.33</f>
        <v>2966.73</v>
      </c>
      <c r="G112" s="0"/>
      <c r="H112" s="0"/>
      <c r="I112" s="0"/>
      <c r="J112" s="0"/>
      <c r="L112" s="1" t="n">
        <f aca="false">SUM(C112:K112)</f>
        <v>2966.73</v>
      </c>
    </row>
    <row r="113" customFormat="false" ht="15" hidden="false" customHeight="false" outlineLevel="0" collapsed="false">
      <c r="A113" s="18" t="n">
        <v>42814</v>
      </c>
      <c r="B113" s="6" t="s">
        <v>225</v>
      </c>
      <c r="C113" s="0"/>
      <c r="E113" s="0"/>
      <c r="F113" s="0"/>
      <c r="G113" s="0"/>
      <c r="H113" s="0"/>
      <c r="I113" s="1" t="n">
        <v>300</v>
      </c>
      <c r="J113" s="0"/>
      <c r="L113" s="1" t="n">
        <f aca="false">SUM(C113:K113)</f>
        <v>300</v>
      </c>
    </row>
    <row r="114" customFormat="false" ht="15" hidden="false" customHeight="false" outlineLevel="0" collapsed="false">
      <c r="A114" s="18" t="n">
        <v>42815</v>
      </c>
      <c r="B114" s="6" t="s">
        <v>176</v>
      </c>
      <c r="C114" s="0"/>
      <c r="E114" s="0"/>
      <c r="F114" s="1" t="n">
        <f aca="false">63 + 883</f>
        <v>946</v>
      </c>
      <c r="G114" s="0"/>
      <c r="H114" s="0"/>
      <c r="I114" s="0"/>
      <c r="J114" s="0"/>
      <c r="L114" s="1" t="n">
        <f aca="false">SUM(C114:K114)</f>
        <v>946</v>
      </c>
    </row>
    <row r="115" customFormat="false" ht="15" hidden="false" customHeight="false" outlineLevel="0" collapsed="false">
      <c r="A115" s="18" t="n">
        <v>42815</v>
      </c>
      <c r="B115" s="6" t="s">
        <v>226</v>
      </c>
      <c r="C115" s="1" t="n">
        <v>5</v>
      </c>
      <c r="E115" s="0"/>
      <c r="F115" s="0"/>
      <c r="G115" s="0"/>
      <c r="H115" s="0"/>
      <c r="I115" s="0"/>
      <c r="J115" s="0"/>
      <c r="L115" s="1" t="n">
        <f aca="false">SUM(C115:K115)</f>
        <v>5</v>
      </c>
    </row>
    <row r="116" customFormat="false" ht="15" hidden="false" customHeight="false" outlineLevel="0" collapsed="false">
      <c r="A116" s="18" t="n">
        <v>42815</v>
      </c>
      <c r="B116" s="6" t="s">
        <v>187</v>
      </c>
      <c r="C116" s="0"/>
      <c r="E116" s="1" t="n">
        <v>1200</v>
      </c>
      <c r="F116" s="0"/>
      <c r="G116" s="0"/>
      <c r="H116" s="0"/>
      <c r="I116" s="0"/>
      <c r="J116" s="0"/>
      <c r="L116" s="1" t="n">
        <f aca="false">SUM(C116:K116)</f>
        <v>1200</v>
      </c>
    </row>
    <row r="117" customFormat="false" ht="15" hidden="false" customHeight="false" outlineLevel="0" collapsed="false">
      <c r="A117" s="18" t="n">
        <v>42816</v>
      </c>
      <c r="B117" s="6" t="s">
        <v>226</v>
      </c>
      <c r="C117" s="1" t="n">
        <v>4</v>
      </c>
      <c r="E117" s="0"/>
      <c r="F117" s="0"/>
      <c r="G117" s="0"/>
      <c r="H117" s="0"/>
      <c r="I117" s="0"/>
      <c r="J117" s="0"/>
      <c r="L117" s="1" t="n">
        <f aca="false">SUM(C117:K117)</f>
        <v>4</v>
      </c>
    </row>
    <row r="118" customFormat="false" ht="15" hidden="false" customHeight="false" outlineLevel="0" collapsed="false">
      <c r="A118" s="18" t="n">
        <v>42816</v>
      </c>
      <c r="B118" s="6" t="s">
        <v>78</v>
      </c>
      <c r="C118" s="0"/>
      <c r="E118" s="0"/>
      <c r="F118" s="0"/>
      <c r="G118" s="1" t="n">
        <v>100</v>
      </c>
      <c r="H118" s="0"/>
      <c r="I118" s="0"/>
      <c r="J118" s="0"/>
      <c r="L118" s="1" t="n">
        <f aca="false">SUM(C118:K118)</f>
        <v>100</v>
      </c>
    </row>
    <row r="119" customFormat="false" ht="15" hidden="false" customHeight="false" outlineLevel="0" collapsed="false">
      <c r="A119" s="18" t="n">
        <v>42816</v>
      </c>
      <c r="B119" s="6" t="s">
        <v>176</v>
      </c>
      <c r="C119" s="0"/>
      <c r="E119" s="0"/>
      <c r="F119" s="1" t="n">
        <v>79</v>
      </c>
      <c r="G119" s="0"/>
      <c r="H119" s="0"/>
      <c r="I119" s="0"/>
      <c r="J119" s="0"/>
      <c r="L119" s="1" t="n">
        <f aca="false">SUM(C119:K119)</f>
        <v>79</v>
      </c>
    </row>
    <row r="120" customFormat="false" ht="15" hidden="false" customHeight="false" outlineLevel="0" collapsed="false">
      <c r="A120" s="18" t="n">
        <v>42816</v>
      </c>
      <c r="B120" s="6" t="s">
        <v>180</v>
      </c>
      <c r="C120" s="0"/>
      <c r="E120" s="0"/>
      <c r="F120" s="0"/>
      <c r="G120" s="1" t="n">
        <v>1050</v>
      </c>
      <c r="H120" s="0"/>
      <c r="I120" s="0"/>
      <c r="J120" s="0"/>
      <c r="L120" s="1" t="n">
        <f aca="false">SUM(C120:K120)</f>
        <v>1050</v>
      </c>
    </row>
    <row r="121" customFormat="false" ht="15" hidden="false" customHeight="false" outlineLevel="0" collapsed="false">
      <c r="A121" s="18" t="n">
        <v>42816</v>
      </c>
      <c r="B121" s="6" t="s">
        <v>226</v>
      </c>
      <c r="C121" s="1" t="n">
        <v>1</v>
      </c>
      <c r="E121" s="0"/>
      <c r="F121" s="0"/>
      <c r="G121" s="0"/>
      <c r="H121" s="0"/>
      <c r="I121" s="0"/>
      <c r="J121" s="0"/>
      <c r="L121" s="1" t="n">
        <f aca="false">SUM(C121:K121)</f>
        <v>1</v>
      </c>
    </row>
    <row r="122" customFormat="false" ht="15" hidden="false" customHeight="false" outlineLevel="0" collapsed="false">
      <c r="A122" s="18" t="n">
        <v>42817</v>
      </c>
      <c r="B122" s="6" t="s">
        <v>222</v>
      </c>
      <c r="C122" s="1" t="n">
        <v>102</v>
      </c>
      <c r="E122" s="0"/>
      <c r="F122" s="0"/>
      <c r="G122" s="0"/>
      <c r="H122" s="0"/>
      <c r="I122" s="0"/>
      <c r="J122" s="0"/>
      <c r="L122" s="1" t="n">
        <f aca="false">SUM(C122:K122)</f>
        <v>102</v>
      </c>
    </row>
    <row r="123" customFormat="false" ht="15" hidden="false" customHeight="false" outlineLevel="0" collapsed="false">
      <c r="A123" s="18" t="n">
        <v>42817</v>
      </c>
      <c r="B123" s="6" t="s">
        <v>227</v>
      </c>
      <c r="C123" s="1" t="n">
        <v>400</v>
      </c>
      <c r="E123" s="0"/>
      <c r="F123" s="0"/>
      <c r="G123" s="0"/>
      <c r="H123" s="0"/>
      <c r="I123" s="0"/>
      <c r="J123" s="0"/>
      <c r="L123" s="1" t="n">
        <f aca="false">SUM(C123:K123)</f>
        <v>400</v>
      </c>
    </row>
    <row r="124" customFormat="false" ht="15" hidden="false" customHeight="false" outlineLevel="0" collapsed="false">
      <c r="A124" s="18" t="n">
        <v>42817</v>
      </c>
      <c r="B124" s="6" t="s">
        <v>78</v>
      </c>
      <c r="E124" s="0"/>
      <c r="F124" s="0"/>
      <c r="G124" s="1" t="n">
        <v>102</v>
      </c>
      <c r="H124" s="0"/>
      <c r="I124" s="0"/>
      <c r="J124" s="0"/>
      <c r="L124" s="1" t="n">
        <f aca="false">SUM(C124:K124)</f>
        <v>102</v>
      </c>
    </row>
    <row r="125" customFormat="false" ht="15" hidden="false" customHeight="false" outlineLevel="0" collapsed="false">
      <c r="A125" s="18" t="n">
        <v>42817</v>
      </c>
      <c r="B125" s="6" t="s">
        <v>40</v>
      </c>
      <c r="E125" s="0"/>
      <c r="F125" s="0"/>
      <c r="G125" s="0"/>
      <c r="H125" s="0"/>
      <c r="I125" s="0"/>
      <c r="J125" s="1" t="n">
        <v>155</v>
      </c>
      <c r="L125" s="1" t="n">
        <f aca="false">SUM(C125:K125)</f>
        <v>155</v>
      </c>
    </row>
    <row r="126" customFormat="false" ht="15" hidden="false" customHeight="false" outlineLevel="0" collapsed="false">
      <c r="A126" s="18" t="n">
        <v>42817</v>
      </c>
      <c r="B126" s="6" t="s">
        <v>176</v>
      </c>
      <c r="E126" s="0"/>
      <c r="F126" s="1" t="n">
        <v>1119.17</v>
      </c>
      <c r="G126" s="0"/>
      <c r="H126" s="0"/>
      <c r="I126" s="0"/>
      <c r="L126" s="1" t="n">
        <f aca="false">SUM(C126:K126)</f>
        <v>1119.17</v>
      </c>
    </row>
    <row r="127" customFormat="false" ht="15" hidden="false" customHeight="false" outlineLevel="0" collapsed="false">
      <c r="A127" s="18" t="n">
        <v>42817</v>
      </c>
      <c r="B127" s="6" t="s">
        <v>228</v>
      </c>
      <c r="E127" s="1" t="n">
        <v>150</v>
      </c>
      <c r="F127" s="0"/>
      <c r="G127" s="0"/>
      <c r="H127" s="0"/>
      <c r="I127" s="0"/>
      <c r="L127" s="1" t="n">
        <f aca="false">SUM(C127:K127)</f>
        <v>150</v>
      </c>
    </row>
    <row r="128" customFormat="false" ht="15" hidden="false" customHeight="false" outlineLevel="0" collapsed="false">
      <c r="A128" s="18" t="n">
        <v>42819</v>
      </c>
      <c r="B128" s="6" t="s">
        <v>176</v>
      </c>
      <c r="E128" s="0"/>
      <c r="F128" s="1" t="n">
        <f aca="false">1350.21 + 1107 + 223 + 946</f>
        <v>3626.21</v>
      </c>
      <c r="G128" s="0"/>
      <c r="H128" s="0"/>
      <c r="I128" s="0"/>
      <c r="L128" s="1" t="n">
        <f aca="false">SUM(C128:K128)</f>
        <v>3626.21</v>
      </c>
    </row>
    <row r="129" customFormat="false" ht="15" hidden="false" customHeight="false" outlineLevel="0" collapsed="false">
      <c r="A129" s="18" t="n">
        <v>42820</v>
      </c>
      <c r="B129" s="6" t="s">
        <v>179</v>
      </c>
      <c r="E129" s="0"/>
      <c r="F129" s="0"/>
      <c r="G129" s="0"/>
      <c r="H129" s="1" t="n">
        <v>100</v>
      </c>
      <c r="I129" s="0"/>
      <c r="L129" s="1" t="n">
        <f aca="false">SUM(C129:K129)</f>
        <v>100</v>
      </c>
    </row>
    <row r="130" customFormat="false" ht="15" hidden="false" customHeight="false" outlineLevel="0" collapsed="false">
      <c r="A130" s="18" t="n">
        <v>42820</v>
      </c>
      <c r="B130" s="6" t="s">
        <v>188</v>
      </c>
      <c r="E130" s="0"/>
      <c r="F130" s="0"/>
      <c r="G130" s="1" t="n">
        <v>160</v>
      </c>
      <c r="H130" s="0"/>
      <c r="I130" s="0"/>
      <c r="L130" s="1" t="n">
        <f aca="false">SUM(C130:K130)</f>
        <v>160</v>
      </c>
    </row>
    <row r="131" customFormat="false" ht="15" hidden="false" customHeight="false" outlineLevel="0" collapsed="false">
      <c r="A131" s="18" t="n">
        <v>42820</v>
      </c>
      <c r="B131" s="6" t="s">
        <v>176</v>
      </c>
      <c r="E131" s="0"/>
      <c r="F131" s="1" t="n">
        <f aca="false">955 - $I$132 - $E$133</f>
        <v>583</v>
      </c>
      <c r="H131" s="0"/>
      <c r="I131" s="0"/>
      <c r="L131" s="1" t="n">
        <f aca="false">SUM(C131:K131)</f>
        <v>583</v>
      </c>
    </row>
    <row r="132" customFormat="false" ht="15" hidden="false" customHeight="false" outlineLevel="0" collapsed="false">
      <c r="A132" s="18" t="n">
        <v>42820</v>
      </c>
      <c r="B132" s="6" t="s">
        <v>25</v>
      </c>
      <c r="E132" s="0"/>
      <c r="F132" s="0"/>
      <c r="H132" s="0"/>
      <c r="I132" s="1" t="n">
        <v>342.6</v>
      </c>
      <c r="L132" s="1" t="n">
        <f aca="false">SUM(C132:K132)</f>
        <v>342.6</v>
      </c>
    </row>
    <row r="133" customFormat="false" ht="15" hidden="false" customHeight="false" outlineLevel="0" collapsed="false">
      <c r="A133" s="18" t="n">
        <v>42820</v>
      </c>
      <c r="B133" s="6" t="s">
        <v>229</v>
      </c>
      <c r="E133" s="1" t="n">
        <v>29.4</v>
      </c>
      <c r="F133" s="0"/>
      <c r="H133" s="0"/>
      <c r="I133" s="0"/>
      <c r="L133" s="1" t="n">
        <f aca="false">SUM(C133:K133)</f>
        <v>29.4</v>
      </c>
    </row>
    <row r="134" customFormat="false" ht="15" hidden="false" customHeight="false" outlineLevel="0" collapsed="false">
      <c r="A134" s="18" t="n">
        <v>42822</v>
      </c>
      <c r="B134" s="6" t="s">
        <v>179</v>
      </c>
      <c r="E134" s="0"/>
      <c r="F134" s="0"/>
      <c r="H134" s="1" t="n">
        <v>400</v>
      </c>
      <c r="I134" s="0"/>
      <c r="L134" s="1" t="n">
        <f aca="false">SUM(C134:K134)</f>
        <v>400</v>
      </c>
    </row>
    <row r="135" customFormat="false" ht="15" hidden="false" customHeight="false" outlineLevel="0" collapsed="false">
      <c r="A135" s="18" t="n">
        <v>42822</v>
      </c>
      <c r="B135" s="6" t="s">
        <v>176</v>
      </c>
      <c r="E135" s="0"/>
      <c r="F135" s="1" t="n">
        <f aca="false">467 - $I$136</f>
        <v>338</v>
      </c>
      <c r="I135" s="0"/>
      <c r="L135" s="1" t="n">
        <f aca="false">SUM(C135:K135)</f>
        <v>338</v>
      </c>
    </row>
    <row r="136" customFormat="false" ht="15" hidden="false" customHeight="false" outlineLevel="0" collapsed="false">
      <c r="A136" s="18" t="n">
        <v>42822</v>
      </c>
      <c r="B136" s="6" t="s">
        <v>230</v>
      </c>
      <c r="E136" s="0"/>
      <c r="F136" s="0"/>
      <c r="I136" s="1" t="n">
        <v>129</v>
      </c>
      <c r="L136" s="1" t="n">
        <f aca="false">SUM(C136:K136)</f>
        <v>129</v>
      </c>
    </row>
    <row r="137" customFormat="false" ht="15" hidden="false" customHeight="false" outlineLevel="0" collapsed="false">
      <c r="A137" s="18" t="n">
        <v>42823</v>
      </c>
      <c r="B137" s="6" t="s">
        <v>224</v>
      </c>
      <c r="E137" s="1" t="n">
        <v>2000</v>
      </c>
      <c r="F137" s="0"/>
      <c r="I137" s="0"/>
      <c r="L137" s="1" t="n">
        <f aca="false">SUM(C137:K137)</f>
        <v>2000</v>
      </c>
    </row>
    <row r="138" customFormat="false" ht="15" hidden="false" customHeight="false" outlineLevel="0" collapsed="false">
      <c r="A138" s="18" t="n">
        <v>42823</v>
      </c>
      <c r="B138" s="6" t="s">
        <v>160</v>
      </c>
      <c r="E138" s="0"/>
      <c r="F138" s="1" t="n">
        <v>60</v>
      </c>
      <c r="I138" s="0"/>
      <c r="L138" s="1" t="n">
        <f aca="false">SUM(C138:K138)</f>
        <v>60</v>
      </c>
    </row>
    <row r="139" customFormat="false" ht="15" hidden="false" customHeight="false" outlineLevel="0" collapsed="false">
      <c r="A139" s="18" t="n">
        <v>42823</v>
      </c>
      <c r="B139" s="6" t="s">
        <v>231</v>
      </c>
      <c r="E139" s="1" t="n">
        <v>40</v>
      </c>
      <c r="F139" s="0"/>
      <c r="I139" s="0"/>
      <c r="L139" s="1" t="n">
        <f aca="false">SUM(C139:K139)</f>
        <v>40</v>
      </c>
    </row>
    <row r="140" customFormat="false" ht="15" hidden="false" customHeight="false" outlineLevel="0" collapsed="false">
      <c r="A140" s="18" t="n">
        <v>42824</v>
      </c>
      <c r="B140" s="6" t="s">
        <v>176</v>
      </c>
      <c r="F140" s="1" t="n">
        <v>1454.74</v>
      </c>
      <c r="I140" s="0"/>
      <c r="L140" s="1" t="n">
        <f aca="false">SUM(C140:K140)</f>
        <v>1454.74</v>
      </c>
    </row>
    <row r="141" customFormat="false" ht="15" hidden="false" customHeight="false" outlineLevel="0" collapsed="false">
      <c r="A141" s="18" t="n">
        <v>42825</v>
      </c>
      <c r="B141" s="6" t="s">
        <v>232</v>
      </c>
      <c r="F141" s="0"/>
      <c r="I141" s="1" t="n">
        <v>1500</v>
      </c>
      <c r="L141" s="1" t="n">
        <f aca="false">SUM(C141:K141)</f>
        <v>1500</v>
      </c>
    </row>
    <row r="142" customFormat="false" ht="15" hidden="false" customHeight="false" outlineLevel="0" collapsed="false">
      <c r="A142" s="18" t="n">
        <v>42826</v>
      </c>
      <c r="B142" s="6" t="s">
        <v>176</v>
      </c>
      <c r="F142" s="1" t="n">
        <f aca="false">1003.56 + 388 + 504 + 34 + 105 + 73</f>
        <v>2107.56</v>
      </c>
      <c r="I142" s="0"/>
      <c r="L142" s="1" t="n">
        <f aca="false">SUM(C142:K142)</f>
        <v>2107.56</v>
      </c>
    </row>
    <row r="143" customFormat="false" ht="15" hidden="false" customHeight="false" outlineLevel="0" collapsed="false">
      <c r="A143" s="18" t="n">
        <v>42829</v>
      </c>
      <c r="B143" s="6" t="s">
        <v>214</v>
      </c>
      <c r="F143" s="0"/>
      <c r="I143" s="1" t="n">
        <v>125</v>
      </c>
      <c r="L143" s="1" t="n">
        <f aca="false">SUM(C143:K143)</f>
        <v>125</v>
      </c>
    </row>
    <row r="144" customFormat="false" ht="15" hidden="false" customHeight="false" outlineLevel="0" collapsed="false">
      <c r="A144" s="18" t="n">
        <v>42831</v>
      </c>
      <c r="B144" s="6" t="s">
        <v>232</v>
      </c>
      <c r="F144" s="0"/>
      <c r="I144" s="1" t="n">
        <v>1500</v>
      </c>
      <c r="L144" s="1" t="n">
        <f aca="false">SUM(C144:K144)</f>
        <v>1500</v>
      </c>
    </row>
    <row r="145" customFormat="false" ht="15" hidden="false" customHeight="false" outlineLevel="0" collapsed="false">
      <c r="A145" s="18" t="n">
        <v>42831</v>
      </c>
      <c r="B145" s="6" t="s">
        <v>176</v>
      </c>
      <c r="F145" s="1" t="n">
        <f aca="false">173 + 1047.49</f>
        <v>1220.49</v>
      </c>
      <c r="L145" s="1" t="n">
        <f aca="false">SUM(C145:K145)</f>
        <v>1220.49</v>
      </c>
    </row>
    <row r="146" customFormat="false" ht="15" hidden="false" customHeight="false" outlineLevel="0" collapsed="false">
      <c r="L146" s="1" t="n">
        <f aca="false">SUM(C146:K146)</f>
        <v>0</v>
      </c>
    </row>
    <row r="147" customFormat="false" ht="15" hidden="false" customHeight="false" outlineLevel="0" collapsed="false">
      <c r="L147" s="1" t="n">
        <f aca="false">SUM(C147:K147)</f>
        <v>0</v>
      </c>
    </row>
    <row r="148" customFormat="false" ht="15" hidden="false" customHeight="false" outlineLevel="0" collapsed="false">
      <c r="A148" s="18"/>
      <c r="L148" s="1" t="n">
        <f aca="false">SUM(C148:K148)</f>
        <v>0</v>
      </c>
    </row>
    <row r="149" customFormat="false" ht="15" hidden="false" customHeight="false" outlineLevel="0" collapsed="false">
      <c r="A149" s="18"/>
      <c r="L149" s="1" t="n">
        <f aca="false">SUM(C149:K149)</f>
        <v>0</v>
      </c>
    </row>
    <row r="150" customFormat="false" ht="15" hidden="false" customHeight="false" outlineLevel="0" collapsed="false">
      <c r="L150" s="1" t="n">
        <f aca="false">SUM(C150:K150)</f>
        <v>0</v>
      </c>
    </row>
    <row r="151" customFormat="false" ht="15" hidden="false" customHeight="false" outlineLevel="0" collapsed="false">
      <c r="A151" s="18"/>
      <c r="L151" s="1" t="n">
        <f aca="false">SUM(C151:K151)</f>
        <v>0</v>
      </c>
    </row>
    <row r="152" customFormat="false" ht="15" hidden="false" customHeight="false" outlineLevel="0" collapsed="false">
      <c r="A152" s="18"/>
      <c r="L152" s="1" t="n">
        <f aca="false">SUM(C152:K152)</f>
        <v>0</v>
      </c>
    </row>
    <row r="153" customFormat="false" ht="15" hidden="false" customHeight="false" outlineLevel="0" collapsed="false">
      <c r="A153" s="18"/>
      <c r="L153" s="1" t="n">
        <f aca="false">SUM(C153:K153)</f>
        <v>0</v>
      </c>
    </row>
    <row r="154" customFormat="false" ht="15" hidden="false" customHeight="false" outlineLevel="0" collapsed="false">
      <c r="L154" s="1" t="n">
        <f aca="false">SUM(C154:K154)</f>
        <v>0</v>
      </c>
    </row>
    <row r="155" customFormat="false" ht="15" hidden="false" customHeight="false" outlineLevel="0" collapsed="false">
      <c r="L155" s="1" t="n">
        <f aca="false">SUM(C155:K155)</f>
        <v>0</v>
      </c>
    </row>
    <row r="156" customFormat="false" ht="15" hidden="false" customHeight="false" outlineLevel="0" collapsed="false">
      <c r="A156" s="18"/>
      <c r="L156" s="1" t="n">
        <f aca="false">SUM(C156:K156)</f>
        <v>0</v>
      </c>
    </row>
    <row r="157" customFormat="false" ht="15" hidden="false" customHeight="false" outlineLevel="0" collapsed="false">
      <c r="A157" s="18"/>
      <c r="L157" s="1" t="n">
        <f aca="false">SUM(C157:K157)</f>
        <v>0</v>
      </c>
    </row>
    <row r="158" customFormat="false" ht="15" hidden="false" customHeight="false" outlineLevel="0" collapsed="false">
      <c r="A158" s="18"/>
      <c r="L158" s="1" t="n">
        <f aca="false">SUM(C158:K158)</f>
        <v>0</v>
      </c>
    </row>
    <row r="159" customFormat="false" ht="15" hidden="false" customHeight="false" outlineLevel="0" collapsed="false">
      <c r="A159" s="18"/>
      <c r="L159" s="1" t="n">
        <f aca="false">SUM(C159:K159)</f>
        <v>0</v>
      </c>
    </row>
    <row r="160" customFormat="false" ht="15" hidden="false" customHeight="false" outlineLevel="0" collapsed="false">
      <c r="A160" s="18"/>
      <c r="L160" s="1" t="n">
        <f aca="false">SUM(C160:K160)</f>
        <v>0</v>
      </c>
    </row>
    <row r="161" customFormat="false" ht="15" hidden="false" customHeight="false" outlineLevel="0" collapsed="false">
      <c r="L161" s="1" t="n">
        <f aca="false">SUM(C161:K161)</f>
        <v>0</v>
      </c>
    </row>
    <row r="162" customFormat="false" ht="15" hidden="false" customHeight="false" outlineLevel="0" collapsed="false">
      <c r="A162" s="18"/>
      <c r="L162" s="1" t="n">
        <f aca="false">SUM(C162:K162)</f>
        <v>0</v>
      </c>
    </row>
    <row r="163" customFormat="false" ht="15" hidden="false" customHeight="false" outlineLevel="0" collapsed="false">
      <c r="A163" s="18"/>
      <c r="L163" s="1" t="n">
        <f aca="false">SUM(C163:K163)</f>
        <v>0</v>
      </c>
    </row>
    <row r="164" customFormat="false" ht="15" hidden="false" customHeight="false" outlineLevel="0" collapsed="false">
      <c r="L164" s="1" t="n">
        <f aca="false">SUM(C164:K164)</f>
        <v>0</v>
      </c>
    </row>
    <row r="165" customFormat="false" ht="15" hidden="false" customHeight="false" outlineLevel="0" collapsed="false">
      <c r="A165" s="18"/>
      <c r="L165" s="1" t="n">
        <f aca="false">SUM(C165:K165)</f>
        <v>0</v>
      </c>
    </row>
    <row r="166" customFormat="false" ht="15" hidden="false" customHeight="false" outlineLevel="0" collapsed="false">
      <c r="A166" s="18"/>
      <c r="L166" s="1" t="n">
        <f aca="false">SUM(C166:K166)</f>
        <v>0</v>
      </c>
    </row>
    <row r="167" customFormat="false" ht="15" hidden="false" customHeight="false" outlineLevel="0" collapsed="false">
      <c r="A167" s="18"/>
      <c r="L167" s="1" t="n">
        <f aca="false">SUM(C167:K167)</f>
        <v>0</v>
      </c>
    </row>
    <row r="168" customFormat="false" ht="15" hidden="false" customHeight="false" outlineLevel="0" collapsed="false">
      <c r="A168" s="18"/>
      <c r="L168" s="1" t="n">
        <f aca="false">SUM(C168:K168)</f>
        <v>0</v>
      </c>
    </row>
    <row r="169" customFormat="false" ht="15" hidden="false" customHeight="false" outlineLevel="0" collapsed="false">
      <c r="A169" s="18"/>
      <c r="L169" s="1" t="n">
        <f aca="false">SUM(C169:K169)</f>
        <v>0</v>
      </c>
    </row>
    <row r="170" customFormat="false" ht="15" hidden="false" customHeight="false" outlineLevel="0" collapsed="false">
      <c r="L170" s="1" t="n">
        <f aca="false">SUM(C170:K170)</f>
        <v>0</v>
      </c>
    </row>
    <row r="171" customFormat="false" ht="15" hidden="false" customHeight="false" outlineLevel="0" collapsed="false">
      <c r="A171" s="18"/>
      <c r="L171" s="1" t="n">
        <f aca="false">SUM(C171:K171)</f>
        <v>0</v>
      </c>
    </row>
    <row r="172" customFormat="false" ht="15" hidden="false" customHeight="false" outlineLevel="0" collapsed="false">
      <c r="L172" s="1" t="n">
        <f aca="false">SUM(C172:K172)</f>
        <v>0</v>
      </c>
    </row>
    <row r="173" customFormat="false" ht="15" hidden="false" customHeight="false" outlineLevel="0" collapsed="false">
      <c r="A173" s="18"/>
      <c r="L173" s="1" t="n">
        <f aca="false">SUM(C173:K173)</f>
        <v>0</v>
      </c>
    </row>
    <row r="174" customFormat="false" ht="15" hidden="false" customHeight="false" outlineLevel="0" collapsed="false">
      <c r="A174" s="18"/>
      <c r="L174" s="1" t="n">
        <f aca="false">SUM(C174:K174)</f>
        <v>0</v>
      </c>
    </row>
    <row r="175" customFormat="false" ht="15" hidden="false" customHeight="false" outlineLevel="0" collapsed="false">
      <c r="A175" s="18"/>
      <c r="L175" s="1" t="n">
        <f aca="false">SUM(C175:K175)</f>
        <v>0</v>
      </c>
    </row>
    <row r="176" customFormat="false" ht="15" hidden="false" customHeight="false" outlineLevel="0" collapsed="false">
      <c r="A176" s="18"/>
      <c r="L176" s="1" t="n">
        <f aca="false">SUM(C176:K176)</f>
        <v>0</v>
      </c>
    </row>
    <row r="177" customFormat="false" ht="15" hidden="false" customHeight="false" outlineLevel="0" collapsed="false">
      <c r="L177" s="1" t="n">
        <f aca="false">SUM(C177:K177)</f>
        <v>0</v>
      </c>
    </row>
    <row r="178" customFormat="false" ht="15" hidden="false" customHeight="false" outlineLevel="0" collapsed="false">
      <c r="A178" s="18"/>
      <c r="L178" s="1" t="n">
        <f aca="false">SUM(C178:K178)</f>
        <v>0</v>
      </c>
    </row>
    <row r="179" customFormat="false" ht="15" hidden="false" customHeight="false" outlineLevel="0" collapsed="false">
      <c r="A179" s="18"/>
      <c r="L179" s="1" t="n">
        <f aca="false">SUM(C179:K179)</f>
        <v>0</v>
      </c>
    </row>
    <row r="180" customFormat="false" ht="15" hidden="false" customHeight="false" outlineLevel="0" collapsed="false">
      <c r="A180" s="18"/>
      <c r="L180" s="1" t="n">
        <f aca="false">SUM(C180:K180)</f>
        <v>0</v>
      </c>
    </row>
    <row r="181" customFormat="false" ht="15" hidden="false" customHeight="false" outlineLevel="0" collapsed="false">
      <c r="A181" s="18"/>
      <c r="L181" s="1" t="n">
        <f aca="false">SUM(C181:K181)</f>
        <v>0</v>
      </c>
    </row>
    <row r="182" customFormat="false" ht="15" hidden="false" customHeight="false" outlineLevel="0" collapsed="false">
      <c r="L182" s="1" t="n">
        <f aca="false">SUM(C182:K182)</f>
        <v>0</v>
      </c>
    </row>
    <row r="183" customFormat="false" ht="15" hidden="false" customHeight="false" outlineLevel="0" collapsed="false">
      <c r="L183" s="1" t="n">
        <f aca="false">SUM(C183:K183)</f>
        <v>0</v>
      </c>
    </row>
    <row r="184" customFormat="false" ht="15" hidden="false" customHeight="false" outlineLevel="0" collapsed="false">
      <c r="A184" s="18"/>
      <c r="L184" s="1" t="n">
        <f aca="false">SUM(C184:K184)</f>
        <v>0</v>
      </c>
    </row>
    <row r="185" customFormat="false" ht="15" hidden="false" customHeight="false" outlineLevel="0" collapsed="false">
      <c r="A185" s="18"/>
      <c r="L185" s="1" t="n">
        <f aca="false">SUM(C185:K185)</f>
        <v>0</v>
      </c>
    </row>
    <row r="186" customFormat="false" ht="15" hidden="false" customHeight="false" outlineLevel="0" collapsed="false">
      <c r="A186" s="18"/>
      <c r="L186" s="1" t="n">
        <f aca="false">SUM(C186:K186)</f>
        <v>0</v>
      </c>
    </row>
    <row r="187" customFormat="false" ht="15" hidden="false" customHeight="false" outlineLevel="0" collapsed="false">
      <c r="L187" s="1" t="n">
        <f aca="false">SUM(C187:K187)</f>
        <v>0</v>
      </c>
    </row>
    <row r="188" customFormat="false" ht="15" hidden="false" customHeight="false" outlineLevel="0" collapsed="false">
      <c r="L188" s="1" t="n">
        <f aca="false">SUM(C188:K188)</f>
        <v>0</v>
      </c>
    </row>
    <row r="189" customFormat="false" ht="15" hidden="false" customHeight="false" outlineLevel="0" collapsed="false">
      <c r="A189" s="18"/>
      <c r="L189" s="1" t="n">
        <f aca="false">SUM(C189:K189)</f>
        <v>0</v>
      </c>
    </row>
    <row r="190" customFormat="false" ht="15" hidden="false" customHeight="false" outlineLevel="0" collapsed="false">
      <c r="A190" s="18"/>
      <c r="L190" s="1" t="n">
        <f aca="false">SUM(C190:K190)</f>
        <v>0</v>
      </c>
    </row>
    <row r="191" customFormat="false" ht="15" hidden="false" customHeight="false" outlineLevel="0" collapsed="false">
      <c r="A191" s="18"/>
      <c r="L191" s="1" t="n">
        <f aca="false">SUM(C191:K191)</f>
        <v>0</v>
      </c>
    </row>
    <row r="192" customFormat="false" ht="15" hidden="false" customHeight="false" outlineLevel="0" collapsed="false">
      <c r="A192" s="18"/>
      <c r="L192" s="1" t="n">
        <f aca="false">SUM(C192:K192)</f>
        <v>0</v>
      </c>
    </row>
    <row r="193" customFormat="false" ht="15" hidden="false" customHeight="false" outlineLevel="0" collapsed="false">
      <c r="A193" s="18"/>
      <c r="K193" s="18"/>
      <c r="L193" s="1" t="n">
        <f aca="false">SUM(C193:K193)</f>
        <v>0</v>
      </c>
      <c r="N193" s="1"/>
    </row>
    <row r="194" customFormat="false" ht="15" hidden="false" customHeight="false" outlineLevel="0" collapsed="false">
      <c r="L194" s="1" t="n">
        <f aca="false">SUM(C194:K194)</f>
        <v>0</v>
      </c>
    </row>
    <row r="195" customFormat="false" ht="15" hidden="false" customHeight="false" outlineLevel="0" collapsed="false">
      <c r="L195" s="1" t="n">
        <f aca="false">SUM(C195:K195)</f>
        <v>0</v>
      </c>
    </row>
    <row r="196" customFormat="false" ht="15" hidden="false" customHeight="false" outlineLevel="0" collapsed="false">
      <c r="A196" s="18"/>
      <c r="L196" s="1" t="n">
        <f aca="false">SUM(C196:K196)</f>
        <v>0</v>
      </c>
    </row>
    <row r="197" customFormat="false" ht="15" hidden="false" customHeight="false" outlineLevel="0" collapsed="false">
      <c r="L197" s="1" t="n">
        <f aca="false">SUM(C197:K197)</f>
        <v>0</v>
      </c>
    </row>
    <row r="198" customFormat="false" ht="15" hidden="false" customHeight="false" outlineLevel="0" collapsed="false">
      <c r="L198" s="1" t="n">
        <f aca="false">SUM(C198:K198)</f>
        <v>0</v>
      </c>
    </row>
    <row r="199" customFormat="false" ht="15" hidden="false" customHeight="false" outlineLevel="0" collapsed="false">
      <c r="A199" s="18"/>
      <c r="L199" s="1" t="n">
        <f aca="false">SUM(C199:K199)</f>
        <v>0</v>
      </c>
    </row>
    <row r="200" customFormat="false" ht="15" hidden="false" customHeight="false" outlineLevel="0" collapsed="false">
      <c r="L200" s="1" t="n">
        <f aca="false">SUM(C200:K200)</f>
        <v>0</v>
      </c>
    </row>
    <row r="201" customFormat="false" ht="15" hidden="false" customHeight="false" outlineLevel="0" collapsed="false">
      <c r="A201" s="18"/>
      <c r="L201" s="1" t="n">
        <f aca="false">SUM(C201:K201)</f>
        <v>0</v>
      </c>
    </row>
    <row r="202" customFormat="false" ht="15" hidden="false" customHeight="false" outlineLevel="0" collapsed="false">
      <c r="A202" s="18"/>
      <c r="L202" s="1" t="n">
        <f aca="false">SUM(C202:K202)</f>
        <v>0</v>
      </c>
    </row>
    <row r="203" customFormat="false" ht="15" hidden="false" customHeight="false" outlineLevel="0" collapsed="false">
      <c r="L203" s="1" t="n">
        <f aca="false">SUM(C203:K203)</f>
        <v>0</v>
      </c>
    </row>
    <row r="204" customFormat="false" ht="15" hidden="false" customHeight="false" outlineLevel="0" collapsed="false">
      <c r="L204" s="1" t="n">
        <f aca="false">SUM(C204:K204)</f>
        <v>0</v>
      </c>
    </row>
    <row r="205" customFormat="false" ht="15" hidden="false" customHeight="false" outlineLevel="0" collapsed="false">
      <c r="L205" s="1" t="n">
        <f aca="false">SUM(C205:K205)</f>
        <v>0</v>
      </c>
    </row>
    <row r="206" customFormat="false" ht="15" hidden="false" customHeight="false" outlineLevel="0" collapsed="false">
      <c r="L206" s="1" t="n">
        <f aca="false">SUM(C206:K206)</f>
        <v>0</v>
      </c>
    </row>
    <row r="207" customFormat="false" ht="15" hidden="false" customHeight="false" outlineLevel="0" collapsed="false">
      <c r="A207" s="18"/>
      <c r="L207" s="1" t="n">
        <f aca="false">SUM(C207:K207)</f>
        <v>0</v>
      </c>
    </row>
    <row r="208" customFormat="false" ht="15" hidden="false" customHeight="false" outlineLevel="0" collapsed="false">
      <c r="L208" s="1" t="n">
        <f aca="false">SUM(C208:K208)</f>
        <v>0</v>
      </c>
    </row>
    <row r="209" customFormat="false" ht="15" hidden="false" customHeight="false" outlineLevel="0" collapsed="false">
      <c r="L209" s="1" t="n">
        <f aca="false">SUM(C209:K209)</f>
        <v>0</v>
      </c>
    </row>
    <row r="210" customFormat="false" ht="15" hidden="false" customHeight="false" outlineLevel="0" collapsed="false">
      <c r="A210" s="18"/>
      <c r="L210" s="1" t="n">
        <f aca="false">SUM(C210:K210)</f>
        <v>0</v>
      </c>
    </row>
    <row r="211" customFormat="false" ht="15" hidden="false" customHeight="false" outlineLevel="0" collapsed="false">
      <c r="A211" s="18"/>
      <c r="L211" s="1" t="n">
        <f aca="false">SUM(C211:K211)</f>
        <v>0</v>
      </c>
    </row>
    <row r="212" customFormat="false" ht="15" hidden="false" customHeight="false" outlineLevel="0" collapsed="false">
      <c r="L212" s="1" t="n">
        <f aca="false">SUM(C212:K212)</f>
        <v>0</v>
      </c>
    </row>
    <row r="213" customFormat="false" ht="15" hidden="false" customHeight="false" outlineLevel="0" collapsed="false">
      <c r="A213" s="18"/>
      <c r="L213" s="1" t="n">
        <f aca="false">SUM(C213:K213)</f>
        <v>0</v>
      </c>
    </row>
    <row r="214" customFormat="false" ht="15" hidden="false" customHeight="false" outlineLevel="0" collapsed="false">
      <c r="A214" s="18"/>
      <c r="L214" s="1" t="n">
        <f aca="false">SUM(C214:K214)</f>
        <v>0</v>
      </c>
    </row>
    <row r="215" customFormat="false" ht="15" hidden="false" customHeight="false" outlineLevel="0" collapsed="false">
      <c r="A215" s="18"/>
      <c r="L215" s="1" t="n">
        <f aca="false">SUM(C215:K215)</f>
        <v>0</v>
      </c>
    </row>
    <row r="216" customFormat="false" ht="15" hidden="false" customHeight="false" outlineLevel="0" collapsed="false">
      <c r="A216" s="18"/>
      <c r="L216" s="1" t="n">
        <f aca="false">SUM(C216:K216)</f>
        <v>0</v>
      </c>
    </row>
    <row r="217" customFormat="false" ht="15" hidden="false" customHeight="false" outlineLevel="0" collapsed="false">
      <c r="A217" s="18"/>
      <c r="L217" s="1" t="n">
        <f aca="false">SUM(C217:K217)</f>
        <v>0</v>
      </c>
    </row>
    <row r="218" customFormat="false" ht="15" hidden="false" customHeight="false" outlineLevel="0" collapsed="false">
      <c r="A218" s="18"/>
      <c r="L218" s="1" t="n">
        <f aca="false">SUM(C218:K218)</f>
        <v>0</v>
      </c>
    </row>
    <row r="219" customFormat="false" ht="15" hidden="false" customHeight="false" outlineLevel="0" collapsed="false">
      <c r="A219" s="18"/>
      <c r="L219" s="1" t="n">
        <f aca="false">SUM(C219:K219)</f>
        <v>0</v>
      </c>
    </row>
    <row r="220" customFormat="false" ht="15" hidden="false" customHeight="false" outlineLevel="0" collapsed="false">
      <c r="A220" s="18"/>
      <c r="L220" s="1" t="n">
        <f aca="false">SUM(C220:K220)</f>
        <v>0</v>
      </c>
    </row>
    <row r="221" customFormat="false" ht="15" hidden="false" customHeight="false" outlineLevel="0" collapsed="false">
      <c r="A221" s="18"/>
      <c r="L221" s="1" t="n">
        <f aca="false">SUM(C221:K221)</f>
        <v>0</v>
      </c>
    </row>
    <row r="222" customFormat="false" ht="15" hidden="false" customHeight="false" outlineLevel="0" collapsed="false">
      <c r="L222" s="1" t="n">
        <f aca="false">SUM(C222:K222)</f>
        <v>0</v>
      </c>
    </row>
    <row r="223" customFormat="false" ht="15" hidden="false" customHeight="false" outlineLevel="0" collapsed="false">
      <c r="A223" s="18"/>
      <c r="L223" s="1" t="n">
        <f aca="false">SUM(C223:K223)</f>
        <v>0</v>
      </c>
    </row>
    <row r="224" customFormat="false" ht="15" hidden="false" customHeight="false" outlineLevel="0" collapsed="false">
      <c r="A224" s="18"/>
      <c r="L224" s="1" t="n">
        <f aca="false">SUM(C224:K224)</f>
        <v>0</v>
      </c>
    </row>
    <row r="225" customFormat="false" ht="15" hidden="false" customHeight="false" outlineLevel="0" collapsed="false">
      <c r="A225" s="18"/>
      <c r="L225" s="1" t="n">
        <f aca="false">SUM(C225:K225)</f>
        <v>0</v>
      </c>
    </row>
    <row r="226" customFormat="false" ht="15" hidden="false" customHeight="false" outlineLevel="0" collapsed="false">
      <c r="A226" s="18"/>
      <c r="L226" s="1" t="n">
        <f aca="false">SUM(C226:K226)</f>
        <v>0</v>
      </c>
    </row>
    <row r="227" customFormat="false" ht="15" hidden="false" customHeight="false" outlineLevel="0" collapsed="false">
      <c r="A227" s="18"/>
      <c r="L227" s="1" t="n">
        <f aca="false">SUM(C227:K227)</f>
        <v>0</v>
      </c>
    </row>
    <row r="228" customFormat="false" ht="15" hidden="false" customHeight="false" outlineLevel="0" collapsed="false">
      <c r="L228" s="1" t="n">
        <f aca="false">SUM(C228:K228)</f>
        <v>0</v>
      </c>
    </row>
    <row r="229" customFormat="false" ht="15" hidden="false" customHeight="false" outlineLevel="0" collapsed="false">
      <c r="L229" s="1" t="n">
        <f aca="false">SUM(C229:K229)</f>
        <v>0</v>
      </c>
    </row>
    <row r="230" customFormat="false" ht="15" hidden="false" customHeight="false" outlineLevel="0" collapsed="false">
      <c r="A230" s="18"/>
      <c r="L230" s="1" t="n">
        <f aca="false">SUM(C230:K230)</f>
        <v>0</v>
      </c>
    </row>
    <row r="231" customFormat="false" ht="15" hidden="false" customHeight="false" outlineLevel="0" collapsed="false">
      <c r="A231" s="18"/>
      <c r="L231" s="1" t="n">
        <f aca="false">SUM(C231:K231)</f>
        <v>0</v>
      </c>
    </row>
    <row r="232" customFormat="false" ht="15" hidden="false" customHeight="false" outlineLevel="0" collapsed="false">
      <c r="A232" s="18"/>
      <c r="L232" s="1" t="n">
        <f aca="false">SUM(C232:K232)</f>
        <v>0</v>
      </c>
    </row>
    <row r="233" customFormat="false" ht="15" hidden="false" customHeight="false" outlineLevel="0" collapsed="false">
      <c r="A233" s="18"/>
      <c r="L233" s="1" t="n">
        <f aca="false">SUM(C233:K233)</f>
        <v>0</v>
      </c>
    </row>
    <row r="234" customFormat="false" ht="15" hidden="false" customHeight="false" outlineLevel="0" collapsed="false">
      <c r="L234" s="1" t="n">
        <f aca="false">SUM(C234:K234)</f>
        <v>0</v>
      </c>
    </row>
    <row r="235" customFormat="false" ht="15" hidden="false" customHeight="false" outlineLevel="0" collapsed="false">
      <c r="L235" s="1" t="n">
        <f aca="false">SUM(C235:K235)</f>
        <v>0</v>
      </c>
    </row>
    <row r="236" customFormat="false" ht="15" hidden="false" customHeight="false" outlineLevel="0" collapsed="false">
      <c r="L236" s="1" t="n">
        <f aca="false">SUM(C236:K236)</f>
        <v>0</v>
      </c>
    </row>
    <row r="237" customFormat="false" ht="15" hidden="false" customHeight="false" outlineLevel="0" collapsed="false">
      <c r="A237" s="18"/>
      <c r="L237" s="1" t="n">
        <f aca="false">SUM(C237:K237)</f>
        <v>0</v>
      </c>
    </row>
    <row r="238" customFormat="false" ht="15" hidden="false" customHeight="false" outlineLevel="0" collapsed="false">
      <c r="L238" s="1" t="n">
        <f aca="false">SUM(C238:K238)</f>
        <v>0</v>
      </c>
    </row>
    <row r="239" customFormat="false" ht="15" hidden="false" customHeight="false" outlineLevel="0" collapsed="false">
      <c r="A239" s="18"/>
      <c r="L239" s="1" t="n">
        <f aca="false">SUM(C239:K239)</f>
        <v>0</v>
      </c>
    </row>
    <row r="240" customFormat="false" ht="15" hidden="false" customHeight="false" outlineLevel="0" collapsed="false">
      <c r="L240" s="1" t="n">
        <f aca="false">SUM(C240:K240)</f>
        <v>0</v>
      </c>
    </row>
    <row r="241" customFormat="false" ht="15" hidden="false" customHeight="false" outlineLevel="0" collapsed="false">
      <c r="A241" s="18"/>
      <c r="L241" s="1" t="n">
        <f aca="false">SUM(C241:K241)</f>
        <v>0</v>
      </c>
    </row>
    <row r="242" customFormat="false" ht="15" hidden="false" customHeight="false" outlineLevel="0" collapsed="false">
      <c r="L242" s="1" t="n">
        <f aca="false">SUM(C242:K242)</f>
        <v>0</v>
      </c>
    </row>
    <row r="243" customFormat="false" ht="15" hidden="false" customHeight="false" outlineLevel="0" collapsed="false">
      <c r="A243" s="18"/>
      <c r="L243" s="1" t="n">
        <f aca="false">SUM(C243:K243)</f>
        <v>0</v>
      </c>
    </row>
    <row r="244" customFormat="false" ht="15" hidden="false" customHeight="false" outlineLevel="0" collapsed="false">
      <c r="L244" s="1" t="n">
        <f aca="false">SUM(C244:K244)</f>
        <v>0</v>
      </c>
    </row>
    <row r="245" customFormat="false" ht="15" hidden="false" customHeight="false" outlineLevel="0" collapsed="false">
      <c r="L245" s="1" t="n">
        <f aca="false">SUM(C245:K245)</f>
        <v>0</v>
      </c>
    </row>
    <row r="246" customFormat="false" ht="15" hidden="false" customHeight="false" outlineLevel="0" collapsed="false">
      <c r="A246" s="18"/>
      <c r="L246" s="1" t="n">
        <f aca="false">SUM(C246:K246)</f>
        <v>0</v>
      </c>
    </row>
    <row r="247" customFormat="false" ht="15" hidden="false" customHeight="false" outlineLevel="0" collapsed="false">
      <c r="L247" s="1" t="n">
        <f aca="false">SUM(C247:K247)</f>
        <v>0</v>
      </c>
    </row>
    <row r="248" customFormat="false" ht="15" hidden="false" customHeight="false" outlineLevel="0" collapsed="false">
      <c r="A248" s="18"/>
      <c r="L248" s="1" t="n">
        <f aca="false">SUM(C248:K248)</f>
        <v>0</v>
      </c>
    </row>
    <row r="249" customFormat="false" ht="15" hidden="false" customHeight="false" outlineLevel="0" collapsed="false">
      <c r="A249" s="18"/>
      <c r="L249" s="1" t="n">
        <f aca="false">SUM(C249:K249)</f>
        <v>0</v>
      </c>
    </row>
    <row r="250" customFormat="false" ht="15" hidden="false" customHeight="false" outlineLevel="0" collapsed="false">
      <c r="L250" s="1" t="n">
        <f aca="false">SUM(C250:K250)</f>
        <v>0</v>
      </c>
    </row>
    <row r="251" customFormat="false" ht="15" hidden="false" customHeight="false" outlineLevel="0" collapsed="false">
      <c r="L251" s="1" t="n">
        <f aca="false">SUM(C251:K251)</f>
        <v>0</v>
      </c>
    </row>
    <row r="252" customFormat="false" ht="15" hidden="false" customHeight="false" outlineLevel="0" collapsed="false">
      <c r="L252" s="1" t="n">
        <f aca="false">SUM(C252:K252)</f>
        <v>0</v>
      </c>
    </row>
    <row r="253" customFormat="false" ht="15" hidden="false" customHeight="false" outlineLevel="0" collapsed="false">
      <c r="A253" s="18"/>
      <c r="L253" s="1" t="n">
        <f aca="false">SUM(C253:K253)</f>
        <v>0</v>
      </c>
    </row>
    <row r="254" customFormat="false" ht="15" hidden="false" customHeight="false" outlineLevel="0" collapsed="false">
      <c r="L254" s="1" t="n">
        <f aca="false">SUM(C254:K254)</f>
        <v>0</v>
      </c>
    </row>
    <row r="255" customFormat="false" ht="15" hidden="false" customHeight="false" outlineLevel="0" collapsed="false">
      <c r="L255" s="1" t="n">
        <f aca="false">SUM(C255:K255)</f>
        <v>0</v>
      </c>
    </row>
    <row r="256" customFormat="false" ht="15" hidden="false" customHeight="false" outlineLevel="0" collapsed="false">
      <c r="A256" s="18"/>
      <c r="L256" s="1" t="n">
        <f aca="false">SUM(C256:K256)</f>
        <v>0</v>
      </c>
    </row>
    <row r="257" customFormat="false" ht="15" hidden="false" customHeight="false" outlineLevel="0" collapsed="false">
      <c r="A257" s="18"/>
      <c r="L257" s="1" t="n">
        <f aca="false">SUM(C257:K257)</f>
        <v>0</v>
      </c>
    </row>
    <row r="258" customFormat="false" ht="15" hidden="false" customHeight="false" outlineLevel="0" collapsed="false">
      <c r="L258" s="1" t="n">
        <f aca="false">SUM(C258:K258)</f>
        <v>0</v>
      </c>
    </row>
    <row r="259" customFormat="false" ht="15" hidden="false" customHeight="false" outlineLevel="0" collapsed="false">
      <c r="L259" s="1" t="n">
        <f aca="false">SUM(C259:K259)</f>
        <v>0</v>
      </c>
    </row>
    <row r="260" customFormat="false" ht="15" hidden="false" customHeight="false" outlineLevel="0" collapsed="false">
      <c r="A260" s="18"/>
      <c r="L260" s="1" t="n">
        <f aca="false">SUM(C260:K260)</f>
        <v>0</v>
      </c>
    </row>
    <row r="261" customFormat="false" ht="15" hidden="false" customHeight="false" outlineLevel="0" collapsed="false">
      <c r="L261" s="1" t="n">
        <f aca="false">SUM(C261:K261)</f>
        <v>0</v>
      </c>
    </row>
    <row r="262" customFormat="false" ht="15" hidden="false" customHeight="false" outlineLevel="0" collapsed="false">
      <c r="L262" s="1" t="n">
        <f aca="false">SUM(C262:K262)</f>
        <v>0</v>
      </c>
    </row>
    <row r="263" customFormat="false" ht="15" hidden="false" customHeight="false" outlineLevel="0" collapsed="false">
      <c r="A263" s="18"/>
      <c r="L263" s="1" t="n">
        <f aca="false">SUM(C263:K263)</f>
        <v>0</v>
      </c>
    </row>
    <row r="264" customFormat="false" ht="15" hidden="false" customHeight="false" outlineLevel="0" collapsed="false">
      <c r="A264" s="18"/>
      <c r="L264" s="1" t="n">
        <f aca="false">SUM(C264:K264)</f>
        <v>0</v>
      </c>
    </row>
    <row r="265" customFormat="false" ht="15" hidden="false" customHeight="false" outlineLevel="0" collapsed="false">
      <c r="A265" s="18"/>
      <c r="L265" s="1" t="n">
        <f aca="false">SUM(C265:K265)</f>
        <v>0</v>
      </c>
    </row>
    <row r="266" customFormat="false" ht="15" hidden="false" customHeight="false" outlineLevel="0" collapsed="false">
      <c r="L266" s="1" t="n">
        <f aca="false">SUM(C266:K266)</f>
        <v>0</v>
      </c>
    </row>
    <row r="267" customFormat="false" ht="15" hidden="false" customHeight="false" outlineLevel="0" collapsed="false">
      <c r="A267" s="18"/>
      <c r="L267" s="1" t="n">
        <f aca="false">SUM(C267:K267)</f>
        <v>0</v>
      </c>
    </row>
    <row r="268" customFormat="false" ht="15" hidden="false" customHeight="false" outlineLevel="0" collapsed="false">
      <c r="A268" s="18"/>
      <c r="L268" s="1" t="n">
        <f aca="false">SUM(C268:K268)</f>
        <v>0</v>
      </c>
    </row>
    <row r="269" customFormat="false" ht="15" hidden="false" customHeight="false" outlineLevel="0" collapsed="false">
      <c r="A269" s="18"/>
      <c r="L269" s="1" t="n">
        <f aca="false">SUM(C269:K269)</f>
        <v>0</v>
      </c>
    </row>
    <row r="270" customFormat="false" ht="15" hidden="false" customHeight="false" outlineLevel="0" collapsed="false">
      <c r="A270" s="18"/>
      <c r="L270" s="1" t="n">
        <f aca="false">SUM(C270:K270)</f>
        <v>0</v>
      </c>
    </row>
    <row r="271" customFormat="false" ht="15" hidden="false" customHeight="false" outlineLevel="0" collapsed="false">
      <c r="L271" s="1" t="n">
        <f aca="false">SUM(C271:K271)</f>
        <v>0</v>
      </c>
    </row>
    <row r="272" customFormat="false" ht="15" hidden="false" customHeight="false" outlineLevel="0" collapsed="false">
      <c r="L272" s="1" t="n">
        <f aca="false">SUM(C272:K272)</f>
        <v>0</v>
      </c>
    </row>
    <row r="273" customFormat="false" ht="15" hidden="false" customHeight="false" outlineLevel="0" collapsed="false">
      <c r="A273" s="18"/>
      <c r="L273" s="1" t="n">
        <f aca="false">SUM(C273:K273)</f>
        <v>0</v>
      </c>
    </row>
    <row r="274" customFormat="false" ht="15" hidden="false" customHeight="false" outlineLevel="0" collapsed="false">
      <c r="L274" s="1" t="n">
        <f aca="false">SUM(C274:K274)</f>
        <v>0</v>
      </c>
    </row>
    <row r="275" customFormat="false" ht="15" hidden="false" customHeight="false" outlineLevel="0" collapsed="false">
      <c r="A275" s="18"/>
      <c r="L275" s="1" t="n">
        <f aca="false">SUM(C275:K275)</f>
        <v>0</v>
      </c>
    </row>
    <row r="276" customFormat="false" ht="15" hidden="false" customHeight="false" outlineLevel="0" collapsed="false">
      <c r="A276" s="18"/>
      <c r="L276" s="1" t="n">
        <f aca="false">SUM(C276:K276)</f>
        <v>0</v>
      </c>
    </row>
    <row r="277" customFormat="false" ht="15" hidden="false" customHeight="false" outlineLevel="0" collapsed="false">
      <c r="A277" s="18"/>
      <c r="L277" s="1" t="n">
        <f aca="false">SUM(C277:K277)</f>
        <v>0</v>
      </c>
    </row>
    <row r="278" customFormat="false" ht="15" hidden="false" customHeight="false" outlineLevel="0" collapsed="false">
      <c r="A278" s="18"/>
      <c r="L278" s="1" t="n">
        <f aca="false">SUM(C278:K278)</f>
        <v>0</v>
      </c>
    </row>
    <row r="279" customFormat="false" ht="15" hidden="false" customHeight="false" outlineLevel="0" collapsed="false">
      <c r="A279" s="18"/>
      <c r="L279" s="1" t="n">
        <f aca="false">SUM(C279:K279)</f>
        <v>0</v>
      </c>
    </row>
    <row r="280" customFormat="false" ht="15" hidden="false" customHeight="false" outlineLevel="0" collapsed="false">
      <c r="L280" s="1" t="n">
        <f aca="false">SUM(C280:K280)</f>
        <v>0</v>
      </c>
    </row>
    <row r="281" customFormat="false" ht="15" hidden="false" customHeight="false" outlineLevel="0" collapsed="false">
      <c r="A281" s="18"/>
      <c r="L281" s="1" t="n">
        <f aca="false">SUM(C281:K281)</f>
        <v>0</v>
      </c>
    </row>
    <row r="282" customFormat="false" ht="15" hidden="false" customHeight="false" outlineLevel="0" collapsed="false">
      <c r="L282" s="1" t="n">
        <f aca="false">SUM(C282:K282)</f>
        <v>0</v>
      </c>
    </row>
    <row r="283" customFormat="false" ht="15" hidden="false" customHeight="false" outlineLevel="0" collapsed="false">
      <c r="A283" s="18"/>
      <c r="L283" s="1" t="n">
        <f aca="false">SUM(C283:K283)</f>
        <v>0</v>
      </c>
    </row>
    <row r="284" customFormat="false" ht="15" hidden="false" customHeight="false" outlineLevel="0" collapsed="false">
      <c r="A284" s="18"/>
      <c r="L284" s="1" t="n">
        <f aca="false">SUM(C284:K284)</f>
        <v>0</v>
      </c>
    </row>
    <row r="285" customFormat="false" ht="15" hidden="false" customHeight="false" outlineLevel="0" collapsed="false">
      <c r="A285" s="18"/>
      <c r="L285" s="1" t="n">
        <f aca="false">SUM(C285:K285)</f>
        <v>0</v>
      </c>
    </row>
    <row r="286" customFormat="false" ht="15" hidden="false" customHeight="false" outlineLevel="0" collapsed="false">
      <c r="A286" s="18"/>
      <c r="L286" s="1" t="n">
        <f aca="false">SUM(C286:K286)</f>
        <v>0</v>
      </c>
    </row>
    <row r="287" customFormat="false" ht="15" hidden="false" customHeight="false" outlineLevel="0" collapsed="false">
      <c r="L287" s="1" t="n">
        <f aca="false">SUM(C287:K287)</f>
        <v>0</v>
      </c>
    </row>
    <row r="288" customFormat="false" ht="15" hidden="false" customHeight="false" outlineLevel="0" collapsed="false">
      <c r="L288" s="1" t="n">
        <f aca="false">SUM(C288:K288)</f>
        <v>0</v>
      </c>
    </row>
    <row r="289" customFormat="false" ht="15" hidden="false" customHeight="false" outlineLevel="0" collapsed="false">
      <c r="A289" s="18"/>
      <c r="L289" s="1" t="n">
        <f aca="false">SUM(C289:K289)</f>
        <v>0</v>
      </c>
    </row>
    <row r="290" customFormat="false" ht="15" hidden="false" customHeight="false" outlineLevel="0" collapsed="false">
      <c r="L290" s="1" t="n">
        <f aca="false">SUM(C290:K290)</f>
        <v>0</v>
      </c>
    </row>
    <row r="291" customFormat="false" ht="15" hidden="false" customHeight="false" outlineLevel="0" collapsed="false">
      <c r="A291" s="18"/>
      <c r="L291" s="1" t="n">
        <f aca="false">SUM(C291:K291)</f>
        <v>0</v>
      </c>
    </row>
    <row r="292" customFormat="false" ht="15" hidden="false" customHeight="false" outlineLevel="0" collapsed="false">
      <c r="L292" s="1" t="n">
        <f aca="false">SUM(C292:K292)</f>
        <v>0</v>
      </c>
    </row>
    <row r="293" customFormat="false" ht="15" hidden="false" customHeight="false" outlineLevel="0" collapsed="false">
      <c r="A293" s="18"/>
      <c r="L293" s="1" t="n">
        <f aca="false">SUM(C293:K293)</f>
        <v>0</v>
      </c>
    </row>
    <row r="294" customFormat="false" ht="15" hidden="false" customHeight="false" outlineLevel="0" collapsed="false">
      <c r="L294" s="1" t="n">
        <f aca="false">SUM(C294:K294)</f>
        <v>0</v>
      </c>
    </row>
    <row r="295" customFormat="false" ht="15" hidden="false" customHeight="false" outlineLevel="0" collapsed="false">
      <c r="L295" s="1" t="n">
        <f aca="false">SUM(C295:K295)</f>
        <v>0</v>
      </c>
    </row>
    <row r="296" customFormat="false" ht="15" hidden="false" customHeight="false" outlineLevel="0" collapsed="false">
      <c r="A296" s="18"/>
      <c r="L296" s="1" t="n">
        <f aca="false">SUM(C296:K296)</f>
        <v>0</v>
      </c>
    </row>
    <row r="297" customFormat="false" ht="15" hidden="false" customHeight="false" outlineLevel="0" collapsed="false">
      <c r="A297" s="18"/>
      <c r="L297" s="1" t="n">
        <f aca="false">SUM(C297:K297)</f>
        <v>0</v>
      </c>
    </row>
    <row r="298" customFormat="false" ht="15" hidden="false" customHeight="false" outlineLevel="0" collapsed="false">
      <c r="L298" s="1" t="n">
        <f aca="false">SUM(C298:K298)</f>
        <v>0</v>
      </c>
    </row>
    <row r="299" customFormat="false" ht="15" hidden="false" customHeight="false" outlineLevel="0" collapsed="false">
      <c r="A299" s="18"/>
      <c r="L299" s="1" t="n">
        <f aca="false">SUM(C299:K299)</f>
        <v>0</v>
      </c>
    </row>
    <row r="300" customFormat="false" ht="15" hidden="false" customHeight="false" outlineLevel="0" collapsed="false">
      <c r="A300" s="18"/>
      <c r="L300" s="1" t="n">
        <f aca="false">SUM(C300:K300)</f>
        <v>0</v>
      </c>
    </row>
    <row r="301" customFormat="false" ht="15" hidden="false" customHeight="false" outlineLevel="0" collapsed="false">
      <c r="A301" s="18"/>
      <c r="L301" s="1" t="n">
        <f aca="false">SUM(C301:K301)</f>
        <v>0</v>
      </c>
    </row>
    <row r="302" customFormat="false" ht="15" hidden="false" customHeight="false" outlineLevel="0" collapsed="false">
      <c r="L302" s="1" t="n">
        <f aca="false">SUM(C302:K302)</f>
        <v>0</v>
      </c>
    </row>
    <row r="303" customFormat="false" ht="15" hidden="false" customHeight="false" outlineLevel="0" collapsed="false">
      <c r="A303" s="18"/>
      <c r="L303" s="1" t="n">
        <f aca="false">SUM(C303:K303)</f>
        <v>0</v>
      </c>
    </row>
    <row r="304" customFormat="false" ht="15" hidden="false" customHeight="false" outlineLevel="0" collapsed="false">
      <c r="L304" s="1" t="n">
        <f aca="false">SUM(C304:K304)</f>
        <v>0</v>
      </c>
    </row>
    <row r="305" customFormat="false" ht="15" hidden="false" customHeight="false" outlineLevel="0" collapsed="false">
      <c r="L305" s="1" t="n">
        <f aca="false">SUM(C305:K305)</f>
        <v>0</v>
      </c>
    </row>
    <row r="306" customFormat="false" ht="15" hidden="false" customHeight="false" outlineLevel="0" collapsed="false">
      <c r="A306" s="18"/>
      <c r="L306" s="1" t="n">
        <f aca="false">SUM(C306:K306)</f>
        <v>0</v>
      </c>
    </row>
    <row r="307" customFormat="false" ht="15" hidden="false" customHeight="false" outlineLevel="0" collapsed="false">
      <c r="L307" s="1" t="n">
        <f aca="false">SUM(C307:K307)</f>
        <v>0</v>
      </c>
    </row>
    <row r="308" customFormat="false" ht="15" hidden="false" customHeight="false" outlineLevel="0" collapsed="false">
      <c r="A308" s="18"/>
      <c r="L308" s="1" t="n">
        <f aca="false">SUM(C308:K308)</f>
        <v>0</v>
      </c>
    </row>
    <row r="309" customFormat="false" ht="15" hidden="false" customHeight="false" outlineLevel="0" collapsed="false">
      <c r="A309" s="18"/>
      <c r="L309" s="1" t="n">
        <f aca="false">SUM(C309:K309)</f>
        <v>0</v>
      </c>
    </row>
    <row r="310" customFormat="false" ht="15" hidden="false" customHeight="false" outlineLevel="0" collapsed="false">
      <c r="L310" s="1" t="n">
        <f aca="false">SUM(C310:K310)</f>
        <v>0</v>
      </c>
    </row>
    <row r="311" customFormat="false" ht="15" hidden="false" customHeight="false" outlineLevel="0" collapsed="false">
      <c r="L311" s="1" t="n">
        <f aca="false">SUM(C311:K311)</f>
        <v>0</v>
      </c>
    </row>
    <row r="312" customFormat="false" ht="15" hidden="false" customHeight="false" outlineLevel="0" collapsed="false">
      <c r="L312" s="1" t="n">
        <f aca="false">SUM(C312:K312)</f>
        <v>0</v>
      </c>
    </row>
    <row r="313" customFormat="false" ht="15" hidden="false" customHeight="false" outlineLevel="0" collapsed="false">
      <c r="L313" s="1" t="n">
        <f aca="false">SUM(C313:K313)</f>
        <v>0</v>
      </c>
    </row>
    <row r="314" customFormat="false" ht="15" hidden="false" customHeight="false" outlineLevel="0" collapsed="false">
      <c r="A314" s="18"/>
      <c r="L314" s="1" t="n">
        <f aca="false">SUM(C314:K314)</f>
        <v>0</v>
      </c>
    </row>
    <row r="315" customFormat="false" ht="15" hidden="false" customHeight="false" outlineLevel="0" collapsed="false">
      <c r="L315" s="1" t="n">
        <f aca="false">SUM(C315:K315)</f>
        <v>0</v>
      </c>
    </row>
    <row r="316" customFormat="false" ht="15" hidden="false" customHeight="false" outlineLevel="0" collapsed="false">
      <c r="L316" s="1" t="n">
        <f aca="false">SUM(C316:K316)</f>
        <v>0</v>
      </c>
    </row>
    <row r="317" customFormat="false" ht="15" hidden="false" customHeight="false" outlineLevel="0" collapsed="false">
      <c r="A317" s="18"/>
      <c r="L317" s="1" t="n">
        <f aca="false">SUM(C317:K317)</f>
        <v>0</v>
      </c>
    </row>
    <row r="318" customFormat="false" ht="15" hidden="false" customHeight="false" outlineLevel="0" collapsed="false">
      <c r="A318" s="18"/>
      <c r="L318" s="1" t="n">
        <f aca="false">SUM(C318:K318)</f>
        <v>0</v>
      </c>
    </row>
    <row r="319" customFormat="false" ht="15" hidden="false" customHeight="false" outlineLevel="0" collapsed="false">
      <c r="A319" s="18"/>
      <c r="L319" s="1" t="n">
        <f aca="false">SUM(C319:K319)</f>
        <v>0</v>
      </c>
    </row>
    <row r="320" customFormat="false" ht="15" hidden="false" customHeight="false" outlineLevel="0" collapsed="false">
      <c r="A320" s="18"/>
      <c r="L320" s="1" t="n">
        <f aca="false">SUM(C320:K320)</f>
        <v>0</v>
      </c>
    </row>
    <row r="321" customFormat="false" ht="15" hidden="false" customHeight="false" outlineLevel="0" collapsed="false">
      <c r="L321" s="1" t="n">
        <f aca="false">SUM(C321:K321)</f>
        <v>0</v>
      </c>
    </row>
    <row r="322" customFormat="false" ht="15" hidden="false" customHeight="false" outlineLevel="0" collapsed="false">
      <c r="L322" s="1" t="n">
        <f aca="false">SUM(C322:K322)</f>
        <v>0</v>
      </c>
    </row>
    <row r="323" customFormat="false" ht="15" hidden="false" customHeight="false" outlineLevel="0" collapsed="false">
      <c r="L323" s="1" t="n">
        <f aca="false">SUM(C323:K323)</f>
        <v>0</v>
      </c>
    </row>
    <row r="324" customFormat="false" ht="15" hidden="false" customHeight="false" outlineLevel="0" collapsed="false">
      <c r="A324" s="18"/>
      <c r="L324" s="1" t="n">
        <f aca="false">SUM(C324:K324)</f>
        <v>0</v>
      </c>
    </row>
    <row r="325" customFormat="false" ht="15" hidden="false" customHeight="false" outlineLevel="0" collapsed="false">
      <c r="L325" s="1" t="n">
        <f aca="false">SUM(C325:K325)</f>
        <v>0</v>
      </c>
    </row>
    <row r="326" customFormat="false" ht="15" hidden="false" customHeight="false" outlineLevel="0" collapsed="false">
      <c r="L326" s="1" t="n">
        <f aca="false">SUM(C326:K326)</f>
        <v>0</v>
      </c>
    </row>
    <row r="327" customFormat="false" ht="15" hidden="false" customHeight="false" outlineLevel="0" collapsed="false">
      <c r="A327" s="18"/>
      <c r="L327" s="1" t="n">
        <f aca="false">SUM(C327:K327)</f>
        <v>0</v>
      </c>
    </row>
    <row r="328" customFormat="false" ht="15" hidden="false" customHeight="false" outlineLevel="0" collapsed="false">
      <c r="A328" s="18"/>
      <c r="L328" s="1" t="n">
        <f aca="false">SUM(C328:K328)</f>
        <v>0</v>
      </c>
    </row>
    <row r="329" customFormat="false" ht="15" hidden="false" customHeight="false" outlineLevel="0" collapsed="false">
      <c r="L329" s="1" t="n">
        <f aca="false">SUM(C329:K329)</f>
        <v>0</v>
      </c>
    </row>
    <row r="330" customFormat="false" ht="15" hidden="false" customHeight="false" outlineLevel="0" collapsed="false">
      <c r="L330" s="1" t="n">
        <f aca="false">SUM(C330:K330)</f>
        <v>0</v>
      </c>
    </row>
    <row r="331" customFormat="false" ht="15" hidden="false" customHeight="false" outlineLevel="0" collapsed="false">
      <c r="L331" s="1" t="n">
        <f aca="false">SUM(C331:K331)</f>
        <v>0</v>
      </c>
    </row>
    <row r="332" customFormat="false" ht="15" hidden="false" customHeight="false" outlineLevel="0" collapsed="false">
      <c r="L332" s="1" t="n">
        <f aca="false">SUM(C332:K332)</f>
        <v>0</v>
      </c>
    </row>
    <row r="333" customFormat="false" ht="15" hidden="false" customHeight="false" outlineLevel="0" collapsed="false">
      <c r="A333" s="18"/>
      <c r="L333" s="1" t="n">
        <f aca="false">SUM(C333:K333)</f>
        <v>0</v>
      </c>
    </row>
    <row r="334" customFormat="false" ht="15" hidden="false" customHeight="false" outlineLevel="0" collapsed="false">
      <c r="A334" s="18"/>
      <c r="L334" s="1" t="n">
        <f aca="false">SUM(C334:K334)</f>
        <v>0</v>
      </c>
    </row>
    <row r="335" customFormat="false" ht="15" hidden="false" customHeight="false" outlineLevel="0" collapsed="false">
      <c r="A335" s="18"/>
      <c r="L335" s="1" t="n">
        <f aca="false">SUM(C335:K335)</f>
        <v>0</v>
      </c>
    </row>
    <row r="336" customFormat="false" ht="15" hidden="false" customHeight="false" outlineLevel="0" collapsed="false">
      <c r="A336" s="18"/>
      <c r="L336" s="1" t="n">
        <f aca="false">SUM(C336:K336)</f>
        <v>0</v>
      </c>
    </row>
    <row r="337" customFormat="false" ht="15" hidden="false" customHeight="false" outlineLevel="0" collapsed="false">
      <c r="A337" s="18"/>
      <c r="L337" s="1" t="n">
        <f aca="false">SUM(C337:K337)</f>
        <v>0</v>
      </c>
    </row>
    <row r="338" customFormat="false" ht="15" hidden="false" customHeight="false" outlineLevel="0" collapsed="false">
      <c r="L338" s="1" t="n">
        <f aca="false">SUM(C338:K338)</f>
        <v>0</v>
      </c>
    </row>
    <row r="339" customFormat="false" ht="15" hidden="false" customHeight="false" outlineLevel="0" collapsed="false">
      <c r="L339" s="1" t="n">
        <f aca="false">SUM(C339:K339)</f>
        <v>0</v>
      </c>
    </row>
    <row r="340" customFormat="false" ht="15" hidden="false" customHeight="false" outlineLevel="0" collapsed="false">
      <c r="L340" s="1" t="n">
        <f aca="false">SUM(C340:K340)</f>
        <v>0</v>
      </c>
    </row>
    <row r="341" customFormat="false" ht="15" hidden="false" customHeight="false" outlineLevel="0" collapsed="false">
      <c r="L341" s="1" t="n">
        <f aca="false">SUM(C341:K341)</f>
        <v>0</v>
      </c>
    </row>
    <row r="342" customFormat="false" ht="15" hidden="false" customHeight="false" outlineLevel="0" collapsed="false">
      <c r="L342" s="1" t="n">
        <f aca="false">SUM(C342:K342)</f>
        <v>0</v>
      </c>
    </row>
    <row r="343" customFormat="false" ht="15" hidden="false" customHeight="false" outlineLevel="0" collapsed="false">
      <c r="L343" s="1" t="n">
        <f aca="false">SUM(C343:K343)</f>
        <v>0</v>
      </c>
    </row>
    <row r="344" customFormat="false" ht="15" hidden="false" customHeight="false" outlineLevel="0" collapsed="false">
      <c r="L344" s="1" t="n">
        <f aca="false">SUM(C344:K344)</f>
        <v>0</v>
      </c>
    </row>
    <row r="345" customFormat="false" ht="15" hidden="false" customHeight="false" outlineLevel="0" collapsed="false">
      <c r="L345" s="1" t="n">
        <f aca="false">SUM(C345:K345)</f>
        <v>0</v>
      </c>
    </row>
    <row r="346" customFormat="false" ht="15" hidden="false" customHeight="false" outlineLevel="0" collapsed="false">
      <c r="L346" s="1" t="n">
        <f aca="false">SUM(C346:K346)</f>
        <v>0</v>
      </c>
    </row>
    <row r="347" customFormat="false" ht="15" hidden="false" customHeight="false" outlineLevel="0" collapsed="false">
      <c r="L347" s="1" t="n">
        <f aca="false">SUM(C347:K347)</f>
        <v>0</v>
      </c>
    </row>
    <row r="348" customFormat="false" ht="15" hidden="false" customHeight="false" outlineLevel="0" collapsed="false">
      <c r="L348" s="1" t="n">
        <f aca="false">SUM(C348:K348)</f>
        <v>0</v>
      </c>
    </row>
    <row r="349" customFormat="false" ht="15" hidden="false" customHeight="false" outlineLevel="0" collapsed="false">
      <c r="L349" s="1" t="n">
        <f aca="false">SUM(C349:K349)</f>
        <v>0</v>
      </c>
    </row>
    <row r="350" customFormat="false" ht="15" hidden="false" customHeight="false" outlineLevel="0" collapsed="false">
      <c r="L350" s="1" t="n">
        <f aca="false">SUM(C350:K350)</f>
        <v>0</v>
      </c>
    </row>
    <row r="351" customFormat="false" ht="15" hidden="false" customHeight="false" outlineLevel="0" collapsed="false">
      <c r="L351" s="1" t="n">
        <f aca="false">SUM(C351:K351)</f>
        <v>0</v>
      </c>
    </row>
    <row r="352" customFormat="false" ht="15" hidden="false" customHeight="false" outlineLevel="0" collapsed="false">
      <c r="L352" s="1" t="n">
        <f aca="false">SUM(C352:K352)</f>
        <v>0</v>
      </c>
    </row>
    <row r="353" customFormat="false" ht="15" hidden="false" customHeight="false" outlineLevel="0" collapsed="false">
      <c r="L353" s="1" t="n">
        <f aca="false">SUM(C353:K353)</f>
        <v>0</v>
      </c>
    </row>
    <row r="354" customFormat="false" ht="15" hidden="false" customHeight="false" outlineLevel="0" collapsed="false">
      <c r="L354" s="1" t="n">
        <f aca="false">SUM(C354:K354)</f>
        <v>0</v>
      </c>
    </row>
    <row r="355" customFormat="false" ht="15" hidden="false" customHeight="false" outlineLevel="0" collapsed="false">
      <c r="L355" s="1" t="n">
        <f aca="false">SUM(C355:K355)</f>
        <v>0</v>
      </c>
    </row>
    <row r="356" customFormat="false" ht="15" hidden="false" customHeight="false" outlineLevel="0" collapsed="false">
      <c r="L356" s="1" t="n">
        <f aca="false">SUM(C356:K356)</f>
        <v>0</v>
      </c>
    </row>
    <row r="357" customFormat="false" ht="15" hidden="false" customHeight="false" outlineLevel="0" collapsed="false">
      <c r="L357" s="1" t="n">
        <f aca="false">SUM(C357:K357)</f>
        <v>0</v>
      </c>
    </row>
    <row r="358" customFormat="false" ht="15" hidden="false" customHeight="false" outlineLevel="0" collapsed="false">
      <c r="L358" s="1" t="n">
        <f aca="false">SUM(C358:K358)</f>
        <v>0</v>
      </c>
    </row>
    <row r="359" customFormat="false" ht="15" hidden="false" customHeight="false" outlineLevel="0" collapsed="false">
      <c r="L359" s="1" t="n">
        <f aca="false">SUM(C359:K359)</f>
        <v>0</v>
      </c>
    </row>
    <row r="360" customFormat="false" ht="15" hidden="false" customHeight="false" outlineLevel="0" collapsed="false">
      <c r="L360" s="1" t="n">
        <f aca="false">SUM(C360:K360)</f>
        <v>0</v>
      </c>
    </row>
    <row r="361" customFormat="false" ht="15" hidden="false" customHeight="false" outlineLevel="0" collapsed="false">
      <c r="L361" s="1" t="n">
        <f aca="false">SUM(C361:K361)</f>
        <v>0</v>
      </c>
    </row>
    <row r="362" customFormat="false" ht="15" hidden="false" customHeight="false" outlineLevel="0" collapsed="false">
      <c r="L362" s="1" t="n">
        <f aca="false">SUM(C362:K362)</f>
        <v>0</v>
      </c>
    </row>
    <row r="363" customFormat="false" ht="15" hidden="false" customHeight="false" outlineLevel="0" collapsed="false">
      <c r="L363" s="1" t="n">
        <f aca="false">SUM(C363:K363)</f>
        <v>0</v>
      </c>
    </row>
    <row r="364" customFormat="false" ht="15" hidden="false" customHeight="false" outlineLevel="0" collapsed="false">
      <c r="L364" s="1" t="n">
        <f aca="false">SUM(C364:K364)</f>
        <v>0</v>
      </c>
    </row>
    <row r="365" customFormat="false" ht="15" hidden="false" customHeight="false" outlineLevel="0" collapsed="false">
      <c r="L365" s="1" t="n">
        <f aca="false">SUM(C365:K365)</f>
        <v>0</v>
      </c>
    </row>
    <row r="366" customFormat="false" ht="15" hidden="false" customHeight="false" outlineLevel="0" collapsed="false">
      <c r="L366" s="1" t="n">
        <f aca="false">SUM(C366:K366)</f>
        <v>0</v>
      </c>
    </row>
    <row r="367" customFormat="false" ht="15" hidden="false" customHeight="false" outlineLevel="0" collapsed="false">
      <c r="L367" s="1" t="n">
        <f aca="false">SUM(C367:K367)</f>
        <v>0</v>
      </c>
    </row>
    <row r="368" customFormat="false" ht="15" hidden="false" customHeight="false" outlineLevel="0" collapsed="false">
      <c r="L368" s="1" t="n">
        <f aca="false">SUM(C368:K368)</f>
        <v>0</v>
      </c>
    </row>
    <row r="369" customFormat="false" ht="15" hidden="false" customHeight="false" outlineLevel="0" collapsed="false">
      <c r="L369" s="1" t="n">
        <f aca="false">SUM(C369:K369)</f>
        <v>0</v>
      </c>
    </row>
    <row r="370" customFormat="false" ht="15" hidden="false" customHeight="false" outlineLevel="0" collapsed="false">
      <c r="L370" s="1" t="n">
        <f aca="false">SUM(C370:K370)</f>
        <v>0</v>
      </c>
    </row>
    <row r="371" customFormat="false" ht="15" hidden="false" customHeight="false" outlineLevel="0" collapsed="false">
      <c r="L371" s="1" t="n">
        <f aca="false">SUM(C371:K371)</f>
        <v>0</v>
      </c>
    </row>
    <row r="372" customFormat="false" ht="15" hidden="false" customHeight="false" outlineLevel="0" collapsed="false">
      <c r="L372" s="1" t="n">
        <f aca="false">SUM(C372:K372)</f>
        <v>0</v>
      </c>
    </row>
    <row r="373" customFormat="false" ht="15" hidden="false" customHeight="false" outlineLevel="0" collapsed="false">
      <c r="L373" s="1" t="n">
        <f aca="false">SUM(C373:K373)</f>
        <v>0</v>
      </c>
    </row>
    <row r="374" customFormat="false" ht="15" hidden="false" customHeight="false" outlineLevel="0" collapsed="false">
      <c r="L374" s="1" t="n">
        <f aca="false">SUM(C374:K374)</f>
        <v>0</v>
      </c>
    </row>
    <row r="375" customFormat="false" ht="15" hidden="false" customHeight="false" outlineLevel="0" collapsed="false">
      <c r="L375" s="1" t="n">
        <f aca="false">SUM(C375:K375)</f>
        <v>0</v>
      </c>
    </row>
    <row r="376" customFormat="false" ht="15" hidden="false" customHeight="false" outlineLevel="0" collapsed="false">
      <c r="L376" s="1" t="n">
        <f aca="false">SUM(C376:K376)</f>
        <v>0</v>
      </c>
    </row>
    <row r="377" customFormat="false" ht="15" hidden="false" customHeight="false" outlineLevel="0" collapsed="false">
      <c r="L377" s="1" t="n">
        <f aca="false">SUM(C377:K377)</f>
        <v>0</v>
      </c>
    </row>
    <row r="378" customFormat="false" ht="15" hidden="false" customHeight="false" outlineLevel="0" collapsed="false">
      <c r="L378" s="1" t="n">
        <f aca="false">SUM(C378:K378)</f>
        <v>0</v>
      </c>
    </row>
    <row r="379" customFormat="false" ht="15" hidden="false" customHeight="false" outlineLevel="0" collapsed="false">
      <c r="L379" s="1" t="n">
        <f aca="false">SUM(C379:K379)</f>
        <v>0</v>
      </c>
    </row>
    <row r="380" customFormat="false" ht="15" hidden="false" customHeight="false" outlineLevel="0" collapsed="false">
      <c r="L380" s="1" t="n">
        <f aca="false">SUM(C380:K380)</f>
        <v>0</v>
      </c>
    </row>
    <row r="381" customFormat="false" ht="15" hidden="false" customHeight="false" outlineLevel="0" collapsed="false">
      <c r="L381" s="1" t="n">
        <f aca="false">SUM(C381:K381)</f>
        <v>0</v>
      </c>
    </row>
    <row r="382" customFormat="false" ht="15" hidden="false" customHeight="false" outlineLevel="0" collapsed="false">
      <c r="L382" s="1" t="n">
        <f aca="false">SUM(C382:K382)</f>
        <v>0</v>
      </c>
    </row>
    <row r="383" customFormat="false" ht="15" hidden="false" customHeight="false" outlineLevel="0" collapsed="false">
      <c r="L383" s="1" t="n">
        <f aca="false">SUM(C383:K383)</f>
        <v>0</v>
      </c>
    </row>
    <row r="384" customFormat="false" ht="15" hidden="false" customHeight="false" outlineLevel="0" collapsed="false">
      <c r="L384" s="1" t="n">
        <f aca="false">SUM(C384:K384)</f>
        <v>0</v>
      </c>
    </row>
    <row r="385" customFormat="false" ht="15" hidden="false" customHeight="false" outlineLevel="0" collapsed="false">
      <c r="L385" s="1" t="n">
        <f aca="false">SUM(C385:K385)</f>
        <v>0</v>
      </c>
    </row>
    <row r="386" customFormat="false" ht="15" hidden="false" customHeight="false" outlineLevel="0" collapsed="false">
      <c r="L386" s="1" t="n">
        <f aca="false">SUM(C386:K386)</f>
        <v>0</v>
      </c>
    </row>
    <row r="387" customFormat="false" ht="15" hidden="false" customHeight="false" outlineLevel="0" collapsed="false">
      <c r="L387" s="1" t="n">
        <f aca="false">SUM(C387:K387)</f>
        <v>0</v>
      </c>
    </row>
    <row r="388" customFormat="false" ht="15" hidden="false" customHeight="false" outlineLevel="0" collapsed="false">
      <c r="L388" s="1" t="n">
        <f aca="false">SUM(C388:K388)</f>
        <v>0</v>
      </c>
    </row>
    <row r="389" customFormat="false" ht="15" hidden="false" customHeight="false" outlineLevel="0" collapsed="false">
      <c r="L389" s="1" t="n">
        <f aca="false">SUM(C389:K389)</f>
        <v>0</v>
      </c>
    </row>
    <row r="390" customFormat="false" ht="15" hidden="false" customHeight="false" outlineLevel="0" collapsed="false">
      <c r="L390" s="1" t="n">
        <f aca="false">SUM(C390:K390)</f>
        <v>0</v>
      </c>
    </row>
    <row r="391" customFormat="false" ht="15" hidden="false" customHeight="false" outlineLevel="0" collapsed="false">
      <c r="L391" s="1" t="n">
        <f aca="false">SUM(C391:K391)</f>
        <v>0</v>
      </c>
    </row>
    <row r="392" customFormat="false" ht="15" hidden="false" customHeight="false" outlineLevel="0" collapsed="false">
      <c r="L392" s="1" t="n">
        <f aca="false">SUM(C392:K392)</f>
        <v>0</v>
      </c>
    </row>
    <row r="393" customFormat="false" ht="15" hidden="false" customHeight="false" outlineLevel="0" collapsed="false">
      <c r="L393" s="1" t="n">
        <f aca="false">SUM(C393:K393)</f>
        <v>0</v>
      </c>
    </row>
    <row r="394" customFormat="false" ht="15" hidden="false" customHeight="false" outlineLevel="0" collapsed="false">
      <c r="L394" s="1" t="n">
        <f aca="false">SUM(C394:K394)</f>
        <v>0</v>
      </c>
    </row>
    <row r="395" customFormat="false" ht="15" hidden="false" customHeight="false" outlineLevel="0" collapsed="false">
      <c r="L395" s="1" t="n">
        <f aca="false">SUM(C395:K395)</f>
        <v>0</v>
      </c>
    </row>
    <row r="396" customFormat="false" ht="15" hidden="false" customHeight="false" outlineLevel="0" collapsed="false">
      <c r="L396" s="1" t="n">
        <f aca="false">SUM(C396:K396)</f>
        <v>0</v>
      </c>
    </row>
    <row r="397" customFormat="false" ht="15" hidden="false" customHeight="false" outlineLevel="0" collapsed="false">
      <c r="L397" s="1" t="n">
        <f aca="false">SUM(C397:K397)</f>
        <v>0</v>
      </c>
    </row>
    <row r="398" customFormat="false" ht="15" hidden="false" customHeight="false" outlineLevel="0" collapsed="false">
      <c r="L398" s="1" t="n">
        <f aca="false">SUM(C398:K398)</f>
        <v>0</v>
      </c>
    </row>
    <row r="399" customFormat="false" ht="15" hidden="false" customHeight="false" outlineLevel="0" collapsed="false">
      <c r="L399" s="1" t="n">
        <f aca="false">SUM(C399:K399)</f>
        <v>0</v>
      </c>
    </row>
    <row r="400" customFormat="false" ht="15" hidden="false" customHeight="false" outlineLevel="0" collapsed="false">
      <c r="L400" s="1" t="n">
        <f aca="false">SUM(C400:K400)</f>
        <v>0</v>
      </c>
    </row>
    <row r="401" customFormat="false" ht="15" hidden="false" customHeight="false" outlineLevel="0" collapsed="false">
      <c r="L401" s="1" t="n">
        <f aca="false">SUM(C401:K401)</f>
        <v>0</v>
      </c>
    </row>
    <row r="402" customFormat="false" ht="15" hidden="false" customHeight="false" outlineLevel="0" collapsed="false">
      <c r="L402" s="1" t="n">
        <f aca="false">SUM(C402:K402)</f>
        <v>0</v>
      </c>
    </row>
    <row r="403" customFormat="false" ht="15" hidden="false" customHeight="false" outlineLevel="0" collapsed="false">
      <c r="L403" s="1" t="n">
        <f aca="false">SUM(C403:K403)</f>
        <v>0</v>
      </c>
    </row>
    <row r="404" customFormat="false" ht="15" hidden="false" customHeight="false" outlineLevel="0" collapsed="false">
      <c r="L404" s="1" t="n">
        <f aca="false">SUM(C404:K404)</f>
        <v>0</v>
      </c>
    </row>
    <row r="405" customFormat="false" ht="15" hidden="false" customHeight="false" outlineLevel="0" collapsed="false">
      <c r="L405" s="1" t="n">
        <f aca="false">SUM(C405:K405)</f>
        <v>0</v>
      </c>
    </row>
    <row r="406" customFormat="false" ht="15" hidden="false" customHeight="false" outlineLevel="0" collapsed="false">
      <c r="L406" s="1" t="n">
        <f aca="false">SUM(C406:K406)</f>
        <v>0</v>
      </c>
    </row>
    <row r="407" customFormat="false" ht="15" hidden="false" customHeight="false" outlineLevel="0" collapsed="false">
      <c r="L407" s="1" t="n">
        <f aca="false">SUM(C407:K407)</f>
        <v>0</v>
      </c>
    </row>
    <row r="408" customFormat="false" ht="15" hidden="false" customHeight="false" outlineLevel="0" collapsed="false">
      <c r="L408" s="1" t="n">
        <f aca="false">SUM(C408:K408)</f>
        <v>0</v>
      </c>
    </row>
    <row r="409" customFormat="false" ht="15" hidden="false" customHeight="false" outlineLevel="0" collapsed="false">
      <c r="L409" s="1" t="n">
        <f aca="false">SUM(C409:K409)</f>
        <v>0</v>
      </c>
    </row>
    <row r="410" customFormat="false" ht="15" hidden="false" customHeight="false" outlineLevel="0" collapsed="false">
      <c r="L410" s="1" t="n">
        <f aca="false">SUM(C410:K410)</f>
        <v>0</v>
      </c>
    </row>
    <row r="411" customFormat="false" ht="15" hidden="false" customHeight="false" outlineLevel="0" collapsed="false">
      <c r="L411" s="1" t="n">
        <f aca="false">SUM(C411:K411)</f>
        <v>0</v>
      </c>
    </row>
    <row r="412" customFormat="false" ht="15" hidden="false" customHeight="false" outlineLevel="0" collapsed="false">
      <c r="L412" s="1" t="n">
        <f aca="false">SUM(C412:K412)</f>
        <v>0</v>
      </c>
    </row>
    <row r="413" customFormat="false" ht="15" hidden="false" customHeight="false" outlineLevel="0" collapsed="false">
      <c r="L413" s="1" t="n">
        <f aca="false">SUM(C413:K413)</f>
        <v>0</v>
      </c>
    </row>
    <row r="414" customFormat="false" ht="15" hidden="false" customHeight="false" outlineLevel="0" collapsed="false">
      <c r="L414" s="1" t="n">
        <f aca="false">SUM(C414:K414)</f>
        <v>0</v>
      </c>
    </row>
    <row r="415" customFormat="false" ht="15" hidden="false" customHeight="false" outlineLevel="0" collapsed="false">
      <c r="L415" s="1" t="n">
        <f aca="false">SUM(C415:K415)</f>
        <v>0</v>
      </c>
    </row>
    <row r="416" customFormat="false" ht="15" hidden="false" customHeight="false" outlineLevel="0" collapsed="false">
      <c r="L416" s="1" t="n">
        <f aca="false">SUM(C416:K416)</f>
        <v>0</v>
      </c>
    </row>
    <row r="417" customFormat="false" ht="15" hidden="false" customHeight="false" outlineLevel="0" collapsed="false">
      <c r="L417" s="1" t="n">
        <f aca="false">SUM(C417:K417)</f>
        <v>0</v>
      </c>
    </row>
    <row r="418" customFormat="false" ht="15" hidden="false" customHeight="false" outlineLevel="0" collapsed="false">
      <c r="L418" s="1" t="n">
        <f aca="false">SUM(C418:K418)</f>
        <v>0</v>
      </c>
    </row>
    <row r="419" customFormat="false" ht="15" hidden="false" customHeight="false" outlineLevel="0" collapsed="false">
      <c r="L419" s="1" t="n">
        <f aca="false">SUM(C419:K419)</f>
        <v>0</v>
      </c>
    </row>
    <row r="420" customFormat="false" ht="15" hidden="false" customHeight="false" outlineLevel="0" collapsed="false">
      <c r="L420" s="1" t="n">
        <f aca="false">SUM(C420:K420)</f>
        <v>0</v>
      </c>
    </row>
    <row r="421" customFormat="false" ht="15" hidden="false" customHeight="false" outlineLevel="0" collapsed="false">
      <c r="L421" s="1" t="n">
        <f aca="false">SUM(C421:K421)</f>
        <v>0</v>
      </c>
    </row>
    <row r="422" customFormat="false" ht="15" hidden="false" customHeight="false" outlineLevel="0" collapsed="false">
      <c r="L422" s="1" t="n">
        <f aca="false">SUM(C422:K422)</f>
        <v>0</v>
      </c>
    </row>
    <row r="423" customFormat="false" ht="15" hidden="false" customHeight="false" outlineLevel="0" collapsed="false">
      <c r="L423" s="1" t="n">
        <f aca="false">SUM(C423:K423)</f>
        <v>0</v>
      </c>
    </row>
    <row r="424" customFormat="false" ht="15" hidden="false" customHeight="false" outlineLevel="0" collapsed="false">
      <c r="L424" s="1" t="n">
        <f aca="false">SUM(C424:K424)</f>
        <v>0</v>
      </c>
    </row>
    <row r="425" customFormat="false" ht="15" hidden="false" customHeight="false" outlineLevel="0" collapsed="false">
      <c r="L425" s="1" t="n">
        <f aca="false">SUM(C425:K425)</f>
        <v>0</v>
      </c>
    </row>
    <row r="426" customFormat="false" ht="15" hidden="false" customHeight="false" outlineLevel="0" collapsed="false">
      <c r="L426" s="1" t="n">
        <f aca="false">SUM(C426:K426)</f>
        <v>0</v>
      </c>
    </row>
    <row r="427" customFormat="false" ht="15" hidden="false" customHeight="false" outlineLevel="0" collapsed="false">
      <c r="L427" s="1" t="n">
        <f aca="false">SUM(C427:K427)</f>
        <v>0</v>
      </c>
    </row>
    <row r="428" customFormat="false" ht="15" hidden="false" customHeight="false" outlineLevel="0" collapsed="false">
      <c r="L428" s="1" t="n">
        <f aca="false">SUM(C428:K428)</f>
        <v>0</v>
      </c>
    </row>
    <row r="429" customFormat="false" ht="15" hidden="false" customHeight="false" outlineLevel="0" collapsed="false">
      <c r="L429" s="1" t="n">
        <f aca="false">SUM(C429:K429)</f>
        <v>0</v>
      </c>
    </row>
    <row r="430" customFormat="false" ht="15" hidden="false" customHeight="false" outlineLevel="0" collapsed="false">
      <c r="L430" s="1" t="n">
        <f aca="false">SUM(C430:K430)</f>
        <v>0</v>
      </c>
    </row>
    <row r="431" customFormat="false" ht="15" hidden="false" customHeight="false" outlineLevel="0" collapsed="false">
      <c r="L431" s="1" t="n">
        <f aca="false">SUM(C431:K431)</f>
        <v>0</v>
      </c>
    </row>
    <row r="432" customFormat="false" ht="15" hidden="false" customHeight="false" outlineLevel="0" collapsed="false">
      <c r="L432" s="1" t="n">
        <f aca="false">SUM(C432:K432)</f>
        <v>0</v>
      </c>
    </row>
    <row r="433" customFormat="false" ht="15" hidden="false" customHeight="false" outlineLevel="0" collapsed="false">
      <c r="L433" s="1" t="n">
        <f aca="false">SUM(C433:K433)</f>
        <v>0</v>
      </c>
    </row>
    <row r="434" customFormat="false" ht="15" hidden="false" customHeight="false" outlineLevel="0" collapsed="false">
      <c r="L434" s="1" t="n">
        <f aca="false">SUM(C434:K434)</f>
        <v>0</v>
      </c>
    </row>
    <row r="435" customFormat="false" ht="15" hidden="false" customHeight="false" outlineLevel="0" collapsed="false">
      <c r="L435" s="1" t="n">
        <f aca="false">SUM(C435:K435)</f>
        <v>0</v>
      </c>
    </row>
    <row r="436" customFormat="false" ht="15" hidden="false" customHeight="false" outlineLevel="0" collapsed="false">
      <c r="L436" s="1" t="n">
        <f aca="false">SUM(C436:K436)</f>
        <v>0</v>
      </c>
    </row>
    <row r="437" customFormat="false" ht="15" hidden="false" customHeight="false" outlineLevel="0" collapsed="false">
      <c r="L437" s="1" t="n">
        <f aca="false">SUM(C437:K437)</f>
        <v>0</v>
      </c>
    </row>
    <row r="438" customFormat="false" ht="15" hidden="false" customHeight="false" outlineLevel="0" collapsed="false">
      <c r="L438" s="1" t="n">
        <f aca="false">SUM(C438:K438)</f>
        <v>0</v>
      </c>
    </row>
    <row r="439" customFormat="false" ht="15" hidden="false" customHeight="false" outlineLevel="0" collapsed="false">
      <c r="L439" s="1" t="n">
        <f aca="false">SUM(C439:K439)</f>
        <v>0</v>
      </c>
    </row>
    <row r="440" customFormat="false" ht="15" hidden="false" customHeight="false" outlineLevel="0" collapsed="false">
      <c r="L440" s="1" t="n">
        <f aca="false">SUM(C440:K440)</f>
        <v>0</v>
      </c>
    </row>
    <row r="441" customFormat="false" ht="15" hidden="false" customHeight="false" outlineLevel="0" collapsed="false">
      <c r="L441" s="1" t="n">
        <f aca="false">SUM(C441:K441)</f>
        <v>0</v>
      </c>
    </row>
    <row r="442" customFormat="false" ht="15" hidden="false" customHeight="false" outlineLevel="0" collapsed="false">
      <c r="L442" s="1" t="n">
        <f aca="false">SUM(C442:K442)</f>
        <v>0</v>
      </c>
    </row>
    <row r="443" customFormat="false" ht="15" hidden="false" customHeight="false" outlineLevel="0" collapsed="false">
      <c r="L443" s="1" t="n">
        <f aca="false">SUM(C443:K443)</f>
        <v>0</v>
      </c>
    </row>
    <row r="444" customFormat="false" ht="15" hidden="false" customHeight="false" outlineLevel="0" collapsed="false">
      <c r="L444" s="1" t="n">
        <f aca="false">SUM(C444:K444)</f>
        <v>0</v>
      </c>
    </row>
    <row r="445" customFormat="false" ht="15" hidden="false" customHeight="false" outlineLevel="0" collapsed="false">
      <c r="L445" s="1" t="n">
        <f aca="false">SUM(C445:K445)</f>
        <v>0</v>
      </c>
    </row>
    <row r="446" customFormat="false" ht="15" hidden="false" customHeight="false" outlineLevel="0" collapsed="false">
      <c r="L446" s="1" t="n">
        <f aca="false">SUM(C446:K446)</f>
        <v>0</v>
      </c>
    </row>
    <row r="447" customFormat="false" ht="15" hidden="false" customHeight="false" outlineLevel="0" collapsed="false">
      <c r="L447" s="1" t="n">
        <f aca="false">SUM(C447:K447)</f>
        <v>0</v>
      </c>
    </row>
    <row r="448" customFormat="false" ht="15" hidden="false" customHeight="false" outlineLevel="0" collapsed="false">
      <c r="L448" s="1" t="n">
        <f aca="false">SUM(C448:K448)</f>
        <v>0</v>
      </c>
    </row>
    <row r="449" customFormat="false" ht="15" hidden="false" customHeight="false" outlineLevel="0" collapsed="false">
      <c r="L449" s="1" t="n">
        <f aca="false">SUM(C449:K449)</f>
        <v>0</v>
      </c>
    </row>
    <row r="450" customFormat="false" ht="15" hidden="false" customHeight="false" outlineLevel="0" collapsed="false">
      <c r="L450" s="1" t="n">
        <f aca="false">SUM(C450:K450)</f>
        <v>0</v>
      </c>
    </row>
    <row r="451" customFormat="false" ht="15" hidden="false" customHeight="false" outlineLevel="0" collapsed="false">
      <c r="L451" s="1" t="n">
        <f aca="false">SUM(C451:K451)</f>
        <v>0</v>
      </c>
    </row>
    <row r="452" customFormat="false" ht="15" hidden="false" customHeight="false" outlineLevel="0" collapsed="false">
      <c r="L452" s="1" t="n">
        <f aca="false">SUM(C452:K452)</f>
        <v>0</v>
      </c>
    </row>
    <row r="453" customFormat="false" ht="15" hidden="false" customHeight="false" outlineLevel="0" collapsed="false">
      <c r="L453" s="1" t="n">
        <f aca="false">SUM(C453:K453)</f>
        <v>0</v>
      </c>
    </row>
    <row r="454" customFormat="false" ht="15" hidden="false" customHeight="false" outlineLevel="0" collapsed="false">
      <c r="L454" s="1" t="n">
        <f aca="false">SUM(C454:K454)</f>
        <v>0</v>
      </c>
    </row>
    <row r="455" customFormat="false" ht="15" hidden="false" customHeight="false" outlineLevel="0" collapsed="false">
      <c r="L455" s="1" t="n">
        <f aca="false">SUM(C455:K455)</f>
        <v>0</v>
      </c>
    </row>
    <row r="456" customFormat="false" ht="15" hidden="false" customHeight="false" outlineLevel="0" collapsed="false">
      <c r="L456" s="1" t="n">
        <f aca="false">SUM(C456:K456)</f>
        <v>0</v>
      </c>
    </row>
    <row r="457" customFormat="false" ht="15" hidden="false" customHeight="false" outlineLevel="0" collapsed="false">
      <c r="L457" s="1" t="n">
        <f aca="false">SUM(C457:K457)</f>
        <v>0</v>
      </c>
    </row>
    <row r="458" customFormat="false" ht="15" hidden="false" customHeight="false" outlineLevel="0" collapsed="false">
      <c r="L458" s="1" t="n">
        <f aca="false">SUM(C458:K458)</f>
        <v>0</v>
      </c>
    </row>
    <row r="459" customFormat="false" ht="15" hidden="false" customHeight="false" outlineLevel="0" collapsed="false">
      <c r="L459" s="1" t="n">
        <f aca="false">SUM(C459:K459)</f>
        <v>0</v>
      </c>
    </row>
    <row r="460" customFormat="false" ht="15" hidden="false" customHeight="false" outlineLevel="0" collapsed="false">
      <c r="L460" s="1" t="n">
        <f aca="false">SUM(C460:K460)</f>
        <v>0</v>
      </c>
    </row>
    <row r="461" customFormat="false" ht="15" hidden="false" customHeight="false" outlineLevel="0" collapsed="false">
      <c r="L461" s="1" t="n">
        <f aca="false">SUM(C461:K461)</f>
        <v>0</v>
      </c>
    </row>
    <row r="462" customFormat="false" ht="15" hidden="false" customHeight="false" outlineLevel="0" collapsed="false">
      <c r="L462" s="1" t="n">
        <f aca="false">SUM(C462:K462)</f>
        <v>0</v>
      </c>
    </row>
    <row r="463" customFormat="false" ht="15" hidden="false" customHeight="false" outlineLevel="0" collapsed="false">
      <c r="L463" s="1" t="n">
        <f aca="false">SUM(C463:K463)</f>
        <v>0</v>
      </c>
    </row>
    <row r="464" customFormat="false" ht="15" hidden="false" customHeight="false" outlineLevel="0" collapsed="false">
      <c r="L464" s="1" t="n">
        <f aca="false">SUM(C464:K464)</f>
        <v>0</v>
      </c>
    </row>
    <row r="465" customFormat="false" ht="15" hidden="false" customHeight="false" outlineLevel="0" collapsed="false">
      <c r="L465" s="1" t="n">
        <f aca="false">SUM(C465:K465)</f>
        <v>0</v>
      </c>
    </row>
    <row r="466" customFormat="false" ht="15" hidden="false" customHeight="false" outlineLevel="0" collapsed="false">
      <c r="L466" s="1" t="n">
        <f aca="false">SUM(C466:K466)</f>
        <v>0</v>
      </c>
    </row>
    <row r="467" customFormat="false" ht="15" hidden="false" customHeight="false" outlineLevel="0" collapsed="false">
      <c r="L467" s="1" t="n">
        <f aca="false">SUM(C467:K467)</f>
        <v>0</v>
      </c>
    </row>
    <row r="468" customFormat="false" ht="15" hidden="false" customHeight="false" outlineLevel="0" collapsed="false">
      <c r="L468" s="1" t="n">
        <f aca="false">SUM(C468:K468)</f>
        <v>0</v>
      </c>
    </row>
    <row r="469" customFormat="false" ht="15" hidden="false" customHeight="false" outlineLevel="0" collapsed="false">
      <c r="L469" s="1" t="n">
        <f aca="false">SUM(C469:K469)</f>
        <v>0</v>
      </c>
    </row>
    <row r="470" customFormat="false" ht="15" hidden="false" customHeight="false" outlineLevel="0" collapsed="false">
      <c r="L470" s="1" t="n">
        <f aca="false">SUM(C470:K470)</f>
        <v>0</v>
      </c>
    </row>
    <row r="471" customFormat="false" ht="15" hidden="false" customHeight="false" outlineLevel="0" collapsed="false">
      <c r="L471" s="1" t="n">
        <f aca="false">SUM(C471:K471)</f>
        <v>0</v>
      </c>
    </row>
    <row r="472" customFormat="false" ht="15" hidden="false" customHeight="false" outlineLevel="0" collapsed="false">
      <c r="L472" s="1" t="n">
        <f aca="false">SUM(C472:K472)</f>
        <v>0</v>
      </c>
    </row>
    <row r="473" customFormat="false" ht="15" hidden="false" customHeight="false" outlineLevel="0" collapsed="false">
      <c r="L473" s="1" t="n">
        <f aca="false">SUM(C473:K473)</f>
        <v>0</v>
      </c>
    </row>
    <row r="474" customFormat="false" ht="15" hidden="false" customHeight="false" outlineLevel="0" collapsed="false">
      <c r="L474" s="1" t="n">
        <f aca="false">SUM(C474:K474)</f>
        <v>0</v>
      </c>
    </row>
    <row r="475" customFormat="false" ht="15" hidden="false" customHeight="false" outlineLevel="0" collapsed="false">
      <c r="L475" s="1" t="n">
        <f aca="false">SUM(C475:K475)</f>
        <v>0</v>
      </c>
    </row>
    <row r="476" customFormat="false" ht="15" hidden="false" customHeight="false" outlineLevel="0" collapsed="false">
      <c r="L476" s="1" t="n">
        <f aca="false">SUM(C476:K476)</f>
        <v>0</v>
      </c>
    </row>
    <row r="477" customFormat="false" ht="15" hidden="false" customHeight="false" outlineLevel="0" collapsed="false">
      <c r="L477" s="1" t="n">
        <f aca="false">SUM(C477:K477)</f>
        <v>0</v>
      </c>
    </row>
    <row r="478" customFormat="false" ht="15" hidden="false" customHeight="false" outlineLevel="0" collapsed="false">
      <c r="L478" s="1" t="n">
        <f aca="false">SUM(C478:K478)</f>
        <v>0</v>
      </c>
    </row>
    <row r="479" customFormat="false" ht="15" hidden="false" customHeight="false" outlineLevel="0" collapsed="false">
      <c r="L479" s="1" t="n">
        <f aca="false">SUM(C479:K479)</f>
        <v>0</v>
      </c>
    </row>
    <row r="480" customFormat="false" ht="15" hidden="false" customHeight="false" outlineLevel="0" collapsed="false">
      <c r="L480" s="1" t="n">
        <f aca="false">SUM(C480:K480)</f>
        <v>0</v>
      </c>
    </row>
    <row r="481" customFormat="false" ht="15" hidden="false" customHeight="false" outlineLevel="0" collapsed="false">
      <c r="L481" s="1" t="n">
        <f aca="false">SUM(C481:K481)</f>
        <v>0</v>
      </c>
    </row>
    <row r="482" customFormat="false" ht="15" hidden="false" customHeight="false" outlineLevel="0" collapsed="false">
      <c r="L482" s="1" t="n">
        <f aca="false">SUM(C482:K482)</f>
        <v>0</v>
      </c>
    </row>
    <row r="483" customFormat="false" ht="15" hidden="false" customHeight="false" outlineLevel="0" collapsed="false">
      <c r="L483" s="1" t="n">
        <f aca="false">SUM(C483:K483)</f>
        <v>0</v>
      </c>
    </row>
    <row r="484" customFormat="false" ht="15" hidden="false" customHeight="false" outlineLevel="0" collapsed="false">
      <c r="L484" s="1" t="n">
        <f aca="false">SUM(C484:K484)</f>
        <v>0</v>
      </c>
    </row>
    <row r="485" customFormat="false" ht="15" hidden="false" customHeight="false" outlineLevel="0" collapsed="false">
      <c r="L485" s="1" t="n">
        <f aca="false">SUM(C485:K485)</f>
        <v>0</v>
      </c>
    </row>
    <row r="486" customFormat="false" ht="15" hidden="false" customHeight="false" outlineLevel="0" collapsed="false">
      <c r="L486" s="1" t="n">
        <f aca="false">SUM(C486:K486)</f>
        <v>0</v>
      </c>
    </row>
    <row r="487" customFormat="false" ht="15" hidden="false" customHeight="false" outlineLevel="0" collapsed="false">
      <c r="L487" s="1" t="n">
        <f aca="false">SUM(C487:K487)</f>
        <v>0</v>
      </c>
    </row>
    <row r="488" customFormat="false" ht="15" hidden="false" customHeight="false" outlineLevel="0" collapsed="false">
      <c r="L488" s="1" t="n">
        <f aca="false">SUM(C488:K488)</f>
        <v>0</v>
      </c>
    </row>
    <row r="489" customFormat="false" ht="15" hidden="false" customHeight="false" outlineLevel="0" collapsed="false">
      <c r="L489" s="1" t="n">
        <f aca="false">SUM(C489:K489)</f>
        <v>0</v>
      </c>
    </row>
    <row r="490" customFormat="false" ht="15" hidden="false" customHeight="false" outlineLevel="0" collapsed="false">
      <c r="L490" s="1" t="n">
        <f aca="false">SUM(C490:K490)</f>
        <v>0</v>
      </c>
    </row>
    <row r="491" customFormat="false" ht="15" hidden="false" customHeight="false" outlineLevel="0" collapsed="false">
      <c r="L491" s="1" t="n">
        <f aca="false">SUM(C491:K491)</f>
        <v>0</v>
      </c>
    </row>
    <row r="492" customFormat="false" ht="15" hidden="false" customHeight="false" outlineLevel="0" collapsed="false">
      <c r="L492" s="1" t="n">
        <f aca="false">SUM(C492:K492)</f>
        <v>0</v>
      </c>
    </row>
    <row r="493" customFormat="false" ht="15" hidden="false" customHeight="false" outlineLevel="0" collapsed="false">
      <c r="L493" s="1" t="n">
        <f aca="false">SUM(C493:K493)</f>
        <v>0</v>
      </c>
    </row>
    <row r="494" customFormat="false" ht="15" hidden="false" customHeight="false" outlineLevel="0" collapsed="false">
      <c r="L494" s="1" t="n">
        <f aca="false">SUM(C494:K494)</f>
        <v>0</v>
      </c>
    </row>
    <row r="495" customFormat="false" ht="15" hidden="false" customHeight="false" outlineLevel="0" collapsed="false">
      <c r="L495" s="1" t="n">
        <f aca="false">SUM(C495:K495)</f>
        <v>0</v>
      </c>
    </row>
    <row r="496" customFormat="false" ht="15" hidden="false" customHeight="false" outlineLevel="0" collapsed="false">
      <c r="L496" s="1" t="n">
        <f aca="false">SUM(C496:K496)</f>
        <v>0</v>
      </c>
    </row>
    <row r="497" customFormat="false" ht="15" hidden="false" customHeight="false" outlineLevel="0" collapsed="false">
      <c r="L497" s="1" t="n">
        <f aca="false">SUM(C497:K497)</f>
        <v>0</v>
      </c>
    </row>
    <row r="498" customFormat="false" ht="15" hidden="false" customHeight="false" outlineLevel="0" collapsed="false">
      <c r="L498" s="1" t="n">
        <f aca="false">SUM(C498:K498)</f>
        <v>0</v>
      </c>
    </row>
    <row r="499" customFormat="false" ht="15" hidden="false" customHeight="false" outlineLevel="0" collapsed="false">
      <c r="L499" s="1" t="n">
        <f aca="false">SUM(C499:K499)</f>
        <v>0</v>
      </c>
    </row>
    <row r="500" customFormat="false" ht="15" hidden="false" customHeight="false" outlineLevel="0" collapsed="false">
      <c r="L500" s="1" t="n">
        <f aca="false">SUM(C500:K500)</f>
        <v>0</v>
      </c>
    </row>
    <row r="501" customFormat="false" ht="15" hidden="false" customHeight="false" outlineLevel="0" collapsed="false">
      <c r="L501" s="1" t="n">
        <f aca="false">SUM(C501:K501)</f>
        <v>0</v>
      </c>
    </row>
    <row r="502" customFormat="false" ht="15" hidden="false" customHeight="false" outlineLevel="0" collapsed="false">
      <c r="L502" s="1" t="n">
        <f aca="false">SUM(C502:K502)</f>
        <v>0</v>
      </c>
    </row>
    <row r="503" customFormat="false" ht="15" hidden="false" customHeight="false" outlineLevel="0" collapsed="false">
      <c r="L503" s="1" t="n">
        <f aca="false">SUM(C503:K503)</f>
        <v>0</v>
      </c>
    </row>
    <row r="504" customFormat="false" ht="15" hidden="false" customHeight="false" outlineLevel="0" collapsed="false">
      <c r="L504" s="1" t="n">
        <f aca="false">SUM(C504:K504)</f>
        <v>0</v>
      </c>
    </row>
    <row r="505" customFormat="false" ht="15" hidden="false" customHeight="false" outlineLevel="0" collapsed="false">
      <c r="L505" s="1" t="n">
        <f aca="false">SUM(C505:K505)</f>
        <v>0</v>
      </c>
    </row>
    <row r="506" customFormat="false" ht="15" hidden="false" customHeight="false" outlineLevel="0" collapsed="false">
      <c r="L506" s="1" t="n">
        <f aca="false">SUM(C506:K506)</f>
        <v>0</v>
      </c>
    </row>
    <row r="507" customFormat="false" ht="15" hidden="false" customHeight="false" outlineLevel="0" collapsed="false">
      <c r="L507" s="1" t="n">
        <f aca="false">SUM(C507:K507)</f>
        <v>0</v>
      </c>
    </row>
    <row r="508" customFormat="false" ht="15" hidden="false" customHeight="false" outlineLevel="0" collapsed="false">
      <c r="L508" s="1" t="n">
        <f aca="false">SUM(C508:K508)</f>
        <v>0</v>
      </c>
    </row>
    <row r="509" customFormat="false" ht="15" hidden="false" customHeight="false" outlineLevel="0" collapsed="false">
      <c r="L509" s="1" t="n">
        <f aca="false">SUM(C509:K509)</f>
        <v>0</v>
      </c>
    </row>
    <row r="510" customFormat="false" ht="15" hidden="false" customHeight="false" outlineLevel="0" collapsed="false">
      <c r="L510" s="1" t="n">
        <f aca="false">SUM(C510:K510)</f>
        <v>0</v>
      </c>
    </row>
    <row r="511" customFormat="false" ht="15" hidden="false" customHeight="false" outlineLevel="0" collapsed="false">
      <c r="L511" s="1" t="n">
        <f aca="false">SUM(C511:K511)</f>
        <v>0</v>
      </c>
    </row>
    <row r="512" customFormat="false" ht="15" hidden="false" customHeight="false" outlineLevel="0" collapsed="false">
      <c r="L512" s="1" t="n">
        <f aca="false">SUM(C512:K512)</f>
        <v>0</v>
      </c>
    </row>
    <row r="513" customFormat="false" ht="15" hidden="false" customHeight="false" outlineLevel="0" collapsed="false">
      <c r="L513" s="1" t="n">
        <f aca="false">SUM(C513:K513)</f>
        <v>0</v>
      </c>
    </row>
    <row r="514" customFormat="false" ht="15" hidden="false" customHeight="false" outlineLevel="0" collapsed="false">
      <c r="L514" s="1" t="n">
        <f aca="false">SUM(C514:K514)</f>
        <v>0</v>
      </c>
    </row>
    <row r="515" customFormat="false" ht="15" hidden="false" customHeight="false" outlineLevel="0" collapsed="false">
      <c r="L515" s="1" t="n">
        <f aca="false">SUM(C515:K515)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1.4615384615385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3" min="11" style="0" width="10.0688259109312"/>
    <col collapsed="false" hidden="false" max="14" min="14" style="0" width="10.497975708502"/>
    <col collapsed="false" hidden="false" max="15" min="15" style="0" width="10.6032388663968"/>
    <col collapsed="false" hidden="false" max="16" min="16" style="0" width="10.497975708502"/>
    <col collapsed="false" hidden="false" max="1025" min="17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73</v>
      </c>
      <c r="L1" s="4" t="n">
        <v>79.28</v>
      </c>
      <c r="M1" s="4" t="n">
        <f aca="false">(K1 + L1) / 2</f>
        <v>76.14</v>
      </c>
      <c r="O1" s="23" t="s">
        <v>134</v>
      </c>
      <c r="P1" s="23" t="s">
        <v>135</v>
      </c>
      <c r="Q1" s="23" t="s">
        <v>136</v>
      </c>
      <c r="R1" s="23" t="s">
        <v>137</v>
      </c>
      <c r="S1" s="23" t="s">
        <v>138</v>
      </c>
      <c r="T1" s="23" t="s">
        <v>233</v>
      </c>
    </row>
    <row r="2" s="6" customFormat="true" ht="15" hidden="false" customHeight="false" outlineLevel="0" collapsed="false">
      <c r="A2" s="5" t="n">
        <v>42371</v>
      </c>
      <c r="B2" s="6" t="s">
        <v>8</v>
      </c>
      <c r="C2" s="25" t="n">
        <f aca="false">49.44 * K1 + 1326.03 * L1 + 3500 + 2726 + 30634.43</f>
        <v>145597.2084</v>
      </c>
      <c r="D2" s="25" t="n">
        <f aca="false">C2</f>
        <v>145597.2084</v>
      </c>
      <c r="E2" s="25"/>
      <c r="F2" s="25" t="n">
        <f aca="false">E2</f>
        <v>0</v>
      </c>
      <c r="G2" s="25" t="n">
        <f aca="false">D2-F2</f>
        <v>145597.2084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1994.48230684932</v>
      </c>
      <c r="L2" s="8" t="n">
        <f aca="false">$G2 / L$1</f>
        <v>1836.4935469223</v>
      </c>
      <c r="M2" s="8" t="n">
        <f aca="false">$G2 / M$1</f>
        <v>1912.23021276596</v>
      </c>
      <c r="O2" s="33" t="n">
        <v>0.14</v>
      </c>
      <c r="P2" s="8" t="n">
        <v>10155</v>
      </c>
      <c r="Q2" s="8" t="n">
        <f aca="false">P2 * O2</f>
        <v>1421.7</v>
      </c>
      <c r="R2" s="34" t="n">
        <v>0.01</v>
      </c>
      <c r="S2" s="34" t="n">
        <v>0</v>
      </c>
      <c r="T2" s="8" t="n">
        <v>300</v>
      </c>
    </row>
    <row r="3" customFormat="false" ht="15" hidden="false" customHeight="false" outlineLevel="0" collapsed="false">
      <c r="A3" s="13" t="n">
        <v>42380</v>
      </c>
      <c r="B3" s="14" t="s">
        <v>7</v>
      </c>
      <c r="C3" s="0"/>
      <c r="D3" s="27" t="n">
        <f aca="false">C3+D2</f>
        <v>145597.2084</v>
      </c>
      <c r="E3" s="27" t="n">
        <f aca="false">H$2  * (A4 - A3) / I$2</f>
        <v>25941.25433304</v>
      </c>
      <c r="F3" s="27" t="n">
        <f aca="false">E3+F2</f>
        <v>25941.25433304</v>
      </c>
      <c r="G3" s="25" t="n">
        <f aca="false">D3-F3</f>
        <v>119655.95406696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42400</v>
      </c>
      <c r="B4" s="14" t="s">
        <v>9</v>
      </c>
      <c r="C4" s="25" t="n">
        <v>45000</v>
      </c>
      <c r="D4" s="27" t="n">
        <f aca="false">C4+D3</f>
        <v>190597.2084</v>
      </c>
      <c r="E4" s="27"/>
      <c r="F4" s="25" t="n">
        <f aca="false">E4+F3</f>
        <v>25941.25433304</v>
      </c>
      <c r="G4" s="25" t="n">
        <f aca="false">D4-F4</f>
        <v>164655.95406696</v>
      </c>
      <c r="L4" s="23"/>
      <c r="M4" s="23"/>
    </row>
    <row r="5" customFormat="false" ht="15" hidden="false" customHeight="false" outlineLevel="0" collapsed="false">
      <c r="A5" s="13" t="n">
        <v>42400</v>
      </c>
      <c r="B5" s="14" t="s">
        <v>131</v>
      </c>
      <c r="C5" s="0"/>
      <c r="D5" s="27" t="n">
        <f aca="false">C5+D4</f>
        <v>190597.2084</v>
      </c>
      <c r="E5" s="27" t="n">
        <v>30000</v>
      </c>
      <c r="F5" s="25" t="n">
        <f aca="false">E5+F4</f>
        <v>55941.25433304</v>
      </c>
      <c r="G5" s="25" t="n">
        <f aca="false">D5-F5</f>
        <v>134655.95406696</v>
      </c>
      <c r="L5" s="23"/>
      <c r="M5" s="23"/>
    </row>
    <row r="6" s="17" customFormat="true" ht="15" hidden="false" customHeight="false" outlineLevel="0" collapsed="false">
      <c r="A6" s="13" t="n">
        <v>42400</v>
      </c>
      <c r="B6" s="14" t="s">
        <v>7</v>
      </c>
      <c r="C6" s="25"/>
      <c r="D6" s="27" t="n">
        <f aca="false">C6+D5</f>
        <v>190597.2084</v>
      </c>
      <c r="E6" s="27" t="n">
        <f aca="false">H$2  * (A7 - A6) / I$2</f>
        <v>19455.94074978</v>
      </c>
      <c r="F6" s="25" t="n">
        <f aca="false">E6+F5</f>
        <v>75397.19508282</v>
      </c>
      <c r="G6" s="25" t="n">
        <f aca="false">D6-F6</f>
        <v>115200.01331718</v>
      </c>
      <c r="K6" s="23"/>
      <c r="L6" s="23"/>
      <c r="M6" s="23"/>
    </row>
    <row r="7" customFormat="false" ht="15" hidden="false" customHeight="false" outlineLevel="0" collapsed="false">
      <c r="A7" s="13" t="n">
        <v>42415</v>
      </c>
      <c r="B7" s="14" t="s">
        <v>7</v>
      </c>
      <c r="C7" s="0"/>
      <c r="D7" s="27" t="n">
        <f aca="false">C7+D6</f>
        <v>190597.2084</v>
      </c>
      <c r="E7" s="27" t="n">
        <f aca="false">H$2  * (A8 - A7) / I$2</f>
        <v>16861.815316476</v>
      </c>
      <c r="F7" s="25" t="n">
        <f aca="false">E7+F6</f>
        <v>92259.010399296</v>
      </c>
      <c r="G7" s="25" t="n">
        <f aca="false">D7-F7</f>
        <v>98338.198000704</v>
      </c>
      <c r="K7" s="23"/>
      <c r="L7" s="23"/>
      <c r="M7" s="23"/>
    </row>
    <row r="8" s="38" customFormat="true" ht="15" hidden="false" customHeight="false" outlineLevel="0" collapsed="false">
      <c r="A8" s="37" t="n">
        <v>42428</v>
      </c>
      <c r="B8" s="38" t="s">
        <v>9</v>
      </c>
      <c r="C8" s="39"/>
      <c r="D8" s="39" t="n">
        <f aca="false">C8+D7</f>
        <v>190597.2084</v>
      </c>
      <c r="E8" s="39"/>
      <c r="F8" s="39" t="n">
        <f aca="false">E8+F7</f>
        <v>92259.010399296</v>
      </c>
      <c r="G8" s="39" t="n">
        <f aca="false">D8-F8</f>
        <v>98338.198000704</v>
      </c>
      <c r="K8" s="40"/>
      <c r="L8" s="40"/>
      <c r="M8" s="40"/>
    </row>
    <row r="9" customFormat="false" ht="15" hidden="false" customHeight="false" outlineLevel="0" collapsed="false">
      <c r="A9" s="13" t="n">
        <v>42428</v>
      </c>
      <c r="B9" s="14" t="s">
        <v>131</v>
      </c>
      <c r="C9" s="0"/>
      <c r="D9" s="27" t="n">
        <f aca="false">C9+D8</f>
        <v>190597.2084</v>
      </c>
      <c r="E9" s="27" t="n">
        <v>30000</v>
      </c>
      <c r="F9" s="25" t="n">
        <f aca="false">E9+F8</f>
        <v>122259.010399296</v>
      </c>
      <c r="G9" s="25" t="n">
        <f aca="false">D9-F9</f>
        <v>68338.198000704</v>
      </c>
      <c r="K9" s="23"/>
      <c r="L9" s="23"/>
      <c r="M9" s="23"/>
    </row>
    <row r="10" customFormat="false" ht="15" hidden="false" customHeight="false" outlineLevel="0" collapsed="false">
      <c r="A10" s="13" t="n">
        <v>42428</v>
      </c>
      <c r="B10" s="14" t="s">
        <v>7</v>
      </c>
      <c r="C10" s="0"/>
      <c r="D10" s="25" t="n">
        <f aca="false">C10+D9</f>
        <v>190597.2084</v>
      </c>
      <c r="E10" s="27" t="n">
        <f aca="false">H$2  * (A11 - A10) / I$2</f>
        <v>20753.003466432</v>
      </c>
      <c r="F10" s="25" t="n">
        <f aca="false">E10+F9</f>
        <v>143012.013865728</v>
      </c>
      <c r="G10" s="25" t="n">
        <f aca="false">D10-F10</f>
        <v>47585.194534272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42444</v>
      </c>
      <c r="B11" s="14" t="s">
        <v>139</v>
      </c>
      <c r="C11" s="35" t="n">
        <f aca="false">T$2 * (G10 / Q$2) * (1 - R$2 - S$2)</f>
        <v>9940.77708143687</v>
      </c>
      <c r="D11" s="25" t="n">
        <f aca="false">C11+D10</f>
        <v>200537.985481437</v>
      </c>
      <c r="E11" s="27"/>
      <c r="F11" s="25" t="n">
        <f aca="false">E11+F10</f>
        <v>143012.013865728</v>
      </c>
      <c r="G11" s="25" t="n">
        <f aca="false">D11-F11</f>
        <v>57525.9716157089</v>
      </c>
    </row>
    <row r="12" customFormat="false" ht="15" hidden="false" customHeight="false" outlineLevel="0" collapsed="false">
      <c r="A12" s="13" t="n">
        <v>42460</v>
      </c>
      <c r="B12" s="14" t="s">
        <v>131</v>
      </c>
      <c r="C12" s="0"/>
      <c r="D12" s="27" t="n">
        <f aca="false">C12+D11</f>
        <v>200537.985481437</v>
      </c>
      <c r="E12" s="27" t="n">
        <v>30000</v>
      </c>
      <c r="F12" s="25" t="n">
        <f aca="false">E12+F11</f>
        <v>173012.013865728</v>
      </c>
      <c r="G12" s="25" t="n">
        <f aca="false">D12-F12</f>
        <v>27525.9716157089</v>
      </c>
    </row>
    <row r="13" customFormat="false" ht="15" hidden="false" customHeight="false" outlineLevel="0" collapsed="false">
      <c r="A13" s="13" t="n">
        <v>42460</v>
      </c>
      <c r="B13" s="14" t="s">
        <v>7</v>
      </c>
      <c r="C13" s="0"/>
      <c r="D13" s="27" t="n">
        <f aca="false">C13+D12</f>
        <v>200537.985481437</v>
      </c>
      <c r="E13" s="27" t="n">
        <f aca="false">H$2  * (A14 - A13) / I$2</f>
        <v>7782.376299912</v>
      </c>
      <c r="F13" s="25" t="n">
        <f aca="false">E13+F12</f>
        <v>180794.39016564</v>
      </c>
      <c r="G13" s="25" t="n">
        <f aca="false">D13-F13</f>
        <v>19743.5953157969</v>
      </c>
    </row>
    <row r="14" customFormat="false" ht="15" hidden="false" customHeight="false" outlineLevel="0" collapsed="false">
      <c r="A14" s="13" t="n">
        <v>42466</v>
      </c>
      <c r="B14" s="14"/>
      <c r="C14" s="0"/>
      <c r="D14" s="25" t="n">
        <f aca="false">C14+D13</f>
        <v>200537.985481437</v>
      </c>
      <c r="E14" s="0"/>
      <c r="F14" s="25" t="n">
        <f aca="false">E14+F13</f>
        <v>180794.39016564</v>
      </c>
      <c r="G14" s="25" t="n">
        <f aca="false">D14-F14</f>
        <v>19743.5953157969</v>
      </c>
    </row>
    <row r="15" customFormat="false" ht="15" hidden="false" customHeight="false" outlineLevel="0" collapsed="false">
      <c r="A15" s="13"/>
      <c r="B15" s="14"/>
      <c r="C15" s="0"/>
      <c r="D15" s="25" t="n">
        <f aca="false">C15+D14</f>
        <v>200537.985481437</v>
      </c>
      <c r="E15" s="0"/>
      <c r="F15" s="25" t="n">
        <f aca="false">E15+F14</f>
        <v>180794.39016564</v>
      </c>
      <c r="G15" s="25" t="n">
        <f aca="false">D15-F15</f>
        <v>19743.5953157969</v>
      </c>
    </row>
    <row r="16" customFormat="false" ht="15" hidden="false" customHeight="false" outlineLevel="0" collapsed="false">
      <c r="A16" s="13"/>
      <c r="B16" s="14"/>
      <c r="C16" s="0"/>
      <c r="D16" s="25" t="n">
        <f aca="false">C16+D15</f>
        <v>200537.985481437</v>
      </c>
      <c r="E16" s="0"/>
      <c r="F16" s="25" t="n">
        <f aca="false">E16+F15</f>
        <v>180794.39016564</v>
      </c>
      <c r="G16" s="25" t="n">
        <f aca="false">D16-F16</f>
        <v>19743.5953157969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200537.985481437</v>
      </c>
      <c r="E17" s="0"/>
      <c r="F17" s="25" t="n">
        <f aca="false">E17+F16</f>
        <v>180794.39016564</v>
      </c>
      <c r="G17" s="25" t="n">
        <f aca="false">D17-F17</f>
        <v>19743.5953157969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200537.985481437</v>
      </c>
      <c r="E18" s="27"/>
      <c r="F18" s="25" t="n">
        <f aca="false">E18+F17</f>
        <v>180794.39016564</v>
      </c>
      <c r="G18" s="25" t="n">
        <f aca="false">D18-F18</f>
        <v>19743.5953157969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200537.985481437</v>
      </c>
      <c r="E19" s="27"/>
      <c r="F19" s="25" t="n">
        <f aca="false">E19+F18</f>
        <v>180794.39016564</v>
      </c>
      <c r="G19" s="25" t="n">
        <f aca="false">D19-F19</f>
        <v>19743.5953157969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200537.985481437</v>
      </c>
      <c r="E20" s="27"/>
      <c r="F20" s="25" t="n">
        <f aca="false">E20+F19</f>
        <v>180794.39016564</v>
      </c>
      <c r="G20" s="25" t="n">
        <f aca="false">D20-F20</f>
        <v>19743.5953157969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200537.985481437</v>
      </c>
      <c r="E21" s="0"/>
      <c r="F21" s="25" t="n">
        <f aca="false">E21+F20</f>
        <v>180794.39016564</v>
      </c>
      <c r="G21" s="25" t="n">
        <f aca="false">D21-F21</f>
        <v>19743.5953157969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200537.985481437</v>
      </c>
      <c r="E22" s="0"/>
      <c r="F22" s="25" t="n">
        <f aca="false">E22+F21</f>
        <v>180794.39016564</v>
      </c>
      <c r="G22" s="25" t="n">
        <f aca="false">D22-F22</f>
        <v>19743.5953157969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200537.985481437</v>
      </c>
      <c r="E23" s="27"/>
      <c r="F23" s="25" t="n">
        <f aca="false">E23+F22</f>
        <v>180794.39016564</v>
      </c>
      <c r="G23" s="25" t="n">
        <f aca="false">D23-F23</f>
        <v>19743.5953157969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200537.985481437</v>
      </c>
      <c r="E24" s="27"/>
      <c r="F24" s="25" t="n">
        <f aca="false">E24+F23</f>
        <v>180794.39016564</v>
      </c>
      <c r="G24" s="25" t="n">
        <f aca="false">D24-F24</f>
        <v>19743.5953157969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T$2 * (G24 / Q$2) * (1 - R$2 - S$2)</f>
        <v>4124.532467322</v>
      </c>
      <c r="D25" s="25" t="n">
        <f aca="false">C25+D24</f>
        <v>204662.517948759</v>
      </c>
      <c r="F25" s="25" t="n">
        <f aca="false">E25+F24</f>
        <v>180794.39016564</v>
      </c>
      <c r="G25" s="25" t="n">
        <f aca="false">D25-F25</f>
        <v>23868.1277831189</v>
      </c>
    </row>
    <row r="26" customFormat="false" ht="15" hidden="false" customHeight="false" outlineLevel="0" collapsed="false">
      <c r="A26" s="18"/>
      <c r="D26" s="25" t="n">
        <f aca="false">C26+D25</f>
        <v>204662.517948759</v>
      </c>
      <c r="F26" s="25" t="n">
        <f aca="false">E26+F25</f>
        <v>180794.39016564</v>
      </c>
      <c r="G26" s="25" t="n">
        <f aca="false">D26-F26</f>
        <v>23868.1277831189</v>
      </c>
    </row>
    <row r="27" customFormat="false" ht="15" hidden="false" customHeight="false" outlineLevel="0" collapsed="false">
      <c r="A27" s="18"/>
      <c r="D27" s="25" t="n">
        <f aca="false">C27+D26</f>
        <v>204662.517948759</v>
      </c>
      <c r="F27" s="25" t="n">
        <f aca="false">E27+F26</f>
        <v>180794.39016564</v>
      </c>
      <c r="G27" s="25" t="n">
        <f aca="false">D27-F27</f>
        <v>23868.1277831189</v>
      </c>
    </row>
    <row r="28" customFormat="false" ht="15" hidden="false" customHeight="false" outlineLevel="0" collapsed="false">
      <c r="A28" s="18"/>
      <c r="D28" s="25" t="n">
        <f aca="false">C28+D27</f>
        <v>204662.517948759</v>
      </c>
      <c r="F28" s="25" t="n">
        <f aca="false">E28+F27</f>
        <v>180794.39016564</v>
      </c>
      <c r="G28" s="25" t="n">
        <f aca="false">D28-F28</f>
        <v>23868.1277831189</v>
      </c>
    </row>
    <row r="29" customFormat="false" ht="15" hidden="false" customHeight="false" outlineLevel="0" collapsed="false">
      <c r="A29" s="18"/>
      <c r="D29" s="25" t="n">
        <f aca="false">C29+D28</f>
        <v>204662.517948759</v>
      </c>
      <c r="F29" s="25" t="n">
        <f aca="false">E29+F28</f>
        <v>180794.39016564</v>
      </c>
      <c r="G29" s="25" t="n">
        <f aca="false">D29-F29</f>
        <v>23868.1277831189</v>
      </c>
    </row>
    <row r="30" customFormat="false" ht="15" hidden="false" customHeight="false" outlineLevel="0" collapsed="false">
      <c r="A30" s="18"/>
      <c r="D30" s="25" t="n">
        <f aca="false">C30+D29</f>
        <v>204662.517948759</v>
      </c>
      <c r="F30" s="25" t="n">
        <f aca="false">E30+F29</f>
        <v>180794.39016564</v>
      </c>
      <c r="G30" s="25" t="n">
        <f aca="false">D30-F30</f>
        <v>23868.1277831189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1.4615384615385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3" min="11" style="0" width="10.0688259109312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73</v>
      </c>
      <c r="L1" s="4" t="n">
        <v>79.28</v>
      </c>
      <c r="M1" s="4" t="n">
        <f aca="false">(K1 + L1) / 2</f>
        <v>76.14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42371</v>
      </c>
      <c r="B2" s="6" t="s">
        <v>8</v>
      </c>
      <c r="C2" s="25" t="n">
        <f aca="false">49.44 * K1 + 1326.03 * L1 + 3500 + 2726 + O2</f>
        <v>145597.2084</v>
      </c>
      <c r="D2" s="25" t="n">
        <f aca="false">C2</f>
        <v>145597.2084</v>
      </c>
      <c r="E2" s="25"/>
      <c r="F2" s="25" t="n">
        <f aca="false">E2</f>
        <v>0</v>
      </c>
      <c r="G2" s="25" t="n">
        <f aca="false">D2-F2</f>
        <v>145597.2084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1994.48230684932</v>
      </c>
      <c r="L2" s="8" t="n">
        <f aca="false">$G2 / L$1</f>
        <v>1836.4935469223</v>
      </c>
      <c r="M2" s="8" t="n">
        <f aca="false">$G2 / M$1</f>
        <v>1912.23021276596</v>
      </c>
      <c r="O2" s="41" t="n">
        <v>30634.43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300</v>
      </c>
    </row>
    <row r="3" customFormat="false" ht="15" hidden="false" customHeight="false" outlineLevel="0" collapsed="false">
      <c r="A3" s="13" t="n">
        <v>42380</v>
      </c>
      <c r="B3" s="14" t="s">
        <v>7</v>
      </c>
      <c r="C3" s="0"/>
      <c r="D3" s="27" t="n">
        <f aca="false">C3+D2</f>
        <v>145597.2084</v>
      </c>
      <c r="E3" s="27" t="n">
        <f aca="false">H$2  * (A4 - A3) / I$2</f>
        <v>25941.25433304</v>
      </c>
      <c r="F3" s="27" t="n">
        <f aca="false">E3+F2</f>
        <v>25941.25433304</v>
      </c>
      <c r="G3" s="25" t="n">
        <f aca="false">D3-F3</f>
        <v>119655.95406696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42400</v>
      </c>
      <c r="B4" s="14" t="s">
        <v>139</v>
      </c>
      <c r="C4" s="35" t="n">
        <f aca="false">U$2 * (O2 / R$2) * (1 - S$2 - T$2) * (10 / I2)</f>
        <v>2102.56442218075</v>
      </c>
      <c r="D4" s="27" t="n">
        <f aca="false">C4+D3</f>
        <v>147699.772822181</v>
      </c>
      <c r="E4" s="27"/>
      <c r="F4" s="25" t="n">
        <f aca="false">E4+F3</f>
        <v>25941.25433304</v>
      </c>
      <c r="G4" s="25" t="n">
        <f aca="false">D4-F4</f>
        <v>121758.518489141</v>
      </c>
      <c r="L4" s="23"/>
      <c r="M4" s="23"/>
    </row>
    <row r="5" customFormat="false" ht="15" hidden="false" customHeight="false" outlineLevel="0" collapsed="false">
      <c r="A5" s="13" t="n">
        <v>42400</v>
      </c>
      <c r="B5" s="14" t="s">
        <v>9</v>
      </c>
      <c r="C5" s="25" t="n">
        <v>45000</v>
      </c>
      <c r="D5" s="27" t="n">
        <f aca="false">C5+D4</f>
        <v>192699.772822181</v>
      </c>
      <c r="E5" s="27"/>
      <c r="F5" s="25" t="n">
        <f aca="false">E5+F4</f>
        <v>25941.25433304</v>
      </c>
      <c r="G5" s="25" t="n">
        <f aca="false">D5-F5</f>
        <v>166758.518489141</v>
      </c>
      <c r="L5" s="23"/>
      <c r="M5" s="23"/>
    </row>
    <row r="6" s="17" customFormat="true" ht="15" hidden="false" customHeight="false" outlineLevel="0" collapsed="false">
      <c r="A6" s="13" t="n">
        <v>42400</v>
      </c>
      <c r="B6" s="14" t="s">
        <v>131</v>
      </c>
      <c r="C6" s="25"/>
      <c r="D6" s="27" t="n">
        <f aca="false">C6+D5</f>
        <v>192699.772822181</v>
      </c>
      <c r="E6" s="27" t="n">
        <v>30000</v>
      </c>
      <c r="F6" s="25" t="n">
        <f aca="false">E6+F5</f>
        <v>55941.25433304</v>
      </c>
      <c r="G6" s="25" t="n">
        <f aca="false">D6-F6</f>
        <v>136758.518489141</v>
      </c>
      <c r="K6" s="23"/>
      <c r="L6" s="23"/>
      <c r="M6" s="23"/>
    </row>
    <row r="7" customFormat="false" ht="15" hidden="false" customHeight="false" outlineLevel="0" collapsed="false">
      <c r="A7" s="13" t="n">
        <v>42400</v>
      </c>
      <c r="B7" s="14" t="s">
        <v>7</v>
      </c>
      <c r="C7" s="0"/>
      <c r="D7" s="27" t="n">
        <f aca="false">C7+D6</f>
        <v>192699.772822181</v>
      </c>
      <c r="E7" s="27" t="n">
        <f aca="false">H$2  * (A8 - A7) / I$2</f>
        <v>19455.94074978</v>
      </c>
      <c r="F7" s="25" t="n">
        <f aca="false">E7+F6</f>
        <v>75397.19508282</v>
      </c>
      <c r="G7" s="25" t="n">
        <f aca="false">D7-F7</f>
        <v>117302.577739361</v>
      </c>
      <c r="K7" s="23"/>
      <c r="L7" s="23"/>
      <c r="M7" s="23"/>
    </row>
    <row r="8" s="14" customFormat="true" ht="15" hidden="false" customHeight="false" outlineLevel="0" collapsed="false">
      <c r="A8" s="13" t="n">
        <v>42415</v>
      </c>
      <c r="B8" s="14" t="s">
        <v>139</v>
      </c>
      <c r="C8" s="35" t="n">
        <f aca="false">U$2 * (G7 / R$2) * (1 - S$2 - T$2) * ((A8 - A7) / I$2)</f>
        <v>12076.4231577773</v>
      </c>
      <c r="D8" s="27" t="n">
        <f aca="false">C8+D7</f>
        <v>204776.195979958</v>
      </c>
      <c r="E8" s="27"/>
      <c r="F8" s="27" t="n">
        <f aca="false">E8+F7</f>
        <v>75397.19508282</v>
      </c>
      <c r="G8" s="27" t="n">
        <f aca="false">D8-F8</f>
        <v>129379.000897138</v>
      </c>
      <c r="K8" s="42"/>
      <c r="L8" s="42"/>
      <c r="M8" s="42"/>
    </row>
    <row r="9" customFormat="false" ht="15" hidden="false" customHeight="false" outlineLevel="0" collapsed="false">
      <c r="A9" s="13" t="n">
        <v>42415</v>
      </c>
      <c r="B9" s="14" t="s">
        <v>7</v>
      </c>
      <c r="C9" s="0"/>
      <c r="D9" s="27" t="n">
        <f aca="false">C9+D8</f>
        <v>204776.195979958</v>
      </c>
      <c r="E9" s="27" t="n">
        <f aca="false">H$2  * (A10 - A9) / I$2</f>
        <v>16861.815316476</v>
      </c>
      <c r="F9" s="25" t="n">
        <f aca="false">E9+F8</f>
        <v>92259.010399296</v>
      </c>
      <c r="G9" s="25" t="n">
        <f aca="false">D9-F9</f>
        <v>112517.185580662</v>
      </c>
      <c r="K9" s="23"/>
      <c r="L9" s="23"/>
      <c r="M9" s="23"/>
    </row>
    <row r="10" customFormat="false" ht="15" hidden="false" customHeight="false" outlineLevel="0" collapsed="false">
      <c r="A10" s="13" t="n">
        <v>42428</v>
      </c>
      <c r="B10" s="14" t="s">
        <v>139</v>
      </c>
      <c r="C10" s="35" t="n">
        <f aca="false">U$2 * (G9 / R$2) * (1 - S$2 - T$2) * ((A10 - A9) / I$2)</f>
        <v>10039.2604227189</v>
      </c>
      <c r="D10" s="27" t="n">
        <f aca="false">C10+D9</f>
        <v>214815.456402677</v>
      </c>
      <c r="E10" s="27"/>
      <c r="F10" s="25" t="n">
        <f aca="false">E10+F9</f>
        <v>92259.010399296</v>
      </c>
      <c r="G10" s="25" t="n">
        <f aca="false">D10-F10</f>
        <v>122556.446003381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42428</v>
      </c>
      <c r="B11" s="14" t="s">
        <v>235</v>
      </c>
      <c r="C11" s="27" t="n">
        <f aca="false">5000 * $K$1</f>
        <v>365000</v>
      </c>
      <c r="D11" s="27" t="n">
        <f aca="false">C11+D10</f>
        <v>579815.456402677</v>
      </c>
      <c r="E11" s="27"/>
      <c r="F11" s="25" t="n">
        <f aca="false">E11+F10</f>
        <v>92259.010399296</v>
      </c>
      <c r="G11" s="25" t="n">
        <f aca="false">D11-F11</f>
        <v>487556.446003381</v>
      </c>
    </row>
    <row r="12" customFormat="false" ht="15" hidden="false" customHeight="false" outlineLevel="0" collapsed="false">
      <c r="A12" s="13" t="n">
        <v>42428</v>
      </c>
      <c r="B12" s="14" t="s">
        <v>131</v>
      </c>
      <c r="C12" s="0"/>
      <c r="D12" s="27" t="n">
        <f aca="false">C12+D11</f>
        <v>579815.456402677</v>
      </c>
      <c r="E12" s="27" t="n">
        <v>30000</v>
      </c>
      <c r="F12" s="25" t="n">
        <f aca="false">E12+F11</f>
        <v>122259.010399296</v>
      </c>
      <c r="G12" s="25" t="n">
        <f aca="false">D12-F12</f>
        <v>457556.446003381</v>
      </c>
    </row>
    <row r="13" customFormat="false" ht="15" hidden="false" customHeight="false" outlineLevel="0" collapsed="false">
      <c r="A13" s="13" t="n">
        <v>42428</v>
      </c>
      <c r="B13" s="14" t="s">
        <v>7</v>
      </c>
      <c r="C13" s="0"/>
      <c r="D13" s="25" t="n">
        <f aca="false">C13+D12</f>
        <v>579815.456402677</v>
      </c>
      <c r="E13" s="27" t="n">
        <f aca="false">H$2  * (A14 - A13) / I$2</f>
        <v>20753.003466432</v>
      </c>
      <c r="F13" s="25" t="n">
        <f aca="false">E13+F12</f>
        <v>143012.013865728</v>
      </c>
      <c r="G13" s="25" t="n">
        <f aca="false">D13-F13</f>
        <v>436803.442536949</v>
      </c>
    </row>
    <row r="14" customFormat="false" ht="15" hidden="false" customHeight="false" outlineLevel="0" collapsed="false">
      <c r="A14" s="13" t="n">
        <v>42444</v>
      </c>
      <c r="B14" s="14" t="s">
        <v>139</v>
      </c>
      <c r="C14" s="35" t="n">
        <f aca="false">U$2 * (G13 / R$2) * (1 - S$2 - T$2) * ((A14 - A13) / I$2)</f>
        <v>47967.3297144037</v>
      </c>
      <c r="D14" s="25" t="n">
        <f aca="false">C14+D13</f>
        <v>627782.786117081</v>
      </c>
      <c r="E14" s="27"/>
      <c r="F14" s="25" t="n">
        <f aca="false">E14+F13</f>
        <v>143012.013865728</v>
      </c>
      <c r="G14" s="25" t="n">
        <f aca="false">D14-F14</f>
        <v>484770.772251353</v>
      </c>
    </row>
    <row r="15" customFormat="false" ht="15" hidden="false" customHeight="false" outlineLevel="0" collapsed="false">
      <c r="A15" s="13" t="n">
        <v>42460</v>
      </c>
      <c r="B15" s="14" t="s">
        <v>131</v>
      </c>
      <c r="C15" s="0"/>
      <c r="D15" s="27" t="n">
        <f aca="false">C15+D14</f>
        <v>627782.786117081</v>
      </c>
      <c r="E15" s="27" t="n">
        <v>30000</v>
      </c>
      <c r="F15" s="25" t="n">
        <f aca="false">E15+F14</f>
        <v>173012.013865728</v>
      </c>
      <c r="G15" s="25" t="n">
        <f aca="false">D15-F15</f>
        <v>454770.772251353</v>
      </c>
    </row>
    <row r="16" customFormat="false" ht="15" hidden="false" customHeight="false" outlineLevel="0" collapsed="false">
      <c r="A16" s="13" t="n">
        <v>42460</v>
      </c>
      <c r="B16" s="14" t="s">
        <v>7</v>
      </c>
      <c r="C16" s="0"/>
      <c r="D16" s="27" t="n">
        <f aca="false">C16+D15</f>
        <v>627782.786117081</v>
      </c>
      <c r="E16" s="27" t="n">
        <f aca="false">H$2  * (A17 - A16) / I$2</f>
        <v>19455.94074978</v>
      </c>
      <c r="F16" s="25" t="n">
        <f aca="false">E16+F15</f>
        <v>192467.954615508</v>
      </c>
      <c r="G16" s="25" t="n">
        <f aca="false">D16-F16</f>
        <v>435314.831501573</v>
      </c>
    </row>
    <row r="17" customFormat="false" ht="15" hidden="false" customHeight="false" outlineLevel="0" collapsed="false">
      <c r="A17" s="13" t="n">
        <v>42475</v>
      </c>
      <c r="B17" s="14" t="s">
        <v>139</v>
      </c>
      <c r="C17" s="35" t="n">
        <f aca="false">U$2 * (G16 / R$2) * (1 - S$2 - T$2) * ((A17 - A16) / I$2)</f>
        <v>44816.1175430463</v>
      </c>
      <c r="D17" s="25" t="n">
        <f aca="false">C17+D16</f>
        <v>672598.903660127</v>
      </c>
      <c r="E17" s="0"/>
      <c r="F17" s="25" t="n">
        <f aca="false">E17+F16</f>
        <v>192467.954615508</v>
      </c>
      <c r="G17" s="25" t="n">
        <f aca="false">D17-F17</f>
        <v>480130.949044619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672598.903660127</v>
      </c>
      <c r="E18" s="27"/>
      <c r="F18" s="25" t="n">
        <f aca="false">E18+F17</f>
        <v>192467.954615508</v>
      </c>
      <c r="G18" s="25" t="n">
        <f aca="false">D18-F18</f>
        <v>480130.949044619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672598.903660127</v>
      </c>
      <c r="E19" s="27"/>
      <c r="F19" s="25" t="n">
        <f aca="false">E19+F18</f>
        <v>192467.954615508</v>
      </c>
      <c r="G19" s="25" t="n">
        <f aca="false">D19-F19</f>
        <v>480130.949044619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672598.903660127</v>
      </c>
      <c r="E20" s="27"/>
      <c r="F20" s="25" t="n">
        <f aca="false">E20+F19</f>
        <v>192467.954615508</v>
      </c>
      <c r="G20" s="25" t="n">
        <f aca="false">D20-F20</f>
        <v>480130.949044619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672598.903660127</v>
      </c>
      <c r="E21" s="0"/>
      <c r="F21" s="25" t="n">
        <f aca="false">E21+F20</f>
        <v>192467.954615508</v>
      </c>
      <c r="G21" s="25" t="n">
        <f aca="false">D21-F21</f>
        <v>480130.949044619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672598.903660127</v>
      </c>
      <c r="E22" s="0"/>
      <c r="F22" s="25" t="n">
        <f aca="false">E22+F21</f>
        <v>192467.954615508</v>
      </c>
      <c r="G22" s="25" t="n">
        <f aca="false">D22-F22</f>
        <v>480130.949044619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672598.903660127</v>
      </c>
      <c r="E23" s="27"/>
      <c r="F23" s="25" t="n">
        <f aca="false">E23+F22</f>
        <v>192467.954615508</v>
      </c>
      <c r="G23" s="25" t="n">
        <f aca="false">D23-F23</f>
        <v>480130.949044619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672598.903660127</v>
      </c>
      <c r="E24" s="27"/>
      <c r="F24" s="25" t="n">
        <f aca="false">E24+F23</f>
        <v>192467.954615508</v>
      </c>
      <c r="G24" s="25" t="n">
        <f aca="false">D24-F24</f>
        <v>480130.949044619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100301.675364881</v>
      </c>
      <c r="D25" s="25" t="n">
        <f aca="false">C25+D24</f>
        <v>772900.579025008</v>
      </c>
      <c r="F25" s="25" t="n">
        <f aca="false">E25+F24</f>
        <v>192467.954615508</v>
      </c>
      <c r="G25" s="25" t="n">
        <f aca="false">D25-F25</f>
        <v>580432.6244095</v>
      </c>
    </row>
    <row r="26" customFormat="false" ht="15" hidden="false" customHeight="false" outlineLevel="0" collapsed="false">
      <c r="A26" s="18"/>
      <c r="D26" s="25" t="n">
        <f aca="false">C26+D25</f>
        <v>772900.579025008</v>
      </c>
      <c r="F26" s="25" t="n">
        <f aca="false">E26+F25</f>
        <v>192467.954615508</v>
      </c>
      <c r="G26" s="25" t="n">
        <f aca="false">D26-F26</f>
        <v>580432.6244095</v>
      </c>
    </row>
    <row r="27" customFormat="false" ht="15" hidden="false" customHeight="false" outlineLevel="0" collapsed="false">
      <c r="A27" s="18"/>
      <c r="D27" s="25" t="n">
        <f aca="false">C27+D26</f>
        <v>772900.579025008</v>
      </c>
      <c r="F27" s="25" t="n">
        <f aca="false">E27+F26</f>
        <v>192467.954615508</v>
      </c>
      <c r="G27" s="25" t="n">
        <f aca="false">D27-F27</f>
        <v>580432.6244095</v>
      </c>
    </row>
    <row r="28" customFormat="false" ht="15" hidden="false" customHeight="false" outlineLevel="0" collapsed="false">
      <c r="A28" s="18"/>
      <c r="D28" s="25" t="n">
        <f aca="false">C28+D27</f>
        <v>772900.579025008</v>
      </c>
      <c r="F28" s="25" t="n">
        <f aca="false">E28+F27</f>
        <v>192467.954615508</v>
      </c>
      <c r="G28" s="25" t="n">
        <f aca="false">D28-F28</f>
        <v>580432.6244095</v>
      </c>
    </row>
    <row r="29" customFormat="false" ht="15" hidden="false" customHeight="false" outlineLevel="0" collapsed="false">
      <c r="A29" s="18"/>
      <c r="D29" s="25" t="n">
        <f aca="false">C29+D28</f>
        <v>772900.579025008</v>
      </c>
      <c r="F29" s="25" t="n">
        <f aca="false">E29+F28</f>
        <v>192467.954615508</v>
      </c>
      <c r="G29" s="25" t="n">
        <f aca="false">D29-F29</f>
        <v>580432.6244095</v>
      </c>
    </row>
    <row r="30" customFormat="false" ht="15" hidden="false" customHeight="false" outlineLevel="0" collapsed="false">
      <c r="A30" s="18"/>
      <c r="D30" s="25" t="n">
        <f aca="false">C30+D29</f>
        <v>772900.579025008</v>
      </c>
      <c r="F30" s="25" t="n">
        <f aca="false">E30+F29</f>
        <v>192467.954615508</v>
      </c>
      <c r="G30" s="25" t="n">
        <f aca="false">D30-F30</f>
        <v>580432.6244095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1.4615384615385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3" min="11" style="0" width="10.0688259109312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81.87</v>
      </c>
      <c r="L1" s="4" t="n">
        <v>89.17</v>
      </c>
      <c r="M1" s="4" t="n">
        <f aca="false">(K1 + L1) / 2</f>
        <v>85.52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42390</v>
      </c>
      <c r="B2" s="6" t="s">
        <v>8</v>
      </c>
      <c r="C2" s="25" t="n">
        <f aca="false">49.44 * K1 + 1126.03 * L1 + 1000 + O2</f>
        <v>136090.1779</v>
      </c>
      <c r="D2" s="25" t="n">
        <f aca="false">C2</f>
        <v>136090.1779</v>
      </c>
      <c r="E2" s="25"/>
      <c r="F2" s="25" t="n">
        <f aca="false">E2</f>
        <v>0</v>
      </c>
      <c r="G2" s="25" t="n">
        <f aca="false">D2-F2</f>
        <v>136090.1779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1662.27162452669</v>
      </c>
      <c r="L2" s="8" t="n">
        <f aca="false">$G2 / L$1</f>
        <v>1526.18793203992</v>
      </c>
      <c r="M2" s="8" t="n">
        <f aca="false">$G2 / M$1</f>
        <v>1591.32574719364</v>
      </c>
      <c r="O2" s="41" t="n">
        <v>30634.43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13" t="n">
        <v>42400</v>
      </c>
      <c r="B3" s="14" t="s">
        <v>9</v>
      </c>
      <c r="C3" s="25" t="n">
        <f aca="false">45000 * 2</f>
        <v>90000</v>
      </c>
      <c r="D3" s="27" t="n">
        <f aca="false">C3+D2</f>
        <v>226090.1779</v>
      </c>
      <c r="E3" s="27"/>
      <c r="F3" s="27" t="n">
        <f aca="false">E3+F2</f>
        <v>0</v>
      </c>
      <c r="G3" s="25" t="n">
        <f aca="false">D3-F3</f>
        <v>226090.1779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42400</v>
      </c>
      <c r="B4" s="14" t="s">
        <v>131</v>
      </c>
      <c r="C4" s="0"/>
      <c r="D4" s="27" t="n">
        <f aca="false">C4+D3</f>
        <v>226090.1779</v>
      </c>
      <c r="E4" s="27" t="n">
        <v>30000</v>
      </c>
      <c r="F4" s="25" t="n">
        <f aca="false">E4+F3</f>
        <v>30000</v>
      </c>
      <c r="G4" s="25" t="n">
        <f aca="false">D4-F4</f>
        <v>196090.1779</v>
      </c>
      <c r="L4" s="23"/>
      <c r="M4" s="23"/>
    </row>
    <row r="5" customFormat="false" ht="15" hidden="false" customHeight="false" outlineLevel="0" collapsed="false">
      <c r="A5" s="13" t="n">
        <v>42400</v>
      </c>
      <c r="B5" s="14" t="s">
        <v>7</v>
      </c>
      <c r="C5" s="0"/>
      <c r="D5" s="27" t="n">
        <f aca="false">C5+D4</f>
        <v>226090.1779</v>
      </c>
      <c r="E5" s="27" t="n">
        <f aca="false">H$2  * (A6 - A5) / I$2</f>
        <v>19455.94074978</v>
      </c>
      <c r="F5" s="25" t="n">
        <f aca="false">E5+F4</f>
        <v>49455.94074978</v>
      </c>
      <c r="G5" s="25" t="n">
        <f aca="false">D5-F5</f>
        <v>176634.23715022</v>
      </c>
      <c r="L5" s="23"/>
      <c r="M5" s="23"/>
    </row>
    <row r="6" s="17" customFormat="true" ht="15" hidden="false" customHeight="false" outlineLevel="0" collapsed="false">
      <c r="A6" s="13" t="n">
        <v>42415</v>
      </c>
      <c r="B6" s="14" t="s">
        <v>139</v>
      </c>
      <c r="C6" s="35" t="n">
        <f aca="false">U$2 * (G5 / R$2) * (1 - S$2 - T$2) * ((A6 - A5) / I$2)</f>
        <v>0</v>
      </c>
      <c r="D6" s="27" t="n">
        <f aca="false">C6+D5</f>
        <v>226090.1779</v>
      </c>
      <c r="E6" s="27"/>
      <c r="F6" s="25" t="n">
        <f aca="false">E6+F5</f>
        <v>49455.94074978</v>
      </c>
      <c r="G6" s="25" t="n">
        <f aca="false">D6-F6</f>
        <v>176634.23715022</v>
      </c>
      <c r="K6" s="23"/>
      <c r="L6" s="23"/>
      <c r="M6" s="23"/>
    </row>
    <row r="7" customFormat="false" ht="15" hidden="false" customHeight="false" outlineLevel="0" collapsed="false">
      <c r="A7" s="13" t="n">
        <v>42415</v>
      </c>
      <c r="B7" s="14" t="s">
        <v>7</v>
      </c>
      <c r="C7" s="0"/>
      <c r="D7" s="27" t="n">
        <f aca="false">C7+D6</f>
        <v>226090.1779</v>
      </c>
      <c r="E7" s="27" t="n">
        <f aca="false">H$2  * (A8 - A7) / I$2</f>
        <v>16861.815316476</v>
      </c>
      <c r="F7" s="25" t="n">
        <f aca="false">E7+F6</f>
        <v>66317.756066256</v>
      </c>
      <c r="G7" s="25" t="n">
        <f aca="false">D7-F7</f>
        <v>159772.421833744</v>
      </c>
      <c r="K7" s="23"/>
      <c r="L7" s="23"/>
      <c r="M7" s="23"/>
    </row>
    <row r="8" s="14" customFormat="true" ht="15" hidden="false" customHeight="false" outlineLevel="0" collapsed="false">
      <c r="A8" s="13" t="n">
        <v>42428</v>
      </c>
      <c r="B8" s="14" t="s">
        <v>139</v>
      </c>
      <c r="C8" s="35" t="n">
        <f aca="false">U$2 * (G7 / R$2) * (1 - S$2 - T$2) * ((A8 - A7) / I$2)</f>
        <v>0</v>
      </c>
      <c r="D8" s="27" t="n">
        <f aca="false">C8+D7</f>
        <v>226090.1779</v>
      </c>
      <c r="E8" s="27"/>
      <c r="F8" s="27" t="n">
        <f aca="false">E8+F7</f>
        <v>66317.756066256</v>
      </c>
      <c r="G8" s="27" t="n">
        <f aca="false">D8-F8</f>
        <v>159772.421833744</v>
      </c>
      <c r="K8" s="42"/>
      <c r="L8" s="42"/>
      <c r="M8" s="42"/>
    </row>
    <row r="9" customFormat="false" ht="15" hidden="false" customHeight="false" outlineLevel="0" collapsed="false">
      <c r="A9" s="13" t="n">
        <v>42428</v>
      </c>
      <c r="B9" s="14" t="s">
        <v>131</v>
      </c>
      <c r="C9" s="0"/>
      <c r="D9" s="27" t="n">
        <f aca="false">C9+D8</f>
        <v>226090.1779</v>
      </c>
      <c r="E9" s="27" t="n">
        <v>30000</v>
      </c>
      <c r="F9" s="25" t="n">
        <f aca="false">E9+F8</f>
        <v>96317.756066256</v>
      </c>
      <c r="G9" s="25" t="n">
        <f aca="false">D9-F9</f>
        <v>129772.421833744</v>
      </c>
      <c r="K9" s="23"/>
      <c r="L9" s="23"/>
      <c r="M9" s="23"/>
    </row>
    <row r="10" customFormat="false" ht="15" hidden="false" customHeight="false" outlineLevel="0" collapsed="false">
      <c r="A10" s="13" t="n">
        <v>42428</v>
      </c>
      <c r="B10" s="14" t="s">
        <v>7</v>
      </c>
      <c r="C10" s="0"/>
      <c r="D10" s="25" t="n">
        <f aca="false">C10+D9</f>
        <v>226090.1779</v>
      </c>
      <c r="E10" s="27" t="n">
        <f aca="false">H$2  * (A11 - A10) / I$2</f>
        <v>20753.003466432</v>
      </c>
      <c r="F10" s="25" t="n">
        <f aca="false">E10+F9</f>
        <v>117070.759532688</v>
      </c>
      <c r="G10" s="25" t="n">
        <f aca="false">D10-F10</f>
        <v>109019.418367312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42444</v>
      </c>
      <c r="B11" s="14" t="s">
        <v>139</v>
      </c>
      <c r="C11" s="35" t="n">
        <f aca="false">U$2 * (G10 / R$2) * (1 - S$2 - T$2) * ((A11 - A10) / I$2)</f>
        <v>0</v>
      </c>
      <c r="D11" s="25" t="n">
        <f aca="false">C11+D10</f>
        <v>226090.1779</v>
      </c>
      <c r="E11" s="27"/>
      <c r="F11" s="25" t="n">
        <f aca="false">E11+F10</f>
        <v>117070.759532688</v>
      </c>
      <c r="G11" s="25" t="n">
        <f aca="false">D11-F11</f>
        <v>109019.418367312</v>
      </c>
    </row>
    <row r="12" customFormat="false" ht="15" hidden="false" customHeight="false" outlineLevel="0" collapsed="false">
      <c r="A12" s="13" t="n">
        <v>42460</v>
      </c>
      <c r="B12" s="14" t="s">
        <v>235</v>
      </c>
      <c r="C12" s="27" t="n">
        <f aca="false">8000 * $K$1</f>
        <v>654960</v>
      </c>
      <c r="D12" s="27" t="n">
        <f aca="false">C12+D11</f>
        <v>881050.1779</v>
      </c>
      <c r="E12" s="27"/>
      <c r="F12" s="25" t="n">
        <f aca="false">E12+F11</f>
        <v>117070.759532688</v>
      </c>
      <c r="G12" s="25" t="n">
        <f aca="false">D12-F12</f>
        <v>763979.418367312</v>
      </c>
    </row>
    <row r="13" customFormat="false" ht="15" hidden="false" customHeight="false" outlineLevel="0" collapsed="false">
      <c r="A13" s="13" t="n">
        <v>42460</v>
      </c>
      <c r="B13" s="14" t="s">
        <v>131</v>
      </c>
      <c r="C13" s="0"/>
      <c r="D13" s="27" t="n">
        <f aca="false">C13+D12</f>
        <v>881050.1779</v>
      </c>
      <c r="E13" s="27" t="n">
        <v>30000</v>
      </c>
      <c r="F13" s="25" t="n">
        <f aca="false">E13+F12</f>
        <v>147070.759532688</v>
      </c>
      <c r="G13" s="25" t="n">
        <f aca="false">D13-F13</f>
        <v>733979.418367312</v>
      </c>
    </row>
    <row r="14" customFormat="false" ht="15" hidden="false" customHeight="false" outlineLevel="0" collapsed="false">
      <c r="A14" s="13" t="n">
        <v>42460</v>
      </c>
      <c r="B14" s="14" t="s">
        <v>7</v>
      </c>
      <c r="C14" s="0"/>
      <c r="D14" s="27" t="n">
        <f aca="false">C14+D13</f>
        <v>881050.1779</v>
      </c>
      <c r="E14" s="27" t="n">
        <f aca="false">H$2  * (A15 - A14) / I$2</f>
        <v>19455.94074978</v>
      </c>
      <c r="F14" s="25" t="n">
        <f aca="false">E14+F13</f>
        <v>166526.700282468</v>
      </c>
      <c r="G14" s="25" t="n">
        <f aca="false">D14-F14</f>
        <v>714523.477617532</v>
      </c>
    </row>
    <row r="15" customFormat="false" ht="15" hidden="false" customHeight="false" outlineLevel="0" collapsed="false">
      <c r="A15" s="13" t="n">
        <v>42475</v>
      </c>
      <c r="B15" s="14" t="s">
        <v>139</v>
      </c>
      <c r="C15" s="35" t="n">
        <f aca="false">U$2 * (G14 / R$2) * (1 - S$2 - T$2) * ((A15 - A14) / I$2)</f>
        <v>0</v>
      </c>
      <c r="D15" s="25" t="n">
        <f aca="false">C15+D14</f>
        <v>881050.1779</v>
      </c>
      <c r="E15" s="0"/>
      <c r="F15" s="25" t="n">
        <f aca="false">E15+F14</f>
        <v>166526.700282468</v>
      </c>
      <c r="G15" s="25" t="n">
        <f aca="false">D15-F15</f>
        <v>714523.477617532</v>
      </c>
    </row>
    <row r="16" customFormat="false" ht="15" hidden="false" customHeight="false" outlineLevel="0" collapsed="false">
      <c r="A16" s="13"/>
      <c r="B16" s="14"/>
      <c r="C16" s="0"/>
      <c r="D16" s="25" t="n">
        <f aca="false">C16+D15</f>
        <v>881050.1779</v>
      </c>
      <c r="E16" s="0"/>
      <c r="F16" s="25" t="n">
        <f aca="false">E16+F15</f>
        <v>166526.700282468</v>
      </c>
      <c r="G16" s="25" t="n">
        <f aca="false">D16-F16</f>
        <v>714523.477617532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881050.1779</v>
      </c>
      <c r="E17" s="0"/>
      <c r="F17" s="25" t="n">
        <f aca="false">E17+F16</f>
        <v>166526.700282468</v>
      </c>
      <c r="G17" s="25" t="n">
        <f aca="false">D17-F17</f>
        <v>714523.477617532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881050.1779</v>
      </c>
      <c r="E18" s="27"/>
      <c r="F18" s="25" t="n">
        <f aca="false">E18+F17</f>
        <v>166526.700282468</v>
      </c>
      <c r="G18" s="25" t="n">
        <f aca="false">D18-F18</f>
        <v>714523.477617532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881050.1779</v>
      </c>
      <c r="E19" s="27"/>
      <c r="F19" s="25" t="n">
        <f aca="false">E19+F18</f>
        <v>166526.700282468</v>
      </c>
      <c r="G19" s="25" t="n">
        <f aca="false">D19-F19</f>
        <v>714523.477617532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881050.1779</v>
      </c>
      <c r="E20" s="27"/>
      <c r="F20" s="25" t="n">
        <f aca="false">E20+F19</f>
        <v>166526.700282468</v>
      </c>
      <c r="G20" s="25" t="n">
        <f aca="false">D20-F20</f>
        <v>714523.477617532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881050.1779</v>
      </c>
      <c r="E21" s="0"/>
      <c r="F21" s="25" t="n">
        <f aca="false">E21+F20</f>
        <v>166526.700282468</v>
      </c>
      <c r="G21" s="25" t="n">
        <f aca="false">D21-F21</f>
        <v>714523.477617532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881050.1779</v>
      </c>
      <c r="E22" s="0"/>
      <c r="F22" s="25" t="n">
        <f aca="false">E22+F21</f>
        <v>166526.700282468</v>
      </c>
      <c r="G22" s="25" t="n">
        <f aca="false">D22-F22</f>
        <v>714523.477617532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881050.1779</v>
      </c>
      <c r="E23" s="27"/>
      <c r="F23" s="25" t="n">
        <f aca="false">E23+F22</f>
        <v>166526.700282468</v>
      </c>
      <c r="G23" s="25" t="n">
        <f aca="false">D23-F23</f>
        <v>714523.477617532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881050.1779</v>
      </c>
      <c r="E24" s="27"/>
      <c r="F24" s="25" t="n">
        <f aca="false">E24+F23</f>
        <v>166526.700282468</v>
      </c>
      <c r="G24" s="25" t="n">
        <f aca="false">D24-F24</f>
        <v>714523.477617532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881050.1779</v>
      </c>
      <c r="F25" s="25" t="n">
        <f aca="false">E25+F24</f>
        <v>166526.700282468</v>
      </c>
      <c r="G25" s="25" t="n">
        <f aca="false">D25-F25</f>
        <v>714523.477617532</v>
      </c>
    </row>
    <row r="26" customFormat="false" ht="15" hidden="false" customHeight="false" outlineLevel="0" collapsed="false">
      <c r="A26" s="18"/>
      <c r="D26" s="25" t="n">
        <f aca="false">C26+D25</f>
        <v>881050.1779</v>
      </c>
      <c r="F26" s="25" t="n">
        <f aca="false">E26+F25</f>
        <v>166526.700282468</v>
      </c>
      <c r="G26" s="25" t="n">
        <f aca="false">D26-F26</f>
        <v>714523.477617532</v>
      </c>
    </row>
    <row r="27" customFormat="false" ht="15" hidden="false" customHeight="false" outlineLevel="0" collapsed="false">
      <c r="A27" s="18"/>
      <c r="D27" s="25" t="n">
        <f aca="false">C27+D26</f>
        <v>881050.1779</v>
      </c>
      <c r="F27" s="25" t="n">
        <f aca="false">E27+F26</f>
        <v>166526.700282468</v>
      </c>
      <c r="G27" s="25" t="n">
        <f aca="false">D27-F27</f>
        <v>714523.477617532</v>
      </c>
    </row>
    <row r="28" customFormat="false" ht="15" hidden="false" customHeight="false" outlineLevel="0" collapsed="false">
      <c r="A28" s="18"/>
      <c r="D28" s="25" t="n">
        <f aca="false">C28+D27</f>
        <v>881050.1779</v>
      </c>
      <c r="F28" s="25" t="n">
        <f aca="false">E28+F27</f>
        <v>166526.700282468</v>
      </c>
      <c r="G28" s="25" t="n">
        <f aca="false">D28-F28</f>
        <v>714523.477617532</v>
      </c>
    </row>
    <row r="29" customFormat="false" ht="15" hidden="false" customHeight="false" outlineLevel="0" collapsed="false">
      <c r="A29" s="18"/>
      <c r="D29" s="25" t="n">
        <f aca="false">C29+D28</f>
        <v>881050.1779</v>
      </c>
      <c r="F29" s="25" t="n">
        <f aca="false">E29+F28</f>
        <v>166526.700282468</v>
      </c>
      <c r="G29" s="25" t="n">
        <f aca="false">D29-F29</f>
        <v>714523.477617532</v>
      </c>
    </row>
    <row r="30" customFormat="false" ht="15" hidden="false" customHeight="false" outlineLevel="0" collapsed="false">
      <c r="A30" s="18"/>
      <c r="D30" s="25" t="n">
        <f aca="false">C30+D29</f>
        <v>881050.1779</v>
      </c>
      <c r="F30" s="25" t="n">
        <f aca="false">E30+F29</f>
        <v>166526.700282468</v>
      </c>
      <c r="G30" s="25" t="n">
        <f aca="false">D30-F30</f>
        <v>714523.477617532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1.4615384615385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3" min="11" style="0" width="10.0688259109312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76.77</v>
      </c>
      <c r="L1" s="4" t="n">
        <v>83.56</v>
      </c>
      <c r="M1" s="4" t="n">
        <f aca="false">(K1 + L1) / 2</f>
        <v>80.165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42401</v>
      </c>
      <c r="B2" s="6" t="s">
        <v>8</v>
      </c>
      <c r="C2" s="25" t="n">
        <f aca="false">49.44 * K1 + 1026.03 * L1 + 82000 + O2</f>
        <v>202165.0056</v>
      </c>
      <c r="D2" s="25" t="n">
        <f aca="false">C2</f>
        <v>202165.0056</v>
      </c>
      <c r="E2" s="25"/>
      <c r="F2" s="25" t="n">
        <f aca="false">E2</f>
        <v>0</v>
      </c>
      <c r="G2" s="25" t="n">
        <f aca="false">D2-F2</f>
        <v>202165.0056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2633.38550996483</v>
      </c>
      <c r="L2" s="8" t="n">
        <f aca="false">$G2 / L$1</f>
        <v>2419.399301101</v>
      </c>
      <c r="M2" s="8" t="n">
        <f aca="false">$G2 / M$1</f>
        <v>2521.86123121063</v>
      </c>
      <c r="O2" s="41" t="n">
        <v>30634.43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42401</v>
      </c>
      <c r="B3" s="14" t="s">
        <v>131</v>
      </c>
      <c r="C3" s="0"/>
      <c r="D3" s="27" t="n">
        <f aca="false">C3+D2</f>
        <v>202165.0056</v>
      </c>
      <c r="E3" s="27" t="n">
        <v>30000</v>
      </c>
      <c r="F3" s="27" t="n">
        <f aca="false">E3+F2</f>
        <v>30000</v>
      </c>
      <c r="G3" s="25" t="n">
        <f aca="false">D3-F3</f>
        <v>172165.0056</v>
      </c>
      <c r="H3" s="8"/>
      <c r="K3" s="10"/>
      <c r="L3" s="11"/>
      <c r="M3" s="12"/>
    </row>
    <row r="4" customFormat="false" ht="15" hidden="false" customHeight="false" outlineLevel="0" collapsed="false">
      <c r="A4" s="5" t="n">
        <v>42401</v>
      </c>
      <c r="B4" s="14" t="s">
        <v>7</v>
      </c>
      <c r="C4" s="0"/>
      <c r="D4" s="27" t="n">
        <f aca="false">C4+D3</f>
        <v>202165.0056</v>
      </c>
      <c r="E4" s="27" t="n">
        <f aca="false">H$2  * (A5 - A4) / I$2</f>
        <v>18158.878033128</v>
      </c>
      <c r="F4" s="25" t="n">
        <f aca="false">E4+F3</f>
        <v>48158.878033128</v>
      </c>
      <c r="G4" s="25" t="n">
        <f aca="false">D4-F4</f>
        <v>154006.127566872</v>
      </c>
      <c r="L4" s="23"/>
      <c r="M4" s="23"/>
    </row>
    <row r="5" customFormat="false" ht="15" hidden="false" customHeight="false" outlineLevel="0" collapsed="false">
      <c r="A5" s="13" t="n">
        <v>42415</v>
      </c>
      <c r="B5" s="14" t="s">
        <v>139</v>
      </c>
      <c r="C5" s="35" t="n">
        <f aca="false">U$2 * (G4 / R$2) * (1 - S$2 - T$2) * ((A5 - A4) / I$2)</f>
        <v>0</v>
      </c>
      <c r="D5" s="27" t="n">
        <f aca="false">C5+D4</f>
        <v>202165.0056</v>
      </c>
      <c r="E5" s="27"/>
      <c r="F5" s="25" t="n">
        <f aca="false">E5+F4</f>
        <v>48158.878033128</v>
      </c>
      <c r="G5" s="25" t="n">
        <f aca="false">D5-F5</f>
        <v>154006.127566872</v>
      </c>
      <c r="L5" s="23"/>
      <c r="M5" s="23"/>
    </row>
    <row r="6" s="17" customFormat="true" ht="15" hidden="false" customHeight="false" outlineLevel="0" collapsed="false">
      <c r="A6" s="13" t="n">
        <v>42415</v>
      </c>
      <c r="B6" s="14" t="s">
        <v>7</v>
      </c>
      <c r="C6" s="25"/>
      <c r="D6" s="27" t="n">
        <f aca="false">C6+D5</f>
        <v>202165.0056</v>
      </c>
      <c r="E6" s="27" t="n">
        <f aca="false">H$2  * (A7 - A6) / I$2</f>
        <v>16861.815316476</v>
      </c>
      <c r="F6" s="25" t="n">
        <f aca="false">E6+F5</f>
        <v>65020.693349604</v>
      </c>
      <c r="G6" s="25" t="n">
        <f aca="false">D6-F6</f>
        <v>137144.312250396</v>
      </c>
      <c r="K6" s="23"/>
      <c r="L6" s="23"/>
      <c r="M6" s="23"/>
    </row>
    <row r="7" customFormat="false" ht="15" hidden="false" customHeight="false" outlineLevel="0" collapsed="false">
      <c r="A7" s="13" t="n">
        <v>42428</v>
      </c>
      <c r="B7" s="14" t="s">
        <v>139</v>
      </c>
      <c r="C7" s="35" t="n">
        <f aca="false">U$2 * (G6 / R$2) * (1 - S$2 - T$2) * ((A7 - A6) / I$2)</f>
        <v>0</v>
      </c>
      <c r="D7" s="27" t="n">
        <f aca="false">C7+D6</f>
        <v>202165.0056</v>
      </c>
      <c r="E7" s="27"/>
      <c r="F7" s="25" t="n">
        <f aca="false">E7+F6</f>
        <v>65020.693349604</v>
      </c>
      <c r="G7" s="25" t="n">
        <f aca="false">D7-F7</f>
        <v>137144.312250396</v>
      </c>
      <c r="K7" s="23"/>
      <c r="L7" s="23"/>
      <c r="M7" s="23"/>
    </row>
    <row r="8" s="14" customFormat="true" ht="15" hidden="false" customHeight="false" outlineLevel="0" collapsed="false">
      <c r="A8" s="13" t="n">
        <v>42428</v>
      </c>
      <c r="B8" s="14" t="s">
        <v>9</v>
      </c>
      <c r="C8" s="25" t="n">
        <v>45000</v>
      </c>
      <c r="D8" s="27" t="n">
        <f aca="false">C8+D7</f>
        <v>247165.0056</v>
      </c>
      <c r="E8" s="27"/>
      <c r="F8" s="27" t="n">
        <f aca="false">E8+F7</f>
        <v>65020.693349604</v>
      </c>
      <c r="G8" s="27" t="n">
        <f aca="false">D8-F8</f>
        <v>182144.312250396</v>
      </c>
      <c r="K8" s="42"/>
      <c r="L8" s="42"/>
      <c r="M8" s="42"/>
    </row>
    <row r="9" s="14" customFormat="true" ht="15" hidden="false" customHeight="false" outlineLevel="0" collapsed="false">
      <c r="A9" s="13" t="n">
        <v>42428</v>
      </c>
      <c r="B9" s="14" t="s">
        <v>131</v>
      </c>
      <c r="C9" s="25"/>
      <c r="D9" s="27" t="n">
        <f aca="false">C9+D8</f>
        <v>247165.0056</v>
      </c>
      <c r="E9" s="27" t="n">
        <v>30000</v>
      </c>
      <c r="F9" s="27" t="n">
        <f aca="false">E9+F8</f>
        <v>95020.693349604</v>
      </c>
      <c r="G9" s="27" t="n">
        <f aca="false">D9-F9</f>
        <v>152144.312250396</v>
      </c>
      <c r="K9" s="42"/>
      <c r="L9" s="42"/>
      <c r="M9" s="42"/>
    </row>
    <row r="10" customFormat="false" ht="15" hidden="false" customHeight="false" outlineLevel="0" collapsed="false">
      <c r="A10" s="13" t="n">
        <v>42428</v>
      </c>
      <c r="B10" s="14" t="s">
        <v>7</v>
      </c>
      <c r="C10" s="0"/>
      <c r="D10" s="25" t="n">
        <f aca="false">C10+D9</f>
        <v>247165.0056</v>
      </c>
      <c r="E10" s="27" t="n">
        <f aca="false">H$2  * (A11 - A10) / I$2</f>
        <v>20753.003466432</v>
      </c>
      <c r="F10" s="25" t="n">
        <f aca="false">E10+F9</f>
        <v>115773.696816036</v>
      </c>
      <c r="G10" s="25" t="n">
        <f aca="false">D10-F10</f>
        <v>131391.308783964</v>
      </c>
      <c r="K10" s="23"/>
      <c r="L10" s="23"/>
      <c r="M10" s="23"/>
    </row>
    <row r="11" customFormat="false" ht="15" hidden="false" customHeight="false" outlineLevel="0" collapsed="false">
      <c r="A11" s="13" t="n">
        <v>42444</v>
      </c>
      <c r="B11" s="14" t="s">
        <v>139</v>
      </c>
      <c r="C11" s="35" t="n">
        <f aca="false">U$2 * (G10 / R$2) * (1 - S$2 - T$2) * ((A11 - A10) / I$2)</f>
        <v>0</v>
      </c>
      <c r="D11" s="25" t="n">
        <f aca="false">C11+D10</f>
        <v>247165.0056</v>
      </c>
      <c r="E11" s="27"/>
      <c r="F11" s="25" t="n">
        <f aca="false">E11+F10</f>
        <v>115773.696816036</v>
      </c>
      <c r="G11" s="25" t="n">
        <f aca="false">D11-F11</f>
        <v>131391.308783964</v>
      </c>
      <c r="K11" s="10"/>
      <c r="L11" s="10"/>
      <c r="M11" s="10"/>
      <c r="N11" s="10"/>
    </row>
    <row r="12" customFormat="false" ht="15" hidden="false" customHeight="false" outlineLevel="0" collapsed="false">
      <c r="A12" s="13" t="n">
        <v>42460</v>
      </c>
      <c r="B12" s="14" t="s">
        <v>235</v>
      </c>
      <c r="C12" s="27" t="n">
        <f aca="false">0 * $K$1</f>
        <v>0</v>
      </c>
      <c r="D12" s="27" t="n">
        <f aca="false">C12+D11</f>
        <v>247165.0056</v>
      </c>
      <c r="E12" s="27"/>
      <c r="F12" s="25" t="n">
        <f aca="false">E12+F11</f>
        <v>115773.696816036</v>
      </c>
      <c r="G12" s="25" t="n">
        <f aca="false">D12-F12</f>
        <v>131391.308783964</v>
      </c>
    </row>
    <row r="13" customFormat="false" ht="15" hidden="false" customHeight="false" outlineLevel="0" collapsed="false">
      <c r="A13" s="13" t="n">
        <v>42460</v>
      </c>
      <c r="B13" s="14" t="s">
        <v>9</v>
      </c>
      <c r="C13" s="25" t="n">
        <v>45000</v>
      </c>
      <c r="D13" s="27" t="n">
        <f aca="false">C13+D12</f>
        <v>292165.0056</v>
      </c>
      <c r="E13" s="27"/>
      <c r="F13" s="25" t="n">
        <f aca="false">E13+F12</f>
        <v>115773.696816036</v>
      </c>
      <c r="G13" s="25" t="n">
        <f aca="false">D13-F13</f>
        <v>176391.308783964</v>
      </c>
    </row>
    <row r="14" customFormat="false" ht="15" hidden="false" customHeight="false" outlineLevel="0" collapsed="false">
      <c r="A14" s="13" t="n">
        <v>42460</v>
      </c>
      <c r="B14" s="14" t="s">
        <v>131</v>
      </c>
      <c r="C14" s="0"/>
      <c r="D14" s="27" t="n">
        <f aca="false">C14+D13</f>
        <v>292165.0056</v>
      </c>
      <c r="E14" s="27" t="n">
        <v>30000</v>
      </c>
      <c r="F14" s="25" t="n">
        <f aca="false">E14+F13</f>
        <v>145773.696816036</v>
      </c>
      <c r="G14" s="25" t="n">
        <f aca="false">D14-F14</f>
        <v>146391.308783964</v>
      </c>
    </row>
    <row r="15" customFormat="false" ht="15" hidden="false" customHeight="false" outlineLevel="0" collapsed="false">
      <c r="A15" s="13" t="n">
        <v>42460</v>
      </c>
      <c r="B15" s="14" t="s">
        <v>7</v>
      </c>
      <c r="C15" s="0"/>
      <c r="D15" s="27" t="n">
        <f aca="false">C15+D14</f>
        <v>292165.0056</v>
      </c>
      <c r="E15" s="27" t="n">
        <f aca="false">H$2  * (A16 - A15) / I$2</f>
        <v>19455.94074978</v>
      </c>
      <c r="F15" s="25" t="n">
        <f aca="false">E15+F14</f>
        <v>165229.637565816</v>
      </c>
      <c r="G15" s="25" t="n">
        <f aca="false">D15-F15</f>
        <v>126935.368034184</v>
      </c>
    </row>
    <row r="16" customFormat="false" ht="15" hidden="false" customHeight="false" outlineLevel="0" collapsed="false">
      <c r="A16" s="13" t="n">
        <v>42475</v>
      </c>
      <c r="B16" s="14" t="s">
        <v>139</v>
      </c>
      <c r="C16" s="35" t="n">
        <f aca="false">U$2 * (G15 / R$2) * (1 - S$2 - T$2) * ((A16 - A15) / I$2)</f>
        <v>0</v>
      </c>
      <c r="D16" s="25" t="n">
        <f aca="false">C16+D15</f>
        <v>292165.0056</v>
      </c>
      <c r="E16" s="0"/>
      <c r="F16" s="25" t="n">
        <f aca="false">E16+F15</f>
        <v>165229.637565816</v>
      </c>
      <c r="G16" s="25" t="n">
        <f aca="false">D16-F16</f>
        <v>126935.368034184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292165.0056</v>
      </c>
      <c r="E17" s="0"/>
      <c r="F17" s="25" t="n">
        <f aca="false">E17+F16</f>
        <v>165229.637565816</v>
      </c>
      <c r="G17" s="25" t="n">
        <f aca="false">D17-F17</f>
        <v>126935.368034184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292165.0056</v>
      </c>
      <c r="E18" s="27"/>
      <c r="F18" s="25" t="n">
        <f aca="false">E18+F17</f>
        <v>165229.637565816</v>
      </c>
      <c r="G18" s="25" t="n">
        <f aca="false">D18-F18</f>
        <v>126935.368034184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292165.0056</v>
      </c>
      <c r="E19" s="27"/>
      <c r="F19" s="25" t="n">
        <f aca="false">E19+F18</f>
        <v>165229.637565816</v>
      </c>
      <c r="G19" s="25" t="n">
        <f aca="false">D19-F19</f>
        <v>126935.368034184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292165.0056</v>
      </c>
      <c r="E20" s="27"/>
      <c r="F20" s="25" t="n">
        <f aca="false">E20+F19</f>
        <v>165229.637565816</v>
      </c>
      <c r="G20" s="25" t="n">
        <f aca="false">D20-F20</f>
        <v>126935.368034184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292165.0056</v>
      </c>
      <c r="E21" s="0"/>
      <c r="F21" s="25" t="n">
        <f aca="false">E21+F20</f>
        <v>165229.637565816</v>
      </c>
      <c r="G21" s="25" t="n">
        <f aca="false">D21-F21</f>
        <v>126935.368034184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292165.0056</v>
      </c>
      <c r="E22" s="0"/>
      <c r="F22" s="25" t="n">
        <f aca="false">E22+F21</f>
        <v>165229.637565816</v>
      </c>
      <c r="G22" s="25" t="n">
        <f aca="false">D22-F22</f>
        <v>126935.368034184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292165.0056</v>
      </c>
      <c r="E23" s="27"/>
      <c r="F23" s="25" t="n">
        <f aca="false">E23+F22</f>
        <v>165229.637565816</v>
      </c>
      <c r="G23" s="25" t="n">
        <f aca="false">D23-F23</f>
        <v>126935.368034184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292165.0056</v>
      </c>
      <c r="E24" s="27"/>
      <c r="F24" s="25" t="n">
        <f aca="false">E24+F23</f>
        <v>165229.637565816</v>
      </c>
      <c r="G24" s="25" t="n">
        <f aca="false">D24-F24</f>
        <v>126935.368034184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292165.0056</v>
      </c>
      <c r="F25" s="25" t="n">
        <f aca="false">E25+F24</f>
        <v>165229.637565816</v>
      </c>
      <c r="G25" s="25" t="n">
        <f aca="false">D25-F25</f>
        <v>126935.368034184</v>
      </c>
    </row>
    <row r="26" customFormat="false" ht="15" hidden="false" customHeight="false" outlineLevel="0" collapsed="false">
      <c r="A26" s="18"/>
      <c r="D26" s="25" t="n">
        <f aca="false">C26+D25</f>
        <v>292165.0056</v>
      </c>
      <c r="F26" s="25" t="n">
        <f aca="false">E26+F25</f>
        <v>165229.637565816</v>
      </c>
      <c r="G26" s="25" t="n">
        <f aca="false">D26-F26</f>
        <v>126935.368034184</v>
      </c>
    </row>
    <row r="27" customFormat="false" ht="15" hidden="false" customHeight="false" outlineLevel="0" collapsed="false">
      <c r="A27" s="18"/>
      <c r="D27" s="25" t="n">
        <f aca="false">C27+D26</f>
        <v>292165.0056</v>
      </c>
      <c r="F27" s="25" t="n">
        <f aca="false">E27+F26</f>
        <v>165229.637565816</v>
      </c>
      <c r="G27" s="25" t="n">
        <f aca="false">D27-F27</f>
        <v>126935.368034184</v>
      </c>
    </row>
    <row r="28" customFormat="false" ht="15" hidden="false" customHeight="false" outlineLevel="0" collapsed="false">
      <c r="A28" s="18"/>
      <c r="D28" s="25" t="n">
        <f aca="false">C28+D27</f>
        <v>292165.0056</v>
      </c>
      <c r="F28" s="25" t="n">
        <f aca="false">E28+F27</f>
        <v>165229.637565816</v>
      </c>
      <c r="G28" s="25" t="n">
        <f aca="false">D28-F28</f>
        <v>126935.368034184</v>
      </c>
    </row>
    <row r="29" customFormat="false" ht="15" hidden="false" customHeight="false" outlineLevel="0" collapsed="false">
      <c r="A29" s="18"/>
      <c r="D29" s="25" t="n">
        <f aca="false">C29+D28</f>
        <v>292165.0056</v>
      </c>
      <c r="F29" s="25" t="n">
        <f aca="false">E29+F28</f>
        <v>165229.637565816</v>
      </c>
      <c r="G29" s="25" t="n">
        <f aca="false">D29-F29</f>
        <v>126935.368034184</v>
      </c>
    </row>
    <row r="30" customFormat="false" ht="15" hidden="false" customHeight="false" outlineLevel="0" collapsed="false">
      <c r="A30" s="18"/>
      <c r="D30" s="25" t="n">
        <f aca="false">C30+D29</f>
        <v>292165.0056</v>
      </c>
      <c r="F30" s="25" t="n">
        <f aca="false">E30+F29</f>
        <v>165229.637565816</v>
      </c>
      <c r="G30" s="25" t="n">
        <f aca="false">D30-F30</f>
        <v>126935.368034184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1.4615384615385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3" min="11" style="0" width="10.0688259109312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60.11</v>
      </c>
      <c r="L1" s="4" t="n">
        <v>63.44</v>
      </c>
      <c r="M1" s="4" t="n">
        <f aca="false">(K1 + L1) / 2</f>
        <v>61.775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42746</v>
      </c>
      <c r="B2" s="6" t="s">
        <v>8</v>
      </c>
      <c r="C2" s="25" t="n">
        <f aca="false">11464.23 * K1 + 352.63 * L1 + O2 + 13000</f>
        <v>729629.0725</v>
      </c>
      <c r="D2" s="25" t="n">
        <f aca="false">C2</f>
        <v>729629.0725</v>
      </c>
      <c r="E2" s="25"/>
      <c r="F2" s="25" t="n">
        <f aca="false">E2</f>
        <v>0</v>
      </c>
      <c r="G2" s="25" t="n">
        <f aca="false">D2-F2</f>
        <v>729629.0725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12138.2311179504</v>
      </c>
      <c r="L2" s="8" t="n">
        <f aca="false">$G2 / L$1</f>
        <v>11501.0887846784</v>
      </c>
      <c r="M2" s="8" t="n">
        <f aca="false">$G2 / M$1</f>
        <v>11811.0736139215</v>
      </c>
      <c r="O2" s="41" t="n">
        <v>5143.36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/>
      <c r="C3" s="0"/>
      <c r="D3" s="27" t="n">
        <f aca="false">C3+D2</f>
        <v>729629.0725</v>
      </c>
      <c r="E3" s="27"/>
      <c r="F3" s="27" t="n">
        <f aca="false">E3+F2</f>
        <v>0</v>
      </c>
      <c r="G3" s="25" t="n">
        <f aca="false">D3-F3</f>
        <v>729629.0725</v>
      </c>
      <c r="H3" s="8"/>
      <c r="K3" s="10"/>
      <c r="L3" s="11"/>
      <c r="M3" s="12"/>
    </row>
    <row r="4" customFormat="false" ht="15" hidden="false" customHeight="false" outlineLevel="0" collapsed="false">
      <c r="A4" s="5"/>
      <c r="B4" s="14"/>
      <c r="C4" s="0"/>
      <c r="D4" s="27" t="n">
        <f aca="false">C4+D3</f>
        <v>729629.0725</v>
      </c>
      <c r="E4" s="27"/>
      <c r="F4" s="25" t="n">
        <f aca="false">E4+F3</f>
        <v>0</v>
      </c>
      <c r="G4" s="25" t="n">
        <f aca="false">D4-F4</f>
        <v>729629.0725</v>
      </c>
      <c r="L4" s="23"/>
      <c r="M4" s="23"/>
    </row>
    <row r="5" customFormat="false" ht="15" hidden="false" customHeight="false" outlineLevel="0" collapsed="false">
      <c r="A5" s="5"/>
      <c r="B5" s="14"/>
      <c r="C5" s="0"/>
      <c r="D5" s="27" t="n">
        <f aca="false">C5+D4</f>
        <v>729629.0725</v>
      </c>
      <c r="E5" s="27"/>
      <c r="F5" s="25" t="n">
        <f aca="false">E5+F4</f>
        <v>0</v>
      </c>
      <c r="G5" s="25" t="n">
        <f aca="false">D5-F5</f>
        <v>729629.0725</v>
      </c>
      <c r="L5" s="23"/>
      <c r="M5" s="23"/>
    </row>
    <row r="6" s="17" customFormat="true" ht="15" hidden="false" customHeight="false" outlineLevel="0" collapsed="false">
      <c r="A6" s="5"/>
      <c r="B6" s="14"/>
      <c r="C6" s="25"/>
      <c r="D6" s="27" t="n">
        <f aca="false">C6+D5</f>
        <v>729629.0725</v>
      </c>
      <c r="E6" s="27"/>
      <c r="F6" s="25" t="n">
        <f aca="false">E6+F5</f>
        <v>0</v>
      </c>
      <c r="G6" s="25" t="n">
        <f aca="false">D6-F6</f>
        <v>729629.0725</v>
      </c>
      <c r="K6" s="23"/>
      <c r="L6" s="23"/>
      <c r="M6" s="23"/>
    </row>
    <row r="7" customFormat="false" ht="15" hidden="false" customHeight="false" outlineLevel="0" collapsed="false">
      <c r="A7" s="5"/>
      <c r="B7" s="14"/>
      <c r="C7" s="0"/>
      <c r="D7" s="27" t="n">
        <f aca="false">C7+D6</f>
        <v>729629.0725</v>
      </c>
      <c r="E7" s="27"/>
      <c r="F7" s="25" t="n">
        <f aca="false">E7+F6</f>
        <v>0</v>
      </c>
      <c r="G7" s="25" t="n">
        <f aca="false">D7-F7</f>
        <v>729629.0725</v>
      </c>
      <c r="K7" s="23"/>
      <c r="L7" s="23"/>
      <c r="M7" s="23"/>
    </row>
    <row r="8" s="14" customFormat="true" ht="15" hidden="false" customHeight="false" outlineLevel="0" collapsed="false">
      <c r="A8" s="5"/>
      <c r="C8" s="25"/>
      <c r="D8" s="27" t="n">
        <f aca="false">C8+D7</f>
        <v>729629.0725</v>
      </c>
      <c r="E8" s="27"/>
      <c r="F8" s="27" t="n">
        <f aca="false">E8+F7</f>
        <v>0</v>
      </c>
      <c r="G8" s="27" t="n">
        <f aca="false">D8-F8</f>
        <v>729629.0725</v>
      </c>
      <c r="K8" s="42"/>
      <c r="L8" s="42"/>
      <c r="M8" s="42"/>
    </row>
    <row r="9" s="14" customFormat="true" ht="15" hidden="false" customHeight="false" outlineLevel="0" collapsed="false">
      <c r="A9" s="5"/>
      <c r="C9" s="25"/>
      <c r="D9" s="27" t="n">
        <f aca="false">C9+D8</f>
        <v>729629.0725</v>
      </c>
      <c r="E9" s="27"/>
      <c r="F9" s="27" t="n">
        <f aca="false">E9+F8</f>
        <v>0</v>
      </c>
      <c r="G9" s="27" t="n">
        <f aca="false">D9-F9</f>
        <v>729629.0725</v>
      </c>
      <c r="K9" s="42"/>
      <c r="L9" s="42"/>
      <c r="M9" s="42"/>
    </row>
    <row r="10" customFormat="false" ht="15" hidden="false" customHeight="false" outlineLevel="0" collapsed="false">
      <c r="A10" s="5"/>
      <c r="B10" s="14"/>
      <c r="C10" s="0"/>
      <c r="D10" s="25" t="n">
        <f aca="false">C10+D9</f>
        <v>729629.0725</v>
      </c>
      <c r="E10" s="27"/>
      <c r="F10" s="25" t="n">
        <f aca="false">E10+F9</f>
        <v>0</v>
      </c>
      <c r="G10" s="25" t="n">
        <f aca="false">D10-F10</f>
        <v>729629.0725</v>
      </c>
      <c r="K10" s="23"/>
      <c r="L10" s="23"/>
      <c r="M10" s="23"/>
    </row>
    <row r="11" customFormat="false" ht="15" hidden="false" customHeight="false" outlineLevel="0" collapsed="false">
      <c r="A11" s="5"/>
      <c r="B11" s="14"/>
      <c r="C11" s="0"/>
      <c r="D11" s="25" t="n">
        <f aca="false">C11+D10</f>
        <v>729629.0725</v>
      </c>
      <c r="E11" s="27"/>
      <c r="F11" s="25" t="n">
        <f aca="false">E11+F10</f>
        <v>0</v>
      </c>
      <c r="G11" s="25" t="n">
        <f aca="false">D11-F11</f>
        <v>729629.0725</v>
      </c>
      <c r="K11" s="10"/>
      <c r="L11" s="10"/>
      <c r="M11" s="10"/>
      <c r="N11" s="10"/>
    </row>
    <row r="12" customFormat="false" ht="15" hidden="false" customHeight="false" outlineLevel="0" collapsed="false">
      <c r="A12" s="5"/>
      <c r="B12" s="14"/>
      <c r="C12" s="0"/>
      <c r="D12" s="27" t="n">
        <f aca="false">C12+D11</f>
        <v>729629.0725</v>
      </c>
      <c r="E12" s="27"/>
      <c r="F12" s="25" t="n">
        <f aca="false">E12+F11</f>
        <v>0</v>
      </c>
      <c r="G12" s="25" t="n">
        <f aca="false">D12-F12</f>
        <v>729629.0725</v>
      </c>
    </row>
    <row r="13" customFormat="false" ht="15" hidden="false" customHeight="false" outlineLevel="0" collapsed="false">
      <c r="A13" s="5"/>
      <c r="B13" s="14"/>
      <c r="C13" s="0"/>
      <c r="D13" s="27" t="n">
        <f aca="false">C13+D12</f>
        <v>729629.0725</v>
      </c>
      <c r="E13" s="27"/>
      <c r="F13" s="25" t="n">
        <f aca="false">E13+F12</f>
        <v>0</v>
      </c>
      <c r="G13" s="25" t="n">
        <f aca="false">D13-F13</f>
        <v>729629.0725</v>
      </c>
    </row>
    <row r="14" customFormat="false" ht="15" hidden="false" customHeight="false" outlineLevel="0" collapsed="false">
      <c r="A14" s="5"/>
      <c r="B14" s="14"/>
      <c r="C14" s="0"/>
      <c r="D14" s="27" t="n">
        <f aca="false">C14+D13</f>
        <v>729629.0725</v>
      </c>
      <c r="E14" s="27"/>
      <c r="F14" s="25" t="n">
        <f aca="false">E14+F13</f>
        <v>0</v>
      </c>
      <c r="G14" s="25" t="n">
        <f aca="false">D14-F14</f>
        <v>729629.0725</v>
      </c>
    </row>
    <row r="15" customFormat="false" ht="15" hidden="false" customHeight="false" outlineLevel="0" collapsed="false">
      <c r="A15" s="5"/>
      <c r="B15" s="14"/>
      <c r="C15" s="0"/>
      <c r="D15" s="27" t="n">
        <f aca="false">C15+D14</f>
        <v>729629.0725</v>
      </c>
      <c r="E15" s="27"/>
      <c r="F15" s="25" t="n">
        <f aca="false">E15+F14</f>
        <v>0</v>
      </c>
      <c r="G15" s="25" t="n">
        <f aca="false">D15-F15</f>
        <v>729629.0725</v>
      </c>
    </row>
    <row r="16" customFormat="false" ht="15" hidden="false" customHeight="false" outlineLevel="0" collapsed="false">
      <c r="A16" s="5"/>
      <c r="B16" s="14"/>
      <c r="C16" s="0"/>
      <c r="D16" s="25" t="n">
        <f aca="false">C16+D15</f>
        <v>729629.0725</v>
      </c>
      <c r="E16" s="27"/>
      <c r="F16" s="25" t="n">
        <f aca="false">E16+F15</f>
        <v>0</v>
      </c>
      <c r="G16" s="25" t="n">
        <f aca="false">D16-F16</f>
        <v>729629.0725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729629.0725</v>
      </c>
      <c r="E17" s="27"/>
      <c r="F17" s="25" t="n">
        <f aca="false">E17+F16</f>
        <v>0</v>
      </c>
      <c r="G17" s="25" t="n">
        <f aca="false">D17-F17</f>
        <v>729629.0725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729629.0725</v>
      </c>
      <c r="E18" s="27"/>
      <c r="F18" s="25" t="n">
        <f aca="false">E18+F17</f>
        <v>0</v>
      </c>
      <c r="G18" s="25" t="n">
        <f aca="false">D18-F18</f>
        <v>729629.0725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729629.0725</v>
      </c>
      <c r="E19" s="27"/>
      <c r="F19" s="25" t="n">
        <f aca="false">E19+F18</f>
        <v>0</v>
      </c>
      <c r="G19" s="25" t="n">
        <f aca="false">D19-F19</f>
        <v>729629.0725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729629.0725</v>
      </c>
      <c r="E20" s="27"/>
      <c r="F20" s="25" t="n">
        <f aca="false">E20+F19</f>
        <v>0</v>
      </c>
      <c r="G20" s="25" t="n">
        <f aca="false">D20-F20</f>
        <v>729629.0725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729629.0725</v>
      </c>
      <c r="E21" s="27"/>
      <c r="F21" s="25" t="n">
        <f aca="false">E21+F20</f>
        <v>0</v>
      </c>
      <c r="G21" s="25" t="n">
        <f aca="false">D21-F21</f>
        <v>729629.0725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729629.0725</v>
      </c>
      <c r="E22" s="27"/>
      <c r="F22" s="25" t="n">
        <f aca="false">E22+F21</f>
        <v>0</v>
      </c>
      <c r="G22" s="25" t="n">
        <f aca="false">D22-F22</f>
        <v>729629.0725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729629.0725</v>
      </c>
      <c r="E23" s="27"/>
      <c r="F23" s="25" t="n">
        <f aca="false">E23+F22</f>
        <v>0</v>
      </c>
      <c r="G23" s="25" t="n">
        <f aca="false">D23-F23</f>
        <v>729629.0725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729629.0725</v>
      </c>
      <c r="E24" s="27"/>
      <c r="F24" s="25" t="n">
        <f aca="false">E24+F23</f>
        <v>0</v>
      </c>
      <c r="G24" s="25" t="n">
        <f aca="false">D24-F24</f>
        <v>729629.0725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729629.0725</v>
      </c>
      <c r="F25" s="25" t="n">
        <f aca="false">E25+F24</f>
        <v>0</v>
      </c>
      <c r="G25" s="25" t="n">
        <f aca="false">D25-F25</f>
        <v>729629.0725</v>
      </c>
    </row>
    <row r="26" customFormat="false" ht="15" hidden="false" customHeight="false" outlineLevel="0" collapsed="false">
      <c r="A26" s="18"/>
      <c r="D26" s="25" t="n">
        <f aca="false">C26+D25</f>
        <v>729629.0725</v>
      </c>
      <c r="F26" s="25" t="n">
        <f aca="false">E26+F25</f>
        <v>0</v>
      </c>
      <c r="G26" s="25" t="n">
        <f aca="false">D26-F26</f>
        <v>729629.0725</v>
      </c>
    </row>
    <row r="27" customFormat="false" ht="15" hidden="false" customHeight="false" outlineLevel="0" collapsed="false">
      <c r="A27" s="18"/>
      <c r="D27" s="25" t="n">
        <f aca="false">C27+D26</f>
        <v>729629.0725</v>
      </c>
      <c r="F27" s="25" t="n">
        <f aca="false">E27+F26</f>
        <v>0</v>
      </c>
      <c r="G27" s="25" t="n">
        <f aca="false">D27-F27</f>
        <v>729629.0725</v>
      </c>
    </row>
    <row r="28" customFormat="false" ht="15" hidden="false" customHeight="false" outlineLevel="0" collapsed="false">
      <c r="A28" s="18"/>
      <c r="D28" s="25" t="n">
        <f aca="false">C28+D27</f>
        <v>729629.0725</v>
      </c>
      <c r="F28" s="25" t="n">
        <f aca="false">E28+F27</f>
        <v>0</v>
      </c>
      <c r="G28" s="25" t="n">
        <f aca="false">D28-F28</f>
        <v>729629.0725</v>
      </c>
    </row>
    <row r="29" customFormat="false" ht="15" hidden="false" customHeight="false" outlineLevel="0" collapsed="false">
      <c r="A29" s="18"/>
      <c r="D29" s="25" t="n">
        <f aca="false">C29+D28</f>
        <v>729629.0725</v>
      </c>
      <c r="F29" s="25" t="n">
        <f aca="false">E29+F28</f>
        <v>0</v>
      </c>
      <c r="G29" s="25" t="n">
        <f aca="false">D29-F29</f>
        <v>729629.0725</v>
      </c>
    </row>
    <row r="30" customFormat="false" ht="15" hidden="false" customHeight="false" outlineLevel="0" collapsed="false">
      <c r="A30" s="18"/>
      <c r="D30" s="25" t="n">
        <f aca="false">C30+D29</f>
        <v>729629.0725</v>
      </c>
      <c r="F30" s="25" t="n">
        <f aca="false">E30+F29</f>
        <v>0</v>
      </c>
      <c r="G30" s="25" t="n">
        <f aca="false">D30-F30</f>
        <v>729629.0725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497975708502"/>
    <col collapsed="false" hidden="false" max="2" min="2" style="0" width="23.1376518218623"/>
    <col collapsed="false" hidden="false" max="3" min="3" style="1" width="13.497975708502"/>
    <col collapsed="false" hidden="true" max="4" min="4" style="1" width="0"/>
    <col collapsed="false" hidden="false" max="5" min="5" style="1" width="12.6396761133603"/>
    <col collapsed="false" hidden="true" max="6" min="6" style="1" width="0"/>
    <col collapsed="false" hidden="false" max="7" min="7" style="0" width="10.6032388663968"/>
    <col collapsed="false" hidden="false" max="8" min="8" style="0" width="10.0688259109312"/>
    <col collapsed="false" hidden="false" max="9" min="9" style="0" width="8.57085020242915"/>
    <col collapsed="false" hidden="false" max="10" min="10" style="0" width="11.1417004048583"/>
    <col collapsed="false" hidden="false" max="11" min="11" style="0" width="12.3198380566802"/>
    <col collapsed="false" hidden="false" max="12" min="12" style="0" width="12.6396761133603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35.67</v>
      </c>
      <c r="K1" s="4" t="n">
        <v>49.3</v>
      </c>
      <c r="L1" s="4" t="n">
        <f aca="false">(J1 + K1) / 2</f>
        <v>42.485</v>
      </c>
    </row>
    <row r="2" s="6" customFormat="true" ht="15" hidden="false" customHeight="false" outlineLevel="0" collapsed="false">
      <c r="A2" s="5" t="n">
        <v>41751</v>
      </c>
      <c r="B2" s="6" t="s">
        <v>8</v>
      </c>
      <c r="C2" s="7" t="n">
        <f aca="false">500 + (4600 + 1000)* K1 + 8958.78 * J1 + 43000 + 1477 + 5105 + 35 + 900</f>
        <v>646656.6826</v>
      </c>
      <c r="D2" s="8" t="n">
        <f aca="false">C2</f>
        <v>646656.6826</v>
      </c>
      <c r="E2" s="8"/>
      <c r="F2" s="8" t="n">
        <f aca="false">E2</f>
        <v>0</v>
      </c>
      <c r="G2" s="9" t="n">
        <f aca="false">D2-F2</f>
        <v>646656.6826</v>
      </c>
      <c r="H2" s="1" t="n">
        <f aca="false">'Actual 1'!K5</f>
        <v>42927.0230060606</v>
      </c>
      <c r="J2" s="10" t="n">
        <f aca="false">$C2 / J1</f>
        <v>18128.8669077656</v>
      </c>
      <c r="K2" s="11" t="n">
        <f aca="false">$C2 / K1</f>
        <v>13116.7684097363</v>
      </c>
      <c r="L2" s="12" t="n">
        <f aca="false">$C2 / L1</f>
        <v>15220.8234106155</v>
      </c>
    </row>
    <row r="3" customFormat="false" ht="15" hidden="false" customHeight="false" outlineLevel="0" collapsed="false">
      <c r="A3" s="13"/>
      <c r="B3" s="14" t="s">
        <v>7</v>
      </c>
      <c r="C3" s="15"/>
      <c r="D3" s="15" t="n">
        <f aca="false">C3+D2</f>
        <v>646656.6826</v>
      </c>
      <c r="E3" s="15" t="n">
        <f aca="false">H$2/30.44*(A4-A2+1)</f>
        <v>12691.9581818182</v>
      </c>
      <c r="F3" s="15" t="n">
        <f aca="false">E3+F2</f>
        <v>12691.9581818182</v>
      </c>
      <c r="G3" s="16" t="n">
        <f aca="false">D3-F3</f>
        <v>633964.724418182</v>
      </c>
      <c r="H3" s="8"/>
    </row>
    <row r="4" customFormat="false" ht="15" hidden="false" customHeight="false" outlineLevel="0" collapsed="false">
      <c r="A4" s="13" t="n">
        <v>41759</v>
      </c>
      <c r="B4" s="14" t="s">
        <v>9</v>
      </c>
      <c r="C4" s="15" t="n">
        <v>45000</v>
      </c>
      <c r="D4" s="15" t="n">
        <f aca="false">C4+D3</f>
        <v>691656.6826</v>
      </c>
      <c r="E4" s="15"/>
      <c r="F4" s="1" t="n">
        <f aca="false">E4+F3</f>
        <v>12691.9581818182</v>
      </c>
      <c r="G4" s="16" t="n">
        <f aca="false">D4-F4</f>
        <v>678964.724418182</v>
      </c>
    </row>
    <row r="5" customFormat="false" ht="15" hidden="false" customHeight="false" outlineLevel="0" collapsed="false">
      <c r="A5" s="13"/>
      <c r="B5" s="14" t="s">
        <v>7</v>
      </c>
      <c r="C5" s="15"/>
      <c r="D5" s="15" t="n">
        <f aca="false">C5+D4</f>
        <v>691656.6826</v>
      </c>
      <c r="E5" s="15" t="n">
        <f aca="false">H$2/30.44*(A6-A4)</f>
        <v>5640.8703030303</v>
      </c>
      <c r="F5" s="1" t="n">
        <f aca="false">E5+F4</f>
        <v>18332.8284848485</v>
      </c>
      <c r="G5" s="16" t="n">
        <f aca="false">D5-F5</f>
        <v>673323.854115152</v>
      </c>
    </row>
    <row r="6" s="17" customFormat="true" ht="15" hidden="false" customHeight="false" outlineLevel="0" collapsed="false">
      <c r="A6" s="13" t="n">
        <v>41763</v>
      </c>
      <c r="B6" s="14" t="s">
        <v>10</v>
      </c>
      <c r="C6" s="15"/>
      <c r="D6" s="15" t="n">
        <f aca="false">C6+D5</f>
        <v>691656.6826</v>
      </c>
      <c r="E6" s="15" t="n">
        <v>29000</v>
      </c>
      <c r="F6" s="1" t="n">
        <f aca="false">E6+F5</f>
        <v>47332.8284848485</v>
      </c>
      <c r="G6" s="16" t="n">
        <f aca="false">D6-F6</f>
        <v>644323.854115152</v>
      </c>
    </row>
    <row r="7" customFormat="false" ht="15" hidden="false" customHeight="false" outlineLevel="0" collapsed="false">
      <c r="A7" s="13"/>
      <c r="B7" s="14" t="s">
        <v>7</v>
      </c>
      <c r="C7" s="15"/>
      <c r="D7" s="15" t="n">
        <f aca="false">C7+D6</f>
        <v>691656.6826</v>
      </c>
      <c r="E7" s="15" t="n">
        <f aca="false">H$2/30.44*(A8-A6)</f>
        <v>38075.8745454545</v>
      </c>
      <c r="F7" s="1" t="n">
        <f aca="false">E7+F6</f>
        <v>85408.703030303</v>
      </c>
      <c r="G7" s="16" t="n">
        <f aca="false">D7-F7</f>
        <v>606247.979569697</v>
      </c>
    </row>
    <row r="8" customFormat="false" ht="15" hidden="false" customHeight="false" outlineLevel="0" collapsed="false">
      <c r="A8" s="13" t="n">
        <v>41790</v>
      </c>
      <c r="B8" s="14" t="s">
        <v>9</v>
      </c>
      <c r="C8" s="15" t="n">
        <v>45000</v>
      </c>
      <c r="D8" s="15" t="n">
        <f aca="false">C8+D7</f>
        <v>736656.6826</v>
      </c>
      <c r="E8" s="15"/>
      <c r="F8" s="1" t="n">
        <f aca="false">E8+F7</f>
        <v>85408.703030303</v>
      </c>
      <c r="G8" s="16" t="n">
        <f aca="false">D8-F8</f>
        <v>651247.979569697</v>
      </c>
    </row>
    <row r="9" customFormat="false" ht="15" hidden="false" customHeight="false" outlineLevel="0" collapsed="false">
      <c r="A9" s="13"/>
      <c r="B9" s="14" t="s">
        <v>7</v>
      </c>
      <c r="C9" s="15"/>
      <c r="D9" s="15" t="n">
        <f aca="false">C9+D8</f>
        <v>736656.6826</v>
      </c>
      <c r="E9" s="15" t="n">
        <f aca="false">H$2/30.44*(A10-A8)</f>
        <v>5640.8703030303</v>
      </c>
      <c r="F9" s="1" t="n">
        <f aca="false">E9+F8</f>
        <v>91049.5733333333</v>
      </c>
      <c r="G9" s="16" t="n">
        <f aca="false">D9-F9</f>
        <v>645607.109266667</v>
      </c>
    </row>
    <row r="10" customFormat="false" ht="15" hidden="false" customHeight="false" outlineLevel="0" collapsed="false">
      <c r="A10" s="13" t="n">
        <v>41794</v>
      </c>
      <c r="B10" s="14" t="s">
        <v>10</v>
      </c>
      <c r="C10" s="15"/>
      <c r="D10" s="15" t="n">
        <f aca="false">C10+D9</f>
        <v>736656.6826</v>
      </c>
      <c r="E10" s="15" t="n">
        <v>29000</v>
      </c>
      <c r="F10" s="1" t="n">
        <f aca="false">E10+F9</f>
        <v>120049.573333333</v>
      </c>
      <c r="G10" s="16" t="n">
        <f aca="false">D10-F10</f>
        <v>616607.109266667</v>
      </c>
    </row>
    <row r="11" customFormat="false" ht="15" hidden="false" customHeight="false" outlineLevel="0" collapsed="false">
      <c r="A11" s="18"/>
      <c r="D11" s="1" t="n">
        <f aca="false">C11+D10</f>
        <v>736656.6826</v>
      </c>
      <c r="F11" s="1" t="n">
        <f aca="false">E11+F10</f>
        <v>120049.573333333</v>
      </c>
      <c r="G11" s="16" t="n">
        <f aca="false">D11-F11</f>
        <v>616607.109266667</v>
      </c>
    </row>
    <row r="12" customFormat="false" ht="15" hidden="false" customHeight="false" outlineLevel="0" collapsed="false">
      <c r="A12" s="18"/>
      <c r="D12" s="1" t="n">
        <f aca="false">C12+D11</f>
        <v>736656.6826</v>
      </c>
      <c r="F12" s="1" t="n">
        <f aca="false">E12+F11</f>
        <v>120049.573333333</v>
      </c>
      <c r="G12" s="16" t="n">
        <f aca="false">D12-F12</f>
        <v>616607.109266667</v>
      </c>
    </row>
    <row r="13" customFormat="false" ht="15" hidden="false" customHeight="false" outlineLevel="0" collapsed="false">
      <c r="A13" s="18"/>
      <c r="D13" s="1" t="n">
        <f aca="false">C13+D12</f>
        <v>736656.6826</v>
      </c>
      <c r="F13" s="1" t="n">
        <f aca="false">E13+F12</f>
        <v>120049.573333333</v>
      </c>
      <c r="G13" s="16" t="n">
        <f aca="false">D13-F13</f>
        <v>616607.109266667</v>
      </c>
    </row>
    <row r="14" customFormat="false" ht="15" hidden="false" customHeight="false" outlineLevel="0" collapsed="false">
      <c r="A14" s="18"/>
      <c r="D14" s="1" t="n">
        <f aca="false">C14+D13</f>
        <v>736656.6826</v>
      </c>
      <c r="F14" s="1" t="n">
        <f aca="false">E14+F13</f>
        <v>120049.573333333</v>
      </c>
      <c r="G14" s="16" t="n">
        <f aca="false">D14-F14</f>
        <v>616607.109266667</v>
      </c>
    </row>
    <row r="15" customFormat="false" ht="15" hidden="false" customHeight="false" outlineLevel="0" collapsed="false">
      <c r="A15" s="18"/>
      <c r="D15" s="1" t="n">
        <f aca="false">C15+D14</f>
        <v>736656.6826</v>
      </c>
      <c r="F15" s="1" t="n">
        <f aca="false">E15+F14</f>
        <v>120049.573333333</v>
      </c>
      <c r="G15" s="16" t="n">
        <f aca="false">D15-F15</f>
        <v>616607.109266667</v>
      </c>
    </row>
    <row r="16" customFormat="false" ht="15" hidden="false" customHeight="false" outlineLevel="0" collapsed="false">
      <c r="A16" s="18"/>
      <c r="D16" s="1" t="n">
        <f aca="false">C16+D15</f>
        <v>736656.6826</v>
      </c>
      <c r="F16" s="1" t="n">
        <f aca="false">E16+F15</f>
        <v>120049.573333333</v>
      </c>
      <c r="G16" s="16" t="n">
        <f aca="false">D16-F16</f>
        <v>616607.109266667</v>
      </c>
    </row>
    <row r="17" customFormat="false" ht="15" hidden="false" customHeight="false" outlineLevel="0" collapsed="false">
      <c r="A17" s="18"/>
      <c r="D17" s="1" t="n">
        <f aca="false">C17+D16</f>
        <v>736656.6826</v>
      </c>
      <c r="F17" s="1" t="n">
        <f aca="false">E17+F16</f>
        <v>120049.573333333</v>
      </c>
      <c r="G17" s="16" t="n">
        <f aca="false">D17-F17</f>
        <v>616607.109266667</v>
      </c>
    </row>
    <row r="18" customFormat="false" ht="15" hidden="false" customHeight="false" outlineLevel="0" collapsed="false">
      <c r="A18" s="18"/>
      <c r="D18" s="1" t="n">
        <f aca="false">C18+D17</f>
        <v>736656.6826</v>
      </c>
      <c r="F18" s="1" t="n">
        <f aca="false">E18+F17</f>
        <v>120049.573333333</v>
      </c>
      <c r="G18" s="16" t="n">
        <f aca="false">D18-F18</f>
        <v>616607.109266667</v>
      </c>
    </row>
    <row r="19" customFormat="false" ht="15" hidden="false" customHeight="false" outlineLevel="0" collapsed="false">
      <c r="A19" s="18"/>
      <c r="D19" s="1" t="n">
        <f aca="false">C19+D18</f>
        <v>736656.6826</v>
      </c>
      <c r="F19" s="1" t="n">
        <f aca="false">E19+F18</f>
        <v>120049.573333333</v>
      </c>
      <c r="G19" s="16" t="n">
        <f aca="false">D19-F19</f>
        <v>616607.109266667</v>
      </c>
    </row>
    <row r="20" customFormat="false" ht="15" hidden="false" customHeight="false" outlineLevel="0" collapsed="false">
      <c r="A20" s="18"/>
      <c r="D20" s="1" t="n">
        <f aca="false">C20+D19</f>
        <v>736656.6826</v>
      </c>
      <c r="F20" s="1" t="n">
        <f aca="false">E20+F19</f>
        <v>120049.573333333</v>
      </c>
      <c r="G20" s="16" t="n">
        <f aca="false">D20-F20</f>
        <v>616607.109266667</v>
      </c>
    </row>
    <row r="21" customFormat="false" ht="15" hidden="false" customHeight="false" outlineLevel="0" collapsed="false">
      <c r="A21" s="18"/>
      <c r="D21" s="1" t="n">
        <f aca="false">C21+D20</f>
        <v>736656.6826</v>
      </c>
      <c r="F21" s="1" t="n">
        <f aca="false">E21+F20</f>
        <v>120049.573333333</v>
      </c>
      <c r="G21" s="16" t="n">
        <f aca="false">D21-F21</f>
        <v>616607.109266667</v>
      </c>
    </row>
    <row r="22" customFormat="false" ht="15" hidden="false" customHeight="false" outlineLevel="0" collapsed="false">
      <c r="A22" s="18"/>
      <c r="D22" s="1" t="n">
        <f aca="false">C22+D21</f>
        <v>736656.6826</v>
      </c>
      <c r="F22" s="1" t="n">
        <f aca="false">E22+F21</f>
        <v>120049.573333333</v>
      </c>
      <c r="G22" s="16" t="n">
        <f aca="false">D22-F22</f>
        <v>616607.109266667</v>
      </c>
    </row>
    <row r="23" customFormat="false" ht="15" hidden="false" customHeight="false" outlineLevel="0" collapsed="false">
      <c r="A23" s="18"/>
      <c r="D23" s="1" t="n">
        <f aca="false">C23+D22</f>
        <v>736656.6826</v>
      </c>
      <c r="F23" s="1" t="n">
        <f aca="false">E23+F22</f>
        <v>120049.573333333</v>
      </c>
      <c r="G23" s="16" t="n">
        <f aca="false">D23-F23</f>
        <v>616607.109266667</v>
      </c>
    </row>
    <row r="24" customFormat="false" ht="15" hidden="false" customHeight="false" outlineLevel="0" collapsed="false">
      <c r="A24" s="18"/>
      <c r="D24" s="1" t="n">
        <f aca="false">C24+D23</f>
        <v>736656.6826</v>
      </c>
      <c r="F24" s="1" t="n">
        <f aca="false">E24+F23</f>
        <v>120049.573333333</v>
      </c>
      <c r="G24" s="16" t="n">
        <f aca="false">D24-F24</f>
        <v>616607.109266667</v>
      </c>
    </row>
    <row r="25" customFormat="false" ht="15" hidden="false" customHeight="false" outlineLevel="0" collapsed="false">
      <c r="A25" s="18"/>
      <c r="D25" s="1" t="n">
        <f aca="false">C25+D24</f>
        <v>736656.6826</v>
      </c>
      <c r="F25" s="1" t="n">
        <f aca="false">E25+F24</f>
        <v>120049.573333333</v>
      </c>
      <c r="G25" s="16" t="n">
        <f aca="false">D25-F25</f>
        <v>616607.109266667</v>
      </c>
    </row>
    <row r="26" customFormat="false" ht="15" hidden="false" customHeight="false" outlineLevel="0" collapsed="false">
      <c r="A26" s="18"/>
      <c r="D26" s="1" t="n">
        <f aca="false">C26+D25</f>
        <v>736656.6826</v>
      </c>
      <c r="F26" s="1" t="n">
        <f aca="false">E26+F25</f>
        <v>120049.573333333</v>
      </c>
      <c r="G26" s="16" t="n">
        <f aca="false">D26-F26</f>
        <v>616607.109266667</v>
      </c>
    </row>
    <row r="27" customFormat="false" ht="15" hidden="false" customHeight="false" outlineLevel="0" collapsed="false">
      <c r="A27" s="18"/>
      <c r="D27" s="1" t="n">
        <f aca="false">C27+D26</f>
        <v>736656.6826</v>
      </c>
      <c r="F27" s="1" t="n">
        <f aca="false">E27+F26</f>
        <v>120049.573333333</v>
      </c>
      <c r="G27" s="16" t="n">
        <f aca="false">D27-F27</f>
        <v>616607.109266667</v>
      </c>
    </row>
    <row r="28" customFormat="false" ht="15" hidden="false" customHeight="false" outlineLevel="0" collapsed="false">
      <c r="A28" s="18"/>
      <c r="D28" s="1" t="n">
        <f aca="false">C28+D27</f>
        <v>736656.6826</v>
      </c>
      <c r="F28" s="1" t="n">
        <f aca="false">E28+F27</f>
        <v>120049.573333333</v>
      </c>
      <c r="G28" s="16" t="n">
        <f aca="false">D28-F28</f>
        <v>616607.109266667</v>
      </c>
    </row>
    <row r="29" customFormat="false" ht="15" hidden="false" customHeight="false" outlineLevel="0" collapsed="false">
      <c r="A29" s="18"/>
      <c r="D29" s="1" t="n">
        <f aca="false">C29+D28</f>
        <v>736656.6826</v>
      </c>
      <c r="F29" s="1" t="n">
        <f aca="false">E29+F28</f>
        <v>120049.573333333</v>
      </c>
      <c r="G29" s="16" t="n">
        <f aca="false">D29-F29</f>
        <v>616607.109266667</v>
      </c>
    </row>
    <row r="30" customFormat="false" ht="15" hidden="false" customHeight="false" outlineLevel="0" collapsed="false">
      <c r="A30" s="18"/>
      <c r="D30" s="1" t="n">
        <f aca="false">C30+D29</f>
        <v>736656.6826</v>
      </c>
      <c r="F30" s="1" t="n">
        <f aca="false">E30+F29</f>
        <v>120049.573333333</v>
      </c>
      <c r="G30" s="16" t="n">
        <f aca="false">D30-F30</f>
        <v>616607.109266667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1.4615384615385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60.35</v>
      </c>
      <c r="L1" s="4" t="n">
        <v>64.39</v>
      </c>
      <c r="M1" s="4" t="n">
        <f aca="false">(K1 + L1) / 2</f>
        <v>62.37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42762</v>
      </c>
      <c r="B2" s="6" t="s">
        <v>8</v>
      </c>
      <c r="C2" s="25" t="n">
        <f aca="false">11364.23 * K1 + 352.63 * L1 + O2 + 10000</f>
        <v>723680.4862</v>
      </c>
      <c r="D2" s="25" t="n">
        <f aca="false">C2</f>
        <v>723680.4862</v>
      </c>
      <c r="E2" s="25"/>
      <c r="F2" s="25" t="n">
        <f aca="false">E2</f>
        <v>0</v>
      </c>
      <c r="G2" s="25" t="n">
        <f aca="false">D2-F2</f>
        <v>723680.4862</v>
      </c>
      <c r="H2" s="8" t="n">
        <f aca="false">'Actual 4'!L5-'Actual 4'!K5 + 5000</f>
        <v>44479.3464380952</v>
      </c>
      <c r="I2" s="12" t="n">
        <f aca="false">(365.25 / 12)</f>
        <v>30.4375</v>
      </c>
      <c r="K2" s="8" t="n">
        <f aca="false">$G2 / K$1</f>
        <v>11991.3916520298</v>
      </c>
      <c r="L2" s="8" t="n">
        <f aca="false">$G2 / L$1</f>
        <v>11239.0198198478</v>
      </c>
      <c r="M2" s="8" t="n">
        <f aca="false">$G2 / M$1</f>
        <v>11603.0220650954</v>
      </c>
      <c r="O2" s="41" t="n">
        <v>5143.36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42769</v>
      </c>
      <c r="B3" s="6" t="s">
        <v>236</v>
      </c>
      <c r="C3" s="0"/>
      <c r="D3" s="27" t="n">
        <f aca="false">C3+D2</f>
        <v>723680.4862</v>
      </c>
      <c r="E3" s="27"/>
      <c r="F3" s="27" t="n">
        <f aca="false">E3+F2</f>
        <v>0</v>
      </c>
      <c r="G3" s="25" t="n">
        <f aca="false">D3-F3</f>
        <v>723680.4862</v>
      </c>
      <c r="H3" s="8"/>
      <c r="K3" s="10"/>
      <c r="L3" s="11"/>
      <c r="M3" s="12"/>
    </row>
    <row r="4" customFormat="false" ht="15" hidden="false" customHeight="false" outlineLevel="0" collapsed="false">
      <c r="A4" s="5" t="n">
        <v>42775</v>
      </c>
      <c r="B4" s="14" t="s">
        <v>237</v>
      </c>
      <c r="C4" s="0"/>
      <c r="D4" s="27" t="n">
        <f aca="false">C4+D3</f>
        <v>723680.4862</v>
      </c>
      <c r="E4" s="27"/>
      <c r="F4" s="25" t="n">
        <f aca="false">E4+F3</f>
        <v>0</v>
      </c>
      <c r="G4" s="25" t="n">
        <f aca="false">D4-F4</f>
        <v>723680.4862</v>
      </c>
      <c r="L4" s="23"/>
      <c r="M4" s="23"/>
    </row>
    <row r="5" customFormat="false" ht="15" hidden="false" customHeight="false" outlineLevel="0" collapsed="false">
      <c r="A5" s="5" t="n">
        <v>42775</v>
      </c>
      <c r="B5" s="14" t="s">
        <v>238</v>
      </c>
      <c r="C5" s="0"/>
      <c r="D5" s="27" t="n">
        <f aca="false">C5+D4</f>
        <v>723680.4862</v>
      </c>
      <c r="E5" s="27" t="n">
        <f aca="false">3200000 * 0.15</f>
        <v>480000</v>
      </c>
      <c r="F5" s="25" t="n">
        <f aca="false">E5+F4</f>
        <v>480000</v>
      </c>
      <c r="G5" s="25" t="n">
        <f aca="false">D5-F5</f>
        <v>243680.4862</v>
      </c>
      <c r="L5" s="23"/>
      <c r="M5" s="23"/>
    </row>
    <row r="6" s="17" customFormat="true" ht="15" hidden="false" customHeight="false" outlineLevel="0" collapsed="false">
      <c r="A6" s="5" t="n">
        <v>42781</v>
      </c>
      <c r="B6" s="14" t="s">
        <v>239</v>
      </c>
      <c r="C6" s="25"/>
      <c r="D6" s="27" t="n">
        <f aca="false">C6+D5</f>
        <v>723680.4862</v>
      </c>
      <c r="E6" s="27" t="n">
        <v>36400</v>
      </c>
      <c r="F6" s="25" t="n">
        <f aca="false">E6+F5</f>
        <v>516400</v>
      </c>
      <c r="G6" s="25" t="n">
        <f aca="false">D6-F6</f>
        <v>207280.4862</v>
      </c>
      <c r="K6" s="23"/>
      <c r="L6" s="23"/>
      <c r="M6" s="23"/>
    </row>
    <row r="7" customFormat="false" ht="15" hidden="false" customHeight="false" outlineLevel="0" collapsed="false">
      <c r="A7" s="5" t="n">
        <v>42793</v>
      </c>
      <c r="B7" s="14" t="s">
        <v>240</v>
      </c>
      <c r="C7" s="0"/>
      <c r="D7" s="27" t="n">
        <f aca="false">C7+D6</f>
        <v>723680.4862</v>
      </c>
      <c r="E7" s="27" t="n">
        <f aca="false">$H$2 + 'Actual 4'!$K$5 - 60000</f>
        <v>14479.3464380952</v>
      </c>
      <c r="F7" s="25" t="n">
        <f aca="false">E7+F6</f>
        <v>530879.346438095</v>
      </c>
      <c r="G7" s="25" t="n">
        <f aca="false">D7-F7</f>
        <v>192801.139761905</v>
      </c>
      <c r="K7" s="23"/>
      <c r="L7" s="23"/>
      <c r="M7" s="23"/>
    </row>
    <row r="8" s="14" customFormat="true" ht="15" hidden="false" customHeight="false" outlineLevel="0" collapsed="false">
      <c r="A8" s="5" t="n">
        <v>42809</v>
      </c>
      <c r="B8" s="14" t="s">
        <v>241</v>
      </c>
      <c r="C8" s="25"/>
      <c r="D8" s="27" t="n">
        <f aca="false">C8+D7</f>
        <v>723680.4862</v>
      </c>
      <c r="E8" s="27" t="n">
        <v>36400</v>
      </c>
      <c r="F8" s="27" t="n">
        <f aca="false">E8+F7</f>
        <v>567279.346438095</v>
      </c>
      <c r="G8" s="27" t="n">
        <f aca="false">D8-F8</f>
        <v>156401.139761905</v>
      </c>
      <c r="K8" s="42"/>
      <c r="L8" s="42"/>
      <c r="M8" s="42"/>
    </row>
    <row r="9" s="14" customFormat="true" ht="15" hidden="false" customHeight="false" outlineLevel="0" collapsed="false">
      <c r="A9" s="5" t="n">
        <v>42809</v>
      </c>
      <c r="B9" s="14" t="s">
        <v>240</v>
      </c>
      <c r="C9" s="25"/>
      <c r="D9" s="27" t="n">
        <f aca="false">C9+D8</f>
        <v>723680.4862</v>
      </c>
      <c r="E9" s="27" t="n">
        <f aca="false">($H$2 + 'Actual 4'!$K$5 - 60000) * (A9 - A7) / I2</f>
        <v>7611.31968819791</v>
      </c>
      <c r="F9" s="27" t="n">
        <f aca="false">E9+F8</f>
        <v>574890.666126293</v>
      </c>
      <c r="G9" s="27" t="n">
        <f aca="false">D9-F9</f>
        <v>148789.820073707</v>
      </c>
      <c r="K9" s="42"/>
      <c r="L9" s="42"/>
      <c r="M9" s="42"/>
    </row>
    <row r="10" customFormat="false" ht="15" hidden="false" customHeight="false" outlineLevel="0" collapsed="false">
      <c r="A10" s="5" t="n">
        <v>42840</v>
      </c>
      <c r="B10" s="14" t="s">
        <v>242</v>
      </c>
      <c r="C10" s="0"/>
      <c r="D10" s="27" t="n">
        <f aca="false">C10+D9</f>
        <v>723680.4862</v>
      </c>
      <c r="E10" s="27" t="n">
        <f aca="false">36400 + ($H$2 + 'Actual 4'!$K$5 - 60000)</f>
        <v>50879.3464380952</v>
      </c>
      <c r="F10" s="25" t="n">
        <f aca="false">E10+F9</f>
        <v>625770.012564388</v>
      </c>
      <c r="G10" s="25" t="n">
        <f aca="false">D10-F10</f>
        <v>97910.4736356116</v>
      </c>
      <c r="K10" s="23"/>
      <c r="L10" s="23"/>
      <c r="M10" s="23"/>
    </row>
    <row r="11" customFormat="false" ht="15" hidden="false" customHeight="false" outlineLevel="0" collapsed="false">
      <c r="A11" s="5" t="n">
        <v>42870</v>
      </c>
      <c r="B11" s="14" t="s">
        <v>242</v>
      </c>
      <c r="C11" s="0"/>
      <c r="D11" s="27" t="n">
        <f aca="false">C11+D10</f>
        <v>723680.4862</v>
      </c>
      <c r="E11" s="27" t="n">
        <f aca="false">36400 + ($H$2 + 'Actual 4'!$K$5 - 60000)</f>
        <v>50879.3464380952</v>
      </c>
      <c r="F11" s="25" t="n">
        <f aca="false">E11+F10</f>
        <v>676649.359002484</v>
      </c>
      <c r="G11" s="25" t="n">
        <f aca="false">D11-F11</f>
        <v>47031.1271975164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42901</v>
      </c>
      <c r="B12" s="14" t="s">
        <v>242</v>
      </c>
      <c r="C12" s="0"/>
      <c r="D12" s="27" t="n">
        <f aca="false">C12+D11</f>
        <v>723680.4862</v>
      </c>
      <c r="E12" s="27" t="n">
        <f aca="false">36400 + ($H$2 + 'Actual 4'!$K$5 - 60000)</f>
        <v>50879.3464380952</v>
      </c>
      <c r="F12" s="25" t="n">
        <f aca="false">E12+F11</f>
        <v>727528.705440579</v>
      </c>
      <c r="G12" s="25" t="n">
        <f aca="false">D12-F12</f>
        <v>-3848.21924057882</v>
      </c>
    </row>
    <row r="13" customFormat="false" ht="15" hidden="false" customHeight="false" outlineLevel="0" collapsed="false">
      <c r="A13" s="5"/>
      <c r="B13" s="14"/>
      <c r="C13" s="0"/>
      <c r="D13" s="27" t="n">
        <f aca="false">C13+D12</f>
        <v>723680.4862</v>
      </c>
      <c r="E13" s="27"/>
      <c r="F13" s="25" t="n">
        <f aca="false">E13+F12</f>
        <v>727528.705440579</v>
      </c>
      <c r="G13" s="25" t="n">
        <f aca="false">D13-F13</f>
        <v>-3848.21924057882</v>
      </c>
    </row>
    <row r="14" customFormat="false" ht="15" hidden="false" customHeight="false" outlineLevel="0" collapsed="false">
      <c r="A14" s="5"/>
      <c r="B14" s="14"/>
      <c r="C14" s="0"/>
      <c r="D14" s="27" t="n">
        <f aca="false">C14+D13</f>
        <v>723680.4862</v>
      </c>
      <c r="E14" s="27"/>
      <c r="F14" s="25" t="n">
        <f aca="false">E14+F13</f>
        <v>727528.705440579</v>
      </c>
      <c r="G14" s="25" t="n">
        <f aca="false">D14-F14</f>
        <v>-3848.21924057882</v>
      </c>
    </row>
    <row r="15" customFormat="false" ht="15" hidden="false" customHeight="false" outlineLevel="0" collapsed="false">
      <c r="A15" s="5"/>
      <c r="B15" s="14"/>
      <c r="C15" s="0"/>
      <c r="D15" s="27" t="n">
        <f aca="false">C15+D14</f>
        <v>723680.4862</v>
      </c>
      <c r="E15" s="27"/>
      <c r="F15" s="25" t="n">
        <f aca="false">E15+F14</f>
        <v>727528.705440579</v>
      </c>
      <c r="G15" s="25" t="n">
        <f aca="false">D15-F15</f>
        <v>-3848.21924057882</v>
      </c>
    </row>
    <row r="16" customFormat="false" ht="15" hidden="false" customHeight="false" outlineLevel="0" collapsed="false">
      <c r="A16" s="5"/>
      <c r="B16" s="14"/>
      <c r="C16" s="0"/>
      <c r="D16" s="25" t="n">
        <f aca="false">C16+D15</f>
        <v>723680.4862</v>
      </c>
      <c r="E16" s="27"/>
      <c r="F16" s="25" t="n">
        <f aca="false">E16+F15</f>
        <v>727528.705440579</v>
      </c>
      <c r="G16" s="25" t="n">
        <f aca="false">D16-F16</f>
        <v>-3848.21924057882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723680.4862</v>
      </c>
      <c r="E17" s="27"/>
      <c r="F17" s="25" t="n">
        <f aca="false">E17+F16</f>
        <v>727528.705440579</v>
      </c>
      <c r="G17" s="25" t="n">
        <f aca="false">D17-F17</f>
        <v>-3848.21924057882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723680.4862</v>
      </c>
      <c r="E18" s="27"/>
      <c r="F18" s="25" t="n">
        <f aca="false">E18+F17</f>
        <v>727528.705440579</v>
      </c>
      <c r="G18" s="25" t="n">
        <f aca="false">D18-F18</f>
        <v>-3848.21924057882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723680.4862</v>
      </c>
      <c r="E19" s="27"/>
      <c r="F19" s="25" t="n">
        <f aca="false">E19+F18</f>
        <v>727528.705440579</v>
      </c>
      <c r="G19" s="25" t="n">
        <f aca="false">D19-F19</f>
        <v>-3848.21924057882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723680.4862</v>
      </c>
      <c r="E20" s="27"/>
      <c r="F20" s="25" t="n">
        <f aca="false">E20+F19</f>
        <v>727528.705440579</v>
      </c>
      <c r="G20" s="25" t="n">
        <f aca="false">D20-F20</f>
        <v>-3848.21924057882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723680.4862</v>
      </c>
      <c r="E21" s="27"/>
      <c r="F21" s="25" t="n">
        <f aca="false">E21+F20</f>
        <v>727528.705440579</v>
      </c>
      <c r="G21" s="25" t="n">
        <f aca="false">D21-F21</f>
        <v>-3848.21924057882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723680.4862</v>
      </c>
      <c r="E22" s="27"/>
      <c r="F22" s="25" t="n">
        <f aca="false">E22+F21</f>
        <v>727528.705440579</v>
      </c>
      <c r="G22" s="25" t="n">
        <f aca="false">D22-F22</f>
        <v>-3848.21924057882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723680.4862</v>
      </c>
      <c r="E23" s="27"/>
      <c r="F23" s="25" t="n">
        <f aca="false">E23+F22</f>
        <v>727528.705440579</v>
      </c>
      <c r="G23" s="25" t="n">
        <f aca="false">D23-F23</f>
        <v>-3848.21924057882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723680.4862</v>
      </c>
      <c r="E24" s="27"/>
      <c r="F24" s="25" t="n">
        <f aca="false">E24+F23</f>
        <v>727528.705440579</v>
      </c>
      <c r="G24" s="25" t="n">
        <f aca="false">D24-F24</f>
        <v>-3848.21924057882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723680.4862</v>
      </c>
      <c r="F25" s="25" t="n">
        <f aca="false">E25+F24</f>
        <v>727528.705440579</v>
      </c>
      <c r="G25" s="25" t="n">
        <f aca="false">D25-F25</f>
        <v>-3848.21924057882</v>
      </c>
    </row>
    <row r="26" customFormat="false" ht="15" hidden="false" customHeight="false" outlineLevel="0" collapsed="false">
      <c r="A26" s="18"/>
      <c r="D26" s="25" t="n">
        <f aca="false">C26+D25</f>
        <v>723680.4862</v>
      </c>
      <c r="F26" s="25" t="n">
        <f aca="false">E26+F25</f>
        <v>727528.705440579</v>
      </c>
      <c r="G26" s="25" t="n">
        <f aca="false">D26-F26</f>
        <v>-3848.21924057882</v>
      </c>
    </row>
    <row r="27" customFormat="false" ht="15" hidden="false" customHeight="false" outlineLevel="0" collapsed="false">
      <c r="A27" s="18"/>
      <c r="D27" s="25" t="n">
        <f aca="false">C27+D26</f>
        <v>723680.4862</v>
      </c>
      <c r="F27" s="25" t="n">
        <f aca="false">E27+F26</f>
        <v>727528.705440579</v>
      </c>
      <c r="G27" s="25" t="n">
        <f aca="false">D27-F27</f>
        <v>-3848.21924057882</v>
      </c>
    </row>
    <row r="28" customFormat="false" ht="15" hidden="false" customHeight="false" outlineLevel="0" collapsed="false">
      <c r="A28" s="18"/>
      <c r="D28" s="25" t="n">
        <f aca="false">C28+D27</f>
        <v>723680.4862</v>
      </c>
      <c r="F28" s="25" t="n">
        <f aca="false">E28+F27</f>
        <v>727528.705440579</v>
      </c>
      <c r="G28" s="25" t="n">
        <f aca="false">D28-F28</f>
        <v>-3848.21924057882</v>
      </c>
    </row>
    <row r="29" customFormat="false" ht="15" hidden="false" customHeight="false" outlineLevel="0" collapsed="false">
      <c r="A29" s="18"/>
      <c r="D29" s="25" t="n">
        <f aca="false">C29+D28</f>
        <v>723680.4862</v>
      </c>
      <c r="F29" s="25" t="n">
        <f aca="false">E29+F28</f>
        <v>727528.705440579</v>
      </c>
      <c r="G29" s="25" t="n">
        <f aca="false">D29-F29</f>
        <v>-3848.21924057882</v>
      </c>
    </row>
    <row r="30" customFormat="false" ht="15" hidden="false" customHeight="false" outlineLevel="0" collapsed="false">
      <c r="A30" s="18"/>
      <c r="D30" s="25" t="n">
        <f aca="false">C30+D29</f>
        <v>723680.4862</v>
      </c>
      <c r="F30" s="25" t="n">
        <f aca="false">E30+F29</f>
        <v>727528.705440579</v>
      </c>
      <c r="G30" s="25" t="n">
        <f aca="false">D30-F30</f>
        <v>-3848.21924057882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1.4615384615385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58.23</v>
      </c>
      <c r="L1" s="4" t="n">
        <v>61.97</v>
      </c>
      <c r="M1" s="4" t="n">
        <f aca="false">(K1 + L1) / 2</f>
        <v>60.1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42777</v>
      </c>
      <c r="B2" s="6" t="s">
        <v>8</v>
      </c>
      <c r="C2" s="25" t="n">
        <f aca="false">11364.23 * K1 + 352.63 * L1 + O2 + 10000</f>
        <v>698734.954</v>
      </c>
      <c r="D2" s="25" t="n">
        <f aca="false">C2</f>
        <v>698734.954</v>
      </c>
      <c r="E2" s="25"/>
      <c r="F2" s="25" t="n">
        <f aca="false">E2</f>
        <v>0</v>
      </c>
      <c r="G2" s="25" t="n">
        <f aca="false">D2-F2</f>
        <v>698734.954</v>
      </c>
      <c r="H2" s="8" t="n">
        <f aca="false">'Actual 4'!L5-'Actual 4'!K5 + 5000</f>
        <v>44479.3464380952</v>
      </c>
      <c r="I2" s="12" t="n">
        <f aca="false">(365.25 / 12)</f>
        <v>30.4375</v>
      </c>
      <c r="K2" s="8" t="n">
        <f aca="false">$G2 / K$1</f>
        <v>11999.5698780697</v>
      </c>
      <c r="L2" s="8" t="n">
        <f aca="false">$G2 / L$1</f>
        <v>11275.3744392448</v>
      </c>
      <c r="M2" s="8" t="n">
        <f aca="false">$G2 / M$1</f>
        <v>11626.2055574043</v>
      </c>
      <c r="O2" s="41" t="n">
        <v>5143.36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42769</v>
      </c>
      <c r="B3" s="6" t="s">
        <v>236</v>
      </c>
      <c r="C3" s="0"/>
      <c r="D3" s="27" t="n">
        <f aca="false">C3+D2</f>
        <v>698734.954</v>
      </c>
      <c r="E3" s="27"/>
      <c r="F3" s="27" t="n">
        <f aca="false">E3+F2</f>
        <v>0</v>
      </c>
      <c r="G3" s="25" t="n">
        <f aca="false">D3-F3</f>
        <v>698734.954</v>
      </c>
      <c r="H3" s="8"/>
      <c r="K3" s="10"/>
      <c r="L3" s="11"/>
      <c r="M3" s="12"/>
    </row>
    <row r="4" customFormat="false" ht="15" hidden="false" customHeight="false" outlineLevel="0" collapsed="false">
      <c r="A4" s="5" t="n">
        <v>42775</v>
      </c>
      <c r="B4" s="14" t="s">
        <v>237</v>
      </c>
      <c r="C4" s="0"/>
      <c r="D4" s="27" t="n">
        <f aca="false">C4+D3</f>
        <v>698734.954</v>
      </c>
      <c r="E4" s="27"/>
      <c r="F4" s="25" t="n">
        <f aca="false">E4+F3</f>
        <v>0</v>
      </c>
      <c r="G4" s="25" t="n">
        <f aca="false">D4-F4</f>
        <v>698734.954</v>
      </c>
      <c r="L4" s="23"/>
      <c r="M4" s="23"/>
    </row>
    <row r="5" customFormat="false" ht="15" hidden="false" customHeight="false" outlineLevel="0" collapsed="false">
      <c r="A5" s="5" t="n">
        <v>42775</v>
      </c>
      <c r="B5" s="14" t="s">
        <v>238</v>
      </c>
      <c r="C5" s="0"/>
      <c r="D5" s="27" t="n">
        <f aca="false">C5+D4</f>
        <v>698734.954</v>
      </c>
      <c r="E5" s="27" t="n">
        <f aca="false">3200000 * 0.15</f>
        <v>480000</v>
      </c>
      <c r="F5" s="25" t="n">
        <f aca="false">E5+F4</f>
        <v>480000</v>
      </c>
      <c r="G5" s="25" t="n">
        <f aca="false">D5-F5</f>
        <v>218734.954</v>
      </c>
      <c r="L5" s="23"/>
      <c r="M5" s="23"/>
    </row>
    <row r="6" s="17" customFormat="true" ht="15" hidden="false" customHeight="false" outlineLevel="0" collapsed="false">
      <c r="A6" s="5" t="n">
        <v>42781</v>
      </c>
      <c r="B6" s="14" t="s">
        <v>239</v>
      </c>
      <c r="C6" s="25"/>
      <c r="D6" s="27" t="n">
        <f aca="false">C6+D5</f>
        <v>698734.954</v>
      </c>
      <c r="E6" s="27" t="n">
        <v>36400</v>
      </c>
      <c r="F6" s="25" t="n">
        <f aca="false">E6+F5</f>
        <v>516400</v>
      </c>
      <c r="G6" s="25" t="n">
        <f aca="false">D6-F6</f>
        <v>182334.954</v>
      </c>
      <c r="K6" s="23"/>
      <c r="L6" s="23"/>
      <c r="M6" s="23"/>
    </row>
    <row r="7" customFormat="false" ht="15" hidden="false" customHeight="false" outlineLevel="0" collapsed="false">
      <c r="A7" s="5" t="n">
        <v>42793</v>
      </c>
      <c r="B7" s="14" t="s">
        <v>240</v>
      </c>
      <c r="C7" s="0"/>
      <c r="D7" s="27" t="n">
        <f aca="false">C7+D6</f>
        <v>698734.954</v>
      </c>
      <c r="E7" s="27" t="n">
        <f aca="false">$H$2 + 'Actual 4'!$K$5 - 60000</f>
        <v>14479.3464380952</v>
      </c>
      <c r="F7" s="25" t="n">
        <f aca="false">E7+F6</f>
        <v>530879.346438095</v>
      </c>
      <c r="G7" s="25" t="n">
        <f aca="false">D7-F7</f>
        <v>167855.607561905</v>
      </c>
      <c r="K7" s="23"/>
      <c r="L7" s="23"/>
      <c r="M7" s="23"/>
    </row>
    <row r="8" s="14" customFormat="true" ht="15" hidden="false" customHeight="false" outlineLevel="0" collapsed="false">
      <c r="A8" s="5" t="n">
        <v>42809</v>
      </c>
      <c r="B8" s="14" t="s">
        <v>241</v>
      </c>
      <c r="C8" s="25"/>
      <c r="D8" s="27" t="n">
        <f aca="false">C8+D7</f>
        <v>698734.954</v>
      </c>
      <c r="E8" s="27" t="n">
        <v>36400</v>
      </c>
      <c r="F8" s="27" t="n">
        <f aca="false">E8+F7</f>
        <v>567279.346438095</v>
      </c>
      <c r="G8" s="27" t="n">
        <f aca="false">D8-F8</f>
        <v>131455.607561905</v>
      </c>
      <c r="K8" s="42"/>
      <c r="L8" s="42"/>
      <c r="M8" s="42"/>
    </row>
    <row r="9" s="14" customFormat="true" ht="15" hidden="false" customHeight="false" outlineLevel="0" collapsed="false">
      <c r="A9" s="5" t="n">
        <v>42809</v>
      </c>
      <c r="B9" s="14" t="s">
        <v>240</v>
      </c>
      <c r="C9" s="25"/>
      <c r="D9" s="27" t="n">
        <f aca="false">C9+D8</f>
        <v>698734.954</v>
      </c>
      <c r="E9" s="27" t="n">
        <f aca="false">($H$2 + 'Actual 4'!$K$5 - 60000) * (A9 - A7) / I2</f>
        <v>7611.31968819791</v>
      </c>
      <c r="F9" s="27" t="n">
        <f aca="false">E9+F8</f>
        <v>574890.666126293</v>
      </c>
      <c r="G9" s="27" t="n">
        <f aca="false">D9-F9</f>
        <v>123844.287873707</v>
      </c>
      <c r="K9" s="42"/>
      <c r="L9" s="42"/>
      <c r="M9" s="42"/>
    </row>
    <row r="10" customFormat="false" ht="15" hidden="false" customHeight="false" outlineLevel="0" collapsed="false">
      <c r="A10" s="5" t="n">
        <v>42840</v>
      </c>
      <c r="B10" s="14" t="s">
        <v>242</v>
      </c>
      <c r="C10" s="0"/>
      <c r="D10" s="27" t="n">
        <f aca="false">C10+D9</f>
        <v>698734.954</v>
      </c>
      <c r="E10" s="27" t="n">
        <f aca="false">36400 + ($H$2 + 'Actual 4'!$K$5 - 60000)</f>
        <v>50879.3464380952</v>
      </c>
      <c r="F10" s="25" t="n">
        <f aca="false">E10+F9</f>
        <v>625770.012564388</v>
      </c>
      <c r="G10" s="25" t="n">
        <f aca="false">D10-F10</f>
        <v>72964.9414356116</v>
      </c>
      <c r="K10" s="23"/>
      <c r="L10" s="23"/>
      <c r="M10" s="23"/>
    </row>
    <row r="11" customFormat="false" ht="15" hidden="false" customHeight="false" outlineLevel="0" collapsed="false">
      <c r="A11" s="5" t="n">
        <v>42870</v>
      </c>
      <c r="B11" s="14" t="s">
        <v>242</v>
      </c>
      <c r="C11" s="0"/>
      <c r="D11" s="27" t="n">
        <f aca="false">C11+D10</f>
        <v>698734.954</v>
      </c>
      <c r="E11" s="27" t="n">
        <f aca="false">36400 + ($H$2 + 'Actual 4'!$K$5 - 60000)</f>
        <v>50879.3464380952</v>
      </c>
      <c r="F11" s="25" t="n">
        <f aca="false">E11+F10</f>
        <v>676649.359002484</v>
      </c>
      <c r="G11" s="25" t="n">
        <f aca="false">D11-F11</f>
        <v>22085.5949975164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42901</v>
      </c>
      <c r="B12" s="14" t="s">
        <v>242</v>
      </c>
      <c r="C12" s="0"/>
      <c r="D12" s="27" t="n">
        <f aca="false">C12+D11</f>
        <v>698734.954</v>
      </c>
      <c r="E12" s="27" t="n">
        <f aca="false">36400 + ($H$2 + 'Actual 4'!$K$5 - 60000)</f>
        <v>50879.3464380952</v>
      </c>
      <c r="F12" s="25" t="n">
        <f aca="false">E12+F11</f>
        <v>727528.705440579</v>
      </c>
      <c r="G12" s="25" t="n">
        <f aca="false">D12-F12</f>
        <v>-28793.7514405788</v>
      </c>
    </row>
    <row r="13" customFormat="false" ht="15" hidden="false" customHeight="false" outlineLevel="0" collapsed="false">
      <c r="A13" s="5"/>
      <c r="B13" s="14"/>
      <c r="C13" s="0"/>
      <c r="D13" s="27" t="n">
        <f aca="false">C13+D12</f>
        <v>698734.954</v>
      </c>
      <c r="E13" s="27"/>
      <c r="F13" s="25" t="n">
        <f aca="false">E13+F12</f>
        <v>727528.705440579</v>
      </c>
      <c r="G13" s="25" t="n">
        <f aca="false">D13-F13</f>
        <v>-28793.7514405788</v>
      </c>
    </row>
    <row r="14" customFormat="false" ht="15" hidden="false" customHeight="false" outlineLevel="0" collapsed="false">
      <c r="A14" s="5"/>
      <c r="B14" s="14"/>
      <c r="C14" s="0"/>
      <c r="D14" s="27" t="n">
        <f aca="false">C14+D13</f>
        <v>698734.954</v>
      </c>
      <c r="E14" s="27"/>
      <c r="F14" s="25" t="n">
        <f aca="false">E14+F13</f>
        <v>727528.705440579</v>
      </c>
      <c r="G14" s="25" t="n">
        <f aca="false">D14-F14</f>
        <v>-28793.7514405788</v>
      </c>
    </row>
    <row r="15" customFormat="false" ht="15" hidden="false" customHeight="false" outlineLevel="0" collapsed="false">
      <c r="A15" s="5"/>
      <c r="B15" s="14"/>
      <c r="C15" s="0"/>
      <c r="D15" s="27" t="n">
        <f aca="false">C15+D14</f>
        <v>698734.954</v>
      </c>
      <c r="E15" s="27"/>
      <c r="F15" s="25" t="n">
        <f aca="false">E15+F14</f>
        <v>727528.705440579</v>
      </c>
      <c r="G15" s="25" t="n">
        <f aca="false">D15-F15</f>
        <v>-28793.7514405788</v>
      </c>
    </row>
    <row r="16" customFormat="false" ht="15" hidden="false" customHeight="false" outlineLevel="0" collapsed="false">
      <c r="A16" s="5"/>
      <c r="B16" s="14"/>
      <c r="C16" s="0"/>
      <c r="D16" s="25" t="n">
        <f aca="false">C16+D15</f>
        <v>698734.954</v>
      </c>
      <c r="E16" s="27"/>
      <c r="F16" s="25" t="n">
        <f aca="false">E16+F15</f>
        <v>727528.705440579</v>
      </c>
      <c r="G16" s="25" t="n">
        <f aca="false">D16-F16</f>
        <v>-28793.7514405788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698734.954</v>
      </c>
      <c r="E17" s="27"/>
      <c r="F17" s="25" t="n">
        <f aca="false">E17+F16</f>
        <v>727528.705440579</v>
      </c>
      <c r="G17" s="25" t="n">
        <f aca="false">D17-F17</f>
        <v>-28793.7514405788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698734.954</v>
      </c>
      <c r="E18" s="27"/>
      <c r="F18" s="25" t="n">
        <f aca="false">E18+F17</f>
        <v>727528.705440579</v>
      </c>
      <c r="G18" s="25" t="n">
        <f aca="false">D18-F18</f>
        <v>-28793.7514405788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698734.954</v>
      </c>
      <c r="E19" s="27"/>
      <c r="F19" s="25" t="n">
        <f aca="false">E19+F18</f>
        <v>727528.705440579</v>
      </c>
      <c r="G19" s="25" t="n">
        <f aca="false">D19-F19</f>
        <v>-28793.7514405788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698734.954</v>
      </c>
      <c r="E20" s="27"/>
      <c r="F20" s="25" t="n">
        <f aca="false">E20+F19</f>
        <v>727528.705440579</v>
      </c>
      <c r="G20" s="25" t="n">
        <f aca="false">D20-F20</f>
        <v>-28793.7514405788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698734.954</v>
      </c>
      <c r="E21" s="27"/>
      <c r="F21" s="25" t="n">
        <f aca="false">E21+F20</f>
        <v>727528.705440579</v>
      </c>
      <c r="G21" s="25" t="n">
        <f aca="false">D21-F21</f>
        <v>-28793.7514405788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698734.954</v>
      </c>
      <c r="E22" s="27"/>
      <c r="F22" s="25" t="n">
        <f aca="false">E22+F21</f>
        <v>727528.705440579</v>
      </c>
      <c r="G22" s="25" t="n">
        <f aca="false">D22-F22</f>
        <v>-28793.7514405788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698734.954</v>
      </c>
      <c r="E23" s="27"/>
      <c r="F23" s="25" t="n">
        <f aca="false">E23+F22</f>
        <v>727528.705440579</v>
      </c>
      <c r="G23" s="25" t="n">
        <f aca="false">D23-F23</f>
        <v>-28793.7514405788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698734.954</v>
      </c>
      <c r="E24" s="27"/>
      <c r="F24" s="25" t="n">
        <f aca="false">E24+F23</f>
        <v>727528.705440579</v>
      </c>
      <c r="G24" s="25" t="n">
        <f aca="false">D24-F24</f>
        <v>-28793.7514405788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698734.954</v>
      </c>
      <c r="F25" s="25" t="n">
        <f aca="false">E25+F24</f>
        <v>727528.705440579</v>
      </c>
      <c r="G25" s="25" t="n">
        <f aca="false">D25-F25</f>
        <v>-28793.7514405788</v>
      </c>
    </row>
    <row r="26" customFormat="false" ht="15" hidden="false" customHeight="false" outlineLevel="0" collapsed="false">
      <c r="A26" s="18"/>
      <c r="D26" s="25" t="n">
        <f aca="false">C26+D25</f>
        <v>698734.954</v>
      </c>
      <c r="F26" s="25" t="n">
        <f aca="false">E26+F25</f>
        <v>727528.705440579</v>
      </c>
      <c r="G26" s="25" t="n">
        <f aca="false">D26-F26</f>
        <v>-28793.7514405788</v>
      </c>
    </row>
    <row r="27" customFormat="false" ht="15" hidden="false" customHeight="false" outlineLevel="0" collapsed="false">
      <c r="A27" s="18"/>
      <c r="D27" s="25" t="n">
        <f aca="false">C27+D26</f>
        <v>698734.954</v>
      </c>
      <c r="F27" s="25" t="n">
        <f aca="false">E27+F26</f>
        <v>727528.705440579</v>
      </c>
      <c r="G27" s="25" t="n">
        <f aca="false">D27-F27</f>
        <v>-28793.7514405788</v>
      </c>
    </row>
    <row r="28" customFormat="false" ht="15" hidden="false" customHeight="false" outlineLevel="0" collapsed="false">
      <c r="A28" s="18"/>
      <c r="D28" s="25" t="n">
        <f aca="false">C28+D27</f>
        <v>698734.954</v>
      </c>
      <c r="F28" s="25" t="n">
        <f aca="false">E28+F27</f>
        <v>727528.705440579</v>
      </c>
      <c r="G28" s="25" t="n">
        <f aca="false">D28-F28</f>
        <v>-28793.7514405788</v>
      </c>
    </row>
    <row r="29" customFormat="false" ht="15" hidden="false" customHeight="false" outlineLevel="0" collapsed="false">
      <c r="A29" s="18"/>
      <c r="D29" s="25" t="n">
        <f aca="false">C29+D28</f>
        <v>698734.954</v>
      </c>
      <c r="F29" s="25" t="n">
        <f aca="false">E29+F28</f>
        <v>727528.705440579</v>
      </c>
      <c r="G29" s="25" t="n">
        <f aca="false">D29-F29</f>
        <v>-28793.7514405788</v>
      </c>
    </row>
    <row r="30" customFormat="false" ht="15" hidden="false" customHeight="false" outlineLevel="0" collapsed="false">
      <c r="A30" s="18"/>
      <c r="D30" s="25" t="n">
        <f aca="false">C30+D29</f>
        <v>698734.954</v>
      </c>
      <c r="F30" s="25" t="n">
        <f aca="false">E30+F29</f>
        <v>727528.705440579</v>
      </c>
      <c r="G30" s="25" t="n">
        <f aca="false">D30-F30</f>
        <v>-28793.7514405788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1.4615384615385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58.17</v>
      </c>
      <c r="L1" s="4" t="n">
        <v>61.06</v>
      </c>
      <c r="M1" s="4" t="n">
        <f aca="false">(K1 + L1) / 2</f>
        <v>59.615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42793</v>
      </c>
      <c r="B2" s="6" t="s">
        <v>8</v>
      </c>
      <c r="C2" s="25" t="n">
        <f aca="false">(9300 + 1264.53 + 100) * K1 + 352.63 * L1 + O2 + 10000</f>
        <v>656730.8279</v>
      </c>
      <c r="D2" s="25" t="n">
        <f aca="false">C2</f>
        <v>656730.8279</v>
      </c>
      <c r="E2" s="25"/>
      <c r="F2" s="25" t="n">
        <f aca="false">E2</f>
        <v>0</v>
      </c>
      <c r="G2" s="25" t="n">
        <f aca="false">D2-F2</f>
        <v>656730.8279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11289.8543561974</v>
      </c>
      <c r="L2" s="8" t="n">
        <f aca="false">$G2 / L$1</f>
        <v>10755.4999656076</v>
      </c>
      <c r="M2" s="8" t="n">
        <f aca="false">$G2 / M$1</f>
        <v>11016.2010886522</v>
      </c>
      <c r="O2" s="41" t="n">
        <v>4843.53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42795</v>
      </c>
      <c r="B3" s="14" t="s">
        <v>238</v>
      </c>
      <c r="C3" s="0"/>
      <c r="D3" s="27" t="n">
        <f aca="false">C3+D2</f>
        <v>656730.8279</v>
      </c>
      <c r="E3" s="27" t="n">
        <f aca="false">476185 + 2000</f>
        <v>478185</v>
      </c>
      <c r="F3" s="27" t="n">
        <f aca="false">E3+F2</f>
        <v>478185</v>
      </c>
      <c r="G3" s="25" t="n">
        <f aca="false">D3-F3</f>
        <v>178545.8279</v>
      </c>
      <c r="H3" s="8"/>
      <c r="K3" s="8" t="n">
        <f aca="false">E3/58.12</f>
        <v>8227.54645560909</v>
      </c>
      <c r="L3" s="11"/>
      <c r="M3" s="12"/>
    </row>
    <row r="4" customFormat="false" ht="15" hidden="false" customHeight="false" outlineLevel="0" collapsed="false">
      <c r="A4" s="5" t="n">
        <v>42798</v>
      </c>
      <c r="B4" s="14" t="s">
        <v>243</v>
      </c>
      <c r="C4" s="0"/>
      <c r="D4" s="27" t="n">
        <f aca="false">C4+D3</f>
        <v>656730.8279</v>
      </c>
      <c r="E4" s="27" t="n">
        <v>30000</v>
      </c>
      <c r="F4" s="25" t="n">
        <f aca="false">E4+F3</f>
        <v>508185</v>
      </c>
      <c r="G4" s="25" t="n">
        <f aca="false">D4-F4</f>
        <v>148545.8279</v>
      </c>
      <c r="K4" s="27"/>
      <c r="L4" s="23"/>
      <c r="M4" s="23"/>
    </row>
    <row r="5" customFormat="false" ht="15" hidden="false" customHeight="false" outlineLevel="0" collapsed="false">
      <c r="A5" s="5" t="n">
        <v>42809</v>
      </c>
      <c r="B5" s="14" t="s">
        <v>244</v>
      </c>
      <c r="C5" s="0"/>
      <c r="D5" s="27" t="n">
        <f aca="false">C5+D4</f>
        <v>656730.8279</v>
      </c>
      <c r="E5" s="27"/>
      <c r="F5" s="25" t="n">
        <f aca="false">E5+F4</f>
        <v>508185</v>
      </c>
      <c r="G5" s="25" t="n">
        <f aca="false">D5-F5</f>
        <v>148545.8279</v>
      </c>
      <c r="L5" s="23"/>
      <c r="M5" s="23"/>
    </row>
    <row r="6" customFormat="false" ht="15" hidden="false" customHeight="false" outlineLevel="0" collapsed="false">
      <c r="A6" s="5" t="n">
        <v>42825</v>
      </c>
      <c r="B6" s="14" t="s">
        <v>245</v>
      </c>
      <c r="C6" s="0"/>
      <c r="D6" s="27" t="n">
        <f aca="false">C6+D5</f>
        <v>656730.8279</v>
      </c>
      <c r="E6" s="27" t="n">
        <f aca="false">30000 + (-60000 + $H$2 + 'Actual 5'!$K$5)</f>
        <v>43336.0515826087</v>
      </c>
      <c r="F6" s="25" t="n">
        <f aca="false">E6+F5</f>
        <v>551521.051582609</v>
      </c>
      <c r="G6" s="25" t="n">
        <f aca="false">D6-F6</f>
        <v>105209.776317391</v>
      </c>
      <c r="L6" s="23"/>
      <c r="M6" s="23"/>
    </row>
    <row r="7" s="17" customFormat="true" ht="15" hidden="false" customHeight="false" outlineLevel="0" collapsed="false">
      <c r="A7" s="5" t="n">
        <v>42826</v>
      </c>
      <c r="B7" s="14" t="s">
        <v>246</v>
      </c>
      <c r="C7" s="25"/>
      <c r="D7" s="27" t="n">
        <f aca="false">C7+D6</f>
        <v>656730.8279</v>
      </c>
      <c r="E7" s="27"/>
      <c r="F7" s="25" t="n">
        <f aca="false">E7+F6</f>
        <v>551521.051582609</v>
      </c>
      <c r="G7" s="25" t="n">
        <f aca="false">D7-F7</f>
        <v>105209.776317391</v>
      </c>
      <c r="K7" s="23"/>
      <c r="L7" s="23"/>
      <c r="M7" s="23"/>
    </row>
    <row r="8" s="17" customFormat="true" ht="15" hidden="false" customHeight="false" outlineLevel="0" collapsed="false">
      <c r="A8" s="5" t="n">
        <v>42855</v>
      </c>
      <c r="B8" s="14" t="s">
        <v>245</v>
      </c>
      <c r="C8" s="25"/>
      <c r="D8" s="27" t="n">
        <f aca="false">C8+D7</f>
        <v>656730.8279</v>
      </c>
      <c r="E8" s="27" t="n">
        <f aca="false">30000 + (-60000 + $H$2 + 'Actual 5'!$K$5)</f>
        <v>43336.0515826087</v>
      </c>
      <c r="F8" s="25" t="n">
        <f aca="false">E8+F7</f>
        <v>594857.103165217</v>
      </c>
      <c r="G8" s="25" t="n">
        <f aca="false">D8-F8</f>
        <v>61873.7247347826</v>
      </c>
      <c r="K8" s="23"/>
      <c r="L8" s="23"/>
      <c r="M8" s="23"/>
    </row>
    <row r="9" customFormat="false" ht="15" hidden="false" customHeight="false" outlineLevel="0" collapsed="false">
      <c r="A9" s="5" t="n">
        <v>42855</v>
      </c>
      <c r="B9" s="14" t="s">
        <v>247</v>
      </c>
      <c r="C9" s="25" t="n">
        <v>100000</v>
      </c>
      <c r="D9" s="27" t="n">
        <f aca="false">C9+D8</f>
        <v>756730.8279</v>
      </c>
      <c r="E9" s="27"/>
      <c r="F9" s="25" t="n">
        <f aca="false">E9+F8</f>
        <v>594857.103165217</v>
      </c>
      <c r="G9" s="25" t="n">
        <f aca="false">D9-F9</f>
        <v>161873.724734783</v>
      </c>
      <c r="K9" s="23"/>
      <c r="L9" s="23"/>
      <c r="M9" s="23"/>
    </row>
    <row r="10" s="14" customFormat="true" ht="15" hidden="false" customHeight="false" outlineLevel="0" collapsed="false">
      <c r="A10" s="5" t="n">
        <v>42886</v>
      </c>
      <c r="B10" s="14" t="s">
        <v>245</v>
      </c>
      <c r="C10" s="25"/>
      <c r="D10" s="27" t="n">
        <f aca="false">C10+D9</f>
        <v>756730.8279</v>
      </c>
      <c r="E10" s="27" t="n">
        <f aca="false">30000 + (-60000 + $H$2 + 'Actual 5'!$K$5)</f>
        <v>43336.0515826087</v>
      </c>
      <c r="F10" s="27" t="n">
        <f aca="false">E10+F9</f>
        <v>638193.154747826</v>
      </c>
      <c r="G10" s="27" t="n">
        <f aca="false">D10-F10</f>
        <v>118537.673152174</v>
      </c>
      <c r="K10" s="42"/>
      <c r="L10" s="42"/>
      <c r="M10" s="42"/>
    </row>
    <row r="11" customFormat="false" ht="15" hidden="false" customHeight="false" outlineLevel="0" collapsed="false">
      <c r="A11" s="5" t="n">
        <v>42886</v>
      </c>
      <c r="B11" s="14" t="s">
        <v>247</v>
      </c>
      <c r="C11" s="25" t="n">
        <v>100000</v>
      </c>
      <c r="D11" s="27" t="n">
        <f aca="false">C11+D10</f>
        <v>856730.8279</v>
      </c>
      <c r="E11" s="27"/>
      <c r="F11" s="25" t="n">
        <f aca="false">E11+F10</f>
        <v>638193.154747826</v>
      </c>
      <c r="G11" s="25" t="n">
        <f aca="false">D11-F11</f>
        <v>218537.673152174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42916</v>
      </c>
      <c r="B12" s="14" t="s">
        <v>245</v>
      </c>
      <c r="C12" s="0"/>
      <c r="D12" s="27" t="n">
        <f aca="false">C12+D11</f>
        <v>856730.8279</v>
      </c>
      <c r="E12" s="27" t="n">
        <f aca="false">30000 + (-60000 + $H$2 + 'Actual 5'!$K$5)</f>
        <v>43336.0515826087</v>
      </c>
      <c r="F12" s="25" t="n">
        <f aca="false">E12+F11</f>
        <v>681529.206330435</v>
      </c>
      <c r="G12" s="25" t="n">
        <f aca="false">D12-F12</f>
        <v>175201.621569565</v>
      </c>
    </row>
    <row r="13" customFormat="false" ht="15" hidden="false" customHeight="false" outlineLevel="0" collapsed="false">
      <c r="A13" s="5" t="n">
        <v>42916</v>
      </c>
      <c r="B13" s="14" t="s">
        <v>247</v>
      </c>
      <c r="C13" s="25" t="n">
        <v>100000</v>
      </c>
      <c r="D13" s="27" t="n">
        <f aca="false">C13+D12</f>
        <v>956730.8279</v>
      </c>
      <c r="E13" s="27"/>
      <c r="F13" s="25" t="n">
        <f aca="false">E13+F12</f>
        <v>681529.206330435</v>
      </c>
      <c r="G13" s="25" t="n">
        <f aca="false">D13-F13</f>
        <v>275201.621569565</v>
      </c>
    </row>
    <row r="14" customFormat="false" ht="15" hidden="false" customHeight="false" outlineLevel="0" collapsed="false">
      <c r="A14" s="5"/>
      <c r="B14" s="14"/>
      <c r="C14" s="0"/>
      <c r="D14" s="27" t="n">
        <f aca="false">C14+D13</f>
        <v>956730.8279</v>
      </c>
      <c r="E14" s="27"/>
      <c r="F14" s="25" t="n">
        <f aca="false">E14+F13</f>
        <v>681529.206330435</v>
      </c>
      <c r="G14" s="25" t="n">
        <f aca="false">D14-F14</f>
        <v>275201.621569565</v>
      </c>
    </row>
    <row r="15" customFormat="false" ht="15" hidden="false" customHeight="false" outlineLevel="0" collapsed="false">
      <c r="A15" s="5"/>
      <c r="B15" s="14"/>
      <c r="C15" s="0"/>
      <c r="D15" s="27" t="n">
        <f aca="false">C15+D14</f>
        <v>956730.8279</v>
      </c>
      <c r="E15" s="27"/>
      <c r="F15" s="25" t="n">
        <f aca="false">E15+F14</f>
        <v>681529.206330435</v>
      </c>
      <c r="G15" s="25" t="n">
        <f aca="false">D15-F15</f>
        <v>275201.621569565</v>
      </c>
    </row>
    <row r="16" customFormat="false" ht="15" hidden="false" customHeight="false" outlineLevel="0" collapsed="false">
      <c r="A16" s="5"/>
      <c r="B16" s="14"/>
      <c r="C16" s="0"/>
      <c r="D16" s="25" t="n">
        <f aca="false">C16+D15</f>
        <v>956730.8279</v>
      </c>
      <c r="E16" s="27"/>
      <c r="F16" s="25" t="n">
        <f aca="false">E16+F15</f>
        <v>681529.206330435</v>
      </c>
      <c r="G16" s="25" t="n">
        <f aca="false">D16-F16</f>
        <v>275201.621569565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956730.8279</v>
      </c>
      <c r="E17" s="27"/>
      <c r="F17" s="25" t="n">
        <f aca="false">E17+F16</f>
        <v>681529.206330435</v>
      </c>
      <c r="G17" s="25" t="n">
        <f aca="false">D17-F17</f>
        <v>275201.621569565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956730.8279</v>
      </c>
      <c r="E18" s="27"/>
      <c r="F18" s="25" t="n">
        <f aca="false">E18+F17</f>
        <v>681529.206330435</v>
      </c>
      <c r="G18" s="25" t="n">
        <f aca="false">D18-F18</f>
        <v>275201.621569565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956730.8279</v>
      </c>
      <c r="E19" s="27"/>
      <c r="F19" s="25" t="n">
        <f aca="false">E19+F18</f>
        <v>681529.206330435</v>
      </c>
      <c r="G19" s="25" t="n">
        <f aca="false">D19-F19</f>
        <v>275201.621569565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956730.8279</v>
      </c>
      <c r="E20" s="27"/>
      <c r="F20" s="25" t="n">
        <f aca="false">E20+F19</f>
        <v>681529.206330435</v>
      </c>
      <c r="G20" s="25" t="n">
        <f aca="false">D20-F20</f>
        <v>275201.621569565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956730.8279</v>
      </c>
      <c r="E21" s="27"/>
      <c r="F21" s="25" t="n">
        <f aca="false">E21+F20</f>
        <v>681529.206330435</v>
      </c>
      <c r="G21" s="25" t="n">
        <f aca="false">D21-F21</f>
        <v>275201.621569565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956730.8279</v>
      </c>
      <c r="E22" s="27"/>
      <c r="F22" s="25" t="n">
        <f aca="false">E22+F21</f>
        <v>681529.206330435</v>
      </c>
      <c r="G22" s="25" t="n">
        <f aca="false">D22-F22</f>
        <v>275201.621569565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956730.8279</v>
      </c>
      <c r="E23" s="27"/>
      <c r="F23" s="25" t="n">
        <f aca="false">E23+F22</f>
        <v>681529.206330435</v>
      </c>
      <c r="G23" s="25" t="n">
        <f aca="false">D23-F23</f>
        <v>275201.621569565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956730.8279</v>
      </c>
      <c r="E24" s="27"/>
      <c r="F24" s="25" t="n">
        <f aca="false">E24+F23</f>
        <v>681529.206330435</v>
      </c>
      <c r="G24" s="25" t="n">
        <f aca="false">D24-F24</f>
        <v>275201.621569565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956730.8279</v>
      </c>
      <c r="F25" s="25" t="n">
        <f aca="false">E25+F24</f>
        <v>681529.206330435</v>
      </c>
      <c r="G25" s="25" t="n">
        <f aca="false">D25-F25</f>
        <v>275201.621569565</v>
      </c>
    </row>
    <row r="26" customFormat="false" ht="15" hidden="false" customHeight="false" outlineLevel="0" collapsed="false">
      <c r="A26" s="18"/>
      <c r="D26" s="25" t="n">
        <f aca="false">C26+D25</f>
        <v>956730.8279</v>
      </c>
      <c r="F26" s="25" t="n">
        <f aca="false">E26+F25</f>
        <v>681529.206330435</v>
      </c>
      <c r="G26" s="25" t="n">
        <f aca="false">D26-F26</f>
        <v>275201.621569565</v>
      </c>
    </row>
    <row r="27" customFormat="false" ht="15" hidden="false" customHeight="false" outlineLevel="0" collapsed="false">
      <c r="A27" s="18"/>
      <c r="D27" s="25" t="n">
        <f aca="false">C27+D26</f>
        <v>956730.8279</v>
      </c>
      <c r="F27" s="25" t="n">
        <f aca="false">E27+F26</f>
        <v>681529.206330435</v>
      </c>
      <c r="G27" s="25" t="n">
        <f aca="false">D27-F27</f>
        <v>275201.621569565</v>
      </c>
    </row>
    <row r="28" customFormat="false" ht="15" hidden="false" customHeight="false" outlineLevel="0" collapsed="false">
      <c r="A28" s="18"/>
      <c r="D28" s="25" t="n">
        <f aca="false">C28+D27</f>
        <v>956730.8279</v>
      </c>
      <c r="F28" s="25" t="n">
        <f aca="false">E28+F27</f>
        <v>681529.206330435</v>
      </c>
      <c r="G28" s="25" t="n">
        <f aca="false">D28-F28</f>
        <v>275201.621569565</v>
      </c>
    </row>
    <row r="29" customFormat="false" ht="15" hidden="false" customHeight="false" outlineLevel="0" collapsed="false">
      <c r="A29" s="18"/>
      <c r="D29" s="25" t="n">
        <f aca="false">C29+D28</f>
        <v>956730.8279</v>
      </c>
      <c r="F29" s="25" t="n">
        <f aca="false">E29+F28</f>
        <v>681529.206330435</v>
      </c>
      <c r="G29" s="25" t="n">
        <f aca="false">D29-F29</f>
        <v>275201.621569565</v>
      </c>
    </row>
    <row r="30" customFormat="false" ht="15" hidden="false" customHeight="false" outlineLevel="0" collapsed="false">
      <c r="A30" s="18"/>
      <c r="D30" s="25" t="n">
        <f aca="false">C30+D29</f>
        <v>956730.8279</v>
      </c>
      <c r="F30" s="25" t="n">
        <f aca="false">E30+F29</f>
        <v>681529.206330435</v>
      </c>
      <c r="G30" s="25" t="n">
        <f aca="false">D30-F30</f>
        <v>275201.621569565</v>
      </c>
    </row>
  </sheetData>
  <conditionalFormatting sqref="G2:G30">
    <cfRule type="cellIs" priority="2" operator="lessThan" aboveAverage="0" equalAverage="0" bottom="0" percent="0" rank="0" text="" dxfId="0">
      <formula>75000</formula>
    </cfRule>
    <cfRule type="cellIs" priority="3" operator="lessThan" aboveAverage="0" equalAverage="0" bottom="0" percent="0" rank="0" text="" dxfId="0">
      <formula>80000</formula>
    </cfRule>
    <cfRule type="cellIs" priority="4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1.4615384615385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57.81</v>
      </c>
      <c r="L1" s="4" t="n">
        <v>62.44</v>
      </c>
      <c r="M1" s="4" t="n">
        <f aca="false">(K1 + L1) / 2</f>
        <v>60.125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42816</v>
      </c>
      <c r="B2" s="6" t="s">
        <v>8</v>
      </c>
      <c r="C2" s="25" t="n">
        <f aca="false">1800 * K1 + 352.63 * L1 + O2 + 10000 + 400</f>
        <v>141680.3872</v>
      </c>
      <c r="D2" s="25" t="n">
        <f aca="false">C2</f>
        <v>141680.3872</v>
      </c>
      <c r="E2" s="25"/>
      <c r="F2" s="25" t="n">
        <f aca="false">E2</f>
        <v>0</v>
      </c>
      <c r="G2" s="25" t="n">
        <f aca="false">D2-F2</f>
        <v>141680.3872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2450.79375886525</v>
      </c>
      <c r="L2" s="8" t="n">
        <f aca="false">$G2 / L$1</f>
        <v>2269.06449711723</v>
      </c>
      <c r="M2" s="8" t="n">
        <f aca="false">$G2 / M$1</f>
        <v>2356.43055634096</v>
      </c>
      <c r="O2" s="41" t="n">
        <v>5204.17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42821</v>
      </c>
      <c r="B3" s="14" t="s">
        <v>244</v>
      </c>
      <c r="C3" s="0"/>
      <c r="D3" s="27" t="n">
        <f aca="false">C3+D2</f>
        <v>141680.3872</v>
      </c>
      <c r="E3" s="27"/>
      <c r="F3" s="27" t="n">
        <f aca="false">E3+F2</f>
        <v>0</v>
      </c>
      <c r="G3" s="25" t="n">
        <f aca="false">D3-F3</f>
        <v>141680.3872</v>
      </c>
      <c r="H3" s="8"/>
      <c r="K3" s="8" t="n">
        <f aca="false">E3/58.12</f>
        <v>0</v>
      </c>
      <c r="L3" s="11"/>
      <c r="M3" s="12"/>
    </row>
    <row r="4" customFormat="false" ht="15" hidden="false" customHeight="false" outlineLevel="0" collapsed="false">
      <c r="A4" s="5" t="n">
        <v>42829</v>
      </c>
      <c r="B4" s="14" t="s">
        <v>243</v>
      </c>
      <c r="C4" s="0"/>
      <c r="D4" s="27" t="n">
        <f aca="false">C4+D3</f>
        <v>141680.3872</v>
      </c>
      <c r="E4" s="27" t="n">
        <v>30000</v>
      </c>
      <c r="F4" s="25" t="n">
        <f aca="false">E4+F3</f>
        <v>30000</v>
      </c>
      <c r="G4" s="25" t="n">
        <f aca="false">D4-F4</f>
        <v>111680.3872</v>
      </c>
      <c r="K4" s="27"/>
      <c r="L4" s="23"/>
      <c r="M4" s="23"/>
    </row>
    <row r="5" customFormat="false" ht="15" hidden="false" customHeight="false" outlineLevel="0" collapsed="false">
      <c r="A5" s="5" t="n">
        <v>42837</v>
      </c>
      <c r="B5" s="14" t="s">
        <v>246</v>
      </c>
      <c r="C5" s="0"/>
      <c r="D5" s="27" t="n">
        <f aca="false">C5+D4</f>
        <v>141680.3872</v>
      </c>
      <c r="E5" s="27"/>
      <c r="F5" s="25" t="n">
        <f aca="false">E5+F4</f>
        <v>30000</v>
      </c>
      <c r="G5" s="25" t="n">
        <f aca="false">D5-F5</f>
        <v>111680.3872</v>
      </c>
      <c r="L5" s="23"/>
      <c r="M5" s="23"/>
    </row>
    <row r="6" customFormat="false" ht="15" hidden="false" customHeight="false" outlineLevel="0" collapsed="false">
      <c r="A6" s="5" t="n">
        <v>42847</v>
      </c>
      <c r="B6" s="14" t="s">
        <v>248</v>
      </c>
      <c r="C6" s="0"/>
      <c r="D6" s="27" t="n">
        <f aca="false">C6+D5</f>
        <v>141680.3872</v>
      </c>
      <c r="E6" s="27" t="n">
        <v>30428.36</v>
      </c>
      <c r="F6" s="25" t="n">
        <f aca="false">E6+F5</f>
        <v>60428.36</v>
      </c>
      <c r="G6" s="25" t="n">
        <f aca="false">D6-F6</f>
        <v>81252.0272</v>
      </c>
      <c r="L6" s="23"/>
      <c r="M6" s="23"/>
    </row>
    <row r="7" s="17" customFormat="true" ht="15" hidden="false" customHeight="false" outlineLevel="0" collapsed="false">
      <c r="A7" s="5" t="n">
        <v>42847</v>
      </c>
      <c r="B7" s="14" t="s">
        <v>7</v>
      </c>
      <c r="C7" s="25"/>
      <c r="D7" s="27" t="n">
        <f aca="false">C7+D6</f>
        <v>141680.3872</v>
      </c>
      <c r="E7" s="27" t="n">
        <f aca="false">$H$2</f>
        <v>43336.0515826087</v>
      </c>
      <c r="F7" s="25" t="n">
        <f aca="false">E7+F6</f>
        <v>103764.411582609</v>
      </c>
      <c r="G7" s="25" t="n">
        <f aca="false">D7-F7</f>
        <v>37915.9756173913</v>
      </c>
      <c r="K7" s="23"/>
      <c r="L7" s="23"/>
      <c r="M7" s="23"/>
    </row>
    <row r="8" s="17" customFormat="true" ht="15" hidden="false" customHeight="false" outlineLevel="0" collapsed="false">
      <c r="A8" s="5" t="n">
        <v>42855</v>
      </c>
      <c r="B8" s="14" t="s">
        <v>9</v>
      </c>
      <c r="C8" s="25" t="n">
        <v>60000</v>
      </c>
      <c r="D8" s="27" t="n">
        <f aca="false">C8+D7</f>
        <v>201680.3872</v>
      </c>
      <c r="E8" s="27"/>
      <c r="F8" s="25" t="n">
        <f aca="false">E8+F7</f>
        <v>103764.411582609</v>
      </c>
      <c r="G8" s="25" t="n">
        <f aca="false">D8-F8</f>
        <v>97915.9756173913</v>
      </c>
      <c r="K8" s="23"/>
      <c r="L8" s="23"/>
      <c r="M8" s="23"/>
    </row>
    <row r="9" customFormat="false" ht="15" hidden="false" customHeight="false" outlineLevel="0" collapsed="false">
      <c r="A9" s="5" t="n">
        <v>42859</v>
      </c>
      <c r="B9" s="14" t="s">
        <v>243</v>
      </c>
      <c r="C9" s="0"/>
      <c r="D9" s="27" t="n">
        <f aca="false">C9+D8</f>
        <v>201680.3872</v>
      </c>
      <c r="E9" s="27" t="n">
        <v>30000</v>
      </c>
      <c r="F9" s="25" t="n">
        <f aca="false">E9+F8</f>
        <v>133764.411582609</v>
      </c>
      <c r="G9" s="25" t="n">
        <f aca="false">D9-F9</f>
        <v>67915.9756173913</v>
      </c>
      <c r="K9" s="23"/>
      <c r="L9" s="23"/>
      <c r="M9" s="23"/>
    </row>
    <row r="10" s="14" customFormat="true" ht="15" hidden="false" customHeight="false" outlineLevel="0" collapsed="false">
      <c r="A10" s="5" t="n">
        <v>42867</v>
      </c>
      <c r="B10" s="14" t="s">
        <v>247</v>
      </c>
      <c r="C10" s="25" t="n">
        <v>80000</v>
      </c>
      <c r="D10" s="27" t="n">
        <f aca="false">C10+D9</f>
        <v>281680.3872</v>
      </c>
      <c r="E10" s="27"/>
      <c r="F10" s="27" t="n">
        <f aca="false">E10+F9</f>
        <v>133764.411582609</v>
      </c>
      <c r="G10" s="27" t="n">
        <f aca="false">D10-F10</f>
        <v>147915.975617391</v>
      </c>
      <c r="K10" s="42"/>
      <c r="L10" s="42"/>
      <c r="M10" s="42"/>
    </row>
    <row r="11" customFormat="false" ht="15" hidden="false" customHeight="false" outlineLevel="0" collapsed="false">
      <c r="A11" s="5" t="n">
        <v>42877</v>
      </c>
      <c r="B11" s="14" t="s">
        <v>248</v>
      </c>
      <c r="C11" s="0"/>
      <c r="D11" s="27" t="n">
        <f aca="false">C11+D10</f>
        <v>281680.3872</v>
      </c>
      <c r="E11" s="27" t="n">
        <v>30428.36</v>
      </c>
      <c r="F11" s="25" t="n">
        <f aca="false">E11+F10</f>
        <v>164192.771582609</v>
      </c>
      <c r="G11" s="25" t="n">
        <f aca="false">D11-F11</f>
        <v>117487.615617391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42877</v>
      </c>
      <c r="B12" s="14" t="s">
        <v>7</v>
      </c>
      <c r="C12" s="0"/>
      <c r="D12" s="27" t="n">
        <f aca="false">C12+D11</f>
        <v>281680.3872</v>
      </c>
      <c r="E12" s="27" t="n">
        <f aca="false">$H$2</f>
        <v>43336.0515826087</v>
      </c>
      <c r="F12" s="25" t="n">
        <f aca="false">E12+F11</f>
        <v>207528.823165217</v>
      </c>
      <c r="G12" s="25" t="n">
        <f aca="false">D12-F12</f>
        <v>74151.5640347826</v>
      </c>
    </row>
    <row r="13" customFormat="false" ht="15" hidden="false" customHeight="false" outlineLevel="0" collapsed="false">
      <c r="A13" s="5" t="n">
        <v>42886</v>
      </c>
      <c r="B13" s="14" t="s">
        <v>9</v>
      </c>
      <c r="C13" s="25" t="n">
        <v>60000</v>
      </c>
      <c r="D13" s="27" t="n">
        <f aca="false">C13+D12</f>
        <v>341680.3872</v>
      </c>
      <c r="E13" s="27"/>
      <c r="F13" s="25" t="n">
        <f aca="false">E13+F12</f>
        <v>207528.823165217</v>
      </c>
      <c r="G13" s="25" t="n">
        <f aca="false">D13-F13</f>
        <v>134151.564034783</v>
      </c>
    </row>
    <row r="14" customFormat="false" ht="15" hidden="false" customHeight="false" outlineLevel="0" collapsed="false">
      <c r="A14" s="5" t="n">
        <v>42890</v>
      </c>
      <c r="B14" s="14" t="s">
        <v>243</v>
      </c>
      <c r="C14" s="0"/>
      <c r="D14" s="27" t="n">
        <f aca="false">C14+D13</f>
        <v>341680.3872</v>
      </c>
      <c r="E14" s="27" t="n">
        <v>30000</v>
      </c>
      <c r="F14" s="25" t="n">
        <f aca="false">E14+F13</f>
        <v>237528.823165217</v>
      </c>
      <c r="G14" s="25" t="n">
        <f aca="false">D14-F14</f>
        <v>104151.564034783</v>
      </c>
    </row>
    <row r="15" customFormat="false" ht="15" hidden="false" customHeight="false" outlineLevel="0" collapsed="false">
      <c r="A15" s="5" t="n">
        <v>42898</v>
      </c>
      <c r="B15" s="14" t="s">
        <v>247</v>
      </c>
      <c r="C15" s="25" t="n">
        <v>80000</v>
      </c>
      <c r="D15" s="27" t="n">
        <f aca="false">C15+D14</f>
        <v>421680.3872</v>
      </c>
      <c r="E15" s="27"/>
      <c r="F15" s="25" t="n">
        <f aca="false">E15+F14</f>
        <v>237528.823165217</v>
      </c>
      <c r="G15" s="25" t="n">
        <f aca="false">D15-F15</f>
        <v>184151.564034783</v>
      </c>
    </row>
    <row r="16" customFormat="false" ht="15" hidden="false" customHeight="false" outlineLevel="0" collapsed="false">
      <c r="A16" s="5" t="n">
        <v>42908</v>
      </c>
      <c r="B16" s="14" t="s">
        <v>248</v>
      </c>
      <c r="C16" s="0"/>
      <c r="D16" s="27" t="n">
        <f aca="false">C16+D15</f>
        <v>421680.3872</v>
      </c>
      <c r="E16" s="27" t="n">
        <v>30428.36</v>
      </c>
      <c r="F16" s="25" t="n">
        <f aca="false">E16+F15</f>
        <v>267957.183165217</v>
      </c>
      <c r="G16" s="25" t="n">
        <f aca="false">D16-F16</f>
        <v>153723.204034783</v>
      </c>
    </row>
    <row r="17" customFormat="false" ht="15" hidden="false" customHeight="false" outlineLevel="0" collapsed="false">
      <c r="A17" s="5" t="n">
        <v>42908</v>
      </c>
      <c r="B17" s="14" t="s">
        <v>7</v>
      </c>
      <c r="C17" s="0"/>
      <c r="D17" s="27" t="n">
        <f aca="false">C17+D16</f>
        <v>421680.3872</v>
      </c>
      <c r="E17" s="27" t="n">
        <f aca="false">$H$2</f>
        <v>43336.0515826087</v>
      </c>
      <c r="F17" s="25" t="n">
        <f aca="false">E17+F16</f>
        <v>311293.234747826</v>
      </c>
      <c r="G17" s="25" t="n">
        <f aca="false">D17-F17</f>
        <v>110387.152452174</v>
      </c>
    </row>
    <row r="18" customFormat="false" ht="15" hidden="false" customHeight="false" outlineLevel="0" collapsed="false">
      <c r="A18" s="5" t="n">
        <v>42916</v>
      </c>
      <c r="B18" s="14" t="s">
        <v>9</v>
      </c>
      <c r="C18" s="25" t="n">
        <v>60000</v>
      </c>
      <c r="D18" s="27" t="n">
        <f aca="false">C18+D17</f>
        <v>481680.3872</v>
      </c>
      <c r="E18" s="27"/>
      <c r="F18" s="25" t="n">
        <f aca="false">E18+F17</f>
        <v>311293.234747826</v>
      </c>
      <c r="G18" s="25" t="n">
        <f aca="false">D18-F18</f>
        <v>170387.152452174</v>
      </c>
    </row>
    <row r="19" customFormat="false" ht="15" hidden="false" customHeight="false" outlineLevel="0" collapsed="false">
      <c r="A19" s="5" t="n">
        <v>42920</v>
      </c>
      <c r="B19" s="14" t="s">
        <v>243</v>
      </c>
      <c r="C19" s="0"/>
      <c r="D19" s="27" t="n">
        <f aca="false">C19+D18</f>
        <v>481680.3872</v>
      </c>
      <c r="E19" s="27" t="n">
        <v>30000</v>
      </c>
      <c r="F19" s="25" t="n">
        <f aca="false">E19+F18</f>
        <v>341293.234747826</v>
      </c>
      <c r="G19" s="25" t="n">
        <f aca="false">D19-F19</f>
        <v>140387.152452174</v>
      </c>
    </row>
    <row r="20" customFormat="false" ht="15" hidden="false" customHeight="false" outlineLevel="0" collapsed="false">
      <c r="A20" s="5" t="n">
        <v>42928</v>
      </c>
      <c r="B20" s="14" t="s">
        <v>247</v>
      </c>
      <c r="C20" s="25" t="n">
        <v>80000</v>
      </c>
      <c r="D20" s="27" t="n">
        <f aca="false">C20+D19</f>
        <v>561680.3872</v>
      </c>
      <c r="E20" s="27"/>
      <c r="F20" s="25" t="n">
        <f aca="false">E20+F19</f>
        <v>341293.234747826</v>
      </c>
      <c r="G20" s="25" t="n">
        <f aca="false">D20-F20</f>
        <v>220387.152452174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561680.3872</v>
      </c>
      <c r="E21" s="27"/>
      <c r="F21" s="25" t="n">
        <f aca="false">E21+F20</f>
        <v>341293.234747826</v>
      </c>
      <c r="G21" s="25" t="n">
        <f aca="false">D21-F21</f>
        <v>220387.152452174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561680.3872</v>
      </c>
      <c r="E22" s="27"/>
      <c r="F22" s="25" t="n">
        <f aca="false">E22+F21</f>
        <v>341293.234747826</v>
      </c>
      <c r="G22" s="25" t="n">
        <f aca="false">D22-F22</f>
        <v>220387.152452174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561680.3872</v>
      </c>
      <c r="E23" s="27"/>
      <c r="F23" s="25" t="n">
        <f aca="false">E23+F22</f>
        <v>341293.234747826</v>
      </c>
      <c r="G23" s="25" t="n">
        <f aca="false">D23-F23</f>
        <v>220387.152452174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561680.3872</v>
      </c>
      <c r="E24" s="27"/>
      <c r="F24" s="25" t="n">
        <f aca="false">E24+F23</f>
        <v>341293.234747826</v>
      </c>
      <c r="G24" s="25" t="n">
        <f aca="false">D24-F24</f>
        <v>220387.152452174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561680.3872</v>
      </c>
      <c r="F25" s="25" t="n">
        <f aca="false">E25+F24</f>
        <v>341293.234747826</v>
      </c>
      <c r="G25" s="25" t="n">
        <f aca="false">D25-F25</f>
        <v>220387.152452174</v>
      </c>
    </row>
    <row r="26" customFormat="false" ht="15" hidden="false" customHeight="false" outlineLevel="0" collapsed="false">
      <c r="A26" s="18"/>
      <c r="D26" s="25" t="n">
        <f aca="false">C26+D25</f>
        <v>561680.3872</v>
      </c>
      <c r="F26" s="25" t="n">
        <f aca="false">E26+F25</f>
        <v>341293.234747826</v>
      </c>
      <c r="G26" s="25" t="n">
        <f aca="false">D26-F26</f>
        <v>220387.152452174</v>
      </c>
    </row>
    <row r="27" customFormat="false" ht="15" hidden="false" customHeight="false" outlineLevel="0" collapsed="false">
      <c r="A27" s="18"/>
      <c r="D27" s="25" t="n">
        <f aca="false">C27+D26</f>
        <v>561680.3872</v>
      </c>
      <c r="F27" s="25" t="n">
        <f aca="false">E27+F26</f>
        <v>341293.234747826</v>
      </c>
      <c r="G27" s="25" t="n">
        <f aca="false">D27-F27</f>
        <v>220387.152452174</v>
      </c>
    </row>
    <row r="28" customFormat="false" ht="15" hidden="false" customHeight="false" outlineLevel="0" collapsed="false">
      <c r="A28" s="18"/>
      <c r="D28" s="25" t="n">
        <f aca="false">C28+D27</f>
        <v>561680.3872</v>
      </c>
      <c r="F28" s="25" t="n">
        <f aca="false">E28+F27</f>
        <v>341293.234747826</v>
      </c>
      <c r="G28" s="25" t="n">
        <f aca="false">D28-F28</f>
        <v>220387.152452174</v>
      </c>
    </row>
    <row r="29" customFormat="false" ht="15" hidden="false" customHeight="false" outlineLevel="0" collapsed="false">
      <c r="A29" s="18"/>
      <c r="D29" s="25" t="n">
        <f aca="false">C29+D28</f>
        <v>561680.3872</v>
      </c>
      <c r="F29" s="25" t="n">
        <f aca="false">E29+F28</f>
        <v>341293.234747826</v>
      </c>
      <c r="G29" s="25" t="n">
        <f aca="false">D29-F29</f>
        <v>220387.152452174</v>
      </c>
    </row>
    <row r="30" customFormat="false" ht="15" hidden="false" customHeight="false" outlineLevel="0" collapsed="false">
      <c r="A30" s="18"/>
      <c r="D30" s="25" t="n">
        <f aca="false">C30+D29</f>
        <v>561680.3872</v>
      </c>
      <c r="F30" s="25" t="n">
        <f aca="false">E30+F29</f>
        <v>341293.234747826</v>
      </c>
      <c r="G30" s="25" t="n">
        <f aca="false">D30-F30</f>
        <v>220387.152452174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1.4615384615385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57.81</v>
      </c>
      <c r="L1" s="4" t="n">
        <v>62.44</v>
      </c>
      <c r="M1" s="4" t="n">
        <f aca="false">(K1 + L1) / 2</f>
        <v>60.125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42816</v>
      </c>
      <c r="B2" s="6" t="s">
        <v>8</v>
      </c>
      <c r="C2" s="25" t="n">
        <f aca="false">1800 * K1 + 352.63 * L1 + O2 + 10000 + 400</f>
        <v>141680.3872</v>
      </c>
      <c r="D2" s="25" t="n">
        <f aca="false">C2</f>
        <v>141680.3872</v>
      </c>
      <c r="E2" s="25"/>
      <c r="F2" s="25" t="n">
        <f aca="false">E2</f>
        <v>0</v>
      </c>
      <c r="G2" s="25" t="n">
        <f aca="false">D2-F2</f>
        <v>141680.3872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2450.79375886525</v>
      </c>
      <c r="L2" s="8" t="n">
        <f aca="false">$G2 / L$1</f>
        <v>2269.06449711723</v>
      </c>
      <c r="M2" s="8" t="n">
        <f aca="false">$G2 / M$1</f>
        <v>2356.43055634096</v>
      </c>
      <c r="O2" s="41" t="n">
        <v>5204.17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42829</v>
      </c>
      <c r="B3" s="14" t="s">
        <v>243</v>
      </c>
      <c r="C3" s="0"/>
      <c r="D3" s="27" t="n">
        <f aca="false">C3+D2</f>
        <v>141680.3872</v>
      </c>
      <c r="E3" s="27" t="n">
        <v>30000</v>
      </c>
      <c r="F3" s="27" t="n">
        <f aca="false">E3+F2</f>
        <v>30000</v>
      </c>
      <c r="G3" s="25" t="n">
        <f aca="false">D3-F3</f>
        <v>111680.3872</v>
      </c>
      <c r="H3" s="8"/>
      <c r="K3" s="8" t="n">
        <f aca="false">E3/58.12</f>
        <v>516.173434273916</v>
      </c>
      <c r="L3" s="11"/>
      <c r="M3" s="12"/>
    </row>
    <row r="4" customFormat="false" ht="15" hidden="false" customHeight="false" outlineLevel="0" collapsed="false">
      <c r="A4" s="5" t="n">
        <v>42830</v>
      </c>
      <c r="B4" s="14" t="s">
        <v>249</v>
      </c>
      <c r="C4" s="0"/>
      <c r="D4" s="27" t="n">
        <f aca="false">C4+D3</f>
        <v>141680.3872</v>
      </c>
      <c r="E4" s="27"/>
      <c r="F4" s="25" t="n">
        <f aca="false">E4+F3</f>
        <v>30000</v>
      </c>
      <c r="G4" s="25" t="n">
        <f aca="false">D4-F4</f>
        <v>111680.3872</v>
      </c>
      <c r="K4" s="27"/>
      <c r="L4" s="23"/>
      <c r="M4" s="23"/>
    </row>
    <row r="5" customFormat="false" ht="15" hidden="false" customHeight="false" outlineLevel="0" collapsed="false">
      <c r="A5" s="5" t="n">
        <v>42847</v>
      </c>
      <c r="B5" s="14" t="s">
        <v>248</v>
      </c>
      <c r="C5" s="0"/>
      <c r="D5" s="27" t="n">
        <f aca="false">C5+D4</f>
        <v>141680.3872</v>
      </c>
      <c r="E5" s="27" t="n">
        <v>30428.36</v>
      </c>
      <c r="F5" s="25" t="n">
        <f aca="false">E5+F4</f>
        <v>60428.36</v>
      </c>
      <c r="G5" s="25" t="n">
        <f aca="false">D5-F5</f>
        <v>81252.0272</v>
      </c>
      <c r="L5" s="23"/>
      <c r="M5" s="23"/>
    </row>
    <row r="6" customFormat="false" ht="15" hidden="false" customHeight="false" outlineLevel="0" collapsed="false">
      <c r="A6" s="5" t="n">
        <v>42847</v>
      </c>
      <c r="B6" s="14" t="s">
        <v>7</v>
      </c>
      <c r="C6" s="0"/>
      <c r="D6" s="27" t="n">
        <f aca="false">C6+D5</f>
        <v>141680.3872</v>
      </c>
      <c r="E6" s="27" t="n">
        <f aca="false">$H$2</f>
        <v>43336.0515826087</v>
      </c>
      <c r="F6" s="25" t="n">
        <f aca="false">E6+F5</f>
        <v>103764.411582609</v>
      </c>
      <c r="G6" s="25" t="n">
        <f aca="false">D6-F6</f>
        <v>37915.9756173913</v>
      </c>
      <c r="L6" s="23"/>
      <c r="M6" s="23"/>
    </row>
    <row r="7" s="17" customFormat="true" ht="15" hidden="false" customHeight="false" outlineLevel="0" collapsed="false">
      <c r="A7" s="5" t="n">
        <v>42855</v>
      </c>
      <c r="B7" s="14" t="s">
        <v>9</v>
      </c>
      <c r="C7" s="25" t="n">
        <v>60000</v>
      </c>
      <c r="D7" s="27" t="n">
        <f aca="false">C7+D6</f>
        <v>201680.3872</v>
      </c>
      <c r="E7" s="27"/>
      <c r="F7" s="25" t="n">
        <f aca="false">E7+F6</f>
        <v>103764.411582609</v>
      </c>
      <c r="G7" s="25" t="n">
        <f aca="false">D7-F7</f>
        <v>97915.9756173913</v>
      </c>
      <c r="K7" s="23"/>
      <c r="L7" s="23"/>
      <c r="M7" s="23"/>
    </row>
    <row r="8" s="17" customFormat="true" ht="15" hidden="false" customHeight="false" outlineLevel="0" collapsed="false">
      <c r="A8" s="5" t="n">
        <v>42859</v>
      </c>
      <c r="B8" s="14" t="s">
        <v>243</v>
      </c>
      <c r="C8" s="25"/>
      <c r="D8" s="27" t="n">
        <f aca="false">C8+D7</f>
        <v>201680.3872</v>
      </c>
      <c r="E8" s="27" t="n">
        <v>30000</v>
      </c>
      <c r="F8" s="25" t="n">
        <f aca="false">E8+F7</f>
        <v>133764.411582609</v>
      </c>
      <c r="G8" s="25" t="n">
        <f aca="false">D8-F8</f>
        <v>67915.9756173913</v>
      </c>
      <c r="K8" s="23"/>
      <c r="L8" s="23"/>
      <c r="M8" s="23"/>
    </row>
    <row r="9" customFormat="false" ht="15" hidden="false" customHeight="false" outlineLevel="0" collapsed="false">
      <c r="A9" s="5" t="n">
        <v>42860</v>
      </c>
      <c r="B9" s="14" t="s">
        <v>250</v>
      </c>
      <c r="C9" s="25" t="n">
        <v>45000</v>
      </c>
      <c r="D9" s="27" t="n">
        <f aca="false">C9+D8</f>
        <v>246680.3872</v>
      </c>
      <c r="E9" s="27"/>
      <c r="F9" s="25" t="n">
        <f aca="false">E9+F8</f>
        <v>133764.411582609</v>
      </c>
      <c r="G9" s="25" t="n">
        <f aca="false">D9-F9</f>
        <v>112915.975617391</v>
      </c>
      <c r="K9" s="23"/>
      <c r="L9" s="23"/>
      <c r="M9" s="23"/>
    </row>
    <row r="10" s="14" customFormat="true" ht="15" hidden="false" customHeight="false" outlineLevel="0" collapsed="false">
      <c r="A10" s="5" t="n">
        <v>42877</v>
      </c>
      <c r="B10" s="14" t="s">
        <v>248</v>
      </c>
      <c r="C10" s="25"/>
      <c r="D10" s="27" t="n">
        <f aca="false">C10+D9</f>
        <v>246680.3872</v>
      </c>
      <c r="E10" s="27" t="n">
        <v>30428.36</v>
      </c>
      <c r="F10" s="27" t="n">
        <f aca="false">E10+F9</f>
        <v>164192.771582609</v>
      </c>
      <c r="G10" s="27" t="n">
        <f aca="false">D10-F10</f>
        <v>82487.6156173913</v>
      </c>
      <c r="K10" s="42"/>
      <c r="L10" s="42"/>
      <c r="M10" s="42"/>
    </row>
    <row r="11" customFormat="false" ht="15" hidden="false" customHeight="false" outlineLevel="0" collapsed="false">
      <c r="A11" s="5" t="n">
        <v>42877</v>
      </c>
      <c r="B11" s="14" t="s">
        <v>7</v>
      </c>
      <c r="C11" s="0"/>
      <c r="D11" s="27" t="n">
        <f aca="false">C11+D10</f>
        <v>246680.3872</v>
      </c>
      <c r="E11" s="27" t="n">
        <f aca="false">$H$2</f>
        <v>43336.0515826087</v>
      </c>
      <c r="F11" s="25" t="n">
        <f aca="false">E11+F10</f>
        <v>207528.823165217</v>
      </c>
      <c r="G11" s="25" t="n">
        <f aca="false">D11-F11</f>
        <v>39151.5640347826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42886</v>
      </c>
      <c r="B12" s="14" t="s">
        <v>9</v>
      </c>
      <c r="C12" s="25" t="n">
        <v>60000</v>
      </c>
      <c r="D12" s="27" t="n">
        <f aca="false">C12+D11</f>
        <v>306680.3872</v>
      </c>
      <c r="E12" s="27"/>
      <c r="F12" s="25" t="n">
        <f aca="false">E12+F11</f>
        <v>207528.823165217</v>
      </c>
      <c r="G12" s="25" t="n">
        <f aca="false">D12-F12</f>
        <v>99151.5640347826</v>
      </c>
    </row>
    <row r="13" customFormat="false" ht="15" hidden="false" customHeight="false" outlineLevel="0" collapsed="false">
      <c r="A13" s="5" t="n">
        <v>42890</v>
      </c>
      <c r="B13" s="14" t="s">
        <v>243</v>
      </c>
      <c r="C13" s="0"/>
      <c r="D13" s="27" t="n">
        <f aca="false">C13+D12</f>
        <v>306680.3872</v>
      </c>
      <c r="E13" s="27" t="n">
        <v>30000</v>
      </c>
      <c r="F13" s="25" t="n">
        <f aca="false">E13+F12</f>
        <v>237528.823165217</v>
      </c>
      <c r="G13" s="25" t="n">
        <f aca="false">D13-F13</f>
        <v>69151.5640347826</v>
      </c>
    </row>
    <row r="14" customFormat="false" ht="15" hidden="false" customHeight="false" outlineLevel="0" collapsed="false">
      <c r="A14" s="5" t="n">
        <v>42891</v>
      </c>
      <c r="B14" s="14" t="s">
        <v>250</v>
      </c>
      <c r="C14" s="25" t="n">
        <v>45000</v>
      </c>
      <c r="D14" s="27" t="n">
        <f aca="false">C14+D13</f>
        <v>351680.3872</v>
      </c>
      <c r="E14" s="27"/>
      <c r="F14" s="25" t="n">
        <f aca="false">E14+F13</f>
        <v>237528.823165217</v>
      </c>
      <c r="G14" s="25" t="n">
        <f aca="false">D14-F14</f>
        <v>114151.564034783</v>
      </c>
    </row>
    <row r="15" customFormat="false" ht="15" hidden="false" customHeight="false" outlineLevel="0" collapsed="false">
      <c r="A15" s="5" t="n">
        <v>42908</v>
      </c>
      <c r="B15" s="14" t="s">
        <v>248</v>
      </c>
      <c r="C15" s="0"/>
      <c r="D15" s="27" t="n">
        <f aca="false">C15+D14</f>
        <v>351680.3872</v>
      </c>
      <c r="E15" s="27" t="n">
        <v>30428.36</v>
      </c>
      <c r="F15" s="25" t="n">
        <f aca="false">E15+F14</f>
        <v>267957.183165217</v>
      </c>
      <c r="G15" s="25" t="n">
        <f aca="false">D15-F15</f>
        <v>83723.2040347826</v>
      </c>
    </row>
    <row r="16" customFormat="false" ht="15" hidden="false" customHeight="false" outlineLevel="0" collapsed="false">
      <c r="A16" s="5" t="n">
        <v>42908</v>
      </c>
      <c r="B16" s="14" t="s">
        <v>7</v>
      </c>
      <c r="C16" s="0"/>
      <c r="D16" s="27" t="n">
        <f aca="false">C16+D15</f>
        <v>351680.3872</v>
      </c>
      <c r="E16" s="27" t="n">
        <f aca="false">$H$2</f>
        <v>43336.0515826087</v>
      </c>
      <c r="F16" s="25" t="n">
        <f aca="false">E16+F15</f>
        <v>311293.234747826</v>
      </c>
      <c r="G16" s="25" t="n">
        <f aca="false">D16-F16</f>
        <v>40387.1524521739</v>
      </c>
    </row>
    <row r="17" customFormat="false" ht="15" hidden="false" customHeight="false" outlineLevel="0" collapsed="false">
      <c r="A17" s="5" t="n">
        <v>42916</v>
      </c>
      <c r="B17" s="14" t="s">
        <v>9</v>
      </c>
      <c r="C17" s="25" t="n">
        <v>60000</v>
      </c>
      <c r="D17" s="27" t="n">
        <f aca="false">C17+D16</f>
        <v>411680.3872</v>
      </c>
      <c r="E17" s="27"/>
      <c r="F17" s="25" t="n">
        <f aca="false">E17+F16</f>
        <v>311293.234747826</v>
      </c>
      <c r="G17" s="25" t="n">
        <f aca="false">D17-F17</f>
        <v>100387.152452174</v>
      </c>
    </row>
    <row r="18" customFormat="false" ht="15" hidden="false" customHeight="false" outlineLevel="0" collapsed="false">
      <c r="A18" s="5" t="n">
        <v>42920</v>
      </c>
      <c r="B18" s="14" t="s">
        <v>243</v>
      </c>
      <c r="C18" s="0"/>
      <c r="D18" s="27" t="n">
        <f aca="false">C18+D17</f>
        <v>411680.3872</v>
      </c>
      <c r="E18" s="27" t="n">
        <v>30000</v>
      </c>
      <c r="F18" s="25" t="n">
        <f aca="false">E18+F17</f>
        <v>341293.234747826</v>
      </c>
      <c r="G18" s="25" t="n">
        <f aca="false">D18-F18</f>
        <v>70387.1524521739</v>
      </c>
    </row>
    <row r="19" customFormat="false" ht="15" hidden="false" customHeight="false" outlineLevel="0" collapsed="false">
      <c r="A19" s="5" t="n">
        <v>42921</v>
      </c>
      <c r="B19" s="14" t="s">
        <v>250</v>
      </c>
      <c r="C19" s="25" t="n">
        <v>45000</v>
      </c>
      <c r="D19" s="27" t="n">
        <f aca="false">C19+D18</f>
        <v>456680.3872</v>
      </c>
      <c r="E19" s="27"/>
      <c r="F19" s="25" t="n">
        <f aca="false">E19+F18</f>
        <v>341293.234747826</v>
      </c>
      <c r="G19" s="25" t="n">
        <f aca="false">D19-F19</f>
        <v>115387.152452174</v>
      </c>
    </row>
    <row r="20" customFormat="false" ht="15" hidden="false" customHeight="false" outlineLevel="0" collapsed="false">
      <c r="A20" s="5"/>
      <c r="B20" s="14"/>
      <c r="C20" s="0"/>
      <c r="D20" s="27" t="n">
        <f aca="false">C20+D19</f>
        <v>456680.3872</v>
      </c>
      <c r="E20" s="27"/>
      <c r="F20" s="25" t="n">
        <f aca="false">E20+F19</f>
        <v>341293.234747826</v>
      </c>
      <c r="G20" s="25" t="n">
        <f aca="false">D20-F20</f>
        <v>115387.152452174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456680.3872</v>
      </c>
      <c r="E21" s="27"/>
      <c r="F21" s="25" t="n">
        <f aca="false">E21+F20</f>
        <v>341293.234747826</v>
      </c>
      <c r="G21" s="25" t="n">
        <f aca="false">D21-F21</f>
        <v>115387.152452174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456680.3872</v>
      </c>
      <c r="E22" s="27"/>
      <c r="F22" s="25" t="n">
        <f aca="false">E22+F21</f>
        <v>341293.234747826</v>
      </c>
      <c r="G22" s="25" t="n">
        <f aca="false">D22-F22</f>
        <v>115387.152452174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456680.3872</v>
      </c>
      <c r="E23" s="27"/>
      <c r="F23" s="25" t="n">
        <f aca="false">E23+F22</f>
        <v>341293.234747826</v>
      </c>
      <c r="G23" s="25" t="n">
        <f aca="false">D23-F23</f>
        <v>115387.152452174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456680.3872</v>
      </c>
      <c r="E24" s="27"/>
      <c r="F24" s="25" t="n">
        <f aca="false">E24+F23</f>
        <v>341293.234747826</v>
      </c>
      <c r="G24" s="25" t="n">
        <f aca="false">D24-F24</f>
        <v>115387.152452174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456680.3872</v>
      </c>
      <c r="F25" s="25" t="n">
        <f aca="false">E25+F24</f>
        <v>341293.234747826</v>
      </c>
      <c r="G25" s="25" t="n">
        <f aca="false">D25-F25</f>
        <v>115387.152452174</v>
      </c>
    </row>
    <row r="26" customFormat="false" ht="15" hidden="false" customHeight="false" outlineLevel="0" collapsed="false">
      <c r="A26" s="18"/>
      <c r="D26" s="25" t="n">
        <f aca="false">C26+D25</f>
        <v>456680.3872</v>
      </c>
      <c r="F26" s="25" t="n">
        <f aca="false">E26+F25</f>
        <v>341293.234747826</v>
      </c>
      <c r="G26" s="25" t="n">
        <f aca="false">D26-F26</f>
        <v>115387.152452174</v>
      </c>
    </row>
    <row r="27" customFormat="false" ht="15" hidden="false" customHeight="false" outlineLevel="0" collapsed="false">
      <c r="A27" s="18"/>
      <c r="D27" s="25" t="n">
        <f aca="false">C27+D26</f>
        <v>456680.3872</v>
      </c>
      <c r="F27" s="25" t="n">
        <f aca="false">E27+F26</f>
        <v>341293.234747826</v>
      </c>
      <c r="G27" s="25" t="n">
        <f aca="false">D27-F27</f>
        <v>115387.152452174</v>
      </c>
    </row>
    <row r="28" customFormat="false" ht="15" hidden="false" customHeight="false" outlineLevel="0" collapsed="false">
      <c r="A28" s="18"/>
      <c r="D28" s="25" t="n">
        <f aca="false">C28+D27</f>
        <v>456680.3872</v>
      </c>
      <c r="F28" s="25" t="n">
        <f aca="false">E28+F27</f>
        <v>341293.234747826</v>
      </c>
      <c r="G28" s="25" t="n">
        <f aca="false">D28-F28</f>
        <v>115387.152452174</v>
      </c>
    </row>
    <row r="29" customFormat="false" ht="15" hidden="false" customHeight="false" outlineLevel="0" collapsed="false">
      <c r="A29" s="18"/>
      <c r="D29" s="25" t="n">
        <f aca="false">C29+D28</f>
        <v>456680.3872</v>
      </c>
      <c r="F29" s="25" t="n">
        <f aca="false">E29+F28</f>
        <v>341293.234747826</v>
      </c>
      <c r="G29" s="25" t="n">
        <f aca="false">D29-F29</f>
        <v>115387.152452174</v>
      </c>
    </row>
    <row r="30" customFormat="false" ht="15" hidden="false" customHeight="false" outlineLevel="0" collapsed="false">
      <c r="A30" s="18"/>
      <c r="D30" s="25" t="n">
        <f aca="false">C30+D29</f>
        <v>456680.3872</v>
      </c>
      <c r="F30" s="25" t="n">
        <f aca="false">E30+F29</f>
        <v>341293.234747826</v>
      </c>
      <c r="G30" s="25" t="n">
        <f aca="false">D30-F30</f>
        <v>115387.152452174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0" sqref="E4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1.4615384615385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56.97</v>
      </c>
      <c r="L1" s="4" t="n">
        <v>60.31</v>
      </c>
      <c r="M1" s="4" t="n">
        <f aca="false">(K1 + L1) / 2</f>
        <v>58.64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42836</v>
      </c>
      <c r="B2" s="6" t="s">
        <v>8</v>
      </c>
      <c r="C2" s="25" t="n">
        <f aca="false">1000 * K1 + 2.63 * L1 + O2 + 3577 + 13000</f>
        <v>107352.7353</v>
      </c>
      <c r="D2" s="25" t="n">
        <f aca="false">C2</f>
        <v>107352.7353</v>
      </c>
      <c r="E2" s="25"/>
      <c r="F2" s="25" t="n">
        <f aca="false">E2</f>
        <v>0</v>
      </c>
      <c r="G2" s="25" t="n">
        <f aca="false">D2-F2</f>
        <v>107352.7353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1884.37309636651</v>
      </c>
      <c r="L2" s="8" t="n">
        <f aca="false">$G2 / L$1</f>
        <v>1780.01550820759</v>
      </c>
      <c r="M2" s="8" t="n">
        <f aca="false">$G2 / M$1</f>
        <v>1830.70831002729</v>
      </c>
      <c r="O2" s="41" t="n">
        <v>33647.12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42843</v>
      </c>
      <c r="B3" s="14" t="s">
        <v>244</v>
      </c>
      <c r="C3" s="0"/>
      <c r="D3" s="27" t="n">
        <f aca="false">C3+D2</f>
        <v>107352.7353</v>
      </c>
      <c r="E3" s="27"/>
      <c r="F3" s="27" t="n">
        <f aca="false">E3+F2</f>
        <v>0</v>
      </c>
      <c r="G3" s="25" t="n">
        <f aca="false">D3-F3</f>
        <v>107352.7353</v>
      </c>
      <c r="H3" s="8"/>
      <c r="K3" s="8" t="n">
        <f aca="false">E3/58.12</f>
        <v>0</v>
      </c>
      <c r="L3" s="11"/>
      <c r="M3" s="12"/>
    </row>
    <row r="4" customFormat="false" ht="15" hidden="false" customHeight="false" outlineLevel="0" collapsed="false">
      <c r="A4" s="5" t="n">
        <v>42847</v>
      </c>
      <c r="B4" s="14" t="s">
        <v>248</v>
      </c>
      <c r="C4" s="0"/>
      <c r="D4" s="27" t="n">
        <f aca="false">C4+D3</f>
        <v>107352.7353</v>
      </c>
      <c r="E4" s="27" t="n">
        <v>30428.36</v>
      </c>
      <c r="F4" s="25" t="n">
        <f aca="false">E4+F3</f>
        <v>30428.36</v>
      </c>
      <c r="G4" s="25" t="n">
        <f aca="false">D4-F4</f>
        <v>76924.3753</v>
      </c>
      <c r="K4" s="27"/>
      <c r="L4" s="23"/>
      <c r="M4" s="23"/>
    </row>
    <row r="5" customFormat="false" ht="15" hidden="false" customHeight="false" outlineLevel="0" collapsed="false">
      <c r="A5" s="5" t="n">
        <v>42850</v>
      </c>
      <c r="B5" s="14" t="s">
        <v>246</v>
      </c>
      <c r="C5" s="0"/>
      <c r="D5" s="27" t="n">
        <f aca="false">C5+D4</f>
        <v>107352.7353</v>
      </c>
      <c r="E5" s="27"/>
      <c r="F5" s="25" t="n">
        <f aca="false">E5+F4</f>
        <v>30428.36</v>
      </c>
      <c r="G5" s="25" t="n">
        <f aca="false">D5-F5</f>
        <v>76924.3753</v>
      </c>
      <c r="L5" s="23"/>
      <c r="M5" s="23"/>
    </row>
    <row r="6" customFormat="false" ht="15" hidden="false" customHeight="false" outlineLevel="0" collapsed="false">
      <c r="A6" s="5" t="n">
        <v>42859</v>
      </c>
      <c r="B6" s="14" t="s">
        <v>243</v>
      </c>
      <c r="C6" s="0"/>
      <c r="D6" s="27" t="n">
        <f aca="false">C6+D5</f>
        <v>107352.7353</v>
      </c>
      <c r="E6" s="27" t="n">
        <v>30000</v>
      </c>
      <c r="F6" s="25" t="n">
        <f aca="false">E6+F5</f>
        <v>60428.36</v>
      </c>
      <c r="G6" s="25" t="n">
        <f aca="false">D6-F6</f>
        <v>46924.3753</v>
      </c>
      <c r="L6" s="23"/>
      <c r="M6" s="23"/>
    </row>
    <row r="7" s="17" customFormat="true" ht="15" hidden="false" customHeight="false" outlineLevel="0" collapsed="false">
      <c r="A7" s="5" t="n">
        <v>42866</v>
      </c>
      <c r="B7" s="14" t="s">
        <v>7</v>
      </c>
      <c r="C7" s="25"/>
      <c r="D7" s="27" t="n">
        <f aca="false">C7+D6</f>
        <v>107352.7353</v>
      </c>
      <c r="E7" s="27" t="n">
        <f aca="false">$H$2</f>
        <v>43336.0515826087</v>
      </c>
      <c r="F7" s="25" t="n">
        <f aca="false">E7+F6</f>
        <v>103764.411582609</v>
      </c>
      <c r="G7" s="25" t="n">
        <f aca="false">D7-F7</f>
        <v>3588.32371739131</v>
      </c>
      <c r="K7" s="23"/>
      <c r="L7" s="23"/>
      <c r="M7" s="23"/>
    </row>
    <row r="8" s="17" customFormat="true" ht="15" hidden="false" customHeight="false" outlineLevel="0" collapsed="false">
      <c r="A8" s="5" t="n">
        <v>42866</v>
      </c>
      <c r="B8" s="14" t="s">
        <v>9</v>
      </c>
      <c r="C8" s="25" t="n">
        <v>60000</v>
      </c>
      <c r="D8" s="27" t="n">
        <f aca="false">C8+D7</f>
        <v>167352.7353</v>
      </c>
      <c r="E8" s="27"/>
      <c r="F8" s="25" t="n">
        <f aca="false">E8+F7</f>
        <v>103764.411582609</v>
      </c>
      <c r="G8" s="25" t="n">
        <f aca="false">D8-F8</f>
        <v>63588.3237173913</v>
      </c>
      <c r="K8" s="23"/>
      <c r="L8" s="23"/>
      <c r="M8" s="23"/>
    </row>
    <row r="9" customFormat="false" ht="15" hidden="false" customHeight="false" outlineLevel="0" collapsed="false">
      <c r="A9" s="5" t="n">
        <v>42877</v>
      </c>
      <c r="B9" s="14" t="s">
        <v>248</v>
      </c>
      <c r="C9" s="0"/>
      <c r="D9" s="27" t="n">
        <f aca="false">C9+D8</f>
        <v>167352.7353</v>
      </c>
      <c r="E9" s="27" t="n">
        <v>30428.36</v>
      </c>
      <c r="F9" s="25" t="n">
        <f aca="false">E9+F8</f>
        <v>134192.771582609</v>
      </c>
      <c r="G9" s="25" t="n">
        <f aca="false">D9-F9</f>
        <v>33159.9637173913</v>
      </c>
      <c r="K9" s="23"/>
      <c r="L9" s="23"/>
      <c r="M9" s="23"/>
    </row>
    <row r="10" s="14" customFormat="true" ht="15" hidden="false" customHeight="false" outlineLevel="0" collapsed="false">
      <c r="A10" s="5" t="n">
        <v>42880</v>
      </c>
      <c r="B10" s="14" t="s">
        <v>247</v>
      </c>
      <c r="C10" s="25" t="n">
        <v>80000</v>
      </c>
      <c r="D10" s="27" t="n">
        <f aca="false">C10+D9</f>
        <v>247352.7353</v>
      </c>
      <c r="E10" s="27"/>
      <c r="F10" s="27" t="n">
        <f aca="false">E10+F9</f>
        <v>134192.771582609</v>
      </c>
      <c r="G10" s="27" t="n">
        <f aca="false">D10-F10</f>
        <v>113159.963717391</v>
      </c>
      <c r="K10" s="42"/>
      <c r="L10" s="42"/>
      <c r="M10" s="42"/>
    </row>
    <row r="11" customFormat="false" ht="15" hidden="false" customHeight="false" outlineLevel="0" collapsed="false">
      <c r="A11" s="5" t="n">
        <v>42890</v>
      </c>
      <c r="B11" s="14" t="s">
        <v>243</v>
      </c>
      <c r="C11" s="0"/>
      <c r="D11" s="27" t="n">
        <f aca="false">C11+D10</f>
        <v>247352.7353</v>
      </c>
      <c r="E11" s="27" t="n">
        <v>30000</v>
      </c>
      <c r="F11" s="25" t="n">
        <f aca="false">E11+F10</f>
        <v>164192.771582609</v>
      </c>
      <c r="G11" s="25" t="n">
        <f aca="false">D11-F11</f>
        <v>83159.9637173913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42897</v>
      </c>
      <c r="B12" s="14" t="s">
        <v>7</v>
      </c>
      <c r="C12" s="0"/>
      <c r="D12" s="27" t="n">
        <f aca="false">C12+D11</f>
        <v>247352.7353</v>
      </c>
      <c r="E12" s="27" t="n">
        <f aca="false">$H$2</f>
        <v>43336.0515826087</v>
      </c>
      <c r="F12" s="25" t="n">
        <f aca="false">E12+F11</f>
        <v>207528.823165217</v>
      </c>
      <c r="G12" s="25" t="n">
        <f aca="false">D12-F12</f>
        <v>39823.9121347826</v>
      </c>
    </row>
    <row r="13" customFormat="false" ht="15" hidden="false" customHeight="false" outlineLevel="0" collapsed="false">
      <c r="A13" s="5" t="n">
        <v>42897</v>
      </c>
      <c r="B13" s="14" t="s">
        <v>9</v>
      </c>
      <c r="C13" s="25" t="n">
        <v>60000</v>
      </c>
      <c r="D13" s="27" t="n">
        <f aca="false">C13+D12</f>
        <v>307352.7353</v>
      </c>
      <c r="E13" s="27"/>
      <c r="F13" s="25" t="n">
        <f aca="false">E13+F12</f>
        <v>207528.823165217</v>
      </c>
      <c r="G13" s="25" t="n">
        <f aca="false">D13-F13</f>
        <v>99823.9121347826</v>
      </c>
    </row>
    <row r="14" customFormat="false" ht="15" hidden="false" customHeight="false" outlineLevel="0" collapsed="false">
      <c r="A14" s="5" t="n">
        <v>42908</v>
      </c>
      <c r="B14" s="14" t="s">
        <v>248</v>
      </c>
      <c r="C14" s="0"/>
      <c r="D14" s="27" t="n">
        <f aca="false">C14+D13</f>
        <v>307352.7353</v>
      </c>
      <c r="E14" s="27" t="n">
        <v>30428.36</v>
      </c>
      <c r="F14" s="25" t="n">
        <f aca="false">E14+F13</f>
        <v>237957.183165217</v>
      </c>
      <c r="G14" s="25" t="n">
        <f aca="false">D14-F14</f>
        <v>69395.5521347826</v>
      </c>
    </row>
    <row r="15" customFormat="false" ht="15" hidden="false" customHeight="false" outlineLevel="0" collapsed="false">
      <c r="A15" s="5" t="n">
        <v>42911</v>
      </c>
      <c r="B15" s="14" t="s">
        <v>247</v>
      </c>
      <c r="C15" s="25" t="n">
        <v>80000</v>
      </c>
      <c r="D15" s="27" t="n">
        <f aca="false">C15+D14</f>
        <v>387352.7353</v>
      </c>
      <c r="E15" s="27"/>
      <c r="F15" s="25" t="n">
        <f aca="false">E15+F14</f>
        <v>237957.183165217</v>
      </c>
      <c r="G15" s="25" t="n">
        <f aca="false">D15-F15</f>
        <v>149395.552134783</v>
      </c>
    </row>
    <row r="16" customFormat="false" ht="15" hidden="false" customHeight="false" outlineLevel="0" collapsed="false">
      <c r="A16" s="5" t="n">
        <v>42920</v>
      </c>
      <c r="B16" s="14" t="s">
        <v>243</v>
      </c>
      <c r="C16" s="0"/>
      <c r="D16" s="27" t="n">
        <f aca="false">C16+D15</f>
        <v>387352.7353</v>
      </c>
      <c r="E16" s="27" t="n">
        <v>30000</v>
      </c>
      <c r="F16" s="25" t="n">
        <f aca="false">E16+F15</f>
        <v>267957.183165217</v>
      </c>
      <c r="G16" s="25" t="n">
        <f aca="false">D16-F16</f>
        <v>119395.552134783</v>
      </c>
    </row>
    <row r="17" customFormat="false" ht="15" hidden="false" customHeight="false" outlineLevel="0" collapsed="false">
      <c r="A17" s="5" t="n">
        <v>42927</v>
      </c>
      <c r="B17" s="14" t="s">
        <v>7</v>
      </c>
      <c r="C17" s="0"/>
      <c r="D17" s="27" t="n">
        <f aca="false">C17+D16</f>
        <v>387352.7353</v>
      </c>
      <c r="E17" s="27" t="n">
        <f aca="false">$H$2</f>
        <v>43336.0515826087</v>
      </c>
      <c r="F17" s="25" t="n">
        <f aca="false">E17+F16</f>
        <v>311293.234747826</v>
      </c>
      <c r="G17" s="25" t="n">
        <f aca="false">D17-F17</f>
        <v>76059.5005521739</v>
      </c>
    </row>
    <row r="18" customFormat="false" ht="15" hidden="false" customHeight="false" outlineLevel="0" collapsed="false">
      <c r="A18" s="5" t="n">
        <v>42927</v>
      </c>
      <c r="B18" s="14" t="s">
        <v>9</v>
      </c>
      <c r="C18" s="25" t="n">
        <v>60000</v>
      </c>
      <c r="D18" s="27" t="n">
        <f aca="false">C18+D17</f>
        <v>447352.7353</v>
      </c>
      <c r="E18" s="27"/>
      <c r="F18" s="25" t="n">
        <f aca="false">E18+F17</f>
        <v>311293.234747826</v>
      </c>
      <c r="G18" s="25" t="n">
        <f aca="false">D18-F18</f>
        <v>136059.500552174</v>
      </c>
    </row>
    <row r="19" customFormat="false" ht="15" hidden="false" customHeight="false" outlineLevel="0" collapsed="false">
      <c r="A19" s="5" t="n">
        <v>42938</v>
      </c>
      <c r="B19" s="14" t="s">
        <v>248</v>
      </c>
      <c r="C19" s="0"/>
      <c r="D19" s="27" t="n">
        <f aca="false">C19+D18</f>
        <v>447352.7353</v>
      </c>
      <c r="E19" s="27" t="n">
        <v>30428.36</v>
      </c>
      <c r="F19" s="25" t="n">
        <f aca="false">E19+F18</f>
        <v>341721.594747826</v>
      </c>
      <c r="G19" s="25" t="n">
        <f aca="false">D19-F19</f>
        <v>105631.140552174</v>
      </c>
    </row>
    <row r="20" customFormat="false" ht="15" hidden="false" customHeight="false" outlineLevel="0" collapsed="false">
      <c r="A20" s="5" t="n">
        <v>42941</v>
      </c>
      <c r="B20" s="14" t="s">
        <v>247</v>
      </c>
      <c r="C20" s="25" t="n">
        <v>80000</v>
      </c>
      <c r="D20" s="25" t="n">
        <f aca="false">C20+D19</f>
        <v>527352.7353</v>
      </c>
      <c r="E20" s="27"/>
      <c r="F20" s="25" t="n">
        <f aca="false">E20+F19</f>
        <v>341721.594747826</v>
      </c>
      <c r="G20" s="25" t="n">
        <f aca="false">D20-F20</f>
        <v>185631.140552174</v>
      </c>
    </row>
    <row r="21" customFormat="false" ht="15" hidden="false" customHeight="false" outlineLevel="0" collapsed="false">
      <c r="A21" s="5"/>
      <c r="B21" s="14"/>
      <c r="D21" s="27" t="n">
        <f aca="false">C21+D20</f>
        <v>527352.7353</v>
      </c>
      <c r="E21" s="27"/>
      <c r="F21" s="25" t="n">
        <f aca="false">E21+F20</f>
        <v>341721.594747826</v>
      </c>
      <c r="G21" s="25" t="n">
        <f aca="false">D21-F21</f>
        <v>185631.140552174</v>
      </c>
    </row>
    <row r="22" customFormat="false" ht="15" hidden="false" customHeight="false" outlineLevel="0" collapsed="false">
      <c r="A22" s="5"/>
      <c r="B22" s="14"/>
      <c r="D22" s="27" t="n">
        <f aca="false">C22+D21</f>
        <v>527352.7353</v>
      </c>
      <c r="E22" s="27"/>
      <c r="F22" s="25" t="n">
        <f aca="false">E22+F21</f>
        <v>341721.594747826</v>
      </c>
      <c r="G22" s="25" t="n">
        <f aca="false">D22-F22</f>
        <v>185631.140552174</v>
      </c>
    </row>
    <row r="23" customFormat="false" ht="15" hidden="false" customHeight="false" outlineLevel="0" collapsed="false">
      <c r="A23" s="5"/>
      <c r="B23" s="14"/>
      <c r="D23" s="25" t="n">
        <f aca="false">C23+D22</f>
        <v>527352.7353</v>
      </c>
      <c r="E23" s="27"/>
      <c r="F23" s="25" t="n">
        <f aca="false">E23+F22</f>
        <v>341721.594747826</v>
      </c>
      <c r="G23" s="25" t="n">
        <f aca="false">D23-F23</f>
        <v>185631.140552174</v>
      </c>
    </row>
    <row r="24" customFormat="false" ht="15" hidden="false" customHeight="false" outlineLevel="0" collapsed="false">
      <c r="A24" s="13"/>
      <c r="B24" s="14"/>
      <c r="D24" s="27" t="n">
        <f aca="false">C24+D23</f>
        <v>527352.7353</v>
      </c>
      <c r="E24" s="27"/>
      <c r="F24" s="25" t="n">
        <f aca="false">E24+F23</f>
        <v>341721.594747826</v>
      </c>
      <c r="G24" s="25" t="n">
        <f aca="false">D24-F24</f>
        <v>185631.140552174</v>
      </c>
    </row>
    <row r="25" customFormat="false" ht="15" hidden="false" customHeight="false" outlineLevel="0" collapsed="false">
      <c r="A25" s="18"/>
      <c r="B25" s="14"/>
      <c r="D25" s="25" t="n">
        <f aca="false">C25+D24</f>
        <v>527352.7353</v>
      </c>
      <c r="F25" s="25" t="n">
        <f aca="false">E25+F24</f>
        <v>341721.594747826</v>
      </c>
      <c r="G25" s="25" t="n">
        <f aca="false">D25-F25</f>
        <v>185631.140552174</v>
      </c>
    </row>
    <row r="26" customFormat="false" ht="15" hidden="false" customHeight="false" outlineLevel="0" collapsed="false">
      <c r="A26" s="18"/>
      <c r="D26" s="25" t="n">
        <f aca="false">C26+D25</f>
        <v>527352.7353</v>
      </c>
      <c r="F26" s="25" t="n">
        <f aca="false">E26+F25</f>
        <v>341721.594747826</v>
      </c>
      <c r="G26" s="25" t="n">
        <f aca="false">D26-F26</f>
        <v>185631.140552174</v>
      </c>
    </row>
    <row r="27" customFormat="false" ht="15" hidden="false" customHeight="false" outlineLevel="0" collapsed="false">
      <c r="A27" s="18"/>
      <c r="D27" s="25" t="n">
        <f aca="false">C27+D26</f>
        <v>527352.7353</v>
      </c>
      <c r="F27" s="25" t="n">
        <f aca="false">E27+F26</f>
        <v>341721.594747826</v>
      </c>
      <c r="G27" s="25" t="n">
        <f aca="false">D27-F27</f>
        <v>185631.140552174</v>
      </c>
    </row>
    <row r="28" customFormat="false" ht="15" hidden="false" customHeight="false" outlineLevel="0" collapsed="false">
      <c r="A28" s="18"/>
      <c r="D28" s="25" t="n">
        <f aca="false">C28+D27</f>
        <v>527352.7353</v>
      </c>
      <c r="F28" s="25" t="n">
        <f aca="false">E28+F27</f>
        <v>341721.594747826</v>
      </c>
      <c r="G28" s="25" t="n">
        <f aca="false">D28-F28</f>
        <v>185631.140552174</v>
      </c>
    </row>
    <row r="29" customFormat="false" ht="15" hidden="false" customHeight="false" outlineLevel="0" collapsed="false">
      <c r="A29" s="18"/>
      <c r="D29" s="25" t="n">
        <f aca="false">C29+D28</f>
        <v>527352.7353</v>
      </c>
      <c r="F29" s="25" t="n">
        <f aca="false">E29+F28</f>
        <v>341721.594747826</v>
      </c>
      <c r="G29" s="25" t="n">
        <f aca="false">D29-F29</f>
        <v>185631.140552174</v>
      </c>
    </row>
    <row r="30" customFormat="false" ht="15" hidden="false" customHeight="false" outlineLevel="0" collapsed="false">
      <c r="A30" s="18"/>
      <c r="D30" s="25" t="n">
        <f aca="false">C30+D29</f>
        <v>527352.7353</v>
      </c>
      <c r="F30" s="25" t="n">
        <f aca="false">E30+F29</f>
        <v>341721.594747826</v>
      </c>
      <c r="G30" s="25" t="n">
        <f aca="false">D30-F30</f>
        <v>185631.140552174</v>
      </c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1.4615384615385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56.22</v>
      </c>
      <c r="L1" s="4" t="n">
        <v>60.44</v>
      </c>
      <c r="M1" s="4" t="n">
        <f aca="false">(K1 + L1) / 2</f>
        <v>58.33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42845</v>
      </c>
      <c r="B2" s="6" t="s">
        <v>8</v>
      </c>
      <c r="C2" s="25" t="n">
        <f aca="false">400 * K1 + 2.63 * L1 + O2 + 3418 + 10000</f>
        <v>68993.0172</v>
      </c>
      <c r="D2" s="25" t="n">
        <f aca="false">C2</f>
        <v>68993.0172</v>
      </c>
      <c r="E2" s="25"/>
      <c r="F2" s="25" t="n">
        <f aca="false">E2</f>
        <v>0</v>
      </c>
      <c r="G2" s="25" t="n">
        <f aca="false">D2-F2</f>
        <v>68993.0172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1227.19703308431</v>
      </c>
      <c r="L2" s="8" t="n">
        <f aca="false">$G2 / L$1</f>
        <v>1141.51252812707</v>
      </c>
      <c r="M2" s="8" t="n">
        <f aca="false">$G2 / M$1</f>
        <v>1182.80502657295</v>
      </c>
      <c r="O2" s="41" t="n">
        <v>32928.06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42852</v>
      </c>
      <c r="B3" s="14" t="s">
        <v>244</v>
      </c>
      <c r="C3" s="0"/>
      <c r="D3" s="27" t="n">
        <f aca="false">C3+D2</f>
        <v>68993.0172</v>
      </c>
      <c r="E3" s="27"/>
      <c r="F3" s="27" t="n">
        <f aca="false">E3+F2</f>
        <v>0</v>
      </c>
      <c r="G3" s="25" t="n">
        <f aca="false">D3-F3</f>
        <v>68993.0172</v>
      </c>
      <c r="H3" s="8"/>
      <c r="K3" s="8" t="n">
        <f aca="false">E3/58.12</f>
        <v>0</v>
      </c>
      <c r="L3" s="11"/>
      <c r="M3" s="12"/>
    </row>
    <row r="4" customFormat="false" ht="15" hidden="false" customHeight="false" outlineLevel="0" collapsed="false">
      <c r="A4" s="5" t="n">
        <v>42859</v>
      </c>
      <c r="B4" s="14" t="s">
        <v>246</v>
      </c>
      <c r="C4" s="0"/>
      <c r="D4" s="27" t="n">
        <f aca="false">C4+D3</f>
        <v>68993.0172</v>
      </c>
      <c r="E4" s="27"/>
      <c r="F4" s="25" t="n">
        <f aca="false">E4+F3</f>
        <v>0</v>
      </c>
      <c r="G4" s="25" t="n">
        <f aca="false">D4-F4</f>
        <v>68993.0172</v>
      </c>
      <c r="K4" s="27"/>
      <c r="L4" s="23"/>
      <c r="M4" s="23"/>
    </row>
    <row r="5" customFormat="false" ht="15" hidden="false" customHeight="false" outlineLevel="0" collapsed="false">
      <c r="A5" s="5" t="n">
        <v>42859</v>
      </c>
      <c r="B5" s="14" t="s">
        <v>243</v>
      </c>
      <c r="C5" s="0"/>
      <c r="D5" s="27" t="n">
        <f aca="false">C5+D4</f>
        <v>68993.0172</v>
      </c>
      <c r="E5" s="27" t="n">
        <v>30000</v>
      </c>
      <c r="F5" s="25" t="n">
        <f aca="false">E5+F4</f>
        <v>30000</v>
      </c>
      <c r="G5" s="25" t="n">
        <f aca="false">D5-F5</f>
        <v>38993.0172</v>
      </c>
      <c r="L5" s="23"/>
      <c r="M5" s="23"/>
    </row>
    <row r="6" customFormat="false" ht="15" hidden="false" customHeight="false" outlineLevel="0" collapsed="false">
      <c r="A6" s="5" t="n">
        <v>42875</v>
      </c>
      <c r="B6" s="14" t="s">
        <v>7</v>
      </c>
      <c r="C6" s="0"/>
      <c r="D6" s="27" t="n">
        <f aca="false">C6+D5</f>
        <v>68993.0172</v>
      </c>
      <c r="E6" s="27" t="n">
        <f aca="false">$H$2</f>
        <v>43336.0515826087</v>
      </c>
      <c r="F6" s="25" t="n">
        <f aca="false">E6+F5</f>
        <v>73336.0515826087</v>
      </c>
      <c r="G6" s="25" t="n">
        <f aca="false">D6-F6</f>
        <v>-4343.03438260869</v>
      </c>
      <c r="L6" s="23"/>
      <c r="M6" s="23"/>
    </row>
    <row r="7" s="17" customFormat="true" ht="15" hidden="false" customHeight="false" outlineLevel="0" collapsed="false">
      <c r="A7" s="5" t="n">
        <v>42875</v>
      </c>
      <c r="B7" s="14" t="s">
        <v>9</v>
      </c>
      <c r="C7" s="25" t="n">
        <v>60000</v>
      </c>
      <c r="D7" s="27" t="n">
        <f aca="false">C7+D6</f>
        <v>128993.0172</v>
      </c>
      <c r="E7" s="27"/>
      <c r="F7" s="25" t="n">
        <f aca="false">E7+F6</f>
        <v>73336.0515826087</v>
      </c>
      <c r="G7" s="25" t="n">
        <f aca="false">D7-F7</f>
        <v>55656.9656173913</v>
      </c>
      <c r="K7" s="23"/>
      <c r="L7" s="23"/>
      <c r="M7" s="23"/>
    </row>
    <row r="8" s="17" customFormat="true" ht="15" hidden="false" customHeight="false" outlineLevel="0" collapsed="false">
      <c r="A8" s="5" t="n">
        <v>42877</v>
      </c>
      <c r="B8" s="14" t="s">
        <v>248</v>
      </c>
      <c r="C8" s="25"/>
      <c r="D8" s="27" t="n">
        <f aca="false">C8+D7</f>
        <v>128993.0172</v>
      </c>
      <c r="E8" s="27" t="n">
        <v>30428.36</v>
      </c>
      <c r="F8" s="25" t="n">
        <f aca="false">E8+F7</f>
        <v>103764.411582609</v>
      </c>
      <c r="G8" s="25" t="n">
        <f aca="false">D8-F8</f>
        <v>25228.6056173913</v>
      </c>
      <c r="K8" s="23"/>
      <c r="L8" s="23"/>
      <c r="M8" s="23"/>
    </row>
    <row r="9" customFormat="false" ht="15" hidden="false" customHeight="false" outlineLevel="0" collapsed="false">
      <c r="A9" s="5" t="n">
        <v>42890</v>
      </c>
      <c r="B9" s="14" t="s">
        <v>243</v>
      </c>
      <c r="C9" s="0"/>
      <c r="D9" s="27" t="n">
        <f aca="false">C9+D8</f>
        <v>128993.0172</v>
      </c>
      <c r="E9" s="27" t="n">
        <v>30000</v>
      </c>
      <c r="F9" s="25" t="n">
        <f aca="false">E9+F8</f>
        <v>133764.411582609</v>
      </c>
      <c r="G9" s="25" t="n">
        <f aca="false">D9-F9</f>
        <v>-4771.39438260871</v>
      </c>
      <c r="K9" s="23"/>
      <c r="L9" s="23"/>
      <c r="M9" s="23"/>
    </row>
    <row r="10" s="14" customFormat="true" ht="15" hidden="false" customHeight="false" outlineLevel="0" collapsed="false">
      <c r="A10" s="5" t="n">
        <v>42890</v>
      </c>
      <c r="B10" s="14" t="s">
        <v>247</v>
      </c>
      <c r="C10" s="25" t="n">
        <v>80000</v>
      </c>
      <c r="D10" s="27" t="n">
        <f aca="false">C10+D9</f>
        <v>208993.0172</v>
      </c>
      <c r="E10" s="27"/>
      <c r="F10" s="27" t="n">
        <f aca="false">E10+F9</f>
        <v>133764.411582609</v>
      </c>
      <c r="G10" s="27" t="n">
        <f aca="false">D10-F10</f>
        <v>75228.6056173913</v>
      </c>
      <c r="K10" s="42"/>
      <c r="L10" s="42"/>
      <c r="M10" s="42"/>
    </row>
    <row r="11" customFormat="false" ht="15" hidden="false" customHeight="false" outlineLevel="0" collapsed="false">
      <c r="A11" s="5" t="n">
        <v>42906</v>
      </c>
      <c r="B11" s="14" t="s">
        <v>7</v>
      </c>
      <c r="C11" s="0"/>
      <c r="D11" s="27" t="n">
        <f aca="false">C11+D10</f>
        <v>208993.0172</v>
      </c>
      <c r="E11" s="27" t="n">
        <f aca="false">$H$2</f>
        <v>43336.0515826087</v>
      </c>
      <c r="F11" s="25" t="n">
        <f aca="false">E11+F10</f>
        <v>177100.463165217</v>
      </c>
      <c r="G11" s="25" t="n">
        <f aca="false">D11-F11</f>
        <v>31892.5540347826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42906</v>
      </c>
      <c r="B12" s="14" t="s">
        <v>9</v>
      </c>
      <c r="C12" s="25" t="n">
        <v>60000</v>
      </c>
      <c r="D12" s="27" t="n">
        <f aca="false">C12+D11</f>
        <v>268993.0172</v>
      </c>
      <c r="E12" s="27"/>
      <c r="F12" s="25" t="n">
        <f aca="false">E12+F11</f>
        <v>177100.463165217</v>
      </c>
      <c r="G12" s="25" t="n">
        <f aca="false">D12-F12</f>
        <v>91892.5540347826</v>
      </c>
    </row>
    <row r="13" customFormat="false" ht="15" hidden="false" customHeight="false" outlineLevel="0" collapsed="false">
      <c r="A13" s="5" t="n">
        <v>42908</v>
      </c>
      <c r="B13" s="14" t="s">
        <v>248</v>
      </c>
      <c r="C13" s="0"/>
      <c r="D13" s="27" t="n">
        <f aca="false">C13+D12</f>
        <v>268993.0172</v>
      </c>
      <c r="E13" s="27" t="n">
        <v>30428.36</v>
      </c>
      <c r="F13" s="25" t="n">
        <f aca="false">E13+F12</f>
        <v>207528.823165217</v>
      </c>
      <c r="G13" s="25" t="n">
        <f aca="false">D13-F13</f>
        <v>61464.1940347826</v>
      </c>
    </row>
    <row r="14" customFormat="false" ht="15" hidden="false" customHeight="false" outlineLevel="0" collapsed="false">
      <c r="A14" s="5" t="n">
        <v>42920</v>
      </c>
      <c r="B14" s="14" t="s">
        <v>247</v>
      </c>
      <c r="C14" s="25" t="n">
        <v>80000</v>
      </c>
      <c r="D14" s="27" t="n">
        <f aca="false">C14+D13</f>
        <v>348993.0172</v>
      </c>
      <c r="E14" s="27"/>
      <c r="F14" s="25" t="n">
        <f aca="false">E14+F13</f>
        <v>207528.823165217</v>
      </c>
      <c r="G14" s="25" t="n">
        <f aca="false">D14-F14</f>
        <v>141464.194034783</v>
      </c>
    </row>
    <row r="15" customFormat="false" ht="15" hidden="false" customHeight="false" outlineLevel="0" collapsed="false">
      <c r="A15" s="5" t="n">
        <v>42920</v>
      </c>
      <c r="B15" s="14" t="s">
        <v>243</v>
      </c>
      <c r="C15" s="0"/>
      <c r="D15" s="27" t="n">
        <f aca="false">C15+D14</f>
        <v>348993.0172</v>
      </c>
      <c r="E15" s="27" t="n">
        <v>30000</v>
      </c>
      <c r="F15" s="25" t="n">
        <f aca="false">E15+F14</f>
        <v>237528.823165217</v>
      </c>
      <c r="G15" s="25" t="n">
        <f aca="false">D15-F15</f>
        <v>111464.194034783</v>
      </c>
    </row>
    <row r="16" customFormat="false" ht="15" hidden="false" customHeight="false" outlineLevel="0" collapsed="false">
      <c r="A16" s="5" t="n">
        <v>42936</v>
      </c>
      <c r="B16" s="14" t="s">
        <v>7</v>
      </c>
      <c r="C16" s="0"/>
      <c r="D16" s="27" t="n">
        <f aca="false">C16+D15</f>
        <v>348993.0172</v>
      </c>
      <c r="E16" s="27" t="n">
        <f aca="false">$H$2</f>
        <v>43336.0515826087</v>
      </c>
      <c r="F16" s="25" t="n">
        <f aca="false">E16+F15</f>
        <v>280864.874747826</v>
      </c>
      <c r="G16" s="25" t="n">
        <f aca="false">D16-F16</f>
        <v>68128.1424521739</v>
      </c>
    </row>
    <row r="17" customFormat="false" ht="15" hidden="false" customHeight="false" outlineLevel="0" collapsed="false">
      <c r="A17" s="5" t="n">
        <v>42936</v>
      </c>
      <c r="B17" s="14" t="s">
        <v>9</v>
      </c>
      <c r="C17" s="25" t="n">
        <v>60000</v>
      </c>
      <c r="D17" s="27" t="n">
        <f aca="false">C17+D16</f>
        <v>408993.0172</v>
      </c>
      <c r="E17" s="27"/>
      <c r="F17" s="25" t="n">
        <f aca="false">E17+F16</f>
        <v>280864.874747826</v>
      </c>
      <c r="G17" s="25" t="n">
        <f aca="false">D17-F17</f>
        <v>128128.142452174</v>
      </c>
    </row>
    <row r="18" customFormat="false" ht="15" hidden="false" customHeight="false" outlineLevel="0" collapsed="false">
      <c r="A18" s="5" t="n">
        <v>42938</v>
      </c>
      <c r="B18" s="14" t="s">
        <v>248</v>
      </c>
      <c r="C18" s="0"/>
      <c r="D18" s="27" t="n">
        <f aca="false">C18+D17</f>
        <v>408993.0172</v>
      </c>
      <c r="E18" s="27" t="n">
        <v>30428.36</v>
      </c>
      <c r="F18" s="25" t="n">
        <f aca="false">E18+F17</f>
        <v>311293.234747826</v>
      </c>
      <c r="G18" s="25" t="n">
        <f aca="false">D18-F18</f>
        <v>97699.7824521739</v>
      </c>
    </row>
    <row r="19" customFormat="false" ht="15" hidden="false" customHeight="false" outlineLevel="0" collapsed="false">
      <c r="A19" s="5" t="n">
        <v>42951</v>
      </c>
      <c r="B19" s="14" t="s">
        <v>247</v>
      </c>
      <c r="C19" s="25" t="n">
        <v>80000</v>
      </c>
      <c r="D19" s="25" t="n">
        <f aca="false">C19+D18</f>
        <v>488993.0172</v>
      </c>
      <c r="E19" s="27"/>
      <c r="F19" s="25" t="n">
        <f aca="false">E19+F18</f>
        <v>311293.234747826</v>
      </c>
      <c r="G19" s="25" t="n">
        <f aca="false">D19-F19</f>
        <v>177699.782452174</v>
      </c>
    </row>
    <row r="20" customFormat="false" ht="15" hidden="false" customHeight="false" outlineLevel="0" collapsed="false">
      <c r="A20" s="5"/>
      <c r="B20" s="14"/>
      <c r="D20" s="25" t="n">
        <f aca="false">C20+D19</f>
        <v>488993.0172</v>
      </c>
      <c r="E20" s="27"/>
      <c r="F20" s="25" t="n">
        <f aca="false">E20+F19</f>
        <v>311293.234747826</v>
      </c>
      <c r="G20" s="25" t="n">
        <f aca="false">D20-F20</f>
        <v>177699.782452174</v>
      </c>
    </row>
    <row r="21" customFormat="false" ht="15" hidden="false" customHeight="false" outlineLevel="0" collapsed="false">
      <c r="A21" s="5"/>
      <c r="B21" s="14"/>
      <c r="D21" s="25" t="n">
        <f aca="false">C21+D20</f>
        <v>488993.0172</v>
      </c>
      <c r="E21" s="27"/>
      <c r="F21" s="25" t="n">
        <f aca="false">E21+F20</f>
        <v>311293.234747826</v>
      </c>
      <c r="G21" s="25" t="n">
        <f aca="false">D21-F21</f>
        <v>177699.782452174</v>
      </c>
    </row>
    <row r="22" customFormat="false" ht="15" hidden="false" customHeight="false" outlineLevel="0" collapsed="false">
      <c r="A22" s="5"/>
      <c r="B22" s="14"/>
      <c r="D22" s="27" t="n">
        <f aca="false">C22+D21</f>
        <v>488993.0172</v>
      </c>
      <c r="E22" s="27"/>
      <c r="F22" s="25" t="n">
        <f aca="false">E22+F21</f>
        <v>311293.234747826</v>
      </c>
      <c r="G22" s="25" t="n">
        <f aca="false">D22-F22</f>
        <v>177699.782452174</v>
      </c>
    </row>
    <row r="23" customFormat="false" ht="15" hidden="false" customHeight="false" outlineLevel="0" collapsed="false">
      <c r="A23" s="5"/>
      <c r="B23" s="14"/>
      <c r="D23" s="25" t="n">
        <f aca="false">C23+D22</f>
        <v>488993.0172</v>
      </c>
      <c r="E23" s="27"/>
      <c r="F23" s="25" t="n">
        <f aca="false">E23+F22</f>
        <v>311293.234747826</v>
      </c>
      <c r="G23" s="25" t="n">
        <f aca="false">D23-F23</f>
        <v>177699.782452174</v>
      </c>
    </row>
    <row r="24" customFormat="false" ht="15" hidden="false" customHeight="false" outlineLevel="0" collapsed="false">
      <c r="A24" s="13"/>
      <c r="B24" s="14"/>
      <c r="D24" s="27" t="n">
        <f aca="false">C24+D23</f>
        <v>488993.0172</v>
      </c>
      <c r="E24" s="27"/>
      <c r="F24" s="25" t="n">
        <f aca="false">E24+F23</f>
        <v>311293.234747826</v>
      </c>
      <c r="G24" s="25" t="n">
        <f aca="false">D24-F24</f>
        <v>177699.782452174</v>
      </c>
    </row>
    <row r="25" customFormat="false" ht="15" hidden="false" customHeight="false" outlineLevel="0" collapsed="false">
      <c r="A25" s="18"/>
      <c r="B25" s="14"/>
      <c r="D25" s="25" t="n">
        <f aca="false">C25+D24</f>
        <v>488993.0172</v>
      </c>
      <c r="F25" s="25" t="n">
        <f aca="false">E25+F24</f>
        <v>311293.234747826</v>
      </c>
      <c r="G25" s="25" t="n">
        <f aca="false">D25-F25</f>
        <v>177699.782452174</v>
      </c>
    </row>
    <row r="26" customFormat="false" ht="15" hidden="false" customHeight="false" outlineLevel="0" collapsed="false">
      <c r="A26" s="18"/>
      <c r="D26" s="25" t="n">
        <f aca="false">C26+D25</f>
        <v>488993.0172</v>
      </c>
      <c r="F26" s="25" t="n">
        <f aca="false">E26+F25</f>
        <v>311293.234747826</v>
      </c>
      <c r="G26" s="25" t="n">
        <f aca="false">D26-F26</f>
        <v>177699.782452174</v>
      </c>
    </row>
    <row r="27" customFormat="false" ht="15" hidden="false" customHeight="false" outlineLevel="0" collapsed="false">
      <c r="A27" s="18"/>
      <c r="D27" s="25" t="n">
        <f aca="false">C27+D26</f>
        <v>488993.0172</v>
      </c>
      <c r="F27" s="25" t="n">
        <f aca="false">E27+F26</f>
        <v>311293.234747826</v>
      </c>
      <c r="G27" s="25" t="n">
        <f aca="false">D27-F27</f>
        <v>177699.782452174</v>
      </c>
    </row>
    <row r="28" customFormat="false" ht="15" hidden="false" customHeight="false" outlineLevel="0" collapsed="false">
      <c r="A28" s="18"/>
      <c r="D28" s="25" t="n">
        <f aca="false">C28+D27</f>
        <v>488993.0172</v>
      </c>
      <c r="F28" s="25" t="n">
        <f aca="false">E28+F27</f>
        <v>311293.234747826</v>
      </c>
      <c r="G28" s="25" t="n">
        <f aca="false">D28-F28</f>
        <v>177699.782452174</v>
      </c>
    </row>
    <row r="29" customFormat="false" ht="15" hidden="false" customHeight="false" outlineLevel="0" collapsed="false">
      <c r="A29" s="18"/>
      <c r="D29" s="25" t="n">
        <f aca="false">C29+D28</f>
        <v>488993.0172</v>
      </c>
      <c r="F29" s="25" t="n">
        <f aca="false">E29+F28</f>
        <v>311293.234747826</v>
      </c>
      <c r="G29" s="25" t="n">
        <f aca="false">D29-F29</f>
        <v>177699.782452174</v>
      </c>
    </row>
    <row r="30" customFormat="false" ht="15" hidden="false" customHeight="false" outlineLevel="0" collapsed="false">
      <c r="A30" s="18"/>
      <c r="D30" s="25" t="n">
        <f aca="false">C30+D29</f>
        <v>488993.0172</v>
      </c>
      <c r="F30" s="25" t="n">
        <f aca="false">E30+F29</f>
        <v>311293.234747826</v>
      </c>
      <c r="G30" s="25" t="n">
        <f aca="false">D30-F30</f>
        <v>177699.782452174</v>
      </c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0" sqref="C14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1.4615384615385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57.27</v>
      </c>
      <c r="L1" s="4" t="n">
        <v>62.51</v>
      </c>
      <c r="M1" s="4" t="n">
        <f aca="false">(K1 + L1) / 2</f>
        <v>59.89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42858</v>
      </c>
      <c r="B2" s="6" t="s">
        <v>8</v>
      </c>
      <c r="C2" s="25" t="n">
        <f aca="false">400 * K1 + 2.63 * L1 + O2 + 45800 + 5000</f>
        <v>106659.7613</v>
      </c>
      <c r="D2" s="25" t="n">
        <f aca="false">C2</f>
        <v>106659.7613</v>
      </c>
      <c r="E2" s="25"/>
      <c r="F2" s="25" t="n">
        <f aca="false">E2</f>
        <v>0</v>
      </c>
      <c r="G2" s="25" t="n">
        <f aca="false">D2-F2</f>
        <v>106659.7613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1862.40197834818</v>
      </c>
      <c r="L2" s="8" t="n">
        <f aca="false">$G2 / L$1</f>
        <v>1706.28317549192</v>
      </c>
      <c r="M2" s="8" t="n">
        <f aca="false">$G2 / M$1</f>
        <v>1780.92772249123</v>
      </c>
      <c r="O2" s="41" t="n">
        <v>32787.36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42858</v>
      </c>
      <c r="B3" s="14" t="s">
        <v>7</v>
      </c>
      <c r="C3" s="0"/>
      <c r="D3" s="27" t="n">
        <f aca="false">C3+D2</f>
        <v>106659.7613</v>
      </c>
      <c r="E3" s="27" t="n">
        <f aca="false">$H$2</f>
        <v>43336.0515826087</v>
      </c>
      <c r="F3" s="27" t="n">
        <f aca="false">E3+F2</f>
        <v>43336.0515826087</v>
      </c>
      <c r="G3" s="25" t="n">
        <f aca="false">D3-F3</f>
        <v>63323.7097173913</v>
      </c>
      <c r="H3" s="8"/>
      <c r="K3" s="8" t="n">
        <f aca="false">E3/58.12</f>
        <v>745.63061910889</v>
      </c>
      <c r="L3" s="11"/>
      <c r="M3" s="12"/>
    </row>
    <row r="4" customFormat="false" ht="15" hidden="false" customHeight="false" outlineLevel="0" collapsed="false">
      <c r="A4" s="5" t="n">
        <v>42859</v>
      </c>
      <c r="B4" s="14" t="s">
        <v>243</v>
      </c>
      <c r="C4" s="0"/>
      <c r="D4" s="27" t="n">
        <f aca="false">C4+D3</f>
        <v>106659.7613</v>
      </c>
      <c r="E4" s="27" t="n">
        <v>30000</v>
      </c>
      <c r="F4" s="25" t="n">
        <f aca="false">E4+F3</f>
        <v>73336.0515826087</v>
      </c>
      <c r="G4" s="25" t="n">
        <f aca="false">D4-F4</f>
        <v>33323.7097173913</v>
      </c>
      <c r="K4" s="27"/>
      <c r="L4" s="23"/>
      <c r="M4" s="23"/>
    </row>
    <row r="5" customFormat="false" ht="15" hidden="false" customHeight="false" outlineLevel="0" collapsed="false">
      <c r="A5" s="5" t="n">
        <v>42865</v>
      </c>
      <c r="B5" s="14" t="s">
        <v>244</v>
      </c>
      <c r="C5" s="0"/>
      <c r="D5" s="27" t="n">
        <f aca="false">C5+D4</f>
        <v>106659.7613</v>
      </c>
      <c r="E5" s="27"/>
      <c r="F5" s="25" t="n">
        <f aca="false">E5+F4</f>
        <v>73336.0515826087</v>
      </c>
      <c r="G5" s="25" t="n">
        <f aca="false">D5-F5</f>
        <v>33323.7097173913</v>
      </c>
      <c r="L5" s="23"/>
      <c r="M5" s="23"/>
    </row>
    <row r="6" customFormat="false" ht="15" hidden="false" customHeight="false" outlineLevel="0" collapsed="false">
      <c r="A6" s="5" t="n">
        <v>42877</v>
      </c>
      <c r="B6" s="14" t="s">
        <v>248</v>
      </c>
      <c r="C6" s="0"/>
      <c r="D6" s="27" t="n">
        <f aca="false">C6+D5</f>
        <v>106659.7613</v>
      </c>
      <c r="E6" s="27" t="n">
        <v>30428.36</v>
      </c>
      <c r="F6" s="25" t="n">
        <f aca="false">E6+F5</f>
        <v>103764.411582609</v>
      </c>
      <c r="G6" s="25" t="n">
        <f aca="false">D6-F6</f>
        <v>2895.34971739131</v>
      </c>
      <c r="L6" s="23"/>
      <c r="M6" s="23"/>
    </row>
    <row r="7" s="17" customFormat="true" ht="15" hidden="false" customHeight="false" outlineLevel="0" collapsed="false">
      <c r="A7" s="5" t="n">
        <v>42879</v>
      </c>
      <c r="B7" s="14" t="s">
        <v>246</v>
      </c>
      <c r="C7" s="25"/>
      <c r="D7" s="27" t="n">
        <f aca="false">C7+D6</f>
        <v>106659.7613</v>
      </c>
      <c r="E7" s="27"/>
      <c r="F7" s="25" t="n">
        <f aca="false">E7+F6</f>
        <v>103764.411582609</v>
      </c>
      <c r="G7" s="25" t="n">
        <f aca="false">D7-F7</f>
        <v>2895.34971739131</v>
      </c>
      <c r="K7" s="23"/>
      <c r="L7" s="23"/>
      <c r="M7" s="23"/>
    </row>
    <row r="8" s="17" customFormat="true" ht="15" hidden="false" customHeight="false" outlineLevel="0" collapsed="false">
      <c r="A8" s="5" t="n">
        <v>42889</v>
      </c>
      <c r="B8" s="14" t="s">
        <v>7</v>
      </c>
      <c r="C8" s="25"/>
      <c r="D8" s="27" t="n">
        <f aca="false">C8+D7</f>
        <v>106659.7613</v>
      </c>
      <c r="E8" s="27" t="n">
        <f aca="false">$H$2</f>
        <v>43336.0515826087</v>
      </c>
      <c r="F8" s="25" t="n">
        <f aca="false">E8+F7</f>
        <v>147100.463165217</v>
      </c>
      <c r="G8" s="25" t="n">
        <f aca="false">D8-F8</f>
        <v>-40440.7018652174</v>
      </c>
      <c r="K8" s="23"/>
      <c r="L8" s="23"/>
      <c r="M8" s="23"/>
    </row>
    <row r="9" customFormat="false" ht="15" hidden="false" customHeight="false" outlineLevel="0" collapsed="false">
      <c r="A9" s="5" t="n">
        <v>42889</v>
      </c>
      <c r="B9" s="14" t="s">
        <v>9</v>
      </c>
      <c r="C9" s="25" t="n">
        <v>45000</v>
      </c>
      <c r="D9" s="27" t="n">
        <f aca="false">C9+D8</f>
        <v>151659.7613</v>
      </c>
      <c r="E9" s="27"/>
      <c r="F9" s="25" t="n">
        <f aca="false">E9+F8</f>
        <v>147100.463165217</v>
      </c>
      <c r="G9" s="25" t="n">
        <f aca="false">D9-F9</f>
        <v>4559.29813478264</v>
      </c>
      <c r="K9" s="23"/>
      <c r="L9" s="23"/>
      <c r="M9" s="23"/>
    </row>
    <row r="10" s="14" customFormat="true" ht="15" hidden="false" customHeight="false" outlineLevel="0" collapsed="false">
      <c r="A10" s="5" t="n">
        <v>42890</v>
      </c>
      <c r="B10" s="14" t="s">
        <v>243</v>
      </c>
      <c r="C10" s="25"/>
      <c r="D10" s="27" t="n">
        <f aca="false">C10+D9</f>
        <v>151659.7613</v>
      </c>
      <c r="E10" s="27" t="n">
        <v>30000</v>
      </c>
      <c r="F10" s="27" t="n">
        <f aca="false">E10+F9</f>
        <v>177100.463165217</v>
      </c>
      <c r="G10" s="27" t="n">
        <f aca="false">D10-F10</f>
        <v>-25440.7018652174</v>
      </c>
      <c r="K10" s="42"/>
      <c r="L10" s="42"/>
      <c r="M10" s="42"/>
    </row>
    <row r="11" customFormat="false" ht="15" hidden="false" customHeight="false" outlineLevel="0" collapsed="false">
      <c r="A11" s="5" t="n">
        <v>42908</v>
      </c>
      <c r="B11" s="14" t="s">
        <v>248</v>
      </c>
      <c r="C11" s="0"/>
      <c r="D11" s="27" t="n">
        <f aca="false">C11+D10</f>
        <v>151659.7613</v>
      </c>
      <c r="E11" s="27" t="n">
        <v>30428.36</v>
      </c>
      <c r="F11" s="25" t="n">
        <f aca="false">E11+F10</f>
        <v>207528.823165217</v>
      </c>
      <c r="G11" s="25" t="n">
        <f aca="false">D11-F11</f>
        <v>-55869.0618652173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42919</v>
      </c>
      <c r="B12" s="14" t="s">
        <v>7</v>
      </c>
      <c r="C12" s="0"/>
      <c r="D12" s="27" t="n">
        <f aca="false">C12+D11</f>
        <v>151659.7613</v>
      </c>
      <c r="E12" s="27" t="n">
        <f aca="false">$H$2</f>
        <v>43336.0515826087</v>
      </c>
      <c r="F12" s="25" t="n">
        <f aca="false">E12+F11</f>
        <v>250864.874747826</v>
      </c>
      <c r="G12" s="25" t="n">
        <f aca="false">D12-F12</f>
        <v>-99205.113447826</v>
      </c>
    </row>
    <row r="13" customFormat="false" ht="15" hidden="false" customHeight="false" outlineLevel="0" collapsed="false">
      <c r="A13" s="5" t="n">
        <v>42919</v>
      </c>
      <c r="B13" s="14" t="s">
        <v>9</v>
      </c>
      <c r="C13" s="25" t="n">
        <v>45000</v>
      </c>
      <c r="D13" s="27" t="n">
        <f aca="false">C13+D12</f>
        <v>196659.7613</v>
      </c>
      <c r="E13" s="27"/>
      <c r="F13" s="25" t="n">
        <f aca="false">E13+F12</f>
        <v>250864.874747826</v>
      </c>
      <c r="G13" s="25" t="n">
        <f aca="false">D13-F13</f>
        <v>-54205.113447826</v>
      </c>
    </row>
    <row r="14" customFormat="false" ht="15" hidden="false" customHeight="false" outlineLevel="0" collapsed="false">
      <c r="A14" s="5"/>
      <c r="B14" s="14"/>
      <c r="D14" s="27" t="n">
        <f aca="false">C14+D13</f>
        <v>196659.7613</v>
      </c>
      <c r="E14" s="27"/>
      <c r="F14" s="25" t="n">
        <f aca="false">E14+F13</f>
        <v>250864.874747826</v>
      </c>
      <c r="G14" s="25" t="n">
        <f aca="false">D14-F14</f>
        <v>-54205.113447826</v>
      </c>
    </row>
    <row r="15" customFormat="false" ht="15" hidden="false" customHeight="false" outlineLevel="0" collapsed="false">
      <c r="A15" s="5"/>
      <c r="B15" s="14"/>
      <c r="D15" s="27" t="n">
        <f aca="false">C15+D14</f>
        <v>196659.7613</v>
      </c>
      <c r="E15" s="27"/>
      <c r="F15" s="25" t="n">
        <f aca="false">E15+F14</f>
        <v>250864.874747826</v>
      </c>
      <c r="G15" s="25" t="n">
        <f aca="false">D15-F15</f>
        <v>-54205.113447826</v>
      </c>
    </row>
    <row r="16" customFormat="false" ht="15" hidden="false" customHeight="false" outlineLevel="0" collapsed="false">
      <c r="A16" s="5"/>
      <c r="B16" s="14"/>
      <c r="D16" s="27" t="n">
        <f aca="false">C16+D15</f>
        <v>196659.7613</v>
      </c>
      <c r="E16" s="27"/>
      <c r="F16" s="25" t="n">
        <f aca="false">E16+F15</f>
        <v>250864.874747826</v>
      </c>
      <c r="G16" s="25" t="n">
        <f aca="false">D16-F16</f>
        <v>-54205.113447826</v>
      </c>
    </row>
    <row r="17" customFormat="false" ht="15" hidden="false" customHeight="false" outlineLevel="0" collapsed="false">
      <c r="A17" s="5"/>
      <c r="B17" s="14"/>
      <c r="D17" s="27" t="n">
        <f aca="false">C17+D16</f>
        <v>196659.7613</v>
      </c>
      <c r="E17" s="27"/>
      <c r="F17" s="25" t="n">
        <f aca="false">E17+F16</f>
        <v>250864.874747826</v>
      </c>
      <c r="G17" s="25" t="n">
        <f aca="false">D17-F17</f>
        <v>-54205.113447826</v>
      </c>
    </row>
    <row r="18" customFormat="false" ht="15" hidden="false" customHeight="false" outlineLevel="0" collapsed="false">
      <c r="A18" s="5"/>
      <c r="B18" s="14"/>
      <c r="D18" s="27" t="n">
        <f aca="false">C18+D17</f>
        <v>196659.7613</v>
      </c>
      <c r="E18" s="27"/>
      <c r="F18" s="25" t="n">
        <f aca="false">E18+F17</f>
        <v>250864.874747826</v>
      </c>
      <c r="G18" s="25" t="n">
        <f aca="false">D18-F18</f>
        <v>-54205.113447826</v>
      </c>
    </row>
    <row r="19" customFormat="false" ht="15" hidden="false" customHeight="false" outlineLevel="0" collapsed="false">
      <c r="A19" s="5"/>
      <c r="B19" s="14"/>
      <c r="D19" s="27" t="n">
        <f aca="false">C19+D18</f>
        <v>196659.7613</v>
      </c>
      <c r="E19" s="27"/>
      <c r="F19" s="25" t="n">
        <f aca="false">E19+F18</f>
        <v>250864.874747826</v>
      </c>
      <c r="G19" s="25" t="n">
        <f aca="false">D19-F19</f>
        <v>-54205.113447826</v>
      </c>
    </row>
    <row r="20" customFormat="false" ht="15" hidden="false" customHeight="false" outlineLevel="0" collapsed="false">
      <c r="A20" s="5"/>
      <c r="B20" s="14"/>
      <c r="D20" s="25" t="n">
        <f aca="false">C20+D19</f>
        <v>196659.7613</v>
      </c>
      <c r="E20" s="27"/>
      <c r="F20" s="25" t="n">
        <f aca="false">E20+F19</f>
        <v>250864.874747826</v>
      </c>
      <c r="G20" s="25" t="n">
        <f aca="false">D20-F20</f>
        <v>-54205.113447826</v>
      </c>
    </row>
    <row r="21" customFormat="false" ht="15" hidden="false" customHeight="false" outlineLevel="0" collapsed="false">
      <c r="A21" s="5"/>
      <c r="B21" s="14"/>
      <c r="D21" s="25" t="n">
        <f aca="false">C21+D20</f>
        <v>196659.7613</v>
      </c>
      <c r="E21" s="27"/>
      <c r="F21" s="25" t="n">
        <f aca="false">E21+F20</f>
        <v>250864.874747826</v>
      </c>
      <c r="G21" s="25" t="n">
        <f aca="false">D21-F21</f>
        <v>-54205.113447826</v>
      </c>
    </row>
    <row r="22" customFormat="false" ht="15" hidden="false" customHeight="false" outlineLevel="0" collapsed="false">
      <c r="A22" s="5"/>
      <c r="B22" s="14"/>
      <c r="D22" s="27" t="n">
        <f aca="false">C22+D21</f>
        <v>196659.7613</v>
      </c>
      <c r="E22" s="27"/>
      <c r="F22" s="25" t="n">
        <f aca="false">E22+F21</f>
        <v>250864.874747826</v>
      </c>
      <c r="G22" s="25" t="n">
        <f aca="false">D22-F22</f>
        <v>-54205.113447826</v>
      </c>
    </row>
    <row r="23" customFormat="false" ht="15" hidden="false" customHeight="false" outlineLevel="0" collapsed="false">
      <c r="A23" s="5"/>
      <c r="B23" s="14"/>
      <c r="D23" s="25" t="n">
        <f aca="false">C23+D22</f>
        <v>196659.7613</v>
      </c>
      <c r="E23" s="27"/>
      <c r="F23" s="25" t="n">
        <f aca="false">E23+F22</f>
        <v>250864.874747826</v>
      </c>
      <c r="G23" s="25" t="n">
        <f aca="false">D23-F23</f>
        <v>-54205.113447826</v>
      </c>
    </row>
    <row r="24" customFormat="false" ht="15" hidden="false" customHeight="false" outlineLevel="0" collapsed="false">
      <c r="A24" s="13"/>
      <c r="B24" s="14"/>
      <c r="D24" s="27" t="n">
        <f aca="false">C24+D23</f>
        <v>196659.7613</v>
      </c>
      <c r="E24" s="27"/>
      <c r="F24" s="25" t="n">
        <f aca="false">E24+F23</f>
        <v>250864.874747826</v>
      </c>
      <c r="G24" s="25" t="n">
        <f aca="false">D24-F24</f>
        <v>-54205.113447826</v>
      </c>
    </row>
    <row r="25" customFormat="false" ht="15" hidden="false" customHeight="false" outlineLevel="0" collapsed="false">
      <c r="A25" s="18"/>
      <c r="B25" s="14"/>
      <c r="D25" s="25" t="n">
        <f aca="false">C25+D24</f>
        <v>196659.7613</v>
      </c>
      <c r="F25" s="25" t="n">
        <f aca="false">E25+F24</f>
        <v>250864.874747826</v>
      </c>
      <c r="G25" s="25" t="n">
        <f aca="false">D25-F25</f>
        <v>-54205.113447826</v>
      </c>
    </row>
    <row r="26" customFormat="false" ht="15" hidden="false" customHeight="false" outlineLevel="0" collapsed="false">
      <c r="A26" s="18"/>
      <c r="D26" s="25" t="n">
        <f aca="false">C26+D25</f>
        <v>196659.7613</v>
      </c>
      <c r="F26" s="25" t="n">
        <f aca="false">E26+F25</f>
        <v>250864.874747826</v>
      </c>
      <c r="G26" s="25" t="n">
        <f aca="false">D26-F26</f>
        <v>-54205.113447826</v>
      </c>
    </row>
    <row r="27" customFormat="false" ht="15" hidden="false" customHeight="false" outlineLevel="0" collapsed="false">
      <c r="A27" s="18"/>
      <c r="D27" s="25" t="n">
        <f aca="false">C27+D26</f>
        <v>196659.7613</v>
      </c>
      <c r="F27" s="25" t="n">
        <f aca="false">E27+F26</f>
        <v>250864.874747826</v>
      </c>
      <c r="G27" s="25" t="n">
        <f aca="false">D27-F27</f>
        <v>-54205.113447826</v>
      </c>
    </row>
    <row r="28" customFormat="false" ht="15" hidden="false" customHeight="false" outlineLevel="0" collapsed="false">
      <c r="A28" s="18"/>
      <c r="D28" s="25" t="n">
        <f aca="false">C28+D27</f>
        <v>196659.7613</v>
      </c>
      <c r="F28" s="25" t="n">
        <f aca="false">E28+F27</f>
        <v>250864.874747826</v>
      </c>
      <c r="G28" s="25" t="n">
        <f aca="false">D28-F28</f>
        <v>-54205.113447826</v>
      </c>
    </row>
    <row r="29" customFormat="false" ht="15" hidden="false" customHeight="false" outlineLevel="0" collapsed="false">
      <c r="A29" s="18"/>
      <c r="D29" s="25" t="n">
        <f aca="false">C29+D28</f>
        <v>196659.7613</v>
      </c>
      <c r="F29" s="25" t="n">
        <f aca="false">E29+F28</f>
        <v>250864.874747826</v>
      </c>
      <c r="G29" s="25" t="n">
        <f aca="false">D29-F29</f>
        <v>-54205.113447826</v>
      </c>
    </row>
    <row r="30" customFormat="false" ht="15" hidden="false" customHeight="false" outlineLevel="0" collapsed="false">
      <c r="A30" s="18"/>
      <c r="D30" s="25" t="n">
        <f aca="false">C30+D29</f>
        <v>196659.7613</v>
      </c>
      <c r="F30" s="25" t="n">
        <f aca="false">E30+F29</f>
        <v>250864.874747826</v>
      </c>
      <c r="G30" s="25" t="n">
        <f aca="false">D30-F30</f>
        <v>-54205.113447826</v>
      </c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D25" activeCellId="0" sqref="D25"/>
    </sheetView>
  </sheetViews>
  <sheetFormatPr defaultRowHeight="15"/>
  <cols>
    <col collapsed="false" hidden="false" max="1" min="1" style="0" width="10.9271255060729"/>
    <col collapsed="false" hidden="false" max="2" min="2" style="0" width="26.1376518218623"/>
    <col collapsed="false" hidden="false" max="3" min="3" style="1" width="11.4615384615385"/>
    <col collapsed="false" hidden="false" max="5" min="4" style="0" width="8.57085020242915"/>
    <col collapsed="false" hidden="false" max="6" min="6" style="1" width="10.497975708502"/>
    <col collapsed="false" hidden="false" max="7" min="7" style="1" width="10.6032388663968"/>
    <col collapsed="false" hidden="false" max="8" min="8" style="1" width="12.748987854251"/>
    <col collapsed="false" hidden="false" max="1025" min="9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251</v>
      </c>
      <c r="D1" s="2" t="s">
        <v>252</v>
      </c>
      <c r="E1" s="2" t="s">
        <v>253</v>
      </c>
      <c r="F1" s="20" t="s">
        <v>123</v>
      </c>
      <c r="G1" s="20" t="s">
        <v>254</v>
      </c>
      <c r="H1" s="20" t="s">
        <v>255</v>
      </c>
    </row>
    <row r="2" customFormat="false" ht="15" hidden="false" customHeight="false" outlineLevel="0" collapsed="false">
      <c r="A2" s="22" t="s">
        <v>18</v>
      </c>
      <c r="B2" s="22"/>
      <c r="C2" s="3" t="n">
        <f aca="false">SUM(C3:C933)</f>
        <v>977759</v>
      </c>
      <c r="F2" s="3" t="n">
        <f aca="false">SUM(F3:F933)</f>
        <v>16769.1370873165</v>
      </c>
      <c r="G2" s="3" t="n">
        <f aca="false">SUM(G3:G933)</f>
        <v>15172.9984105461</v>
      </c>
      <c r="H2" s="3" t="n">
        <f aca="false">SUM(H3:H933)</f>
        <v>15971.0677489313</v>
      </c>
    </row>
    <row r="3" customFormat="false" ht="15" hidden="false" customHeight="false" outlineLevel="0" collapsed="false">
      <c r="A3" s="18" t="n">
        <v>42774</v>
      </c>
      <c r="B3" s="6" t="s">
        <v>190</v>
      </c>
      <c r="C3" s="1" t="n">
        <v>90</v>
      </c>
      <c r="D3" s="0" t="n">
        <v>59.2</v>
      </c>
      <c r="E3" s="0" t="n">
        <v>63.2</v>
      </c>
      <c r="F3" s="1" t="n">
        <f aca="false">C3 / D3</f>
        <v>1.52027027027027</v>
      </c>
      <c r="G3" s="1" t="n">
        <f aca="false">C3 / E3</f>
        <v>1.42405063291139</v>
      </c>
      <c r="H3" s="1" t="n">
        <f aca="false">AVERAGE(F3,G3)</f>
        <v>1.47216045159083</v>
      </c>
    </row>
    <row r="4" customFormat="false" ht="15" hidden="false" customHeight="false" outlineLevel="0" collapsed="false">
      <c r="A4" s="18" t="n">
        <v>42778</v>
      </c>
      <c r="B4" s="6" t="s">
        <v>192</v>
      </c>
      <c r="C4" s="1" t="n">
        <v>2190</v>
      </c>
      <c r="D4" s="0" t="n">
        <v>58.2</v>
      </c>
      <c r="E4" s="0" t="n">
        <v>61.9</v>
      </c>
      <c r="F4" s="1" t="n">
        <f aca="false">C4 / D4</f>
        <v>37.6288659793814</v>
      </c>
      <c r="G4" s="1" t="n">
        <f aca="false">C4 / E4</f>
        <v>35.3796445880452</v>
      </c>
      <c r="H4" s="1" t="n">
        <f aca="false">AVERAGE(F4,G4)</f>
        <v>36.5042552837133</v>
      </c>
    </row>
    <row r="5" customFormat="false" ht="15" hidden="false" customHeight="false" outlineLevel="0" collapsed="false">
      <c r="A5" s="18" t="n">
        <v>42782</v>
      </c>
      <c r="B5" s="6" t="s">
        <v>193</v>
      </c>
      <c r="C5" s="1" t="n">
        <v>234</v>
      </c>
      <c r="D5" s="0" t="n">
        <v>57.6</v>
      </c>
      <c r="E5" s="0" t="n">
        <v>61.4</v>
      </c>
      <c r="F5" s="1" t="n">
        <f aca="false">C5 / D5</f>
        <v>4.0625</v>
      </c>
      <c r="G5" s="1" t="n">
        <f aca="false">C5 / E5</f>
        <v>3.81107491856677</v>
      </c>
      <c r="H5" s="1" t="n">
        <f aca="false">AVERAGE(F5,G5)</f>
        <v>3.93678745928339</v>
      </c>
    </row>
    <row r="6" customFormat="false" ht="15" hidden="false" customHeight="false" outlineLevel="0" collapsed="false">
      <c r="A6" s="18" t="n">
        <v>42782</v>
      </c>
      <c r="B6" s="6" t="s">
        <v>256</v>
      </c>
      <c r="C6" s="1" t="n">
        <v>30000</v>
      </c>
      <c r="D6" s="0" t="n">
        <f aca="false">D5</f>
        <v>57.6</v>
      </c>
      <c r="E6" s="0" t="n">
        <f aca="false">E5</f>
        <v>61.4</v>
      </c>
      <c r="F6" s="1" t="n">
        <f aca="false">C6 / D6</f>
        <v>520.833333333333</v>
      </c>
      <c r="G6" s="1" t="n">
        <f aca="false">C6 / E6</f>
        <v>488.599348534202</v>
      </c>
      <c r="H6" s="1" t="n">
        <f aca="false">AVERAGE(F6,G6)</f>
        <v>504.716340933768</v>
      </c>
    </row>
    <row r="7" customFormat="false" ht="15" hidden="false" customHeight="false" outlineLevel="0" collapsed="false">
      <c r="A7" s="18" t="n">
        <v>42783</v>
      </c>
      <c r="B7" s="6" t="s">
        <v>195</v>
      </c>
      <c r="C7" s="1" t="n">
        <v>40</v>
      </c>
      <c r="D7" s="0" t="n">
        <v>58.4</v>
      </c>
      <c r="E7" s="0" t="n">
        <v>62</v>
      </c>
      <c r="F7" s="1" t="n">
        <f aca="false">C7 / D7</f>
        <v>0.684931506849315</v>
      </c>
      <c r="G7" s="1" t="n">
        <f aca="false">C7 / E7</f>
        <v>0.645161290322581</v>
      </c>
      <c r="H7" s="1" t="n">
        <f aca="false">AVERAGE(F7,G7)</f>
        <v>0.665046398585948</v>
      </c>
    </row>
    <row r="8" customFormat="false" ht="15" hidden="false" customHeight="false" outlineLevel="0" collapsed="false">
      <c r="A8" s="18" t="n">
        <v>42791</v>
      </c>
      <c r="B8" s="6" t="s">
        <v>206</v>
      </c>
      <c r="C8" s="1" t="n">
        <v>9420</v>
      </c>
      <c r="D8" s="0" t="n">
        <f aca="false">D7</f>
        <v>58.4</v>
      </c>
      <c r="E8" s="0" t="n">
        <v>61.7</v>
      </c>
      <c r="F8" s="1" t="n">
        <f aca="false">C8 / D8</f>
        <v>161.301369863014</v>
      </c>
      <c r="G8" s="1" t="n">
        <f aca="false">C8 / E8</f>
        <v>152.674230145867</v>
      </c>
      <c r="H8" s="1" t="n">
        <f aca="false">AVERAGE(F8,G8)</f>
        <v>156.98780000444</v>
      </c>
    </row>
    <row r="9" customFormat="false" ht="15" hidden="false" customHeight="false" outlineLevel="0" collapsed="false">
      <c r="A9" s="18" t="n">
        <v>42795</v>
      </c>
      <c r="B9" s="6" t="s">
        <v>209</v>
      </c>
      <c r="C9" s="27" t="n">
        <f aca="false">476185 + 2000</f>
        <v>478185</v>
      </c>
      <c r="D9" s="0" t="n">
        <v>58.17</v>
      </c>
      <c r="E9" s="0" t="n">
        <v>61.06</v>
      </c>
      <c r="F9" s="1" t="n">
        <f aca="false">C9 / D9</f>
        <v>8220.474471377</v>
      </c>
      <c r="G9" s="1" t="n">
        <f aca="false">C9 / E9</f>
        <v>7831.39534883721</v>
      </c>
      <c r="H9" s="1" t="n">
        <f aca="false">AVERAGE(F9,G9)</f>
        <v>8025.9349101071</v>
      </c>
    </row>
    <row r="10" customFormat="false" ht="15" hidden="false" customHeight="false" outlineLevel="0" collapsed="false">
      <c r="A10" s="18" t="n">
        <v>42802</v>
      </c>
      <c r="B10" s="6" t="s">
        <v>216</v>
      </c>
      <c r="C10" s="1" t="n">
        <f aca="false">360</f>
        <v>360</v>
      </c>
      <c r="D10" s="0" t="n">
        <v>58.4</v>
      </c>
      <c r="E10" s="0" t="n">
        <v>61.66</v>
      </c>
      <c r="F10" s="1" t="n">
        <f aca="false">C10 / D10</f>
        <v>6.16438356164384</v>
      </c>
      <c r="G10" s="1" t="n">
        <f aca="false">C10 / E10</f>
        <v>5.83846902367824</v>
      </c>
      <c r="H10" s="1" t="n">
        <f aca="false">AVERAGE(F10,G10)</f>
        <v>6.00142629266104</v>
      </c>
    </row>
    <row r="11" customFormat="false" ht="15" hidden="false" customHeight="false" outlineLevel="0" collapsed="false">
      <c r="A11" s="18" t="n">
        <v>42845</v>
      </c>
      <c r="B11" s="6" t="s">
        <v>248</v>
      </c>
      <c r="C11" s="1" t="n">
        <v>30500</v>
      </c>
      <c r="D11" s="0" t="n">
        <v>56.22</v>
      </c>
      <c r="E11" s="0" t="n">
        <v>60.44</v>
      </c>
      <c r="F11" s="1" t="n">
        <f aca="false">C11 / D11</f>
        <v>542.511561721807</v>
      </c>
      <c r="G11" s="1" t="n">
        <f aca="false">C11 / E11</f>
        <v>504.63269358041</v>
      </c>
      <c r="H11" s="1" t="n">
        <f aca="false">AVERAGE(F11,G11)</f>
        <v>523.572127651109</v>
      </c>
    </row>
    <row r="12" customFormat="false" ht="15" hidden="false" customHeight="false" outlineLevel="0" collapsed="false">
      <c r="A12" s="18" t="n">
        <v>42876</v>
      </c>
      <c r="B12" s="6" t="s">
        <v>248</v>
      </c>
      <c r="C12" s="1" t="n">
        <v>30400</v>
      </c>
      <c r="D12" s="0" t="n">
        <f aca="false">AVERAGE(D11,D13)</f>
        <v>57.86</v>
      </c>
      <c r="E12" s="0" t="n">
        <f aca="false">AVERAGE(E11,E13)</f>
        <v>63.535</v>
      </c>
      <c r="F12" s="1" t="n">
        <f aca="false">C12 / D12</f>
        <v>525.406152782579</v>
      </c>
      <c r="G12" s="1" t="n">
        <f aca="false">C12 / E12</f>
        <v>478.476430314</v>
      </c>
      <c r="H12" s="1" t="n">
        <f aca="false">AVERAGE(F12,G12)</f>
        <v>501.941291548289</v>
      </c>
    </row>
    <row r="13" customFormat="false" ht="15" hidden="false" customHeight="false" outlineLevel="0" collapsed="false">
      <c r="A13" s="18" t="n">
        <v>42907</v>
      </c>
      <c r="B13" s="6" t="s">
        <v>248</v>
      </c>
      <c r="C13" s="1" t="n">
        <v>30500</v>
      </c>
      <c r="D13" s="0" t="n">
        <v>59.5</v>
      </c>
      <c r="E13" s="0" t="n">
        <v>66.63</v>
      </c>
      <c r="F13" s="1" t="n">
        <f aca="false">C13 / D13</f>
        <v>512.605042016807</v>
      </c>
      <c r="G13" s="1" t="n">
        <f aca="false">C13 / E13</f>
        <v>457.751763469909</v>
      </c>
      <c r="H13" s="1" t="n">
        <f aca="false">AVERAGE(F13,G13)</f>
        <v>485.178402743358</v>
      </c>
    </row>
    <row r="14" customFormat="false" ht="15" hidden="false" customHeight="false" outlineLevel="0" collapsed="false">
      <c r="A14" s="18" t="n">
        <v>42936</v>
      </c>
      <c r="B14" s="6" t="s">
        <v>248</v>
      </c>
      <c r="C14" s="1" t="n">
        <v>30500</v>
      </c>
      <c r="D14" s="0" t="n">
        <v>60.05</v>
      </c>
      <c r="E14" s="0" t="n">
        <v>69.97</v>
      </c>
      <c r="F14" s="1" t="n">
        <f aca="false">C14 / D14</f>
        <v>507.910074937552</v>
      </c>
      <c r="G14" s="1" t="n">
        <f aca="false">C14 / E14</f>
        <v>435.901100471631</v>
      </c>
      <c r="H14" s="1" t="n">
        <f aca="false">AVERAGE(F14,G14)</f>
        <v>471.905587704591</v>
      </c>
    </row>
    <row r="15" customFormat="false" ht="15" hidden="false" customHeight="false" outlineLevel="0" collapsed="false">
      <c r="A15" s="18" t="n">
        <v>42966</v>
      </c>
      <c r="B15" s="6" t="s">
        <v>248</v>
      </c>
      <c r="C15" s="1" t="n">
        <v>30500</v>
      </c>
      <c r="D15" s="0" t="n">
        <v>58.94</v>
      </c>
      <c r="E15" s="0" t="n">
        <v>69.31</v>
      </c>
      <c r="F15" s="1" t="n">
        <f aca="false">C15 / D15</f>
        <v>517.475398710553</v>
      </c>
      <c r="G15" s="1" t="n">
        <f aca="false">C15 / E15</f>
        <v>440.051940556918</v>
      </c>
      <c r="H15" s="1" t="n">
        <f aca="false">AVERAGE(F15,G15)</f>
        <v>478.763669633736</v>
      </c>
    </row>
    <row r="16" customFormat="false" ht="15" hidden="false" customHeight="false" outlineLevel="0" collapsed="false">
      <c r="A16" s="18" t="n">
        <v>42999</v>
      </c>
      <c r="B16" s="0" t="s">
        <v>248</v>
      </c>
      <c r="C16" s="1" t="n">
        <v>30500</v>
      </c>
      <c r="D16" s="0" t="n">
        <v>57.76</v>
      </c>
      <c r="E16" s="0" t="n">
        <v>68.95</v>
      </c>
      <c r="F16" s="1" t="n">
        <f aca="false">C16 / D16</f>
        <v>528.047091412742</v>
      </c>
      <c r="G16" s="1" t="n">
        <f aca="false">C16 / E16</f>
        <v>442.349528643945</v>
      </c>
      <c r="H16" s="1" t="n">
        <f aca="false">AVERAGE(F16,G16)</f>
        <v>485.198310028344</v>
      </c>
    </row>
    <row r="17" customFormat="false" ht="15" hidden="false" customHeight="false" outlineLevel="0" collapsed="false">
      <c r="A17" s="18" t="n">
        <v>43029</v>
      </c>
      <c r="B17" s="0" t="s">
        <v>248</v>
      </c>
      <c r="C17" s="1" t="n">
        <v>30500</v>
      </c>
      <c r="D17" s="0" t="n">
        <v>58.38</v>
      </c>
      <c r="E17" s="0" t="n">
        <v>68.15</v>
      </c>
      <c r="F17" s="1" t="n">
        <f aca="false">C17 / D17</f>
        <v>522.43919150394</v>
      </c>
      <c r="G17" s="1" t="n">
        <f aca="false">C17 / E17</f>
        <v>447.542186353632</v>
      </c>
      <c r="H17" s="1" t="n">
        <f aca="false">AVERAGE(F17,G17)</f>
        <v>484.990688928786</v>
      </c>
    </row>
    <row r="18" customFormat="false" ht="15" hidden="false" customHeight="false" outlineLevel="0" collapsed="false">
      <c r="A18" s="18" t="n">
        <v>43059</v>
      </c>
      <c r="B18" s="0" t="s">
        <v>248</v>
      </c>
      <c r="C18" s="1" t="n">
        <v>30400</v>
      </c>
      <c r="D18" s="0" t="n">
        <v>56.36</v>
      </c>
      <c r="E18" s="0" t="n">
        <v>69.66</v>
      </c>
      <c r="F18" s="1" t="n">
        <f aca="false">C18 / D18</f>
        <v>539.389638041164</v>
      </c>
      <c r="G18" s="1" t="n">
        <f aca="false">C18 / E18</f>
        <v>436.405397645708</v>
      </c>
      <c r="H18" s="1" t="n">
        <f aca="false">AVERAGE(F18,G18)</f>
        <v>487.897517843436</v>
      </c>
    </row>
    <row r="19" customFormat="false" ht="15" hidden="false" customHeight="false" outlineLevel="0" collapsed="false">
      <c r="A19" s="18" t="n">
        <v>43090</v>
      </c>
      <c r="B19" s="0" t="s">
        <v>248</v>
      </c>
      <c r="C19" s="1" t="n">
        <v>30500</v>
      </c>
      <c r="D19" s="0" t="n">
        <v>58.47</v>
      </c>
      <c r="E19" s="0" t="n">
        <v>69.41</v>
      </c>
      <c r="F19" s="1" t="n">
        <f aca="false">C19 / D19</f>
        <v>521.635026509321</v>
      </c>
      <c r="G19" s="1" t="n">
        <f aca="false">C19 / E19</f>
        <v>439.417951303847</v>
      </c>
      <c r="H19" s="1" t="n">
        <f aca="false">AVERAGE(F19,G19)</f>
        <v>480.526488906584</v>
      </c>
    </row>
    <row r="20" customFormat="false" ht="15" hidden="false" customHeight="false" outlineLevel="0" collapsed="false">
      <c r="A20" s="18" t="n">
        <v>43122</v>
      </c>
      <c r="B20" s="0" t="s">
        <v>248</v>
      </c>
      <c r="C20" s="1" t="n">
        <v>30500</v>
      </c>
      <c r="D20" s="0" t="n">
        <v>56.47</v>
      </c>
      <c r="E20" s="0" t="n">
        <v>69.26</v>
      </c>
      <c r="F20" s="1" t="n">
        <f aca="false">C20 / D20</f>
        <v>540.109792810342</v>
      </c>
      <c r="G20" s="1" t="n">
        <f aca="false">C20 / E20</f>
        <v>440.369621715276</v>
      </c>
      <c r="H20" s="1" t="n">
        <f aca="false">AVERAGE(F20,G20)</f>
        <v>490.239707262809</v>
      </c>
    </row>
    <row r="21" customFormat="false" ht="15" hidden="false" customHeight="false" outlineLevel="0" collapsed="false">
      <c r="A21" s="18" t="n">
        <v>43153</v>
      </c>
      <c r="B21" s="0" t="s">
        <v>248</v>
      </c>
      <c r="C21" s="1" t="n">
        <v>30440</v>
      </c>
      <c r="D21" s="0" t="n">
        <v>56.54</v>
      </c>
      <c r="E21" s="0" t="n">
        <v>69.58</v>
      </c>
      <c r="F21" s="1" t="n">
        <f aca="false">C21 / D21</f>
        <v>538.379908029714</v>
      </c>
      <c r="G21" s="1" t="n">
        <f aca="false">C21 / E21</f>
        <v>437.482035067548</v>
      </c>
      <c r="H21" s="1" t="n">
        <f aca="false">AVERAGE(F21,G21)</f>
        <v>487.930971548631</v>
      </c>
    </row>
    <row r="22" customFormat="false" ht="15" hidden="false" customHeight="false" outlineLevel="0" collapsed="false">
      <c r="A22" s="18" t="n">
        <v>43180</v>
      </c>
      <c r="B22" s="0" t="s">
        <v>248</v>
      </c>
      <c r="C22" s="1" t="n">
        <v>30500</v>
      </c>
      <c r="D22" s="0" t="n">
        <v>57.49</v>
      </c>
      <c r="E22" s="0" t="n">
        <v>70.57</v>
      </c>
      <c r="F22" s="1" t="n">
        <f aca="false">C22 / D22</f>
        <v>530.527048182293</v>
      </c>
      <c r="G22" s="1" t="n">
        <f aca="false">C22 / E22</f>
        <v>432.194983704124</v>
      </c>
      <c r="H22" s="1" t="n">
        <f aca="false">AVERAGE(F22,G22)</f>
        <v>481.361015943208</v>
      </c>
    </row>
    <row r="23" customFormat="false" ht="15" hidden="false" customHeight="false" outlineLevel="0" collapsed="false">
      <c r="A23" s="18" t="n">
        <v>43211</v>
      </c>
      <c r="B23" s="0" t="s">
        <v>248</v>
      </c>
      <c r="C23" s="1" t="n">
        <v>30500</v>
      </c>
      <c r="D23" s="0" t="n">
        <f aca="false">AVERAGE(D22,D24)</f>
        <v>59.56</v>
      </c>
      <c r="E23" s="43" t="n">
        <f aca="false">AVERAGE(E22,E24)</f>
        <v>71.555</v>
      </c>
      <c r="F23" s="1" t="n">
        <f aca="false">C23 / D23</f>
        <v>512.088650100739</v>
      </c>
      <c r="G23" s="1" t="n">
        <f aca="false">C23 / E23</f>
        <v>426.245545384669</v>
      </c>
      <c r="H23" s="1" t="n">
        <f aca="false">AVERAGE(F23,G23)</f>
        <v>469.167097742704</v>
      </c>
    </row>
    <row r="24" customFormat="false" ht="15" hidden="false" customHeight="false" outlineLevel="0" collapsed="false">
      <c r="A24" s="18" t="n">
        <v>43241</v>
      </c>
      <c r="B24" s="0" t="s">
        <v>248</v>
      </c>
      <c r="C24" s="1" t="n">
        <v>30500</v>
      </c>
      <c r="D24" s="0" t="n">
        <v>61.63</v>
      </c>
      <c r="E24" s="0" t="n">
        <v>72.54</v>
      </c>
      <c r="F24" s="1" t="n">
        <f aca="false">C24 / D24</f>
        <v>494.888852831413</v>
      </c>
      <c r="G24" s="1" t="n">
        <f aca="false">C24 / E24</f>
        <v>420.457678522195</v>
      </c>
      <c r="H24" s="1" t="n">
        <f aca="false">AVERAGE(F24,G24)</f>
        <v>457.673265676804</v>
      </c>
    </row>
    <row r="25" customFormat="false" ht="13.8" hidden="false" customHeight="false" outlineLevel="0" collapsed="false">
      <c r="A25" s="44" t="n">
        <v>43273</v>
      </c>
      <c r="B25" s="45" t="s">
        <v>248</v>
      </c>
      <c r="C25" s="24" t="n">
        <v>30500</v>
      </c>
      <c r="D25" s="45" t="n">
        <v>63.14</v>
      </c>
      <c r="E25" s="45" t="n">
        <v>73.68</v>
      </c>
      <c r="F25" s="24" t="n">
        <f aca="false">C25 / D25</f>
        <v>483.05353183402</v>
      </c>
      <c r="G25" s="24" t="n">
        <f aca="false">C25 / E25</f>
        <v>413.952225841477</v>
      </c>
      <c r="H25" s="24" t="n">
        <f aca="false">AVERAGE(F25,G25)</f>
        <v>448.502878837748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windowProtection="false" showFormulas="false" showGridLines="false" showRowColHeaders="true" showZeros="true" rightToLeft="false" tabSelected="true" showOutlineSymbols="true" defaultGridColor="true" view="normal" topLeftCell="A13" colorId="64" zoomScale="80" zoomScaleNormal="80" zoomScalePageLayoutView="100" workbookViewId="0">
      <selection pane="topLeft" activeCell="B38" activeCellId="0" sqref="B38"/>
    </sheetView>
  </sheetViews>
  <sheetFormatPr defaultRowHeight="15"/>
  <cols>
    <col collapsed="false" hidden="false" max="1" min="1" style="0" width="10.9271255060729"/>
    <col collapsed="false" hidden="false" max="2" min="2" style="0" width="8.57085020242915"/>
    <col collapsed="false" hidden="true" max="3" min="3" style="0" width="0"/>
    <col collapsed="false" hidden="false" max="5" min="4" style="0" width="8.57085020242915"/>
    <col collapsed="false" hidden="false" max="6" min="6" style="1" width="10.497975708502"/>
    <col collapsed="false" hidden="false" max="7" min="7" style="1" width="10.6032388663968"/>
    <col collapsed="false" hidden="false" max="8" min="8" style="1" width="12.748987854251"/>
    <col collapsed="false" hidden="false" max="9" min="9" style="0" width="16.8178137651822"/>
    <col collapsed="false" hidden="false" max="10" min="10" style="0" width="10.9271255060729"/>
    <col collapsed="false" hidden="false" max="1025" min="11" style="0" width="8.57085020242915"/>
  </cols>
  <sheetData>
    <row r="1" customFormat="false" ht="15" hidden="false" customHeight="false" outlineLevel="0" collapsed="false">
      <c r="A1" s="21" t="s">
        <v>257</v>
      </c>
      <c r="B1" s="21" t="s">
        <v>251</v>
      </c>
      <c r="C1" s="21" t="s">
        <v>254</v>
      </c>
      <c r="D1" s="21" t="s">
        <v>252</v>
      </c>
      <c r="E1" s="21" t="s">
        <v>253</v>
      </c>
      <c r="F1" s="21" t="s">
        <v>123</v>
      </c>
      <c r="G1" s="21" t="s">
        <v>254</v>
      </c>
      <c r="H1" s="21" t="s">
        <v>255</v>
      </c>
      <c r="I1" s="20" t="s">
        <v>258</v>
      </c>
      <c r="J1" s="21" t="s">
        <v>259</v>
      </c>
    </row>
    <row r="2" customFormat="false" ht="15" hidden="false" customHeight="false" outlineLevel="0" collapsed="false">
      <c r="A2" s="18" t="n">
        <v>42903</v>
      </c>
      <c r="B2" s="36" t="n">
        <v>30000</v>
      </c>
      <c r="C2" s="36"/>
      <c r="F2" s="0"/>
      <c r="G2" s="0"/>
      <c r="H2" s="0"/>
      <c r="I2" s="0" t="s">
        <v>260</v>
      </c>
      <c r="J2" s="18" t="n">
        <v>43071</v>
      </c>
    </row>
    <row r="3" customFormat="false" ht="15" hidden="false" customHeight="false" outlineLevel="0" collapsed="false">
      <c r="A3" s="18" t="n">
        <v>42919</v>
      </c>
      <c r="B3" s="36" t="n">
        <v>0</v>
      </c>
      <c r="C3" s="36" t="n">
        <v>100</v>
      </c>
      <c r="F3" s="0"/>
      <c r="G3" s="0"/>
      <c r="H3" s="0"/>
      <c r="I3" s="0" t="s">
        <v>261</v>
      </c>
      <c r="J3" s="18" t="n">
        <v>42959</v>
      </c>
    </row>
    <row r="4" customFormat="false" ht="15" hidden="false" customHeight="false" outlineLevel="0" collapsed="false">
      <c r="A4" s="18" t="n">
        <v>42920</v>
      </c>
      <c r="B4" s="36" t="n">
        <v>0</v>
      </c>
      <c r="C4" s="36" t="n">
        <v>100</v>
      </c>
      <c r="F4" s="0"/>
      <c r="G4" s="0"/>
      <c r="H4" s="0"/>
      <c r="I4" s="0" t="s">
        <v>261</v>
      </c>
      <c r="J4" s="18" t="n">
        <v>42959</v>
      </c>
    </row>
    <row r="5" customFormat="false" ht="15" hidden="false" customHeight="false" outlineLevel="0" collapsed="false">
      <c r="A5" s="18" t="n">
        <v>42932</v>
      </c>
      <c r="B5" s="36" t="n">
        <v>10000</v>
      </c>
      <c r="C5" s="36"/>
      <c r="F5" s="0"/>
      <c r="G5" s="0"/>
      <c r="H5" s="0"/>
      <c r="I5" s="0" t="s">
        <v>260</v>
      </c>
      <c r="J5" s="18" t="n">
        <v>43071</v>
      </c>
    </row>
    <row r="6" customFormat="false" ht="15" hidden="false" customHeight="false" outlineLevel="0" collapsed="false">
      <c r="A6" s="18" t="n">
        <v>42955</v>
      </c>
      <c r="B6" s="36" t="n">
        <v>4000</v>
      </c>
      <c r="C6" s="36"/>
      <c r="F6" s="0"/>
      <c r="G6" s="0"/>
      <c r="H6" s="0"/>
      <c r="I6" s="0" t="s">
        <v>260</v>
      </c>
      <c r="J6" s="18" t="n">
        <v>43071</v>
      </c>
    </row>
    <row r="7" customFormat="false" ht="15" hidden="false" customHeight="false" outlineLevel="0" collapsed="false">
      <c r="A7" s="18" t="n">
        <v>42963</v>
      </c>
      <c r="B7" s="36" t="n">
        <v>10000</v>
      </c>
      <c r="C7" s="36"/>
      <c r="D7" s="0" t="n">
        <v>59.59</v>
      </c>
      <c r="E7" s="0" t="n">
        <v>69.85</v>
      </c>
      <c r="F7" s="1" t="n">
        <f aca="false">B7 / D7</f>
        <v>167.813391508642</v>
      </c>
      <c r="G7" s="1" t="n">
        <f aca="false">B7 / E7</f>
        <v>143.163922691482</v>
      </c>
      <c r="H7" s="1" t="n">
        <f aca="false">AVERAGE(F7,G7)</f>
        <v>155.488657100062</v>
      </c>
      <c r="I7" s="0" t="s">
        <v>260</v>
      </c>
      <c r="J7" s="18" t="n">
        <v>43071</v>
      </c>
    </row>
    <row r="8" customFormat="false" ht="15" hidden="false" customHeight="false" outlineLevel="0" collapsed="false">
      <c r="A8" s="18" t="n">
        <v>42965</v>
      </c>
      <c r="B8" s="36" t="n">
        <v>10000</v>
      </c>
      <c r="D8" s="0" t="n">
        <v>58.94</v>
      </c>
      <c r="E8" s="0" t="n">
        <v>69.31</v>
      </c>
      <c r="F8" s="1" t="n">
        <f aca="false">B8 / D8</f>
        <v>169.664065151001</v>
      </c>
      <c r="G8" s="1" t="n">
        <f aca="false">B8 / E8</f>
        <v>144.27932477276</v>
      </c>
      <c r="H8" s="1" t="n">
        <f aca="false">AVERAGE(F8,G8)</f>
        <v>156.971694961881</v>
      </c>
      <c r="I8" s="0" t="s">
        <v>260</v>
      </c>
      <c r="J8" s="18" t="n">
        <v>43071</v>
      </c>
    </row>
    <row r="9" customFormat="false" ht="15" hidden="false" customHeight="false" outlineLevel="0" collapsed="false">
      <c r="A9" s="18" t="n">
        <v>42978</v>
      </c>
      <c r="B9" s="36" t="n">
        <v>30000</v>
      </c>
      <c r="D9" s="0" t="n">
        <v>58.41</v>
      </c>
      <c r="E9" s="0" t="n">
        <v>69.17</v>
      </c>
      <c r="F9" s="1" t="n">
        <f aca="false">B9 / D9</f>
        <v>513.610683102209</v>
      </c>
      <c r="G9" s="1" t="n">
        <f aca="false">B9 / E9</f>
        <v>433.714037877693</v>
      </c>
      <c r="H9" s="1" t="n">
        <f aca="false">AVERAGE(F9,G9)</f>
        <v>473.662360489951</v>
      </c>
      <c r="I9" s="0" t="s">
        <v>260</v>
      </c>
      <c r="J9" s="18" t="n">
        <v>43071</v>
      </c>
    </row>
    <row r="10" customFormat="false" ht="15" hidden="false" customHeight="false" outlineLevel="0" collapsed="false">
      <c r="A10" s="18" t="n">
        <v>42985</v>
      </c>
      <c r="B10" s="36" t="n">
        <v>8966</v>
      </c>
      <c r="D10" s="0" t="n">
        <v>56.99</v>
      </c>
      <c r="E10" s="0" t="n">
        <v>68.35</v>
      </c>
      <c r="F10" s="1" t="n">
        <f aca="false">B10 / D10</f>
        <v>157.325846639761</v>
      </c>
      <c r="G10" s="1" t="n">
        <f aca="false">B10 / E10</f>
        <v>131.17776152158</v>
      </c>
      <c r="H10" s="1" t="n">
        <f aca="false">AVERAGE(F10,G10)</f>
        <v>144.251804080671</v>
      </c>
      <c r="I10" s="0" t="s">
        <v>260</v>
      </c>
      <c r="J10" s="18" t="n">
        <v>43071</v>
      </c>
    </row>
    <row r="11" customFormat="false" ht="15" hidden="false" customHeight="false" outlineLevel="0" collapsed="false">
      <c r="A11" s="18" t="n">
        <v>42985</v>
      </c>
      <c r="B11" s="36" t="n">
        <v>230</v>
      </c>
      <c r="D11" s="0" t="n">
        <v>56.99</v>
      </c>
      <c r="E11" s="0" t="n">
        <v>68.35</v>
      </c>
      <c r="F11" s="1" t="n">
        <f aca="false">B11 / D11</f>
        <v>4.03579575364099</v>
      </c>
      <c r="G11" s="1" t="n">
        <f aca="false">B11 / E11</f>
        <v>3.36503291880029</v>
      </c>
      <c r="H11" s="1" t="n">
        <f aca="false">AVERAGE(F11,G11)</f>
        <v>3.70041433622064</v>
      </c>
      <c r="I11" s="0" t="s">
        <v>260</v>
      </c>
      <c r="J11" s="18" t="n">
        <v>43071</v>
      </c>
    </row>
    <row r="12" customFormat="false" ht="15" hidden="false" customHeight="false" outlineLevel="0" collapsed="false">
      <c r="A12" s="18" t="n">
        <v>42995</v>
      </c>
      <c r="B12" s="36" t="n">
        <v>30000</v>
      </c>
      <c r="D12" s="0" t="n">
        <v>57.6</v>
      </c>
      <c r="E12" s="0" t="n">
        <v>68.8</v>
      </c>
      <c r="F12" s="1" t="n">
        <f aca="false">B12 / D12</f>
        <v>520.833333333333</v>
      </c>
      <c r="G12" s="1" t="n">
        <f aca="false">B12 / E12</f>
        <v>436.046511627907</v>
      </c>
      <c r="H12" s="1" t="n">
        <f aca="false">AVERAGE(F12,G12)</f>
        <v>478.43992248062</v>
      </c>
      <c r="I12" s="0" t="s">
        <v>260</v>
      </c>
      <c r="J12" s="18" t="n">
        <v>43071</v>
      </c>
    </row>
    <row r="13" customFormat="false" ht="15" hidden="false" customHeight="false" outlineLevel="0" collapsed="false">
      <c r="A13" s="18" t="n">
        <v>43028</v>
      </c>
      <c r="B13" s="36" t="n">
        <v>30000</v>
      </c>
      <c r="D13" s="0" t="n">
        <f aca="false">D14</f>
        <v>58.38</v>
      </c>
      <c r="E13" s="0" t="n">
        <f aca="false">E14</f>
        <v>68.15</v>
      </c>
      <c r="F13" s="1" t="n">
        <f aca="false">B13 / D13</f>
        <v>513.874614594039</v>
      </c>
      <c r="G13" s="1" t="n">
        <f aca="false">B13 / E13</f>
        <v>440.205429200293</v>
      </c>
      <c r="H13" s="1" t="n">
        <f aca="false">AVERAGE(F13,G13)</f>
        <v>477.040021897166</v>
      </c>
      <c r="I13" s="0" t="s">
        <v>262</v>
      </c>
    </row>
    <row r="14" customFormat="false" ht="15" hidden="false" customHeight="false" outlineLevel="0" collapsed="false">
      <c r="A14" s="18" t="n">
        <v>43041</v>
      </c>
      <c r="B14" s="36" t="n">
        <v>1000</v>
      </c>
      <c r="D14" s="0" t="n">
        <v>58.38</v>
      </c>
      <c r="E14" s="0" t="n">
        <v>68.15</v>
      </c>
      <c r="F14" s="1" t="n">
        <f aca="false">B14 / D14</f>
        <v>17.1291538198013</v>
      </c>
      <c r="G14" s="1" t="n">
        <f aca="false">B14 / E14</f>
        <v>14.6735143066765</v>
      </c>
      <c r="H14" s="1" t="n">
        <f aca="false">AVERAGE(F14,G14)</f>
        <v>15.9013340632389</v>
      </c>
      <c r="I14" s="0" t="s">
        <v>260</v>
      </c>
      <c r="J14" s="18" t="n">
        <v>43071</v>
      </c>
    </row>
    <row r="15" customFormat="false" ht="15" hidden="false" customHeight="false" outlineLevel="0" collapsed="false">
      <c r="A15" s="18" t="n">
        <v>43042</v>
      </c>
      <c r="B15" s="36" t="n">
        <v>30000</v>
      </c>
      <c r="D15" s="0" t="n">
        <v>58.19</v>
      </c>
      <c r="E15" s="0" t="n">
        <v>67.88</v>
      </c>
      <c r="F15" s="1" t="n">
        <f aca="false">B15 / D15</f>
        <v>515.552500429627</v>
      </c>
      <c r="G15" s="1" t="n">
        <f aca="false">B15 / E15</f>
        <v>441.956393635828</v>
      </c>
      <c r="H15" s="1" t="n">
        <f aca="false">AVERAGE(F15,G15)</f>
        <v>478.754447032728</v>
      </c>
      <c r="I15" s="0" t="s">
        <v>260</v>
      </c>
      <c r="J15" s="18" t="n">
        <v>43071</v>
      </c>
    </row>
    <row r="16" customFormat="false" ht="15" hidden="false" customHeight="false" outlineLevel="0" collapsed="false">
      <c r="A16" s="18" t="n">
        <v>43044</v>
      </c>
      <c r="B16" s="36" t="n">
        <v>300</v>
      </c>
      <c r="D16" s="0" t="n">
        <v>59.05</v>
      </c>
      <c r="E16" s="0" t="n">
        <v>68.62</v>
      </c>
      <c r="F16" s="1" t="n">
        <f aca="false">B16 / D16</f>
        <v>5.08044030482642</v>
      </c>
      <c r="G16" s="1" t="n">
        <f aca="false">B16 / E16</f>
        <v>4.37190323520839</v>
      </c>
      <c r="H16" s="1" t="n">
        <f aca="false">AVERAGE(F16,G16)</f>
        <v>4.72617177001741</v>
      </c>
      <c r="I16" s="0" t="s">
        <v>260</v>
      </c>
      <c r="J16" s="18" t="n">
        <v>43071</v>
      </c>
    </row>
    <row r="17" customFormat="false" ht="15" hidden="false" customHeight="false" outlineLevel="0" collapsed="false">
      <c r="A17" s="18" t="n">
        <v>43044</v>
      </c>
      <c r="B17" s="36" t="n">
        <v>30000</v>
      </c>
      <c r="D17" s="0" t="n">
        <v>59.05</v>
      </c>
      <c r="E17" s="0" t="n">
        <v>68.62</v>
      </c>
      <c r="F17" s="1" t="n">
        <f aca="false">B17 / D17</f>
        <v>508.044030482642</v>
      </c>
      <c r="G17" s="1" t="n">
        <f aca="false">B17 / E17</f>
        <v>437.190323520839</v>
      </c>
      <c r="H17" s="1" t="n">
        <f aca="false">AVERAGE(F17,G17)</f>
        <v>472.617177001741</v>
      </c>
      <c r="I17" s="0" t="s">
        <v>262</v>
      </c>
    </row>
    <row r="18" customFormat="false" ht="15" hidden="false" customHeight="false" outlineLevel="0" collapsed="false">
      <c r="A18" s="18" t="n">
        <v>43070</v>
      </c>
      <c r="B18" s="36" t="n">
        <v>1100</v>
      </c>
      <c r="D18" s="0" t="n">
        <v>58.89</v>
      </c>
      <c r="E18" s="0" t="n">
        <v>70.06</v>
      </c>
      <c r="F18" s="1" t="n">
        <f aca="false">B18 / D18</f>
        <v>18.6788928510783</v>
      </c>
      <c r="G18" s="1" t="n">
        <f aca="false">B18 / E18</f>
        <v>15.7008278618327</v>
      </c>
      <c r="H18" s="1" t="n">
        <f aca="false">AVERAGE(F18,G18)</f>
        <v>17.1898603564555</v>
      </c>
      <c r="I18" s="0" t="s">
        <v>260</v>
      </c>
      <c r="J18" s="18" t="n">
        <v>43071</v>
      </c>
    </row>
    <row r="19" customFormat="false" ht="15" hidden="false" customHeight="false" outlineLevel="0" collapsed="false">
      <c r="A19" s="18" t="n">
        <v>43071</v>
      </c>
      <c r="B19" s="36" t="n">
        <f aca="false">SUM(B2,B5,B6,B7,B8,B9,B10,B11,B12,B14,B15,B16,B18) - 140000</f>
        <v>25596</v>
      </c>
      <c r="D19" s="0" t="n">
        <v>58.89</v>
      </c>
      <c r="E19" s="0" t="n">
        <v>70.06</v>
      </c>
      <c r="F19" s="1" t="n">
        <f aca="false">B19 / D19</f>
        <v>434.640855832909</v>
      </c>
      <c r="G19" s="1" t="n">
        <f aca="false">B19 / E19</f>
        <v>365.343990864973</v>
      </c>
      <c r="H19" s="1" t="n">
        <f aca="false">AVERAGE(F19,G19)</f>
        <v>399.992423348941</v>
      </c>
      <c r="I19" s="0" t="s">
        <v>260</v>
      </c>
      <c r="J19" s="18" t="n">
        <v>43119</v>
      </c>
    </row>
    <row r="20" customFormat="false" ht="15" hidden="false" customHeight="false" outlineLevel="0" collapsed="false">
      <c r="A20" s="18" t="n">
        <v>43073</v>
      </c>
      <c r="B20" s="36" t="n">
        <v>30000</v>
      </c>
      <c r="D20" s="0" t="n">
        <v>58.76</v>
      </c>
      <c r="E20" s="0" t="n">
        <v>69.61</v>
      </c>
      <c r="F20" s="1" t="n">
        <f aca="false">B20 / D20</f>
        <v>510.551395507148</v>
      </c>
      <c r="G20" s="1" t="n">
        <f aca="false">B20 / E20</f>
        <v>430.97256141359</v>
      </c>
      <c r="H20" s="1" t="n">
        <f aca="false">AVERAGE(F20,G20)</f>
        <v>470.761978460369</v>
      </c>
      <c r="I20" s="0" t="s">
        <v>260</v>
      </c>
      <c r="J20" s="18" t="n">
        <v>43119</v>
      </c>
    </row>
    <row r="21" customFormat="false" ht="15" hidden="false" customHeight="false" outlineLevel="0" collapsed="false">
      <c r="A21" s="18" t="n">
        <v>43075</v>
      </c>
      <c r="B21" s="36" t="n">
        <v>750</v>
      </c>
      <c r="D21" s="0" t="n">
        <v>59.27</v>
      </c>
      <c r="E21" s="0" t="n">
        <v>69.61</v>
      </c>
      <c r="F21" s="1" t="n">
        <f aca="false">B21 / D21</f>
        <v>12.6539564703897</v>
      </c>
      <c r="G21" s="1" t="n">
        <f aca="false">B21 / E21</f>
        <v>10.7743140353398</v>
      </c>
      <c r="H21" s="1" t="n">
        <f aca="false">AVERAGE(F21,G21)</f>
        <v>11.7141352528647</v>
      </c>
      <c r="I21" s="0" t="s">
        <v>260</v>
      </c>
      <c r="J21" s="18" t="n">
        <v>43119</v>
      </c>
    </row>
    <row r="22" customFormat="false" ht="15" hidden="false" customHeight="false" outlineLevel="0" collapsed="false">
      <c r="A22" s="18" t="n">
        <v>43102</v>
      </c>
      <c r="B22" s="36" t="n">
        <v>500</v>
      </c>
      <c r="D22" s="0" t="n">
        <v>57.38</v>
      </c>
      <c r="E22" s="0" t="n">
        <v>69.23</v>
      </c>
      <c r="F22" s="1" t="n">
        <f aca="false">B22 / D22</f>
        <v>8.71383757406762</v>
      </c>
      <c r="G22" s="1" t="n">
        <f aca="false">B22 / E22</f>
        <v>7.22230247002744</v>
      </c>
      <c r="H22" s="1" t="n">
        <f aca="false">AVERAGE(F22,G22)</f>
        <v>7.96807002204753</v>
      </c>
      <c r="I22" s="0" t="s">
        <v>260</v>
      </c>
      <c r="J22" s="18" t="n">
        <v>43119</v>
      </c>
    </row>
    <row r="23" customFormat="false" ht="15" hidden="false" customHeight="false" outlineLevel="0" collapsed="false">
      <c r="A23" s="18"/>
      <c r="B23" s="36"/>
      <c r="F23" s="0"/>
      <c r="G23" s="0"/>
      <c r="H23" s="0"/>
      <c r="J23" s="18"/>
    </row>
    <row r="24" customFormat="false" ht="15" hidden="false" customHeight="false" outlineLevel="0" collapsed="false">
      <c r="A24" s="18" t="n">
        <v>43164</v>
      </c>
      <c r="B24" s="36" t="n">
        <v>50000</v>
      </c>
      <c r="D24" s="0" t="n">
        <v>56.42</v>
      </c>
      <c r="E24" s="0" t="n">
        <v>69.57</v>
      </c>
      <c r="F24" s="1" t="n">
        <f aca="false">B24 / D24</f>
        <v>886.210563629918</v>
      </c>
      <c r="G24" s="1" t="n">
        <f aca="false">B24 / E24</f>
        <v>718.700589334483</v>
      </c>
      <c r="H24" s="1" t="n">
        <f aca="false">AVERAGE(F24,G24)</f>
        <v>802.455576482201</v>
      </c>
      <c r="I24" s="0" t="s">
        <v>260</v>
      </c>
    </row>
    <row r="25" customFormat="false" ht="15" hidden="false" customHeight="false" outlineLevel="0" collapsed="false">
      <c r="A25" s="18" t="n">
        <v>43219</v>
      </c>
      <c r="B25" s="36" t="n">
        <v>5050</v>
      </c>
      <c r="D25" s="0" t="n">
        <v>62.13</v>
      </c>
      <c r="E25" s="0" t="n">
        <v>75.47</v>
      </c>
      <c r="F25" s="1" t="n">
        <f aca="false">B25 / D25</f>
        <v>81.2811846129084</v>
      </c>
      <c r="G25" s="1" t="n">
        <f aca="false">B25 / E25</f>
        <v>66.9140055651252</v>
      </c>
      <c r="H25" s="1" t="n">
        <f aca="false">AVERAGE(F25,G25)</f>
        <v>74.0975950890168</v>
      </c>
      <c r="I25" s="0" t="s">
        <v>260</v>
      </c>
    </row>
    <row r="26" customFormat="false" ht="15" hidden="false" customHeight="false" outlineLevel="0" collapsed="false">
      <c r="A26" s="18" t="n">
        <v>43223</v>
      </c>
      <c r="B26" s="36" t="n">
        <v>5075</v>
      </c>
      <c r="D26" s="0" t="n">
        <v>63.79</v>
      </c>
      <c r="E26" s="0" t="n">
        <v>76.4</v>
      </c>
      <c r="F26" s="1" t="n">
        <f aca="false">B26 / D26</f>
        <v>79.5579244395673</v>
      </c>
      <c r="G26" s="1" t="n">
        <f aca="false">B26 / E26</f>
        <v>66.4267015706806</v>
      </c>
      <c r="H26" s="1" t="n">
        <f aca="false">AVERAGE(F26,G26)</f>
        <v>72.992313005124</v>
      </c>
      <c r="I26" s="0" t="s">
        <v>260</v>
      </c>
    </row>
    <row r="27" customFormat="false" ht="15" hidden="false" customHeight="false" outlineLevel="0" collapsed="false">
      <c r="A27" s="18" t="n">
        <v>43225</v>
      </c>
      <c r="B27" s="36" t="n">
        <f aca="false">30182 + 30182 * 0.01</f>
        <v>30483.82</v>
      </c>
      <c r="D27" s="0" t="n">
        <v>61.64</v>
      </c>
      <c r="E27" s="0" t="n">
        <v>73.55</v>
      </c>
      <c r="F27" s="1" t="n">
        <f aca="false">B27 / D27</f>
        <v>494.546073977936</v>
      </c>
      <c r="G27" s="1" t="n">
        <f aca="false">B27 / E27</f>
        <v>414.46390210741</v>
      </c>
      <c r="H27" s="1" t="n">
        <f aca="false">AVERAGE(F27,G27)</f>
        <v>454.504988042673</v>
      </c>
      <c r="I27" s="0" t="s">
        <v>260</v>
      </c>
    </row>
    <row r="28" customFormat="false" ht="15" hidden="false" customHeight="false" outlineLevel="0" collapsed="false">
      <c r="A28" s="18" t="n">
        <v>43231</v>
      </c>
      <c r="B28" s="36" t="n">
        <v>1200</v>
      </c>
      <c r="D28" s="0" t="n">
        <v>61.64</v>
      </c>
      <c r="E28" s="0" t="n">
        <v>73.55</v>
      </c>
      <c r="F28" s="1" t="n">
        <f aca="false">B28 / D28</f>
        <v>19.4678780012979</v>
      </c>
      <c r="G28" s="1" t="n">
        <f aca="false">B28 / E28</f>
        <v>16.3154316791298</v>
      </c>
      <c r="H28" s="1" t="n">
        <f aca="false">AVERAGE(F28,G28)</f>
        <v>17.8916548402139</v>
      </c>
      <c r="I28" s="0" t="s">
        <v>260</v>
      </c>
    </row>
    <row r="29" customFormat="false" ht="15" hidden="false" customHeight="false" outlineLevel="0" collapsed="false">
      <c r="A29" s="18" t="n">
        <v>43232</v>
      </c>
      <c r="B29" s="36" t="n">
        <v>100</v>
      </c>
      <c r="D29" s="0" t="n">
        <v>61.64</v>
      </c>
      <c r="E29" s="0" t="n">
        <v>73.55</v>
      </c>
      <c r="F29" s="1" t="n">
        <f aca="false">B29 / D29</f>
        <v>1.62232316677482</v>
      </c>
      <c r="G29" s="1" t="n">
        <f aca="false">B29 / E29</f>
        <v>1.35961930659415</v>
      </c>
      <c r="H29" s="1" t="n">
        <f aca="false">AVERAGE(F29,G29)</f>
        <v>1.49097123668449</v>
      </c>
      <c r="I29" s="0" t="s">
        <v>260</v>
      </c>
    </row>
    <row r="30" customFormat="false" ht="15" hidden="false" customHeight="false" outlineLevel="0" collapsed="false">
      <c r="A30" s="18" t="n">
        <v>43241</v>
      </c>
      <c r="B30" s="36" t="n">
        <f aca="false">10000 * 1.01</f>
        <v>10100</v>
      </c>
      <c r="D30" s="0" t="n">
        <v>61.63</v>
      </c>
      <c r="E30" s="0" t="n">
        <v>72.54</v>
      </c>
      <c r="F30" s="1" t="n">
        <f aca="false">B30 / D30</f>
        <v>163.88122667532</v>
      </c>
      <c r="G30" s="1" t="n">
        <f aca="false">B30 / E30</f>
        <v>139.233526330301</v>
      </c>
      <c r="H30" s="1" t="n">
        <f aca="false">AVERAGE(F30,G30)</f>
        <v>151.557376502811</v>
      </c>
      <c r="I30" s="0" t="s">
        <v>260</v>
      </c>
    </row>
    <row r="31" customFormat="false" ht="15" hidden="false" customHeight="false" outlineLevel="0" collapsed="false">
      <c r="A31" s="18" t="n">
        <v>43251</v>
      </c>
      <c r="B31" s="36" t="n">
        <f aca="false">1000 + 30</f>
        <v>1030</v>
      </c>
      <c r="D31" s="0" t="n">
        <v>62.3</v>
      </c>
      <c r="E31" s="0" t="n">
        <v>72.69</v>
      </c>
      <c r="F31" s="1" t="n">
        <f aca="false">B31 / D31</f>
        <v>16.5329052969502</v>
      </c>
      <c r="G31" s="1" t="n">
        <f aca="false">B31 / E31</f>
        <v>14.1697620030266</v>
      </c>
      <c r="H31" s="1" t="n">
        <f aca="false">AVERAGE(F31,G31)</f>
        <v>15.3513336499884</v>
      </c>
      <c r="I31" s="0" t="s">
        <v>260</v>
      </c>
    </row>
    <row r="32" customFormat="false" ht="15" hidden="false" customHeight="false" outlineLevel="0" collapsed="false">
      <c r="A32" s="18" t="n">
        <v>43255</v>
      </c>
      <c r="B32" s="36" t="n">
        <f aca="false">300 + 30</f>
        <v>330</v>
      </c>
      <c r="D32" s="0" t="n">
        <v>61.96</v>
      </c>
      <c r="E32" s="0" t="n">
        <v>72.72</v>
      </c>
      <c r="F32" s="1" t="n">
        <f aca="false">B32 / D32</f>
        <v>5.3260167850226</v>
      </c>
      <c r="G32" s="1" t="n">
        <f aca="false">B32 / E32</f>
        <v>4.53795379537954</v>
      </c>
      <c r="H32" s="1" t="n">
        <f aca="false">AVERAGE(F32,G32)</f>
        <v>4.93198529020107</v>
      </c>
      <c r="I32" s="0" t="s">
        <v>260</v>
      </c>
    </row>
    <row r="33" customFormat="false" ht="15" hidden="false" customHeight="false" outlineLevel="0" collapsed="false">
      <c r="A33" s="18" t="n">
        <v>43258</v>
      </c>
      <c r="B33" s="36" t="n">
        <v>900</v>
      </c>
      <c r="D33" s="0" t="n">
        <v>62.33</v>
      </c>
      <c r="E33" s="0" t="n">
        <v>73.43</v>
      </c>
      <c r="F33" s="1" t="n">
        <f aca="false">B33 / D33</f>
        <v>14.4392748275309</v>
      </c>
      <c r="G33" s="1" t="n">
        <f aca="false">B33 / E33</f>
        <v>12.2565708838349</v>
      </c>
      <c r="H33" s="1" t="n">
        <f aca="false">AVERAGE(F33,G33)</f>
        <v>13.3479228556829</v>
      </c>
      <c r="I33" s="0" t="s">
        <v>260</v>
      </c>
    </row>
    <row r="34" customFormat="false" ht="15" hidden="false" customHeight="false" outlineLevel="0" collapsed="false">
      <c r="A34" s="18" t="n">
        <v>43272</v>
      </c>
      <c r="B34" s="36" t="n">
        <f aca="false">200 + 100</f>
        <v>300</v>
      </c>
      <c r="D34" s="0" t="n">
        <v>62.89</v>
      </c>
      <c r="E34" s="0" t="n">
        <v>73.33</v>
      </c>
      <c r="F34" s="1" t="n">
        <f aca="false">B34 / D34</f>
        <v>4.77023374145333</v>
      </c>
      <c r="G34" s="1" t="n">
        <f aca="false">B34 / E34</f>
        <v>4.09109504977499</v>
      </c>
      <c r="H34" s="1" t="n">
        <f aca="false">AVERAGE(F34,G34)</f>
        <v>4.43066439561416</v>
      </c>
      <c r="I34" s="0" t="s">
        <v>260</v>
      </c>
    </row>
    <row r="35" customFormat="false" ht="15" hidden="false" customHeight="false" outlineLevel="0" collapsed="false">
      <c r="A35" s="18" t="n">
        <v>43273</v>
      </c>
      <c r="B35" s="36" t="n">
        <v>6000</v>
      </c>
      <c r="D35" s="0" t="n">
        <v>62.89</v>
      </c>
      <c r="E35" s="0" t="n">
        <v>73.33</v>
      </c>
      <c r="F35" s="1" t="n">
        <f aca="false">B35 / D35</f>
        <v>95.4046748290666</v>
      </c>
      <c r="G35" s="1" t="n">
        <f aca="false">B35 / E35</f>
        <v>81.8219009954998</v>
      </c>
      <c r="H35" s="1" t="n">
        <f aca="false">AVERAGE(F35,G35)</f>
        <v>88.6132879122832</v>
      </c>
      <c r="I35" s="0" t="s">
        <v>260</v>
      </c>
    </row>
    <row r="36" customFormat="false" ht="15" hidden="false" customHeight="false" outlineLevel="0" collapsed="false">
      <c r="A36" s="18" t="n">
        <v>43274</v>
      </c>
      <c r="B36" s="36" t="n">
        <v>1000</v>
      </c>
      <c r="D36" s="0" t="n">
        <v>62.98</v>
      </c>
      <c r="E36" s="0" t="n">
        <v>73.48</v>
      </c>
      <c r="F36" s="1" t="n">
        <f aca="false">B36 / D36</f>
        <v>15.8780565258812</v>
      </c>
      <c r="G36" s="1" t="n">
        <f aca="false">B36 / E36</f>
        <v>13.6091453456723</v>
      </c>
      <c r="H36" s="1" t="n">
        <f aca="false">AVERAGE(F36,G36)</f>
        <v>14.7436009357768</v>
      </c>
      <c r="I36" s="0" t="s">
        <v>260</v>
      </c>
    </row>
    <row r="37" customFormat="false" ht="13.8" hidden="false" customHeight="false" outlineLevel="0" collapsed="false">
      <c r="A37" s="44" t="n">
        <v>43273</v>
      </c>
      <c r="B37" s="46" t="n">
        <v>1000</v>
      </c>
      <c r="D37" s="45" t="n">
        <v>63.14</v>
      </c>
      <c r="E37" s="45" t="n">
        <v>73.68</v>
      </c>
      <c r="F37" s="24" t="n">
        <f aca="false">B37 / D37</f>
        <v>15.8378207158695</v>
      </c>
      <c r="G37" s="24" t="n">
        <f aca="false">B37 / E37</f>
        <v>13.5722041259501</v>
      </c>
      <c r="H37" s="24" t="n">
        <f aca="false">AVERAGE(F37,G37)</f>
        <v>14.7050124209098</v>
      </c>
      <c r="I37" s="45" t="s">
        <v>260</v>
      </c>
    </row>
    <row r="38" customFormat="false" ht="13.8" hidden="false" customHeight="false" outlineLevel="0" collapsed="false">
      <c r="A38" s="18"/>
      <c r="B38" s="36"/>
      <c r="F38" s="0"/>
      <c r="G38" s="0"/>
      <c r="H38" s="0"/>
    </row>
    <row r="39" customFormat="false" ht="15" hidden="false" customHeight="false" outlineLevel="0" collapsed="false">
      <c r="A39" s="18" t="n">
        <v>43256</v>
      </c>
      <c r="B39" s="36" t="n">
        <f aca="false">10000 + 590</f>
        <v>10590</v>
      </c>
      <c r="D39" s="0" t="n">
        <v>62.05</v>
      </c>
      <c r="E39" s="0" t="n">
        <v>72.74</v>
      </c>
      <c r="F39" s="1" t="n">
        <f aca="false">B39 / D39</f>
        <v>170.668815471394</v>
      </c>
      <c r="G39" s="1" t="n">
        <f aca="false">B39 / E39</f>
        <v>145.587022271103</v>
      </c>
      <c r="H39" s="1" t="n">
        <f aca="false">AVERAGE(F39,G39)</f>
        <v>158.127918871248</v>
      </c>
      <c r="I39" s="0" t="s">
        <v>263</v>
      </c>
    </row>
  </sheetData>
  <autoFilter ref="A1:J1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6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9271255060729"/>
    <col collapsed="false" hidden="false" max="2" min="2" style="0" width="24.5303643724696"/>
    <col collapsed="false" hidden="false" max="5" min="3" style="1" width="10.1781376518219"/>
    <col collapsed="false" hidden="false" max="6" min="6" style="1" width="10.497975708502"/>
    <col collapsed="false" hidden="false" max="9" min="7" style="1" width="10.1781376518219"/>
    <col collapsed="false" hidden="false" max="10" min="10" style="1" width="10.497975708502"/>
    <col collapsed="false" hidden="false" max="11" min="11" style="1" width="10.6032388663968"/>
    <col collapsed="false" hidden="false" max="12" min="12" style="0" width="10.497975708502"/>
    <col collapsed="false" hidden="false" max="13" min="13" style="0" width="10.0688259109312"/>
    <col collapsed="false" hidden="false" max="1025" min="14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64</v>
      </c>
      <c r="F1" s="21" t="s">
        <v>14</v>
      </c>
      <c r="G1" s="21" t="s">
        <v>15</v>
      </c>
      <c r="H1" s="21" t="s">
        <v>16</v>
      </c>
      <c r="I1" s="21" t="s">
        <v>7</v>
      </c>
      <c r="J1" s="20" t="s">
        <v>17</v>
      </c>
      <c r="K1" s="21" t="s">
        <v>18</v>
      </c>
      <c r="L1" s="18"/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545</v>
      </c>
      <c r="D2" s="3" t="n">
        <f aca="false">SUM(D6:D1000)</f>
        <v>0</v>
      </c>
      <c r="E2" s="3" t="n">
        <f aca="false">SUM(E6:E1000)</f>
        <v>4368.5</v>
      </c>
      <c r="F2" s="3" t="n">
        <f aca="false">SUM(F6:F1000)</f>
        <v>22446.9</v>
      </c>
      <c r="G2" s="3" t="n">
        <f aca="false">SUM(G6:G1000)</f>
        <v>4195</v>
      </c>
      <c r="H2" s="3" t="n">
        <f aca="false">SUM(H6:H1000)</f>
        <v>270</v>
      </c>
      <c r="I2" s="3" t="n">
        <f aca="false">SUM(I6:I1000)</f>
        <v>5718.7</v>
      </c>
      <c r="J2" s="3" t="n">
        <f aca="false">SUM(J6:J1000)</f>
        <v>19338</v>
      </c>
      <c r="K2" s="3" t="n">
        <f aca="false">SUM(K6:K1000)</f>
        <v>56882.1</v>
      </c>
    </row>
    <row r="3" customFormat="false" ht="15" hidden="true" customHeight="true" outlineLevel="0" collapsed="false">
      <c r="A3" s="19" t="s">
        <v>19</v>
      </c>
      <c r="B3" s="3" t="n">
        <f aca="false">MAX(A6:A1000)-MIN(A6:A1000)+1</f>
        <v>55</v>
      </c>
      <c r="C3" s="3"/>
      <c r="D3" s="3"/>
      <c r="E3" s="3"/>
      <c r="F3" s="3"/>
      <c r="G3" s="3"/>
      <c r="H3" s="3"/>
      <c r="I3" s="3"/>
      <c r="J3" s="3"/>
      <c r="K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9.90909090909091</v>
      </c>
      <c r="D4" s="3" t="n">
        <f aca="false">D2/$B3</f>
        <v>0</v>
      </c>
      <c r="E4" s="3" t="n">
        <f aca="false">E2/$B3</f>
        <v>79.4272727272727</v>
      </c>
      <c r="F4" s="3" t="n">
        <f aca="false">F2/$B3</f>
        <v>408.125454545455</v>
      </c>
      <c r="G4" s="3" t="n">
        <f aca="false">G2/$B3</f>
        <v>76.2727272727273</v>
      </c>
      <c r="H4" s="3" t="n">
        <f aca="false">H2/$B3</f>
        <v>4.90909090909091</v>
      </c>
      <c r="I4" s="3" t="n">
        <f aca="false">I2/$B3</f>
        <v>103.976363636364</v>
      </c>
      <c r="J4" s="3" t="n">
        <f aca="false">J2/$B3</f>
        <v>351.6</v>
      </c>
      <c r="K4" s="3" t="n">
        <f aca="false">K2/$B3</f>
        <v>1034.22</v>
      </c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301.632727272727</v>
      </c>
      <c r="D5" s="3" t="n">
        <f aca="false">D4*30.44</f>
        <v>0</v>
      </c>
      <c r="E5" s="3" t="n">
        <f aca="false">E4*30.44</f>
        <v>2417.76618181818</v>
      </c>
      <c r="F5" s="3" t="n">
        <f aca="false">F4*30.44</f>
        <v>12423.3388363636</v>
      </c>
      <c r="G5" s="3" t="n">
        <f aca="false">G4*30.44</f>
        <v>2321.74181818182</v>
      </c>
      <c r="H5" s="3" t="n">
        <f aca="false">H4*30.44</f>
        <v>149.432727272727</v>
      </c>
      <c r="I5" s="3" t="n">
        <f aca="false">I4*30.44</f>
        <v>3165.04050909091</v>
      </c>
      <c r="J5" s="3" t="n">
        <f aca="false">J4*30.44</f>
        <v>10702.704</v>
      </c>
      <c r="K5" s="3" t="n">
        <f aca="false">SUM(C5:J5)</f>
        <v>31481.6568</v>
      </c>
    </row>
    <row r="6" customFormat="false" ht="15" hidden="false" customHeight="false" outlineLevel="0" collapsed="false">
      <c r="A6" s="18" t="n">
        <v>41793</v>
      </c>
      <c r="B6" s="0" t="s">
        <v>14</v>
      </c>
      <c r="C6" s="0"/>
      <c r="E6" s="0"/>
      <c r="F6" s="1" t="n">
        <f aca="false">431+265</f>
        <v>696</v>
      </c>
      <c r="G6" s="0"/>
      <c r="H6" s="0"/>
      <c r="I6" s="0"/>
      <c r="J6" s="0"/>
      <c r="K6" s="1" t="n">
        <f aca="false">SUM(C6:J6)</f>
        <v>696</v>
      </c>
      <c r="L6" s="18"/>
    </row>
    <row r="7" customFormat="false" ht="15" hidden="false" customHeight="false" outlineLevel="0" collapsed="false">
      <c r="A7" s="18"/>
      <c r="B7" s="0" t="s">
        <v>65</v>
      </c>
      <c r="C7" s="0"/>
      <c r="E7" s="1" t="n">
        <v>198</v>
      </c>
      <c r="F7" s="0"/>
      <c r="G7" s="0"/>
      <c r="H7" s="0"/>
      <c r="I7" s="0"/>
      <c r="J7" s="0"/>
      <c r="K7" s="1" t="n">
        <f aca="false">SUM(C7:J7)</f>
        <v>198</v>
      </c>
    </row>
    <row r="8" customFormat="false" ht="15" hidden="false" customHeight="false" outlineLevel="0" collapsed="false">
      <c r="A8" s="18" t="n">
        <v>41794</v>
      </c>
      <c r="B8" s="0" t="s">
        <v>66</v>
      </c>
      <c r="C8" s="0"/>
      <c r="E8" s="0"/>
      <c r="F8" s="1" t="n">
        <v>14</v>
      </c>
      <c r="G8" s="0"/>
      <c r="H8" s="0"/>
      <c r="I8" s="0"/>
      <c r="J8" s="0"/>
      <c r="K8" s="1" t="n">
        <f aca="false">SUM(C8:J8)</f>
        <v>14</v>
      </c>
    </row>
    <row r="9" customFormat="false" ht="15" hidden="false" customHeight="false" outlineLevel="0" collapsed="false">
      <c r="A9" s="18" t="n">
        <v>41795</v>
      </c>
      <c r="B9" s="0" t="s">
        <v>67</v>
      </c>
      <c r="C9" s="0"/>
      <c r="E9" s="1" t="n">
        <v>110.5</v>
      </c>
      <c r="F9" s="0"/>
      <c r="G9" s="0"/>
      <c r="H9" s="0"/>
      <c r="I9" s="0"/>
      <c r="J9" s="0"/>
      <c r="K9" s="1" t="n">
        <f aca="false">SUM(C9:J9)</f>
        <v>110.5</v>
      </c>
    </row>
    <row r="10" customFormat="false" ht="15" hidden="false" customHeight="false" outlineLevel="0" collapsed="false">
      <c r="A10" s="18"/>
      <c r="B10" s="0" t="s">
        <v>14</v>
      </c>
      <c r="C10" s="0"/>
      <c r="E10" s="0"/>
      <c r="F10" s="1" t="n">
        <v>172</v>
      </c>
      <c r="G10" s="0"/>
      <c r="H10" s="0"/>
      <c r="I10" s="0"/>
      <c r="J10" s="0"/>
      <c r="K10" s="1" t="n">
        <f aca="false">SUM(C10:J10)</f>
        <v>172</v>
      </c>
    </row>
    <row r="11" customFormat="false" ht="15" hidden="false" customHeight="false" outlineLevel="0" collapsed="false">
      <c r="A11" s="18" t="n">
        <v>41796</v>
      </c>
      <c r="B11" s="0" t="s">
        <v>68</v>
      </c>
      <c r="C11" s="0"/>
      <c r="E11" s="0"/>
      <c r="F11" s="0"/>
      <c r="G11" s="1" t="n">
        <v>100</v>
      </c>
      <c r="H11" s="0"/>
      <c r="I11" s="0"/>
      <c r="J11" s="0"/>
      <c r="K11" s="1" t="n">
        <f aca="false">SUM(C11:J11)</f>
        <v>100</v>
      </c>
    </row>
    <row r="12" customFormat="false" ht="15" hidden="false" customHeight="false" outlineLevel="0" collapsed="false">
      <c r="A12" s="18"/>
      <c r="B12" s="0" t="s">
        <v>66</v>
      </c>
      <c r="C12" s="0"/>
      <c r="E12" s="0"/>
      <c r="F12" s="1" t="n">
        <v>14</v>
      </c>
      <c r="G12" s="0"/>
      <c r="H12" s="0"/>
      <c r="I12" s="0"/>
      <c r="J12" s="0"/>
      <c r="K12" s="1" t="n">
        <f aca="false">SUM(C12:J12)</f>
        <v>14</v>
      </c>
    </row>
    <row r="13" customFormat="false" ht="15" hidden="false" customHeight="false" outlineLevel="0" collapsed="false">
      <c r="A13" s="18"/>
      <c r="B13" s="0" t="s">
        <v>14</v>
      </c>
      <c r="C13" s="0"/>
      <c r="E13" s="0"/>
      <c r="F13" s="1" t="n">
        <v>740</v>
      </c>
      <c r="G13" s="0"/>
      <c r="H13" s="0"/>
      <c r="I13" s="0"/>
      <c r="J13" s="0"/>
      <c r="K13" s="1" t="n">
        <f aca="false">SUM(C13:J13)</f>
        <v>740</v>
      </c>
    </row>
    <row r="14" customFormat="false" ht="15" hidden="false" customHeight="false" outlineLevel="0" collapsed="false">
      <c r="A14" s="18"/>
      <c r="B14" s="0" t="s">
        <v>69</v>
      </c>
      <c r="C14" s="0"/>
      <c r="E14" s="1" t="n">
        <v>2300</v>
      </c>
      <c r="F14" s="0"/>
      <c r="G14" s="0"/>
      <c r="H14" s="0"/>
      <c r="I14" s="0"/>
      <c r="J14" s="0"/>
      <c r="K14" s="1" t="n">
        <f aca="false">SUM(C14:J14)</f>
        <v>2300</v>
      </c>
    </row>
    <row r="15" customFormat="false" ht="15" hidden="false" customHeight="false" outlineLevel="0" collapsed="false">
      <c r="A15" s="18"/>
      <c r="B15" s="0" t="s">
        <v>70</v>
      </c>
      <c r="C15" s="0"/>
      <c r="E15" s="0"/>
      <c r="F15" s="0"/>
      <c r="G15" s="0"/>
      <c r="H15" s="0"/>
      <c r="I15" s="1" t="n">
        <v>100</v>
      </c>
      <c r="J15" s="0"/>
      <c r="K15" s="1" t="n">
        <f aca="false">SUM(C15:J15)</f>
        <v>100</v>
      </c>
    </row>
    <row r="16" customFormat="false" ht="15" hidden="false" customHeight="false" outlineLevel="0" collapsed="false">
      <c r="A16" s="18" t="n">
        <v>41797</v>
      </c>
      <c r="B16" s="0" t="s">
        <v>71</v>
      </c>
      <c r="C16" s="0"/>
      <c r="E16" s="0"/>
      <c r="F16" s="0"/>
      <c r="G16" s="0"/>
      <c r="H16" s="0"/>
      <c r="I16" s="1" t="n">
        <v>1010</v>
      </c>
      <c r="J16" s="0"/>
      <c r="K16" s="1" t="n">
        <f aca="false">SUM(C16:J16)</f>
        <v>1010</v>
      </c>
    </row>
    <row r="17" customFormat="false" ht="15" hidden="false" customHeight="false" outlineLevel="0" collapsed="false">
      <c r="A17" s="18"/>
      <c r="B17" s="0" t="s">
        <v>14</v>
      </c>
      <c r="C17" s="0"/>
      <c r="E17" s="0"/>
      <c r="F17" s="1" t="n">
        <v>77</v>
      </c>
      <c r="G17" s="0"/>
      <c r="H17" s="0"/>
      <c r="I17" s="0"/>
      <c r="J17" s="0"/>
      <c r="K17" s="1" t="n">
        <f aca="false">SUM(C17:J17)</f>
        <v>77</v>
      </c>
    </row>
    <row r="18" customFormat="false" ht="15" hidden="false" customHeight="false" outlineLevel="0" collapsed="false">
      <c r="A18" s="18"/>
      <c r="B18" s="0" t="s">
        <v>72</v>
      </c>
      <c r="C18" s="0"/>
      <c r="E18" s="0"/>
      <c r="F18" s="0"/>
      <c r="G18" s="0"/>
      <c r="H18" s="0"/>
      <c r="I18" s="1" t="n">
        <v>240</v>
      </c>
      <c r="J18" s="0"/>
      <c r="K18" s="1" t="n">
        <f aca="false">SUM(C18:J18)</f>
        <v>240</v>
      </c>
    </row>
    <row r="19" customFormat="false" ht="15" hidden="false" customHeight="false" outlineLevel="0" collapsed="false">
      <c r="A19" s="18"/>
      <c r="B19" s="0" t="s">
        <v>73</v>
      </c>
      <c r="C19" s="0"/>
      <c r="E19" s="0"/>
      <c r="F19" s="0"/>
      <c r="G19" s="0"/>
      <c r="H19" s="0"/>
      <c r="I19" s="1" t="n">
        <v>674.2</v>
      </c>
      <c r="J19" s="0"/>
      <c r="K19" s="1" t="n">
        <f aca="false">SUM(C19:J19)</f>
        <v>674.2</v>
      </c>
    </row>
    <row r="20" customFormat="false" ht="15" hidden="false" customHeight="false" outlineLevel="0" collapsed="false">
      <c r="A20" s="18" t="n">
        <v>41798</v>
      </c>
      <c r="B20" s="0" t="s">
        <v>14</v>
      </c>
      <c r="C20" s="0"/>
      <c r="E20" s="0"/>
      <c r="F20" s="1" t="n">
        <f aca="false">460.53+133+179</f>
        <v>772.53</v>
      </c>
      <c r="G20" s="0"/>
      <c r="H20" s="0"/>
      <c r="I20" s="0"/>
      <c r="J20" s="0"/>
      <c r="K20" s="1" t="n">
        <f aca="false">SUM(C20:J20)</f>
        <v>772.53</v>
      </c>
    </row>
    <row r="21" customFormat="false" ht="15" hidden="false" customHeight="false" outlineLevel="0" collapsed="false">
      <c r="A21" s="18" t="n">
        <v>41799</v>
      </c>
      <c r="B21" s="0" t="s">
        <v>14</v>
      </c>
      <c r="C21" s="0"/>
      <c r="E21" s="0"/>
      <c r="F21" s="1" t="n">
        <f aca="false">34+380</f>
        <v>414</v>
      </c>
      <c r="G21" s="0"/>
      <c r="H21" s="0"/>
      <c r="I21" s="0"/>
      <c r="J21" s="0"/>
      <c r="K21" s="1" t="n">
        <f aca="false">SUM(C21:J21)</f>
        <v>414</v>
      </c>
    </row>
    <row r="22" customFormat="false" ht="15" hidden="false" customHeight="false" outlineLevel="0" collapsed="false">
      <c r="A22" s="18" t="n">
        <v>41800</v>
      </c>
      <c r="B22" s="0" t="s">
        <v>74</v>
      </c>
      <c r="C22" s="1" t="n">
        <v>100</v>
      </c>
      <c r="E22" s="0"/>
      <c r="F22" s="0"/>
      <c r="G22" s="0"/>
      <c r="H22" s="0"/>
      <c r="I22" s="0"/>
      <c r="J22" s="0"/>
      <c r="K22" s="1" t="n">
        <f aca="false">SUM(C22:J22)</f>
        <v>100</v>
      </c>
    </row>
    <row r="23" customFormat="false" ht="15" hidden="false" customHeight="false" outlineLevel="0" collapsed="false">
      <c r="A23" s="18"/>
      <c r="B23" s="0" t="s">
        <v>14</v>
      </c>
      <c r="C23" s="0"/>
      <c r="E23" s="0"/>
      <c r="F23" s="1" t="n">
        <v>331</v>
      </c>
      <c r="G23" s="0"/>
      <c r="H23" s="0"/>
      <c r="I23" s="0"/>
      <c r="J23" s="0"/>
      <c r="K23" s="1" t="n">
        <f aca="false">SUM(C23:J23)</f>
        <v>331</v>
      </c>
    </row>
    <row r="24" customFormat="false" ht="15" hidden="false" customHeight="false" outlineLevel="0" collapsed="false">
      <c r="A24" s="18" t="n">
        <v>41801</v>
      </c>
      <c r="B24" s="0" t="s">
        <v>14</v>
      </c>
      <c r="C24" s="0"/>
      <c r="E24" s="0"/>
      <c r="F24" s="1" t="n">
        <v>70</v>
      </c>
      <c r="G24" s="0"/>
      <c r="H24" s="0"/>
      <c r="I24" s="0"/>
      <c r="J24" s="0"/>
      <c r="K24" s="1" t="n">
        <f aca="false">SUM(C24:J24)</f>
        <v>70</v>
      </c>
    </row>
    <row r="25" customFormat="false" ht="15" hidden="false" customHeight="false" outlineLevel="0" collapsed="false">
      <c r="A25" s="18"/>
      <c r="B25" s="0" t="s">
        <v>75</v>
      </c>
      <c r="C25" s="0"/>
      <c r="E25" s="0"/>
      <c r="F25" s="0"/>
      <c r="G25" s="0"/>
      <c r="H25" s="1" t="n">
        <v>30</v>
      </c>
      <c r="I25" s="0"/>
      <c r="J25" s="0"/>
      <c r="K25" s="1" t="n">
        <f aca="false">SUM(C25:J25)</f>
        <v>30</v>
      </c>
    </row>
    <row r="26" customFormat="false" ht="15" hidden="false" customHeight="false" outlineLevel="0" collapsed="false">
      <c r="A26" s="18" t="n">
        <v>41801</v>
      </c>
      <c r="B26" s="0" t="s">
        <v>14</v>
      </c>
      <c r="C26" s="0"/>
      <c r="E26" s="0"/>
      <c r="F26" s="1" t="n">
        <v>732</v>
      </c>
      <c r="G26" s="0"/>
      <c r="H26" s="0"/>
      <c r="I26" s="0"/>
      <c r="J26" s="0"/>
      <c r="K26" s="1" t="n">
        <f aca="false">SUM(C26:J26)</f>
        <v>732</v>
      </c>
    </row>
    <row r="27" customFormat="false" ht="15" hidden="false" customHeight="false" outlineLevel="0" collapsed="false">
      <c r="A27" s="18"/>
      <c r="B27" s="0" t="s">
        <v>76</v>
      </c>
      <c r="C27" s="0"/>
      <c r="E27" s="0"/>
      <c r="F27" s="0"/>
      <c r="G27" s="1" t="n">
        <v>105</v>
      </c>
      <c r="H27" s="0"/>
      <c r="I27" s="0"/>
      <c r="J27" s="0"/>
      <c r="K27" s="1" t="n">
        <f aca="false">SUM(C27:J27)</f>
        <v>105</v>
      </c>
    </row>
    <row r="28" customFormat="false" ht="15" hidden="false" customHeight="false" outlineLevel="0" collapsed="false">
      <c r="A28" s="18"/>
      <c r="B28" s="0" t="s">
        <v>77</v>
      </c>
      <c r="C28" s="1" t="n">
        <v>245</v>
      </c>
      <c r="E28" s="0"/>
      <c r="F28" s="0"/>
      <c r="G28" s="0"/>
      <c r="H28" s="0"/>
      <c r="I28" s="0"/>
      <c r="J28" s="0"/>
      <c r="K28" s="1" t="n">
        <f aca="false">SUM(C28:J28)</f>
        <v>245</v>
      </c>
    </row>
    <row r="29" customFormat="false" ht="15" hidden="false" customHeight="false" outlineLevel="0" collapsed="false">
      <c r="A29" s="18"/>
      <c r="B29" s="0" t="s">
        <v>14</v>
      </c>
      <c r="C29" s="0"/>
      <c r="E29" s="0"/>
      <c r="F29" s="1" t="n">
        <v>53</v>
      </c>
      <c r="G29" s="0"/>
      <c r="H29" s="0"/>
      <c r="I29" s="0"/>
      <c r="J29" s="0"/>
      <c r="K29" s="1" t="n">
        <f aca="false">SUM(C29:J29)</f>
        <v>53</v>
      </c>
    </row>
    <row r="30" customFormat="false" ht="15" hidden="false" customHeight="false" outlineLevel="0" collapsed="false">
      <c r="A30" s="18" t="n">
        <v>41802</v>
      </c>
      <c r="B30" s="0" t="s">
        <v>14</v>
      </c>
      <c r="C30" s="0"/>
      <c r="E30" s="0"/>
      <c r="F30" s="1" t="n">
        <f aca="false">33+449</f>
        <v>482</v>
      </c>
      <c r="G30" s="0"/>
      <c r="H30" s="0"/>
      <c r="I30" s="0"/>
      <c r="J30" s="0"/>
      <c r="K30" s="1" t="n">
        <f aca="false">SUM(C30:J30)</f>
        <v>482</v>
      </c>
    </row>
    <row r="31" customFormat="false" ht="15" hidden="false" customHeight="false" outlineLevel="0" collapsed="false">
      <c r="A31" s="18" t="n">
        <v>41803</v>
      </c>
      <c r="B31" s="0" t="s">
        <v>78</v>
      </c>
      <c r="C31" s="0"/>
      <c r="E31" s="0"/>
      <c r="F31" s="0"/>
      <c r="G31" s="1" t="n">
        <v>80</v>
      </c>
      <c r="H31" s="0"/>
      <c r="I31" s="0"/>
      <c r="J31" s="0"/>
      <c r="K31" s="1" t="n">
        <f aca="false">SUM(C31:J31)</f>
        <v>80</v>
      </c>
    </row>
    <row r="32" customFormat="false" ht="15" hidden="false" customHeight="false" outlineLevel="0" collapsed="false">
      <c r="A32" s="18" t="n">
        <v>41804</v>
      </c>
      <c r="B32" s="0" t="s">
        <v>14</v>
      </c>
      <c r="C32" s="0"/>
      <c r="E32" s="0"/>
      <c r="F32" s="1" t="n">
        <v>815</v>
      </c>
      <c r="G32" s="0"/>
      <c r="H32" s="0"/>
      <c r="I32" s="0"/>
      <c r="J32" s="0"/>
      <c r="K32" s="1" t="n">
        <f aca="false">SUM(C32:J32)</f>
        <v>815</v>
      </c>
    </row>
    <row r="33" customFormat="false" ht="15" hidden="false" customHeight="false" outlineLevel="0" collapsed="false">
      <c r="A33" s="18" t="n">
        <v>41805</v>
      </c>
      <c r="B33" s="0" t="s">
        <v>17</v>
      </c>
      <c r="C33" s="0"/>
      <c r="E33" s="0"/>
      <c r="F33" s="0"/>
      <c r="G33" s="0"/>
      <c r="H33" s="0"/>
      <c r="I33" s="0"/>
      <c r="J33" s="1" t="n">
        <v>200</v>
      </c>
      <c r="K33" s="1" t="n">
        <f aca="false">SUM(C33:J33)</f>
        <v>200</v>
      </c>
    </row>
    <row r="34" customFormat="false" ht="15" hidden="false" customHeight="false" outlineLevel="0" collapsed="false">
      <c r="A34" s="18"/>
      <c r="B34" s="0" t="s">
        <v>79</v>
      </c>
      <c r="C34" s="0"/>
      <c r="E34" s="1" t="n">
        <v>700</v>
      </c>
      <c r="F34" s="0"/>
      <c r="G34" s="0"/>
      <c r="H34" s="0"/>
      <c r="I34" s="0"/>
      <c r="J34" s="0"/>
      <c r="K34" s="1" t="n">
        <f aca="false">SUM(C34:J34)</f>
        <v>700</v>
      </c>
    </row>
    <row r="35" customFormat="false" ht="15" hidden="false" customHeight="false" outlineLevel="0" collapsed="false">
      <c r="A35" s="18"/>
      <c r="B35" s="0" t="s">
        <v>80</v>
      </c>
      <c r="C35" s="0"/>
      <c r="E35" s="0"/>
      <c r="F35" s="0"/>
      <c r="G35" s="1" t="n">
        <v>120</v>
      </c>
      <c r="H35" s="0"/>
      <c r="I35" s="0"/>
      <c r="J35" s="0"/>
      <c r="K35" s="1" t="n">
        <f aca="false">SUM(C35:J35)</f>
        <v>120</v>
      </c>
    </row>
    <row r="36" customFormat="false" ht="15" hidden="false" customHeight="false" outlineLevel="0" collapsed="false">
      <c r="A36" s="18"/>
      <c r="B36" s="0" t="s">
        <v>14</v>
      </c>
      <c r="C36" s="0"/>
      <c r="E36" s="0"/>
      <c r="F36" s="1" t="n">
        <f aca="false">1635.3-I37-I39-I40</f>
        <v>1237.8</v>
      </c>
      <c r="G36" s="0"/>
      <c r="H36" s="0"/>
      <c r="I36" s="0"/>
      <c r="J36" s="0"/>
      <c r="K36" s="1" t="n">
        <f aca="false">SUM(C36:J36)</f>
        <v>1237.8</v>
      </c>
    </row>
    <row r="37" customFormat="false" ht="15" hidden="false" customHeight="false" outlineLevel="0" collapsed="false">
      <c r="A37" s="18"/>
      <c r="B37" s="0" t="s">
        <v>81</v>
      </c>
      <c r="C37" s="0"/>
      <c r="E37" s="0"/>
      <c r="F37" s="0"/>
      <c r="G37" s="0"/>
      <c r="H37" s="0"/>
      <c r="I37" s="1" t="n">
        <f aca="false">140+10.9+10.9+10.9</f>
        <v>172.7</v>
      </c>
      <c r="J37" s="0"/>
      <c r="K37" s="1" t="n">
        <f aca="false">SUM(C37:J37)</f>
        <v>172.7</v>
      </c>
    </row>
    <row r="38" customFormat="false" ht="15" hidden="false" customHeight="false" outlineLevel="0" collapsed="false">
      <c r="A38" s="18"/>
      <c r="B38" s="0" t="s">
        <v>25</v>
      </c>
      <c r="C38" s="0"/>
      <c r="E38" s="0"/>
      <c r="F38" s="0"/>
      <c r="G38" s="0"/>
      <c r="H38" s="0"/>
      <c r="I38" s="0"/>
      <c r="J38" s="0"/>
      <c r="K38" s="1" t="n">
        <f aca="false">SUM(C38:J38)</f>
        <v>0</v>
      </c>
    </row>
    <row r="39" customFormat="false" ht="15" hidden="false" customHeight="false" outlineLevel="0" collapsed="false">
      <c r="A39" s="18"/>
      <c r="B39" s="0" t="s">
        <v>82</v>
      </c>
      <c r="C39" s="0"/>
      <c r="E39" s="0"/>
      <c r="F39" s="0"/>
      <c r="G39" s="0"/>
      <c r="H39" s="0"/>
      <c r="I39" s="1" t="n">
        <f aca="false">42.4+67.4</f>
        <v>109.8</v>
      </c>
      <c r="J39" s="0"/>
      <c r="K39" s="1" t="n">
        <f aca="false">SUM(C39:J39)</f>
        <v>109.8</v>
      </c>
    </row>
    <row r="40" customFormat="false" ht="15" hidden="false" customHeight="false" outlineLevel="0" collapsed="false">
      <c r="A40" s="18"/>
      <c r="B40" s="0" t="s">
        <v>83</v>
      </c>
      <c r="C40" s="0"/>
      <c r="E40" s="0"/>
      <c r="F40" s="0"/>
      <c r="G40" s="0"/>
      <c r="H40" s="0"/>
      <c r="I40" s="1" t="n">
        <v>115</v>
      </c>
      <c r="J40" s="0"/>
      <c r="K40" s="1" t="n">
        <f aca="false">SUM(C40:J40)</f>
        <v>115</v>
      </c>
    </row>
    <row r="41" customFormat="false" ht="15" hidden="false" customHeight="false" outlineLevel="0" collapsed="false">
      <c r="A41" s="18" t="n">
        <v>41806</v>
      </c>
      <c r="B41" s="0" t="s">
        <v>14</v>
      </c>
      <c r="C41" s="0"/>
      <c r="E41" s="0"/>
      <c r="F41" s="1" t="n">
        <v>62</v>
      </c>
      <c r="G41" s="0"/>
      <c r="H41" s="0"/>
      <c r="I41" s="0"/>
      <c r="J41" s="0"/>
      <c r="K41" s="1" t="n">
        <f aca="false">SUM(C41:J41)</f>
        <v>62</v>
      </c>
    </row>
    <row r="42" customFormat="false" ht="15" hidden="false" customHeight="false" outlineLevel="0" collapsed="false">
      <c r="A42" s="18" t="n">
        <v>41807</v>
      </c>
      <c r="B42" s="0" t="s">
        <v>78</v>
      </c>
      <c r="C42" s="0"/>
      <c r="E42" s="0"/>
      <c r="F42" s="0"/>
      <c r="G42" s="1" t="n">
        <v>30</v>
      </c>
      <c r="H42" s="0"/>
      <c r="I42" s="0"/>
      <c r="J42" s="0"/>
      <c r="K42" s="1" t="n">
        <f aca="false">SUM(C42:J42)</f>
        <v>30</v>
      </c>
    </row>
    <row r="43" customFormat="false" ht="15" hidden="false" customHeight="false" outlineLevel="0" collapsed="false">
      <c r="A43" s="18"/>
      <c r="B43" s="0" t="s">
        <v>14</v>
      </c>
      <c r="C43" s="0"/>
      <c r="E43" s="0"/>
      <c r="F43" s="1" t="n">
        <f aca="false">177+33+395</f>
        <v>605</v>
      </c>
      <c r="G43" s="0"/>
      <c r="H43" s="0"/>
      <c r="I43" s="0"/>
      <c r="J43" s="0"/>
      <c r="K43" s="1" t="n">
        <f aca="false">SUM(C43:J43)</f>
        <v>605</v>
      </c>
    </row>
    <row r="44" customFormat="false" ht="15" hidden="false" customHeight="false" outlineLevel="0" collapsed="false">
      <c r="A44" s="18" t="n">
        <v>41808</v>
      </c>
      <c r="B44" s="0" t="s">
        <v>14</v>
      </c>
      <c r="C44" s="0"/>
      <c r="E44" s="0"/>
      <c r="F44" s="1" t="n">
        <v>135</v>
      </c>
      <c r="G44" s="0"/>
      <c r="H44" s="0"/>
      <c r="I44" s="0"/>
      <c r="J44" s="0"/>
      <c r="K44" s="1" t="n">
        <f aca="false">SUM(C44:J44)</f>
        <v>135</v>
      </c>
    </row>
    <row r="45" customFormat="false" ht="15" hidden="false" customHeight="false" outlineLevel="0" collapsed="false">
      <c r="A45" s="18" t="n">
        <v>41809</v>
      </c>
      <c r="B45" s="0" t="s">
        <v>14</v>
      </c>
      <c r="C45" s="0"/>
      <c r="E45" s="0"/>
      <c r="F45" s="1" t="n">
        <v>53</v>
      </c>
      <c r="G45" s="0"/>
      <c r="H45" s="0"/>
      <c r="I45" s="0"/>
      <c r="J45" s="0"/>
      <c r="K45" s="1" t="n">
        <f aca="false">SUM(C45:J45)</f>
        <v>53</v>
      </c>
    </row>
    <row r="46" customFormat="false" ht="15" hidden="false" customHeight="false" outlineLevel="0" collapsed="false">
      <c r="A46" s="18"/>
      <c r="B46" s="0" t="s">
        <v>78</v>
      </c>
      <c r="C46" s="0"/>
      <c r="E46" s="0"/>
      <c r="F46" s="0"/>
      <c r="G46" s="1" t="n">
        <v>40</v>
      </c>
      <c r="H46" s="0"/>
      <c r="I46" s="0"/>
      <c r="J46" s="0"/>
      <c r="K46" s="1" t="n">
        <f aca="false">SUM(C46:J46)</f>
        <v>40</v>
      </c>
    </row>
    <row r="47" customFormat="false" ht="15" hidden="false" customHeight="false" outlineLevel="0" collapsed="false">
      <c r="A47" s="18" t="n">
        <v>41810</v>
      </c>
      <c r="B47" s="0" t="s">
        <v>14</v>
      </c>
      <c r="C47" s="0"/>
      <c r="E47" s="0"/>
      <c r="F47" s="1" t="n">
        <f aca="false">61+59+946</f>
        <v>1066</v>
      </c>
      <c r="G47" s="0"/>
      <c r="H47" s="0"/>
      <c r="I47" s="0"/>
      <c r="J47" s="0"/>
      <c r="K47" s="1" t="n">
        <f aca="false">SUM(C47:J47)</f>
        <v>1066</v>
      </c>
    </row>
    <row r="48" customFormat="false" ht="15" hidden="false" customHeight="false" outlineLevel="0" collapsed="false">
      <c r="A48" s="18" t="n">
        <v>41811</v>
      </c>
      <c r="B48" s="0" t="s">
        <v>14</v>
      </c>
      <c r="C48" s="0"/>
      <c r="E48" s="0"/>
      <c r="F48" s="1" t="n">
        <v>194.94</v>
      </c>
      <c r="G48" s="0"/>
      <c r="H48" s="0"/>
      <c r="I48" s="0"/>
      <c r="J48" s="0"/>
      <c r="K48" s="1" t="n">
        <f aca="false">SUM(C48:J48)</f>
        <v>194.94</v>
      </c>
    </row>
    <row r="49" customFormat="false" ht="15" hidden="false" customHeight="false" outlineLevel="0" collapsed="false">
      <c r="A49" s="18" t="n">
        <v>41812</v>
      </c>
      <c r="B49" s="0" t="s">
        <v>14</v>
      </c>
      <c r="C49" s="0"/>
      <c r="E49" s="0"/>
      <c r="F49" s="1" t="n">
        <f aca="false">499+417+309+109</f>
        <v>1334</v>
      </c>
      <c r="G49" s="0"/>
      <c r="H49" s="0"/>
      <c r="I49" s="0"/>
      <c r="J49" s="0"/>
      <c r="K49" s="1" t="n">
        <f aca="false">SUM(C49:J49)</f>
        <v>1334</v>
      </c>
    </row>
    <row r="50" customFormat="false" ht="15" hidden="false" customHeight="false" outlineLevel="0" collapsed="false">
      <c r="A50" s="18"/>
      <c r="B50" s="0" t="s">
        <v>79</v>
      </c>
      <c r="C50" s="0"/>
      <c r="E50" s="1" t="n">
        <v>600</v>
      </c>
      <c r="F50" s="0"/>
      <c r="G50" s="0"/>
      <c r="H50" s="0"/>
      <c r="I50" s="0"/>
      <c r="J50" s="0"/>
      <c r="K50" s="1" t="n">
        <f aca="false">SUM(C50:J50)</f>
        <v>600</v>
      </c>
    </row>
    <row r="51" customFormat="false" ht="15" hidden="false" customHeight="false" outlineLevel="0" collapsed="false">
      <c r="A51" s="18" t="n">
        <v>41813</v>
      </c>
      <c r="B51" s="0" t="s">
        <v>84</v>
      </c>
      <c r="C51" s="0"/>
      <c r="E51" s="1" t="n">
        <v>290</v>
      </c>
      <c r="F51" s="0"/>
      <c r="G51" s="0"/>
      <c r="H51" s="0"/>
      <c r="I51" s="0"/>
      <c r="J51" s="0"/>
      <c r="K51" s="1" t="n">
        <f aca="false">SUM(C51:J51)</f>
        <v>290</v>
      </c>
    </row>
    <row r="52" customFormat="false" ht="15" hidden="false" customHeight="false" outlineLevel="0" collapsed="false">
      <c r="A52" s="18"/>
      <c r="B52" s="0" t="s">
        <v>79</v>
      </c>
      <c r="C52" s="0"/>
      <c r="E52" s="1" t="n">
        <v>50</v>
      </c>
      <c r="F52" s="0"/>
      <c r="G52" s="0"/>
      <c r="H52" s="0"/>
      <c r="I52" s="0"/>
      <c r="J52" s="0"/>
      <c r="K52" s="1" t="n">
        <f aca="false">SUM(C52:J52)</f>
        <v>50</v>
      </c>
    </row>
    <row r="53" customFormat="false" ht="15" hidden="false" customHeight="false" outlineLevel="0" collapsed="false">
      <c r="A53" s="18"/>
      <c r="B53" s="0" t="s">
        <v>14</v>
      </c>
      <c r="C53" s="0"/>
      <c r="E53" s="0"/>
      <c r="F53" s="1" t="n">
        <v>80</v>
      </c>
      <c r="G53" s="0"/>
      <c r="H53" s="0"/>
      <c r="I53" s="0"/>
      <c r="J53" s="0"/>
      <c r="K53" s="1" t="n">
        <f aca="false">SUM(C53:J53)</f>
        <v>80</v>
      </c>
    </row>
    <row r="54" customFormat="false" ht="15" hidden="false" customHeight="false" outlineLevel="0" collapsed="false">
      <c r="A54" s="18" t="n">
        <v>41814</v>
      </c>
      <c r="B54" s="0" t="s">
        <v>14</v>
      </c>
      <c r="C54" s="0"/>
      <c r="E54" s="0"/>
      <c r="F54" s="1" t="n">
        <v>347</v>
      </c>
      <c r="G54" s="0"/>
      <c r="H54" s="0"/>
      <c r="I54" s="0"/>
      <c r="J54" s="0"/>
      <c r="K54" s="1" t="n">
        <f aca="false">SUM(C54:J54)</f>
        <v>347</v>
      </c>
    </row>
    <row r="55" customFormat="false" ht="15" hidden="false" customHeight="false" outlineLevel="0" collapsed="false">
      <c r="A55" s="18"/>
      <c r="B55" s="0" t="s">
        <v>85</v>
      </c>
      <c r="C55" s="0"/>
      <c r="E55" s="0"/>
      <c r="F55" s="0"/>
      <c r="G55" s="0"/>
      <c r="H55" s="0"/>
      <c r="I55" s="0"/>
      <c r="J55" s="1" t="n">
        <v>400</v>
      </c>
      <c r="K55" s="1" t="n">
        <f aca="false">SUM(C55:J55)</f>
        <v>400</v>
      </c>
    </row>
    <row r="56" customFormat="false" ht="15" hidden="false" customHeight="false" outlineLevel="0" collapsed="false">
      <c r="A56" s="18" t="n">
        <v>41815</v>
      </c>
      <c r="B56" s="0" t="s">
        <v>86</v>
      </c>
      <c r="C56" s="0"/>
      <c r="E56" s="0"/>
      <c r="F56" s="0"/>
      <c r="G56" s="0"/>
      <c r="H56" s="1" t="n">
        <v>30</v>
      </c>
      <c r="I56" s="0"/>
      <c r="J56" s="0"/>
      <c r="K56" s="1" t="n">
        <f aca="false">SUM(C56:J56)</f>
        <v>30</v>
      </c>
    </row>
    <row r="57" customFormat="false" ht="15" hidden="false" customHeight="false" outlineLevel="0" collapsed="false">
      <c r="A57" s="18" t="n">
        <v>41816</v>
      </c>
      <c r="B57" s="0" t="s">
        <v>87</v>
      </c>
      <c r="C57" s="0"/>
      <c r="E57" s="0"/>
      <c r="F57" s="0"/>
      <c r="G57" s="1" t="n">
        <v>80</v>
      </c>
      <c r="H57" s="0"/>
      <c r="I57" s="0"/>
      <c r="J57" s="0"/>
      <c r="K57" s="1" t="n">
        <f aca="false">SUM(C57:J57)</f>
        <v>80</v>
      </c>
    </row>
    <row r="58" customFormat="false" ht="15" hidden="false" customHeight="false" outlineLevel="0" collapsed="false">
      <c r="A58" s="18"/>
      <c r="B58" s="0" t="s">
        <v>88</v>
      </c>
      <c r="C58" s="0"/>
      <c r="E58" s="1" t="n">
        <v>120</v>
      </c>
      <c r="F58" s="0"/>
      <c r="G58" s="0"/>
      <c r="H58" s="0"/>
      <c r="I58" s="0"/>
      <c r="J58" s="0"/>
      <c r="K58" s="1" t="n">
        <f aca="false">SUM(C58:J58)</f>
        <v>120</v>
      </c>
    </row>
    <row r="59" customFormat="false" ht="15" hidden="false" customHeight="false" outlineLevel="0" collapsed="false">
      <c r="A59" s="18"/>
      <c r="B59" s="0" t="s">
        <v>14</v>
      </c>
      <c r="C59" s="0"/>
      <c r="F59" s="1" t="n">
        <v>505</v>
      </c>
      <c r="G59" s="0"/>
      <c r="H59" s="0"/>
      <c r="I59" s="0"/>
      <c r="J59" s="0"/>
      <c r="K59" s="1" t="n">
        <f aca="false">SUM(C59:J59)</f>
        <v>505</v>
      </c>
    </row>
    <row r="60" customFormat="false" ht="15" hidden="false" customHeight="false" outlineLevel="0" collapsed="false">
      <c r="A60" s="18" t="n">
        <v>41817</v>
      </c>
      <c r="B60" s="0" t="s">
        <v>14</v>
      </c>
      <c r="C60" s="0"/>
      <c r="F60" s="1" t="n">
        <v>637.21</v>
      </c>
      <c r="G60" s="0"/>
      <c r="H60" s="0"/>
      <c r="I60" s="0"/>
      <c r="J60" s="0"/>
      <c r="K60" s="1" t="n">
        <f aca="false">SUM(C60:J60)</f>
        <v>637.21</v>
      </c>
    </row>
    <row r="61" customFormat="false" ht="15" hidden="false" customHeight="false" outlineLevel="0" collapsed="false">
      <c r="A61" s="18"/>
      <c r="B61" s="0" t="s">
        <v>78</v>
      </c>
      <c r="C61" s="0"/>
      <c r="F61" s="0"/>
      <c r="G61" s="1" t="n">
        <v>160</v>
      </c>
      <c r="H61" s="0"/>
      <c r="I61" s="0"/>
      <c r="J61" s="0"/>
      <c r="K61" s="1" t="n">
        <f aca="false">SUM(C61:J61)</f>
        <v>160</v>
      </c>
    </row>
    <row r="62" customFormat="false" ht="15" hidden="false" customHeight="false" outlineLevel="0" collapsed="false">
      <c r="A62" s="18" t="n">
        <v>41818</v>
      </c>
      <c r="B62" s="0" t="s">
        <v>14</v>
      </c>
      <c r="C62" s="0"/>
      <c r="F62" s="1" t="n">
        <v>983.2</v>
      </c>
      <c r="G62" s="0"/>
      <c r="H62" s="0"/>
      <c r="I62" s="0"/>
      <c r="J62" s="0"/>
      <c r="K62" s="1" t="n">
        <f aca="false">SUM(C62:J62)</f>
        <v>983.2</v>
      </c>
    </row>
    <row r="63" customFormat="false" ht="15" hidden="false" customHeight="false" outlineLevel="0" collapsed="false">
      <c r="A63" s="18" t="n">
        <v>41819</v>
      </c>
      <c r="B63" s="0" t="s">
        <v>78</v>
      </c>
      <c r="C63" s="0"/>
      <c r="F63" s="0"/>
      <c r="G63" s="1" t="n">
        <v>1300</v>
      </c>
      <c r="H63" s="0"/>
      <c r="I63" s="0"/>
      <c r="J63" s="0"/>
      <c r="K63" s="1" t="n">
        <f aca="false">SUM(C63:J63)</f>
        <v>1300</v>
      </c>
    </row>
    <row r="64" customFormat="false" ht="15" hidden="false" customHeight="false" outlineLevel="0" collapsed="false">
      <c r="A64" s="18" t="n">
        <v>41820</v>
      </c>
      <c r="B64" s="0" t="s">
        <v>66</v>
      </c>
      <c r="C64" s="0"/>
      <c r="F64" s="1" t="n">
        <v>40</v>
      </c>
      <c r="G64" s="0"/>
      <c r="H64" s="0"/>
      <c r="I64" s="0"/>
      <c r="J64" s="0"/>
      <c r="K64" s="1" t="n">
        <f aca="false">SUM(C64:J64)</f>
        <v>40</v>
      </c>
    </row>
    <row r="65" customFormat="false" ht="15" hidden="false" customHeight="false" outlineLevel="0" collapsed="false">
      <c r="A65" s="18"/>
      <c r="B65" s="0" t="s">
        <v>89</v>
      </c>
      <c r="C65" s="0"/>
      <c r="F65" s="0"/>
      <c r="G65" s="0"/>
      <c r="H65" s="0"/>
      <c r="I65" s="1" t="n">
        <v>300</v>
      </c>
      <c r="J65" s="0"/>
      <c r="K65" s="1" t="n">
        <f aca="false">SUM(C65:J65)</f>
        <v>300</v>
      </c>
    </row>
    <row r="66" customFormat="false" ht="15" hidden="false" customHeight="false" outlineLevel="0" collapsed="false">
      <c r="A66" s="18"/>
      <c r="B66" s="0" t="s">
        <v>29</v>
      </c>
      <c r="C66" s="0"/>
      <c r="F66" s="0"/>
      <c r="G66" s="0"/>
      <c r="H66" s="0"/>
      <c r="I66" s="1" t="n">
        <v>724</v>
      </c>
      <c r="J66" s="0"/>
      <c r="K66" s="1" t="n">
        <f aca="false">SUM(C66:J66)</f>
        <v>724</v>
      </c>
    </row>
    <row r="67" customFormat="false" ht="15" hidden="false" customHeight="false" outlineLevel="0" collapsed="false">
      <c r="A67" s="18"/>
      <c r="B67" s="0" t="s">
        <v>78</v>
      </c>
      <c r="C67" s="0"/>
      <c r="F67" s="0"/>
      <c r="G67" s="1" t="n">
        <v>160</v>
      </c>
      <c r="H67" s="0"/>
      <c r="I67" s="0"/>
      <c r="J67" s="0"/>
      <c r="K67" s="1" t="n">
        <f aca="false">SUM(C67:J67)</f>
        <v>160</v>
      </c>
    </row>
    <row r="68" customFormat="false" ht="15" hidden="false" customHeight="false" outlineLevel="0" collapsed="false">
      <c r="A68" s="18"/>
      <c r="B68" s="0" t="s">
        <v>14</v>
      </c>
      <c r="C68" s="0"/>
      <c r="F68" s="1" t="n">
        <v>399</v>
      </c>
      <c r="G68" s="0"/>
      <c r="H68" s="0"/>
      <c r="I68" s="0"/>
      <c r="J68" s="0"/>
      <c r="K68" s="1" t="n">
        <f aca="false">SUM(C68:J68)</f>
        <v>399</v>
      </c>
    </row>
    <row r="69" customFormat="false" ht="15" hidden="false" customHeight="false" outlineLevel="0" collapsed="false">
      <c r="A69" s="18"/>
      <c r="B69" s="0" t="s">
        <v>14</v>
      </c>
      <c r="C69" s="0"/>
      <c r="F69" s="1" t="n">
        <v>398</v>
      </c>
      <c r="G69" s="0"/>
      <c r="H69" s="0"/>
      <c r="I69" s="0"/>
      <c r="J69" s="0"/>
      <c r="K69" s="1" t="n">
        <f aca="false">SUM(C69:J69)</f>
        <v>398</v>
      </c>
    </row>
    <row r="70" customFormat="false" ht="15" hidden="false" customHeight="false" outlineLevel="0" collapsed="false">
      <c r="A70" s="18" t="n">
        <v>41822</v>
      </c>
      <c r="B70" s="0" t="s">
        <v>14</v>
      </c>
      <c r="C70" s="0"/>
      <c r="F70" s="1" t="n">
        <f aca="false">300+34+39</f>
        <v>373</v>
      </c>
      <c r="G70" s="0"/>
      <c r="H70" s="0"/>
      <c r="I70" s="0"/>
      <c r="J70" s="0"/>
      <c r="K70" s="1" t="n">
        <f aca="false">SUM(C70:J70)</f>
        <v>373</v>
      </c>
    </row>
    <row r="71" customFormat="false" ht="15" hidden="false" customHeight="false" outlineLevel="0" collapsed="false">
      <c r="A71" s="18" t="n">
        <v>41823</v>
      </c>
      <c r="B71" s="0" t="s">
        <v>14</v>
      </c>
      <c r="C71" s="0"/>
      <c r="F71" s="1" t="n">
        <v>111</v>
      </c>
      <c r="G71" s="0"/>
      <c r="H71" s="0"/>
      <c r="I71" s="0"/>
      <c r="J71" s="0"/>
      <c r="K71" s="1" t="n">
        <f aca="false">SUM(C71:J71)</f>
        <v>111</v>
      </c>
    </row>
    <row r="72" customFormat="false" ht="15" hidden="false" customHeight="false" outlineLevel="0" collapsed="false">
      <c r="A72" s="18" t="n">
        <v>41824</v>
      </c>
      <c r="B72" s="0" t="s">
        <v>14</v>
      </c>
      <c r="C72" s="0"/>
      <c r="F72" s="1" t="n">
        <f aca="false">1199+91+76.5</f>
        <v>1366.5</v>
      </c>
      <c r="G72" s="0"/>
      <c r="H72" s="0"/>
      <c r="I72" s="0"/>
      <c r="J72" s="0"/>
      <c r="K72" s="1" t="n">
        <f aca="false">SUM(C72:J72)</f>
        <v>1366.5</v>
      </c>
    </row>
    <row r="73" customFormat="false" ht="15" hidden="false" customHeight="false" outlineLevel="0" collapsed="false">
      <c r="A73" s="18" t="n">
        <v>41825</v>
      </c>
      <c r="B73" s="0" t="s">
        <v>14</v>
      </c>
      <c r="C73" s="0"/>
      <c r="F73" s="1" t="n">
        <f aca="false">436+569+500</f>
        <v>1505</v>
      </c>
      <c r="G73" s="0"/>
      <c r="H73" s="0"/>
      <c r="I73" s="0"/>
      <c r="J73" s="0"/>
      <c r="K73" s="1" t="n">
        <f aca="false">SUM(C73:J73)</f>
        <v>1505</v>
      </c>
    </row>
    <row r="74" customFormat="false" ht="15" hidden="false" customHeight="false" outlineLevel="0" collapsed="false">
      <c r="B74" s="0" t="s">
        <v>90</v>
      </c>
      <c r="C74" s="0"/>
      <c r="F74" s="0"/>
      <c r="G74" s="0"/>
      <c r="H74" s="0"/>
      <c r="I74" s="0"/>
      <c r="J74" s="1" t="n">
        <v>300</v>
      </c>
      <c r="K74" s="1" t="n">
        <f aca="false">SUM(C74:J74)</f>
        <v>300</v>
      </c>
    </row>
    <row r="75" customFormat="false" ht="15" hidden="false" customHeight="false" outlineLevel="0" collapsed="false">
      <c r="B75" s="0" t="s">
        <v>91</v>
      </c>
      <c r="C75" s="0"/>
      <c r="F75" s="0"/>
      <c r="G75" s="0"/>
      <c r="H75" s="0"/>
      <c r="I75" s="1" t="n">
        <v>500</v>
      </c>
      <c r="J75" s="0"/>
      <c r="K75" s="1" t="n">
        <f aca="false">SUM(C75:J75)</f>
        <v>500</v>
      </c>
    </row>
    <row r="76" customFormat="false" ht="15" hidden="false" customHeight="false" outlineLevel="0" collapsed="false">
      <c r="A76" s="18"/>
      <c r="B76" s="0" t="s">
        <v>92</v>
      </c>
      <c r="C76" s="0"/>
      <c r="F76" s="0"/>
      <c r="G76" s="1" t="n">
        <v>360</v>
      </c>
      <c r="H76" s="0"/>
      <c r="I76" s="0"/>
      <c r="J76" s="0"/>
      <c r="K76" s="1" t="n">
        <f aca="false">SUM(C76:J76)</f>
        <v>360</v>
      </c>
    </row>
    <row r="77" customFormat="false" ht="15" hidden="false" customHeight="false" outlineLevel="0" collapsed="false">
      <c r="A77" s="18"/>
      <c r="B77" s="0" t="s">
        <v>93</v>
      </c>
      <c r="C77" s="0"/>
      <c r="F77" s="0"/>
      <c r="G77" s="0"/>
      <c r="H77" s="0"/>
      <c r="I77" s="0"/>
      <c r="J77" s="1" t="n">
        <f aca="false">200*46.43</f>
        <v>9286</v>
      </c>
      <c r="K77" s="1" t="n">
        <f aca="false">SUM(C77:J77)</f>
        <v>9286</v>
      </c>
    </row>
    <row r="78" customFormat="false" ht="15" hidden="false" customHeight="false" outlineLevel="0" collapsed="false">
      <c r="A78" s="18" t="n">
        <v>41828</v>
      </c>
      <c r="B78" s="0" t="s">
        <v>94</v>
      </c>
      <c r="C78" s="0"/>
      <c r="F78" s="0"/>
      <c r="G78" s="0"/>
      <c r="H78" s="0"/>
      <c r="I78" s="1" t="n">
        <v>75</v>
      </c>
      <c r="J78" s="0"/>
      <c r="K78" s="1" t="n">
        <f aca="false">SUM(C78:J78)</f>
        <v>75</v>
      </c>
    </row>
    <row r="79" customFormat="false" ht="15" hidden="false" customHeight="false" outlineLevel="0" collapsed="false">
      <c r="A79" s="18" t="n">
        <v>41829</v>
      </c>
      <c r="B79" s="0" t="s">
        <v>95</v>
      </c>
      <c r="C79" s="0"/>
      <c r="F79" s="0"/>
      <c r="G79" s="0"/>
      <c r="H79" s="0"/>
      <c r="I79" s="1" t="n">
        <v>674</v>
      </c>
      <c r="J79" s="0"/>
      <c r="K79" s="1" t="n">
        <f aca="false">SUM(C79:J79)</f>
        <v>674</v>
      </c>
    </row>
    <row r="80" customFormat="false" ht="15" hidden="false" customHeight="false" outlineLevel="0" collapsed="false">
      <c r="A80" s="18" t="n">
        <v>41832</v>
      </c>
      <c r="B80" s="0" t="s">
        <v>14</v>
      </c>
      <c r="C80" s="0"/>
      <c r="F80" s="1" t="n">
        <f aca="false">204.84+210</f>
        <v>414.84</v>
      </c>
      <c r="G80" s="0"/>
      <c r="H80" s="0"/>
      <c r="I80" s="0"/>
      <c r="J80" s="0"/>
      <c r="K80" s="1" t="n">
        <f aca="false">SUM(C80:J80)</f>
        <v>414.84</v>
      </c>
    </row>
    <row r="81" customFormat="false" ht="15" hidden="false" customHeight="false" outlineLevel="0" collapsed="false">
      <c r="A81" s="18" t="n">
        <v>41833</v>
      </c>
      <c r="B81" s="0" t="s">
        <v>14</v>
      </c>
      <c r="C81" s="0"/>
      <c r="F81" s="1" t="n">
        <v>759</v>
      </c>
      <c r="G81" s="0"/>
      <c r="H81" s="0"/>
      <c r="I81" s="0"/>
      <c r="J81" s="0"/>
      <c r="K81" s="1" t="n">
        <f aca="false">SUM(C81:J81)</f>
        <v>759</v>
      </c>
    </row>
    <row r="82" customFormat="false" ht="15" hidden="false" customHeight="false" outlineLevel="0" collapsed="false">
      <c r="A82" s="18" t="n">
        <v>41834</v>
      </c>
      <c r="B82" s="0" t="s">
        <v>96</v>
      </c>
      <c r="C82" s="1" t="n">
        <v>200</v>
      </c>
      <c r="F82" s="0"/>
      <c r="G82" s="0"/>
      <c r="H82" s="0"/>
      <c r="I82" s="0"/>
      <c r="J82" s="0"/>
      <c r="K82" s="1" t="n">
        <f aca="false">SUM(C82:J82)</f>
        <v>200</v>
      </c>
    </row>
    <row r="83" customFormat="false" ht="15" hidden="false" customHeight="false" outlineLevel="0" collapsed="false">
      <c r="A83" s="18"/>
      <c r="B83" s="0" t="s">
        <v>97</v>
      </c>
      <c r="F83" s="0"/>
      <c r="G83" s="0"/>
      <c r="H83" s="0"/>
      <c r="I83" s="1" t="n">
        <v>300</v>
      </c>
      <c r="J83" s="0"/>
      <c r="K83" s="1" t="n">
        <f aca="false">SUM(C83:J83)</f>
        <v>300</v>
      </c>
    </row>
    <row r="84" customFormat="false" ht="15" hidden="false" customHeight="false" outlineLevel="0" collapsed="false">
      <c r="A84" s="18" t="n">
        <v>41835</v>
      </c>
      <c r="B84" s="0" t="s">
        <v>17</v>
      </c>
      <c r="F84" s="0"/>
      <c r="G84" s="0"/>
      <c r="H84" s="0"/>
      <c r="I84" s="0"/>
      <c r="J84" s="1" t="n">
        <v>100</v>
      </c>
      <c r="K84" s="1" t="n">
        <f aca="false">SUM(C84:J84)</f>
        <v>100</v>
      </c>
    </row>
    <row r="85" customFormat="false" ht="15" hidden="false" customHeight="false" outlineLevel="0" collapsed="false">
      <c r="A85" s="18" t="n">
        <v>41838</v>
      </c>
      <c r="B85" s="0" t="s">
        <v>86</v>
      </c>
      <c r="F85" s="0"/>
      <c r="G85" s="0"/>
      <c r="H85" s="1" t="n">
        <v>30</v>
      </c>
      <c r="I85" s="0"/>
      <c r="J85" s="0"/>
      <c r="K85" s="1" t="n">
        <f aca="false">SUM(C85:J85)</f>
        <v>30</v>
      </c>
    </row>
    <row r="86" customFormat="false" ht="15" hidden="false" customHeight="false" outlineLevel="0" collapsed="false">
      <c r="A86" s="18"/>
      <c r="B86" s="0" t="s">
        <v>14</v>
      </c>
      <c r="F86" s="1" t="n">
        <f aca="false">320+14</f>
        <v>334</v>
      </c>
      <c r="G86" s="0"/>
      <c r="H86" s="0"/>
      <c r="I86" s="0"/>
      <c r="J86" s="1" t="n">
        <v>161</v>
      </c>
      <c r="K86" s="1" t="n">
        <f aca="false">SUM(C86:J86)</f>
        <v>495</v>
      </c>
    </row>
    <row r="87" customFormat="false" ht="15" hidden="false" customHeight="false" outlineLevel="0" collapsed="false">
      <c r="A87" s="18" t="n">
        <v>41839</v>
      </c>
      <c r="B87" s="0" t="s">
        <v>17</v>
      </c>
      <c r="F87" s="0"/>
      <c r="G87" s="0"/>
      <c r="H87" s="0"/>
      <c r="I87" s="0"/>
      <c r="J87" s="1" t="n">
        <v>161</v>
      </c>
      <c r="K87" s="1" t="n">
        <f aca="false">SUM(C87:J87)</f>
        <v>161</v>
      </c>
    </row>
    <row r="88" customFormat="false" ht="15" hidden="false" customHeight="false" outlineLevel="0" collapsed="false">
      <c r="A88" s="18" t="n">
        <v>41840</v>
      </c>
      <c r="B88" s="0" t="s">
        <v>98</v>
      </c>
      <c r="F88" s="0"/>
      <c r="G88" s="1" t="n">
        <v>360</v>
      </c>
      <c r="H88" s="0"/>
      <c r="I88" s="0"/>
      <c r="J88" s="0"/>
      <c r="K88" s="1" t="n">
        <f aca="false">SUM(C88:J88)</f>
        <v>360</v>
      </c>
    </row>
    <row r="89" customFormat="false" ht="15" hidden="false" customHeight="false" outlineLevel="0" collapsed="false">
      <c r="A89" s="18"/>
      <c r="B89" s="0" t="s">
        <v>66</v>
      </c>
      <c r="F89" s="1" t="n">
        <v>54</v>
      </c>
      <c r="G89" s="0"/>
      <c r="H89" s="0"/>
      <c r="I89" s="0"/>
      <c r="J89" s="0"/>
      <c r="K89" s="1" t="n">
        <f aca="false">SUM(C89:J89)</f>
        <v>54</v>
      </c>
    </row>
    <row r="90" customFormat="false" ht="15" hidden="false" customHeight="false" outlineLevel="0" collapsed="false">
      <c r="A90" s="18" t="n">
        <v>41841</v>
      </c>
      <c r="B90" s="0" t="s">
        <v>14</v>
      </c>
      <c r="F90" s="1" t="n">
        <v>724</v>
      </c>
      <c r="G90" s="0"/>
      <c r="H90" s="0"/>
      <c r="I90" s="0"/>
      <c r="J90" s="0"/>
      <c r="K90" s="1" t="n">
        <f aca="false">SUM(C90:J90)</f>
        <v>724</v>
      </c>
    </row>
    <row r="91" customFormat="false" ht="15" hidden="false" customHeight="false" outlineLevel="0" collapsed="false">
      <c r="A91" s="18" t="n">
        <v>41842</v>
      </c>
      <c r="B91" s="0" t="s">
        <v>14</v>
      </c>
      <c r="F91" s="1" t="n">
        <v>644</v>
      </c>
      <c r="G91" s="0"/>
      <c r="H91" s="0"/>
      <c r="I91" s="0"/>
      <c r="J91" s="0"/>
      <c r="K91" s="1" t="n">
        <f aca="false">SUM(C91:J91)</f>
        <v>644</v>
      </c>
    </row>
    <row r="92" customFormat="false" ht="15" hidden="false" customHeight="false" outlineLevel="0" collapsed="false">
      <c r="A92" s="18" t="n">
        <v>41843</v>
      </c>
      <c r="B92" s="0" t="s">
        <v>14</v>
      </c>
      <c r="F92" s="1" t="n">
        <v>409</v>
      </c>
      <c r="G92" s="0"/>
      <c r="H92" s="0"/>
      <c r="I92" s="0"/>
      <c r="J92" s="0"/>
      <c r="K92" s="1" t="n">
        <f aca="false">SUM(C92:J92)</f>
        <v>409</v>
      </c>
    </row>
    <row r="93" customFormat="false" ht="15" hidden="false" customHeight="false" outlineLevel="0" collapsed="false">
      <c r="A93" s="18" t="n">
        <v>41844</v>
      </c>
      <c r="B93" s="0" t="s">
        <v>14</v>
      </c>
      <c r="F93" s="1" t="n">
        <f aca="false">300+75.5</f>
        <v>375.5</v>
      </c>
      <c r="G93" s="0"/>
      <c r="H93" s="0"/>
      <c r="I93" s="0"/>
      <c r="J93" s="0"/>
      <c r="K93" s="1" t="n">
        <f aca="false">SUM(C93:J93)</f>
        <v>375.5</v>
      </c>
    </row>
    <row r="94" customFormat="false" ht="15" hidden="false" customHeight="false" outlineLevel="0" collapsed="false">
      <c r="A94" s="18"/>
      <c r="B94" s="0" t="s">
        <v>78</v>
      </c>
      <c r="F94" s="0"/>
      <c r="G94" s="1" t="n">
        <v>1300</v>
      </c>
      <c r="H94" s="0"/>
      <c r="I94" s="0"/>
      <c r="J94" s="0"/>
      <c r="K94" s="1" t="n">
        <f aca="false">SUM(C94:J94)</f>
        <v>1300</v>
      </c>
    </row>
    <row r="95" customFormat="false" ht="15" hidden="false" customHeight="false" outlineLevel="0" collapsed="false">
      <c r="A95" s="18" t="n">
        <v>41845</v>
      </c>
      <c r="B95" s="0" t="s">
        <v>14</v>
      </c>
      <c r="F95" s="1" t="n">
        <f aca="false">931.38+747</f>
        <v>1678.38</v>
      </c>
      <c r="H95" s="0"/>
      <c r="I95" s="0"/>
      <c r="J95" s="0"/>
      <c r="K95" s="1" t="n">
        <f aca="false">SUM(C95:J95)</f>
        <v>1678.38</v>
      </c>
    </row>
    <row r="96" customFormat="false" ht="15" hidden="false" customHeight="false" outlineLevel="0" collapsed="false">
      <c r="A96" s="18"/>
      <c r="B96" s="0" t="s">
        <v>40</v>
      </c>
      <c r="F96" s="0"/>
      <c r="H96" s="0"/>
      <c r="I96" s="0"/>
      <c r="J96" s="1" t="n">
        <v>250</v>
      </c>
      <c r="K96" s="1" t="n">
        <f aca="false">SUM(C96:J96)</f>
        <v>250</v>
      </c>
    </row>
    <row r="97" customFormat="false" ht="15" hidden="false" customHeight="false" outlineLevel="0" collapsed="false">
      <c r="A97" s="18"/>
      <c r="B97" s="0" t="s">
        <v>28</v>
      </c>
      <c r="F97" s="0"/>
      <c r="H97" s="1" t="n">
        <v>50</v>
      </c>
      <c r="I97" s="0"/>
      <c r="J97" s="0"/>
      <c r="K97" s="1" t="n">
        <f aca="false">SUM(C97:J97)</f>
        <v>50</v>
      </c>
    </row>
    <row r="98" customFormat="false" ht="15" hidden="false" customHeight="false" outlineLevel="0" collapsed="false">
      <c r="A98" s="18" t="n">
        <v>41846</v>
      </c>
      <c r="B98" s="0" t="s">
        <v>14</v>
      </c>
      <c r="F98" s="1" t="n">
        <f aca="false">214+25</f>
        <v>239</v>
      </c>
      <c r="H98" s="0"/>
      <c r="I98" s="0"/>
      <c r="J98" s="0"/>
      <c r="K98" s="1" t="n">
        <f aca="false">SUM(C98:J98)</f>
        <v>239</v>
      </c>
    </row>
    <row r="99" customFormat="false" ht="15" hidden="false" customHeight="false" outlineLevel="0" collapsed="false">
      <c r="A99" s="18"/>
      <c r="B99" s="0" t="s">
        <v>99</v>
      </c>
      <c r="H99" s="0"/>
      <c r="I99" s="0"/>
      <c r="J99" s="1" t="n">
        <f aca="false">10600*0.8</f>
        <v>8480</v>
      </c>
      <c r="K99" s="1" t="n">
        <f aca="false">SUM(C99:J99)</f>
        <v>8480</v>
      </c>
      <c r="L99" s="24" t="n">
        <v>9000</v>
      </c>
      <c r="M99" s="24" t="n">
        <f aca="false">L99+J99</f>
        <v>17480</v>
      </c>
      <c r="N99" s="24" t="n">
        <f aca="false">M99/5</f>
        <v>3496</v>
      </c>
      <c r="P99" s="1"/>
    </row>
    <row r="100" customFormat="false" ht="15" hidden="false" customHeight="false" outlineLevel="0" collapsed="false">
      <c r="A100" s="18" t="n">
        <v>41847</v>
      </c>
      <c r="B100" s="0" t="s">
        <v>29</v>
      </c>
      <c r="H100" s="0"/>
      <c r="I100" s="1" t="n">
        <v>724</v>
      </c>
      <c r="K100" s="1" t="n">
        <f aca="false">SUM(C100:J100)</f>
        <v>724</v>
      </c>
    </row>
    <row r="101" customFormat="false" ht="15" hidden="false" customHeight="false" outlineLevel="0" collapsed="false">
      <c r="A101" s="18"/>
      <c r="B101" s="0" t="s">
        <v>28</v>
      </c>
      <c r="H101" s="1" t="n">
        <f aca="false">50+50+30</f>
        <v>130</v>
      </c>
      <c r="K101" s="1" t="n">
        <f aca="false">SUM(C101:J101)</f>
        <v>130</v>
      </c>
    </row>
    <row r="102" customFormat="false" ht="15" hidden="false" customHeight="false" outlineLevel="0" collapsed="false">
      <c r="A102" s="18"/>
      <c r="K102" s="1" t="n">
        <f aca="false">SUM(C102:J102)</f>
        <v>0</v>
      </c>
    </row>
    <row r="103" customFormat="false" ht="15" hidden="false" customHeight="false" outlineLevel="0" collapsed="false">
      <c r="A103" s="18"/>
      <c r="K103" s="1" t="n">
        <f aca="false">SUM(C103:J103)</f>
        <v>0</v>
      </c>
    </row>
    <row r="104" customFormat="false" ht="15" hidden="false" customHeight="false" outlineLevel="0" collapsed="false">
      <c r="A104" s="18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18"/>
      <c r="K107" s="1" t="n">
        <f aca="false">SUM(C107:J107)</f>
        <v>0</v>
      </c>
    </row>
    <row r="108" customFormat="false" ht="15" hidden="false" customHeight="false" outlineLevel="0" collapsed="false">
      <c r="A108" s="18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18"/>
      <c r="K110" s="1" t="n">
        <f aca="false">SUM(C110:J110)</f>
        <v>0</v>
      </c>
    </row>
    <row r="111" customFormat="false" ht="15" hidden="false" customHeight="false" outlineLevel="0" collapsed="false">
      <c r="A111" s="18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18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18"/>
      <c r="K115" s="1" t="n">
        <f aca="false">SUM(C115:J115)</f>
        <v>0</v>
      </c>
    </row>
    <row r="116" customFormat="false" ht="15" hidden="false" customHeight="false" outlineLevel="0" collapsed="false">
      <c r="A116" s="18"/>
      <c r="K116" s="1" t="n">
        <f aca="false">SUM(C116:J116)</f>
        <v>0</v>
      </c>
    </row>
    <row r="117" customFormat="false" ht="15" hidden="false" customHeight="false" outlineLevel="0" collapsed="false">
      <c r="A117" s="18"/>
      <c r="K117" s="1" t="n">
        <f aca="false">SUM(C117:J117)</f>
        <v>0</v>
      </c>
    </row>
    <row r="118" customFormat="false" ht="15" hidden="false" customHeight="false" outlineLevel="0" collapsed="false">
      <c r="A118" s="18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18"/>
      <c r="K120" s="1" t="n">
        <f aca="false">SUM(C120:J120)</f>
        <v>0</v>
      </c>
    </row>
    <row r="121" customFormat="false" ht="15" hidden="false" customHeight="false" outlineLevel="0" collapsed="false">
      <c r="A121" s="18"/>
      <c r="K121" s="1" t="n">
        <f aca="false">SUM(C121:J121)</f>
        <v>0</v>
      </c>
    </row>
    <row r="122" customFormat="false" ht="15" hidden="false" customHeight="false" outlineLevel="0" collapsed="false">
      <c r="A122" s="18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18"/>
      <c r="K124" s="1" t="n">
        <f aca="false">SUM(C124:J124)</f>
        <v>0</v>
      </c>
    </row>
    <row r="125" customFormat="false" ht="15" hidden="false" customHeight="false" outlineLevel="0" collapsed="false">
      <c r="A125" s="18"/>
      <c r="K125" s="1" t="n">
        <f aca="false">SUM(C125:J125)</f>
        <v>0</v>
      </c>
    </row>
    <row r="126" customFormat="false" ht="15" hidden="false" customHeight="false" outlineLevel="0" collapsed="false">
      <c r="A126" s="18"/>
      <c r="K126" s="1" t="n">
        <f aca="false">SUM(C126:J126)</f>
        <v>0</v>
      </c>
    </row>
    <row r="127" customFormat="false" ht="15" hidden="false" customHeight="false" outlineLevel="0" collapsed="false">
      <c r="A127" s="18"/>
      <c r="K127" s="1" t="n">
        <f aca="false">SUM(C127:J127)</f>
        <v>0</v>
      </c>
    </row>
    <row r="128" customFormat="false" ht="15" hidden="false" customHeight="false" outlineLevel="0" collapsed="false">
      <c r="A128" s="18"/>
      <c r="K128" s="1" t="n">
        <f aca="false">SUM(C128:J128)</f>
        <v>0</v>
      </c>
    </row>
    <row r="129" customFormat="false" ht="15" hidden="false" customHeight="false" outlineLevel="0" collapsed="false">
      <c r="A129" s="18"/>
      <c r="K129" s="1" t="n">
        <f aca="false">SUM(C129:J129)</f>
        <v>0</v>
      </c>
    </row>
    <row r="130" customFormat="false" ht="15" hidden="false" customHeight="false" outlineLevel="0" collapsed="false">
      <c r="A130" s="18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18"/>
      <c r="K132" s="1" t="n">
        <f aca="false">SUM(C132:J132)</f>
        <v>0</v>
      </c>
    </row>
    <row r="133" customFormat="false" ht="15" hidden="false" customHeight="false" outlineLevel="0" collapsed="false">
      <c r="A133" s="18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18"/>
      <c r="K135" s="1" t="n">
        <f aca="false">SUM(C135:J135)</f>
        <v>0</v>
      </c>
    </row>
    <row r="136" customFormat="false" ht="15" hidden="false" customHeight="false" outlineLevel="0" collapsed="false">
      <c r="A136" s="18"/>
      <c r="K136" s="1" t="n">
        <f aca="false">SUM(C136:J136)</f>
        <v>0</v>
      </c>
    </row>
    <row r="137" customFormat="false" ht="15" hidden="false" customHeight="false" outlineLevel="0" collapsed="false">
      <c r="A137" s="18"/>
      <c r="K137" s="1" t="n">
        <f aca="false">SUM(C137:J137)</f>
        <v>0</v>
      </c>
    </row>
    <row r="138" customFormat="false" ht="15" hidden="false" customHeight="false" outlineLevel="0" collapsed="false">
      <c r="A138" s="18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18"/>
      <c r="K140" s="1" t="n">
        <f aca="false">SUM(C140:J140)</f>
        <v>0</v>
      </c>
    </row>
    <row r="141" customFormat="false" ht="15" hidden="false" customHeight="false" outlineLevel="0" collapsed="false">
      <c r="A141" s="18"/>
      <c r="K141" s="1" t="n">
        <f aca="false">SUM(C141:J141)</f>
        <v>0</v>
      </c>
    </row>
    <row r="142" customFormat="false" ht="15" hidden="false" customHeight="false" outlineLevel="0" collapsed="false">
      <c r="A142" s="18"/>
      <c r="K142" s="1" t="n">
        <f aca="false">SUM(C142:J142)</f>
        <v>0</v>
      </c>
    </row>
    <row r="143" customFormat="false" ht="15" hidden="false" customHeight="false" outlineLevel="0" collapsed="false">
      <c r="A143" s="18"/>
      <c r="K143" s="1" t="n">
        <f aca="false">SUM(C143:J143)</f>
        <v>0</v>
      </c>
    </row>
    <row r="144" customFormat="false" ht="15" hidden="false" customHeight="false" outlineLevel="0" collapsed="false">
      <c r="A144" s="18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18"/>
      <c r="K148" s="1" t="n">
        <f aca="false">SUM(C148:J148)</f>
        <v>0</v>
      </c>
    </row>
    <row r="149" customFormat="false" ht="15" hidden="false" customHeight="false" outlineLevel="0" collapsed="false">
      <c r="A149" s="18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18"/>
      <c r="K151" s="1" t="n">
        <f aca="false">SUM(C151:J151)</f>
        <v>0</v>
      </c>
    </row>
    <row r="152" customFormat="false" ht="15" hidden="false" customHeight="false" outlineLevel="0" collapsed="false">
      <c r="A152" s="18"/>
      <c r="K152" s="1" t="n">
        <f aca="false">SUM(C152:J152)</f>
        <v>0</v>
      </c>
    </row>
    <row r="153" customFormat="false" ht="15" hidden="false" customHeight="false" outlineLevel="0" collapsed="false">
      <c r="A153" s="18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18"/>
      <c r="K156" s="1" t="n">
        <f aca="false">SUM(C156:J156)</f>
        <v>0</v>
      </c>
    </row>
    <row r="157" customFormat="false" ht="15" hidden="false" customHeight="false" outlineLevel="0" collapsed="false">
      <c r="A157" s="18"/>
      <c r="K157" s="1" t="n">
        <f aca="false">SUM(C157:J157)</f>
        <v>0</v>
      </c>
    </row>
    <row r="158" customFormat="false" ht="15" hidden="false" customHeight="false" outlineLevel="0" collapsed="false">
      <c r="A158" s="18"/>
      <c r="K158" s="1" t="n">
        <f aca="false">SUM(C158:J158)</f>
        <v>0</v>
      </c>
    </row>
    <row r="159" customFormat="false" ht="15" hidden="false" customHeight="false" outlineLevel="0" collapsed="false">
      <c r="A159" s="18"/>
      <c r="K159" s="1" t="n">
        <f aca="false">SUM(C159:J159)</f>
        <v>0</v>
      </c>
    </row>
    <row r="160" customFormat="false" ht="15" hidden="false" customHeight="false" outlineLevel="0" collapsed="false">
      <c r="A160" s="18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18"/>
      <c r="K162" s="1" t="n">
        <f aca="false">SUM(C162:J162)</f>
        <v>0</v>
      </c>
    </row>
    <row r="163" customFormat="false" ht="15" hidden="false" customHeight="false" outlineLevel="0" collapsed="false">
      <c r="A163" s="18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18"/>
      <c r="K165" s="1" t="n">
        <f aca="false">SUM(C165:J165)</f>
        <v>0</v>
      </c>
    </row>
    <row r="166" customFormat="false" ht="15" hidden="false" customHeight="false" outlineLevel="0" collapsed="false">
      <c r="A166" s="18"/>
      <c r="K166" s="1" t="n">
        <f aca="false">SUM(C166:J166)</f>
        <v>0</v>
      </c>
    </row>
    <row r="167" customFormat="false" ht="15" hidden="false" customHeight="false" outlineLevel="0" collapsed="false">
      <c r="A167" s="18"/>
      <c r="K167" s="1" t="n">
        <f aca="false">SUM(C167:J167)</f>
        <v>0</v>
      </c>
    </row>
    <row r="168" customFormat="false" ht="15" hidden="false" customHeight="false" outlineLevel="0" collapsed="false">
      <c r="A168" s="18"/>
      <c r="K168" s="1" t="n">
        <f aca="false">SUM(C168:J168)</f>
        <v>0</v>
      </c>
    </row>
    <row r="169" customFormat="false" ht="15" hidden="false" customHeight="false" outlineLevel="0" collapsed="false">
      <c r="A169" s="18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18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18"/>
      <c r="K173" s="1" t="n">
        <f aca="false">SUM(C173:J173)</f>
        <v>0</v>
      </c>
    </row>
    <row r="174" customFormat="false" ht="15" hidden="false" customHeight="false" outlineLevel="0" collapsed="false">
      <c r="A174" s="18"/>
      <c r="K174" s="1" t="n">
        <f aca="false">SUM(C174:J174)</f>
        <v>0</v>
      </c>
    </row>
    <row r="175" customFormat="false" ht="15" hidden="false" customHeight="false" outlineLevel="0" collapsed="false">
      <c r="A175" s="18"/>
      <c r="K175" s="1" t="n">
        <f aca="false">SUM(C175:J175)</f>
        <v>0</v>
      </c>
    </row>
    <row r="176" customFormat="false" ht="15" hidden="false" customHeight="false" outlineLevel="0" collapsed="false">
      <c r="A176" s="18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18"/>
      <c r="K178" s="1" t="n">
        <f aca="false">SUM(C178:J178)</f>
        <v>0</v>
      </c>
    </row>
    <row r="179" customFormat="false" ht="15" hidden="false" customHeight="false" outlineLevel="0" collapsed="false">
      <c r="A179" s="18"/>
      <c r="K179" s="1" t="n">
        <f aca="false">SUM(C179:J179)</f>
        <v>0</v>
      </c>
    </row>
    <row r="180" customFormat="false" ht="15" hidden="false" customHeight="false" outlineLevel="0" collapsed="false">
      <c r="A180" s="18"/>
      <c r="K180" s="1" t="n">
        <f aca="false">SUM(C180:J180)</f>
        <v>0</v>
      </c>
    </row>
    <row r="181" customFormat="false" ht="15" hidden="false" customHeight="false" outlineLevel="0" collapsed="false">
      <c r="A181" s="18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18"/>
      <c r="K184" s="1" t="n">
        <f aca="false">SUM(C184:J184)</f>
        <v>0</v>
      </c>
    </row>
    <row r="185" customFormat="false" ht="15" hidden="false" customHeight="false" outlineLevel="0" collapsed="false">
      <c r="A185" s="18"/>
      <c r="K185" s="1" t="n">
        <f aca="false">SUM(C185:J185)</f>
        <v>0</v>
      </c>
    </row>
    <row r="186" customFormat="false" ht="15" hidden="false" customHeight="false" outlineLevel="0" collapsed="false">
      <c r="A186" s="18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18"/>
      <c r="K189" s="1" t="n">
        <f aca="false">SUM(C189:J189)</f>
        <v>0</v>
      </c>
    </row>
    <row r="190" customFormat="false" ht="15" hidden="false" customHeight="false" outlineLevel="0" collapsed="false">
      <c r="A190" s="18"/>
      <c r="K190" s="1" t="n">
        <f aca="false">SUM(C190:J190)</f>
        <v>0</v>
      </c>
    </row>
    <row r="191" customFormat="false" ht="15" hidden="false" customHeight="false" outlineLevel="0" collapsed="false">
      <c r="A191" s="18"/>
      <c r="K191" s="1" t="n">
        <f aca="false">SUM(C191:J191)</f>
        <v>0</v>
      </c>
    </row>
    <row r="192" customFormat="false" ht="15" hidden="false" customHeight="false" outlineLevel="0" collapsed="false">
      <c r="A192" s="18"/>
      <c r="K192" s="1" t="n">
        <f aca="false">SUM(C192:J192)</f>
        <v>0</v>
      </c>
    </row>
    <row r="193" customFormat="false" ht="15" hidden="false" customHeight="false" outlineLevel="0" collapsed="false">
      <c r="A193" s="18"/>
      <c r="K193" s="1" t="n">
        <f aca="false">SUM(C193:J193)</f>
        <v>0</v>
      </c>
      <c r="L193" s="18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18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18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18"/>
      <c r="K201" s="1" t="n">
        <f aca="false">SUM(C201:I201)</f>
        <v>0</v>
      </c>
    </row>
    <row r="202" customFormat="false" ht="15" hidden="false" customHeight="false" outlineLevel="0" collapsed="false">
      <c r="A202" s="18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18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18"/>
      <c r="K210" s="1" t="n">
        <f aca="false">SUM(C210:J210)</f>
        <v>0</v>
      </c>
    </row>
    <row r="211" customFormat="false" ht="15" hidden="false" customHeight="false" outlineLevel="0" collapsed="false">
      <c r="A211" s="18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18"/>
      <c r="K213" s="1" t="n">
        <f aca="false">SUM(C213:J213)</f>
        <v>0</v>
      </c>
    </row>
    <row r="214" customFormat="false" ht="15" hidden="false" customHeight="false" outlineLevel="0" collapsed="false">
      <c r="A214" s="18"/>
      <c r="K214" s="1" t="n">
        <f aca="false">SUM(C214:J214)</f>
        <v>0</v>
      </c>
    </row>
    <row r="215" customFormat="false" ht="15" hidden="false" customHeight="false" outlineLevel="0" collapsed="false">
      <c r="A215" s="18"/>
      <c r="K215" s="1" t="n">
        <f aca="false">SUM(C215:J215)</f>
        <v>0</v>
      </c>
    </row>
    <row r="216" customFormat="false" ht="15" hidden="false" customHeight="false" outlineLevel="0" collapsed="false">
      <c r="A216" s="18"/>
      <c r="K216" s="1" t="n">
        <f aca="false">SUM(C216:J216)</f>
        <v>0</v>
      </c>
    </row>
    <row r="217" customFormat="false" ht="15" hidden="false" customHeight="false" outlineLevel="0" collapsed="false">
      <c r="A217" s="18"/>
      <c r="K217" s="1" t="n">
        <f aca="false">SUM(C217:J217)</f>
        <v>0</v>
      </c>
    </row>
    <row r="218" customFormat="false" ht="15" hidden="false" customHeight="false" outlineLevel="0" collapsed="false">
      <c r="A218" s="18"/>
      <c r="K218" s="1" t="n">
        <f aca="false">SUM(C218:J218)</f>
        <v>0</v>
      </c>
    </row>
    <row r="219" customFormat="false" ht="15" hidden="false" customHeight="false" outlineLevel="0" collapsed="false">
      <c r="A219" s="18"/>
      <c r="K219" s="1" t="n">
        <f aca="false">SUM(C219:J219)</f>
        <v>0</v>
      </c>
    </row>
    <row r="220" customFormat="false" ht="15" hidden="false" customHeight="false" outlineLevel="0" collapsed="false">
      <c r="A220" s="18"/>
      <c r="K220" s="1" t="n">
        <f aca="false">SUM(C220:J220)</f>
        <v>0</v>
      </c>
    </row>
    <row r="221" customFormat="false" ht="15" hidden="false" customHeight="false" outlineLevel="0" collapsed="false">
      <c r="A221" s="18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18"/>
      <c r="K223" s="1" t="n">
        <f aca="false">SUM(C223:J223)</f>
        <v>0</v>
      </c>
    </row>
    <row r="224" customFormat="false" ht="15" hidden="false" customHeight="false" outlineLevel="0" collapsed="false">
      <c r="A224" s="18"/>
      <c r="K224" s="1" t="n">
        <f aca="false">SUM(C224:J224)</f>
        <v>0</v>
      </c>
    </row>
    <row r="225" customFormat="false" ht="15" hidden="false" customHeight="false" outlineLevel="0" collapsed="false">
      <c r="A225" s="18"/>
      <c r="K225" s="1" t="n">
        <f aca="false">SUM(C225:J225)</f>
        <v>0</v>
      </c>
    </row>
    <row r="226" customFormat="false" ht="15" hidden="false" customHeight="false" outlineLevel="0" collapsed="false">
      <c r="A226" s="18"/>
      <c r="K226" s="1" t="n">
        <f aca="false">SUM(C226:J226)</f>
        <v>0</v>
      </c>
    </row>
    <row r="227" customFormat="false" ht="15" hidden="false" customHeight="false" outlineLevel="0" collapsed="false">
      <c r="A227" s="18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18"/>
      <c r="K230" s="1" t="n">
        <f aca="false">SUM(C230:J230)</f>
        <v>0</v>
      </c>
    </row>
    <row r="231" customFormat="false" ht="15" hidden="false" customHeight="false" outlineLevel="0" collapsed="false">
      <c r="A231" s="18"/>
      <c r="K231" s="1" t="n">
        <f aca="false">SUM(C231:J231)</f>
        <v>0</v>
      </c>
    </row>
    <row r="232" customFormat="false" ht="15" hidden="false" customHeight="false" outlineLevel="0" collapsed="false">
      <c r="A232" s="18"/>
      <c r="K232" s="1" t="n">
        <f aca="false">SUM(C232:J232)</f>
        <v>0</v>
      </c>
    </row>
    <row r="233" customFormat="false" ht="15" hidden="false" customHeight="false" outlineLevel="0" collapsed="false">
      <c r="A233" s="18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18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18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18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18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18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18"/>
      <c r="K248" s="1" t="n">
        <f aca="false">SUM(C248:J248)</f>
        <v>0</v>
      </c>
    </row>
    <row r="249" customFormat="false" ht="15" hidden="false" customHeight="false" outlineLevel="0" collapsed="false">
      <c r="A249" s="18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18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18"/>
      <c r="K256" s="1" t="n">
        <f aca="false">SUM(C256:J256)</f>
        <v>0</v>
      </c>
    </row>
    <row r="257" customFormat="false" ht="15" hidden="false" customHeight="false" outlineLevel="0" collapsed="false">
      <c r="A257" s="18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18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18"/>
      <c r="K263" s="1" t="n">
        <f aca="false">SUM(C263:J263)</f>
        <v>0</v>
      </c>
    </row>
    <row r="264" customFormat="false" ht="15" hidden="false" customHeight="false" outlineLevel="0" collapsed="false">
      <c r="A264" s="18"/>
      <c r="K264" s="1" t="n">
        <f aca="false">SUM(C264:J264)</f>
        <v>0</v>
      </c>
    </row>
    <row r="265" customFormat="false" ht="15" hidden="false" customHeight="false" outlineLevel="0" collapsed="false">
      <c r="A265" s="18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18"/>
      <c r="K267" s="1" t="n">
        <f aca="false">SUM(C267:J267)</f>
        <v>0</v>
      </c>
    </row>
    <row r="268" customFormat="false" ht="15" hidden="false" customHeight="false" outlineLevel="0" collapsed="false">
      <c r="A268" s="18"/>
      <c r="K268" s="1" t="n">
        <f aca="false">SUM(C268:J268)</f>
        <v>0</v>
      </c>
    </row>
    <row r="269" customFormat="false" ht="15" hidden="false" customHeight="false" outlineLevel="0" collapsed="false">
      <c r="A269" s="18"/>
      <c r="K269" s="1" t="n">
        <f aca="false">SUM(C269:J269)</f>
        <v>0</v>
      </c>
    </row>
    <row r="270" customFormat="false" ht="15" hidden="false" customHeight="false" outlineLevel="0" collapsed="false">
      <c r="A270" s="18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18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18"/>
      <c r="K275" s="1" t="n">
        <f aca="false">SUM(C275:J275)</f>
        <v>0</v>
      </c>
    </row>
    <row r="276" customFormat="false" ht="15" hidden="false" customHeight="false" outlineLevel="0" collapsed="false">
      <c r="A276" s="18"/>
      <c r="K276" s="1" t="n">
        <f aca="false">SUM(C276:J276)</f>
        <v>0</v>
      </c>
    </row>
    <row r="277" customFormat="false" ht="15" hidden="false" customHeight="false" outlineLevel="0" collapsed="false">
      <c r="A277" s="18"/>
      <c r="K277" s="1" t="n">
        <f aca="false">SUM(C277:J277)</f>
        <v>0</v>
      </c>
    </row>
    <row r="278" customFormat="false" ht="15" hidden="false" customHeight="false" outlineLevel="0" collapsed="false">
      <c r="A278" s="18"/>
      <c r="K278" s="1" t="n">
        <f aca="false">SUM(C278:J278)</f>
        <v>0</v>
      </c>
    </row>
    <row r="279" customFormat="false" ht="15" hidden="false" customHeight="false" outlineLevel="0" collapsed="false">
      <c r="A279" s="18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18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18"/>
      <c r="K283" s="1" t="n">
        <f aca="false">SUM(C283:J283)</f>
        <v>0</v>
      </c>
    </row>
    <row r="284" customFormat="false" ht="15" hidden="false" customHeight="false" outlineLevel="0" collapsed="false">
      <c r="A284" s="18"/>
      <c r="K284" s="1" t="n">
        <f aca="false">SUM(C284:J284)</f>
        <v>0</v>
      </c>
    </row>
    <row r="285" customFormat="false" ht="15" hidden="false" customHeight="false" outlineLevel="0" collapsed="false">
      <c r="A285" s="18"/>
      <c r="K285" s="1" t="n">
        <f aca="false">SUM(C285:J285)</f>
        <v>0</v>
      </c>
    </row>
    <row r="286" customFormat="false" ht="15" hidden="false" customHeight="false" outlineLevel="0" collapsed="false">
      <c r="A286" s="18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18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18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18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18"/>
      <c r="K296" s="1" t="n">
        <f aca="false">SUM(C296:J296)</f>
        <v>0</v>
      </c>
    </row>
    <row r="297" customFormat="false" ht="15" hidden="false" customHeight="false" outlineLevel="0" collapsed="false">
      <c r="A297" s="18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18"/>
      <c r="K299" s="1" t="n">
        <f aca="false">SUM(C299:J299)</f>
        <v>0</v>
      </c>
    </row>
    <row r="300" customFormat="false" ht="15" hidden="false" customHeight="false" outlineLevel="0" collapsed="false">
      <c r="A300" s="18"/>
      <c r="K300" s="1" t="n">
        <f aca="false">SUM(C300:J300)</f>
        <v>0</v>
      </c>
    </row>
    <row r="301" customFormat="false" ht="15" hidden="false" customHeight="false" outlineLevel="0" collapsed="false">
      <c r="A301" s="18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18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18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18"/>
      <c r="K308" s="1" t="n">
        <f aca="false">SUM(C308:J308)</f>
        <v>0</v>
      </c>
    </row>
    <row r="309" customFormat="false" ht="15" hidden="false" customHeight="false" outlineLevel="0" collapsed="false">
      <c r="A309" s="18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18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18"/>
      <c r="K317" s="1" t="n">
        <f aca="false">SUM(C317:J317)</f>
        <v>0</v>
      </c>
    </row>
    <row r="318" customFormat="false" ht="15" hidden="false" customHeight="false" outlineLevel="0" collapsed="false">
      <c r="A318" s="18"/>
      <c r="K318" s="1" t="n">
        <f aca="false">SUM(C318:J318)</f>
        <v>0</v>
      </c>
    </row>
    <row r="319" customFormat="false" ht="15" hidden="false" customHeight="false" outlineLevel="0" collapsed="false">
      <c r="A319" s="18"/>
      <c r="K319" s="1" t="n">
        <f aca="false">SUM(C319:J319)</f>
        <v>0</v>
      </c>
    </row>
    <row r="320" customFormat="false" ht="15" hidden="false" customHeight="false" outlineLevel="0" collapsed="false">
      <c r="A320" s="18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18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18"/>
      <c r="K327" s="1" t="n">
        <f aca="false">SUM(C327:J327)</f>
        <v>0</v>
      </c>
    </row>
    <row r="328" customFormat="false" ht="15" hidden="false" customHeight="false" outlineLevel="0" collapsed="false">
      <c r="A328" s="18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18"/>
      <c r="K333" s="1" t="n">
        <f aca="false">SUM(C333:J333)</f>
        <v>0</v>
      </c>
    </row>
    <row r="334" customFormat="false" ht="15" hidden="false" customHeight="false" outlineLevel="0" collapsed="false">
      <c r="A334" s="18"/>
      <c r="K334" s="1" t="n">
        <f aca="false">SUM(C334:J334)</f>
        <v>0</v>
      </c>
    </row>
    <row r="335" customFormat="false" ht="15" hidden="false" customHeight="false" outlineLevel="0" collapsed="false">
      <c r="A335" s="18"/>
      <c r="K335" s="1" t="n">
        <f aca="false">SUM(C335:J335)</f>
        <v>0</v>
      </c>
    </row>
    <row r="336" customFormat="false" ht="15" hidden="false" customHeight="false" outlineLevel="0" collapsed="false">
      <c r="A336" s="18"/>
      <c r="K336" s="1" t="n">
        <f aca="false">SUM(C336:J336)</f>
        <v>0</v>
      </c>
    </row>
    <row r="337" customFormat="false" ht="15" hidden="false" customHeight="false" outlineLevel="0" collapsed="false">
      <c r="A337" s="18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7125506072875"/>
    <col collapsed="false" hidden="false" max="2" min="2" style="0" width="23.1376518218623"/>
    <col collapsed="false" hidden="false" max="3" min="3" style="25" width="11.4615384615385"/>
    <col collapsed="false" hidden="true" max="4" min="4" style="25" width="0"/>
    <col collapsed="false" hidden="false" max="5" min="5" style="25" width="12.6396761133603"/>
    <col collapsed="false" hidden="true" max="6" min="6" style="25" width="0"/>
    <col collapsed="false" hidden="false" max="7" min="7" style="25" width="13.3886639676113"/>
    <col collapsed="false" hidden="false" max="8" min="8" style="0" width="10.497975708502"/>
    <col collapsed="false" hidden="false" max="9" min="9" style="0" width="12.3198380566802"/>
    <col collapsed="false" hidden="false" max="10" min="10" style="0" width="4.2834008097166"/>
    <col collapsed="false" hidden="false" max="13" min="11" style="0" width="10.0688259109312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66.85</v>
      </c>
      <c r="L1" s="4" t="n">
        <v>75.03</v>
      </c>
      <c r="M1" s="4" t="n">
        <f aca="false">(K1 + L1) / 2</f>
        <v>70.94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42484</v>
      </c>
      <c r="B2" s="6" t="s">
        <v>8</v>
      </c>
      <c r="C2" s="25" t="n">
        <f aca="false">10013.6 * K1 + 26.03 * L1 + 5000 + O2</f>
        <v>706820.0309</v>
      </c>
      <c r="D2" s="25" t="n">
        <f aca="false">C2</f>
        <v>706820.0309</v>
      </c>
      <c r="E2" s="25"/>
      <c r="F2" s="25" t="n">
        <f aca="false">E2</f>
        <v>0</v>
      </c>
      <c r="G2" s="25" t="n">
        <f aca="false">D2-F2</f>
        <v>706820.0309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10573.2240972326</v>
      </c>
      <c r="L2" s="8" t="n">
        <f aca="false">$G2 / L$1</f>
        <v>9420.49887911502</v>
      </c>
      <c r="M2" s="8" t="n">
        <f aca="false">$G2 / M$1</f>
        <v>9963.63167324499</v>
      </c>
      <c r="O2" s="41" t="n">
        <v>30457.84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42484</v>
      </c>
      <c r="B3" s="14" t="s">
        <v>7</v>
      </c>
      <c r="C3" s="0"/>
      <c r="D3" s="27" t="n">
        <f aca="false">C3+D2</f>
        <v>706820.0309</v>
      </c>
      <c r="E3" s="27" t="n">
        <f aca="false">H$2  * (A4 - A3) / I$2</f>
        <v>9079.439016564</v>
      </c>
      <c r="F3" s="27" t="n">
        <f aca="false">E3+F2</f>
        <v>9079.439016564</v>
      </c>
      <c r="G3" s="25" t="n">
        <f aca="false">D3-F3</f>
        <v>697740.591883436</v>
      </c>
      <c r="H3" s="8"/>
      <c r="K3" s="10"/>
      <c r="L3" s="11"/>
      <c r="M3" s="12"/>
    </row>
    <row r="4" customFormat="false" ht="15" hidden="false" customHeight="false" outlineLevel="0" collapsed="false">
      <c r="A4" s="5" t="n">
        <v>42491</v>
      </c>
      <c r="B4" s="14" t="s">
        <v>131</v>
      </c>
      <c r="C4" s="0"/>
      <c r="D4" s="27" t="n">
        <f aca="false">C4+D3</f>
        <v>706820.0309</v>
      </c>
      <c r="E4" s="27" t="n">
        <v>30000</v>
      </c>
      <c r="F4" s="27" t="n">
        <f aca="false">E4+F3</f>
        <v>39079.439016564</v>
      </c>
      <c r="G4" s="25" t="n">
        <f aca="false">D4-F4</f>
        <v>667740.591883436</v>
      </c>
      <c r="L4" s="23"/>
      <c r="M4" s="23"/>
    </row>
    <row r="5" customFormat="false" ht="15" hidden="false" customHeight="false" outlineLevel="0" collapsed="false">
      <c r="A5" s="5" t="n">
        <v>42491</v>
      </c>
      <c r="B5" s="14" t="s">
        <v>9</v>
      </c>
      <c r="C5" s="25" t="n">
        <v>15000</v>
      </c>
      <c r="D5" s="27" t="n">
        <f aca="false">C5+D4</f>
        <v>721820.0309</v>
      </c>
      <c r="E5" s="27"/>
      <c r="F5" s="27" t="n">
        <f aca="false">E5+F4</f>
        <v>39079.439016564</v>
      </c>
      <c r="G5" s="25" t="n">
        <f aca="false">D5-F5</f>
        <v>682740.591883436</v>
      </c>
      <c r="L5" s="23"/>
      <c r="M5" s="23"/>
    </row>
    <row r="6" s="17" customFormat="true" ht="15" hidden="false" customHeight="false" outlineLevel="0" collapsed="false">
      <c r="A6" s="5" t="n">
        <v>42491</v>
      </c>
      <c r="B6" s="14" t="s">
        <v>7</v>
      </c>
      <c r="C6" s="25"/>
      <c r="D6" s="27" t="n">
        <f aca="false">C6+D5</f>
        <v>721820.0309</v>
      </c>
      <c r="E6" s="27" t="n">
        <f aca="false">H$2  * (A7 - A6) / I$2</f>
        <v>40208.944216212</v>
      </c>
      <c r="F6" s="25" t="n">
        <f aca="false">E6+F5</f>
        <v>79288.383232776</v>
      </c>
      <c r="G6" s="25" t="n">
        <f aca="false">D6-F6</f>
        <v>642531.647667224</v>
      </c>
      <c r="K6" s="23"/>
      <c r="L6" s="23"/>
      <c r="M6" s="23"/>
    </row>
    <row r="7" customFormat="false" ht="15" hidden="false" customHeight="false" outlineLevel="0" collapsed="false">
      <c r="A7" s="5" t="n">
        <v>42522</v>
      </c>
      <c r="B7" s="14" t="s">
        <v>131</v>
      </c>
      <c r="C7" s="0"/>
      <c r="D7" s="27" t="n">
        <f aca="false">C7+D6</f>
        <v>721820.0309</v>
      </c>
      <c r="E7" s="27" t="n">
        <v>30000</v>
      </c>
      <c r="F7" s="25" t="n">
        <f aca="false">E7+F6</f>
        <v>109288.383232776</v>
      </c>
      <c r="G7" s="25" t="n">
        <f aca="false">D7-F7</f>
        <v>612531.647667224</v>
      </c>
      <c r="K7" s="23"/>
      <c r="L7" s="23"/>
      <c r="M7" s="23"/>
    </row>
    <row r="8" s="14" customFormat="true" ht="15" hidden="false" customHeight="false" outlineLevel="0" collapsed="false">
      <c r="A8" s="5" t="n">
        <v>42522</v>
      </c>
      <c r="B8" s="14" t="s">
        <v>9</v>
      </c>
      <c r="C8" s="25" t="n">
        <v>45000</v>
      </c>
      <c r="D8" s="27" t="n">
        <f aca="false">C8+D7</f>
        <v>766820.0309</v>
      </c>
      <c r="E8" s="27"/>
      <c r="F8" s="25" t="n">
        <f aca="false">E8+F7</f>
        <v>109288.383232776</v>
      </c>
      <c r="G8" s="25" t="n">
        <f aca="false">D8-F8</f>
        <v>657531.647667224</v>
      </c>
      <c r="K8" s="42"/>
      <c r="L8" s="42"/>
      <c r="M8" s="42"/>
    </row>
    <row r="9" s="14" customFormat="true" ht="15" hidden="false" customHeight="false" outlineLevel="0" collapsed="false">
      <c r="A9" s="5" t="n">
        <v>42522</v>
      </c>
      <c r="B9" s="14" t="s">
        <v>7</v>
      </c>
      <c r="C9" s="25"/>
      <c r="D9" s="27" t="n">
        <f aca="false">C9+D8</f>
        <v>766820.0309</v>
      </c>
      <c r="E9" s="27" t="n">
        <f aca="false">H$2  * (A10 - A9) / I$2</f>
        <v>38911.88149956</v>
      </c>
      <c r="F9" s="25" t="n">
        <f aca="false">E9+F8</f>
        <v>148200.264732336</v>
      </c>
      <c r="G9" s="25" t="n">
        <f aca="false">D9-F9</f>
        <v>618619.766167664</v>
      </c>
      <c r="K9" s="42"/>
      <c r="L9" s="42"/>
      <c r="M9" s="42"/>
    </row>
    <row r="10" customFormat="false" ht="15" hidden="false" customHeight="false" outlineLevel="0" collapsed="false">
      <c r="A10" s="5" t="n">
        <v>42552</v>
      </c>
      <c r="B10" s="14" t="s">
        <v>131</v>
      </c>
      <c r="C10" s="0"/>
      <c r="D10" s="27" t="n">
        <f aca="false">C10+D9</f>
        <v>766820.0309</v>
      </c>
      <c r="E10" s="27" t="n">
        <v>30000</v>
      </c>
      <c r="F10" s="25" t="n">
        <f aca="false">E10+F9</f>
        <v>178200.264732336</v>
      </c>
      <c r="G10" s="25" t="n">
        <f aca="false">D10-F10</f>
        <v>588619.766167664</v>
      </c>
      <c r="K10" s="23"/>
      <c r="L10" s="23"/>
      <c r="M10" s="23"/>
    </row>
    <row r="11" customFormat="false" ht="15" hidden="false" customHeight="false" outlineLevel="0" collapsed="false">
      <c r="A11" s="5" t="n">
        <v>42552</v>
      </c>
      <c r="B11" s="14" t="s">
        <v>9</v>
      </c>
      <c r="C11" s="25" t="n">
        <v>45000</v>
      </c>
      <c r="D11" s="27" t="n">
        <f aca="false">C11+D10</f>
        <v>811820.0309</v>
      </c>
      <c r="E11" s="27"/>
      <c r="F11" s="25" t="n">
        <f aca="false">E11+F10</f>
        <v>178200.264732336</v>
      </c>
      <c r="G11" s="25" t="n">
        <f aca="false">D11-F11</f>
        <v>633619.766167664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42552</v>
      </c>
      <c r="B12" s="14" t="s">
        <v>264</v>
      </c>
      <c r="C12" s="25" t="n">
        <f aca="false">8800 * K1</f>
        <v>588280</v>
      </c>
      <c r="D12" s="25" t="n">
        <f aca="false">C12+D11</f>
        <v>1400100.0309</v>
      </c>
      <c r="E12" s="27" t="n">
        <f aca="false">H$2  * (A13 - A12) / I$2</f>
        <v>0</v>
      </c>
      <c r="F12" s="25" t="n">
        <f aca="false">E12+F11</f>
        <v>178200.264732336</v>
      </c>
      <c r="G12" s="25" t="n">
        <f aca="false">D12-F12</f>
        <v>1221899.76616766</v>
      </c>
    </row>
    <row r="13" customFormat="false" ht="15" hidden="false" customHeight="false" outlineLevel="0" collapsed="false">
      <c r="A13" s="5" t="n">
        <v>42552</v>
      </c>
      <c r="B13" s="14" t="s">
        <v>265</v>
      </c>
      <c r="C13" s="0"/>
      <c r="D13" s="25" t="n">
        <f aca="false">C13+D12</f>
        <v>1400100.0309</v>
      </c>
      <c r="E13" s="25" t="n">
        <f aca="false">3000 * K1</f>
        <v>200550</v>
      </c>
      <c r="F13" s="25" t="n">
        <f aca="false">E13+F12</f>
        <v>378750.264732336</v>
      </c>
      <c r="G13" s="25" t="n">
        <f aca="false">D13-F13</f>
        <v>1021349.76616766</v>
      </c>
    </row>
    <row r="14" customFormat="false" ht="15" hidden="false" customHeight="false" outlineLevel="0" collapsed="false">
      <c r="A14" s="5" t="n">
        <v>42552</v>
      </c>
      <c r="B14" s="14" t="s">
        <v>7</v>
      </c>
      <c r="C14" s="0"/>
      <c r="D14" s="25" t="n">
        <f aca="false">C14+D13</f>
        <v>1400100.0309</v>
      </c>
      <c r="E14" s="27" t="n">
        <f aca="false">H$2  * (A15 - A14) / I$2</f>
        <v>40208.944216212</v>
      </c>
      <c r="F14" s="25" t="n">
        <f aca="false">E14+F13</f>
        <v>418959.208948548</v>
      </c>
      <c r="G14" s="25" t="n">
        <f aca="false">D14-F14</f>
        <v>981140.821951452</v>
      </c>
    </row>
    <row r="15" customFormat="false" ht="15" hidden="false" customHeight="false" outlineLevel="0" collapsed="false">
      <c r="A15" s="5" t="n">
        <v>42583</v>
      </c>
      <c r="B15" s="14" t="s">
        <v>131</v>
      </c>
      <c r="C15" s="0"/>
      <c r="D15" s="27" t="n">
        <f aca="false">C15+D14</f>
        <v>1400100.0309</v>
      </c>
      <c r="E15" s="27" t="n">
        <v>30000</v>
      </c>
      <c r="F15" s="25" t="n">
        <f aca="false">E15+F14</f>
        <v>448959.208948548</v>
      </c>
      <c r="G15" s="25" t="n">
        <f aca="false">D15-F15</f>
        <v>951140.821951452</v>
      </c>
    </row>
    <row r="16" customFormat="false" ht="15" hidden="false" customHeight="false" outlineLevel="0" collapsed="false">
      <c r="A16" s="5" t="n">
        <v>42583</v>
      </c>
      <c r="B16" s="14" t="s">
        <v>9</v>
      </c>
      <c r="C16" s="25" t="n">
        <v>45000</v>
      </c>
      <c r="D16" s="27" t="n">
        <f aca="false">C16+D15</f>
        <v>1445100.0309</v>
      </c>
      <c r="E16" s="27"/>
      <c r="F16" s="25" t="n">
        <f aca="false">E16+F15</f>
        <v>448959.208948548</v>
      </c>
      <c r="G16" s="25" t="n">
        <f aca="false">D16-F16</f>
        <v>996140.821951452</v>
      </c>
    </row>
    <row r="17" customFormat="false" ht="15" hidden="false" customHeight="false" outlineLevel="0" collapsed="false">
      <c r="A17" s="13"/>
      <c r="B17" s="14"/>
      <c r="C17" s="0"/>
      <c r="D17" s="27" t="n">
        <f aca="false">C17+D16</f>
        <v>1445100.0309</v>
      </c>
      <c r="E17" s="27"/>
      <c r="F17" s="25" t="n">
        <f aca="false">E17+F16</f>
        <v>448959.208948548</v>
      </c>
      <c r="G17" s="25" t="n">
        <f aca="false">D17-F17</f>
        <v>996140.821951452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1445100.0309</v>
      </c>
      <c r="E18" s="27"/>
      <c r="F18" s="25" t="n">
        <f aca="false">E18+F17</f>
        <v>448959.208948548</v>
      </c>
      <c r="G18" s="25" t="n">
        <f aca="false">D18-F18</f>
        <v>996140.821951452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1445100.0309</v>
      </c>
      <c r="E19" s="27"/>
      <c r="F19" s="25" t="n">
        <f aca="false">E19+F18</f>
        <v>448959.208948548</v>
      </c>
      <c r="G19" s="25" t="n">
        <f aca="false">D19-F19</f>
        <v>996140.821951452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1445100.0309</v>
      </c>
      <c r="E20" s="0"/>
      <c r="F20" s="25" t="n">
        <f aca="false">E20+F19</f>
        <v>448959.208948548</v>
      </c>
      <c r="G20" s="25" t="n">
        <f aca="false">D20-F20</f>
        <v>996140.821951452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1445100.0309</v>
      </c>
      <c r="E21" s="0"/>
      <c r="F21" s="25" t="n">
        <f aca="false">E21+F20</f>
        <v>448959.208948548</v>
      </c>
      <c r="G21" s="25" t="n">
        <f aca="false">D21-F21</f>
        <v>996140.821951452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1445100.0309</v>
      </c>
      <c r="E22" s="0"/>
      <c r="F22" s="25" t="n">
        <f aca="false">E22+F21</f>
        <v>448959.208948548</v>
      </c>
      <c r="G22" s="25" t="n">
        <f aca="false">D22-F22</f>
        <v>996140.821951452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1445100.0309</v>
      </c>
      <c r="E23" s="27"/>
      <c r="F23" s="25" t="n">
        <f aca="false">E23+F22</f>
        <v>448959.208948548</v>
      </c>
      <c r="G23" s="25" t="n">
        <f aca="false">D23-F23</f>
        <v>996140.821951452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1445100.0309</v>
      </c>
      <c r="E24" s="27"/>
      <c r="F24" s="25" t="n">
        <f aca="false">E24+F23</f>
        <v>448959.208948548</v>
      </c>
      <c r="G24" s="25" t="n">
        <f aca="false">D24-F24</f>
        <v>996140.821951452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1445100.0309</v>
      </c>
      <c r="F25" s="25" t="n">
        <f aca="false">E25+F24</f>
        <v>448959.208948548</v>
      </c>
      <c r="G25" s="25" t="n">
        <f aca="false">D25-F25</f>
        <v>996140.821951452</v>
      </c>
    </row>
    <row r="26" customFormat="false" ht="15" hidden="false" customHeight="false" outlineLevel="0" collapsed="false">
      <c r="A26" s="18"/>
      <c r="D26" s="25" t="n">
        <f aca="false">C26+D25</f>
        <v>1445100.0309</v>
      </c>
      <c r="F26" s="25" t="n">
        <f aca="false">E26+F25</f>
        <v>448959.208948548</v>
      </c>
      <c r="G26" s="25" t="n">
        <f aca="false">D26-F26</f>
        <v>996140.821951452</v>
      </c>
    </row>
    <row r="27" customFormat="false" ht="15" hidden="false" customHeight="false" outlineLevel="0" collapsed="false">
      <c r="A27" s="18"/>
      <c r="D27" s="25" t="n">
        <f aca="false">C27+D26</f>
        <v>1445100.0309</v>
      </c>
      <c r="F27" s="25" t="n">
        <f aca="false">E27+F26</f>
        <v>448959.208948548</v>
      </c>
      <c r="G27" s="25" t="n">
        <f aca="false">D27-F27</f>
        <v>996140.821951452</v>
      </c>
    </row>
    <row r="28" customFormat="false" ht="15" hidden="false" customHeight="false" outlineLevel="0" collapsed="false">
      <c r="A28" s="18"/>
      <c r="D28" s="25" t="n">
        <f aca="false">C28+D27</f>
        <v>1445100.0309</v>
      </c>
      <c r="F28" s="25" t="n">
        <f aca="false">E28+F27</f>
        <v>448959.208948548</v>
      </c>
      <c r="G28" s="25" t="n">
        <f aca="false">D28-F28</f>
        <v>996140.821951452</v>
      </c>
    </row>
    <row r="29" customFormat="false" ht="15" hidden="false" customHeight="false" outlineLevel="0" collapsed="false">
      <c r="A29" s="18"/>
      <c r="D29" s="25" t="n">
        <f aca="false">C29+D28</f>
        <v>1445100.0309</v>
      </c>
      <c r="F29" s="25" t="n">
        <f aca="false">E29+F28</f>
        <v>448959.208948548</v>
      </c>
      <c r="G29" s="25" t="n">
        <f aca="false">D29-F29</f>
        <v>996140.821951452</v>
      </c>
    </row>
    <row r="30" customFormat="false" ht="15" hidden="false" customHeight="false" outlineLevel="0" collapsed="false">
      <c r="A30" s="18"/>
      <c r="D30" s="25" t="n">
        <f aca="false">C30+D29</f>
        <v>1445100.0309</v>
      </c>
      <c r="F30" s="25" t="n">
        <f aca="false">E30+F29</f>
        <v>448959.208948548</v>
      </c>
      <c r="G30" s="25" t="n">
        <f aca="false">D30-F30</f>
        <v>996140.821951452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497975708502"/>
    <col collapsed="false" hidden="false" max="2" min="2" style="0" width="23.1376518218623"/>
    <col collapsed="false" hidden="false" max="3" min="3" style="1" width="13.497975708502"/>
    <col collapsed="false" hidden="true" max="4" min="4" style="1" width="0"/>
    <col collapsed="false" hidden="false" max="5" min="5" style="1" width="12.6396761133603"/>
    <col collapsed="false" hidden="true" max="6" min="6" style="1" width="0"/>
    <col collapsed="false" hidden="false" max="7" min="7" style="0" width="10.6032388663968"/>
    <col collapsed="false" hidden="false" max="8" min="8" style="0" width="10.0688259109312"/>
    <col collapsed="false" hidden="false" max="9" min="9" style="0" width="8.57085020242915"/>
    <col collapsed="false" hidden="false" max="10" min="10" style="0" width="11.1417004048583"/>
    <col collapsed="false" hidden="false" max="11" min="11" style="0" width="12.3198380566802"/>
    <col collapsed="false" hidden="false" max="12" min="12" style="0" width="12.6396761133603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35.08</v>
      </c>
      <c r="K1" s="4" t="n">
        <v>48.2</v>
      </c>
      <c r="L1" s="4" t="n">
        <f aca="false">(J1 + K1) / 2</f>
        <v>41.64</v>
      </c>
    </row>
    <row r="2" s="6" customFormat="true" ht="15" hidden="false" customHeight="false" outlineLevel="0" collapsed="false">
      <c r="A2" s="5" t="n">
        <v>41845</v>
      </c>
      <c r="B2" s="6" t="s">
        <v>8</v>
      </c>
      <c r="C2" s="7" t="n">
        <f aca="false">(3300 + 1000) * K1 + 8958 * J1 + 10000</f>
        <v>531506.64</v>
      </c>
      <c r="D2" s="8" t="n">
        <f aca="false">C2</f>
        <v>531506.64</v>
      </c>
      <c r="E2" s="8"/>
      <c r="F2" s="8" t="n">
        <f aca="false">E2</f>
        <v>0</v>
      </c>
      <c r="G2" s="9" t="n">
        <f aca="false">D2-F2</f>
        <v>531506.64</v>
      </c>
      <c r="H2" s="1" t="n">
        <f aca="false">'Actual 1'!K5</f>
        <v>42927.0230060606</v>
      </c>
      <c r="J2" s="10" t="n">
        <f aca="false">$C2 / J1</f>
        <v>15151.2725199544</v>
      </c>
      <c r="K2" s="11" t="n">
        <f aca="false">$C2 / K1</f>
        <v>11027.1087136929</v>
      </c>
      <c r="L2" s="12" t="n">
        <f aca="false">$C2 / L1</f>
        <v>12764.3285302594</v>
      </c>
    </row>
    <row r="3" customFormat="false" ht="15" hidden="false" customHeight="false" outlineLevel="0" collapsed="false">
      <c r="A3" s="13"/>
      <c r="B3" s="14"/>
      <c r="C3" s="15"/>
      <c r="D3" s="15" t="n">
        <f aca="false">C3+D2</f>
        <v>531506.64</v>
      </c>
      <c r="E3" s="15"/>
      <c r="F3" s="15" t="n">
        <f aca="false">E3+F2</f>
        <v>0</v>
      </c>
      <c r="G3" s="16" t="n">
        <f aca="false">D3-F3</f>
        <v>531506.64</v>
      </c>
      <c r="H3" s="8"/>
    </row>
    <row r="4" customFormat="false" ht="15" hidden="false" customHeight="false" outlineLevel="0" collapsed="false">
      <c r="A4" s="13"/>
      <c r="B4" s="14"/>
      <c r="C4" s="15"/>
      <c r="D4" s="15" t="n">
        <f aca="false">C4+D3</f>
        <v>531506.64</v>
      </c>
      <c r="E4" s="15"/>
      <c r="F4" s="1" t="n">
        <f aca="false">E4+F3</f>
        <v>0</v>
      </c>
      <c r="G4" s="16" t="n">
        <f aca="false">D4-F4</f>
        <v>531506.64</v>
      </c>
    </row>
    <row r="5" customFormat="false" ht="15" hidden="false" customHeight="false" outlineLevel="0" collapsed="false">
      <c r="A5" s="13"/>
      <c r="B5" s="14"/>
      <c r="C5" s="15"/>
      <c r="D5" s="15" t="n">
        <f aca="false">C5+D4</f>
        <v>531506.64</v>
      </c>
      <c r="E5" s="15"/>
      <c r="F5" s="1" t="n">
        <f aca="false">E5+F4</f>
        <v>0</v>
      </c>
      <c r="G5" s="16" t="n">
        <f aca="false">D5-F5</f>
        <v>531506.64</v>
      </c>
    </row>
    <row r="6" s="17" customFormat="true" ht="15" hidden="false" customHeight="false" outlineLevel="0" collapsed="false">
      <c r="A6" s="13"/>
      <c r="B6" s="14"/>
      <c r="C6" s="15"/>
      <c r="D6" s="15" t="n">
        <f aca="false">C6+D5</f>
        <v>531506.64</v>
      </c>
      <c r="E6" s="15"/>
      <c r="F6" s="1" t="n">
        <f aca="false">E6+F5</f>
        <v>0</v>
      </c>
      <c r="G6" s="16" t="n">
        <f aca="false">D6-F6</f>
        <v>531506.64</v>
      </c>
    </row>
    <row r="7" customFormat="false" ht="15" hidden="false" customHeight="false" outlineLevel="0" collapsed="false">
      <c r="A7" s="13"/>
      <c r="B7" s="14"/>
      <c r="C7" s="15"/>
      <c r="D7" s="15" t="n">
        <f aca="false">C7+D6</f>
        <v>531506.64</v>
      </c>
      <c r="E7" s="15"/>
      <c r="F7" s="1" t="n">
        <f aca="false">E7+F6</f>
        <v>0</v>
      </c>
      <c r="G7" s="16" t="n">
        <f aca="false">D7-F7</f>
        <v>531506.64</v>
      </c>
    </row>
    <row r="8" customFormat="false" ht="15" hidden="false" customHeight="false" outlineLevel="0" collapsed="false">
      <c r="A8" s="13"/>
      <c r="B8" s="14"/>
      <c r="C8" s="15"/>
      <c r="D8" s="15" t="n">
        <f aca="false">C8+D7</f>
        <v>531506.64</v>
      </c>
      <c r="E8" s="15"/>
      <c r="F8" s="1" t="n">
        <f aca="false">E8+F7</f>
        <v>0</v>
      </c>
      <c r="G8" s="16" t="n">
        <f aca="false">D8-F8</f>
        <v>531506.64</v>
      </c>
    </row>
    <row r="9" customFormat="false" ht="15" hidden="false" customHeight="false" outlineLevel="0" collapsed="false">
      <c r="A9" s="13"/>
      <c r="B9" s="14"/>
      <c r="C9" s="15"/>
      <c r="D9" s="15" t="n">
        <f aca="false">C9+D8</f>
        <v>531506.64</v>
      </c>
      <c r="E9" s="15"/>
      <c r="F9" s="1" t="n">
        <f aca="false">E9+F8</f>
        <v>0</v>
      </c>
      <c r="G9" s="16" t="n">
        <f aca="false">D9-F9</f>
        <v>531506.64</v>
      </c>
    </row>
    <row r="10" customFormat="false" ht="15" hidden="false" customHeight="false" outlineLevel="0" collapsed="false">
      <c r="A10" s="13"/>
      <c r="B10" s="14"/>
      <c r="C10" s="15"/>
      <c r="D10" s="15" t="n">
        <f aca="false">C10+D9</f>
        <v>531506.64</v>
      </c>
      <c r="E10" s="15"/>
      <c r="F10" s="1" t="n">
        <f aca="false">E10+F9</f>
        <v>0</v>
      </c>
      <c r="G10" s="16" t="n">
        <f aca="false">D10-F10</f>
        <v>531506.64</v>
      </c>
    </row>
    <row r="11" customFormat="false" ht="15" hidden="false" customHeight="false" outlineLevel="0" collapsed="false">
      <c r="A11" s="18"/>
      <c r="D11" s="1" t="n">
        <f aca="false">C11+D10</f>
        <v>531506.64</v>
      </c>
      <c r="F11" s="1" t="n">
        <f aca="false">E11+F10</f>
        <v>0</v>
      </c>
      <c r="G11" s="16" t="n">
        <f aca="false">D11-F11</f>
        <v>531506.64</v>
      </c>
    </row>
    <row r="12" customFormat="false" ht="15" hidden="false" customHeight="false" outlineLevel="0" collapsed="false">
      <c r="A12" s="18"/>
      <c r="D12" s="1" t="n">
        <f aca="false">C12+D11</f>
        <v>531506.64</v>
      </c>
      <c r="F12" s="1" t="n">
        <f aca="false">E12+F11</f>
        <v>0</v>
      </c>
      <c r="G12" s="16" t="n">
        <f aca="false">D12-F12</f>
        <v>531506.64</v>
      </c>
    </row>
    <row r="13" customFormat="false" ht="15" hidden="false" customHeight="false" outlineLevel="0" collapsed="false">
      <c r="A13" s="18"/>
      <c r="D13" s="1" t="n">
        <f aca="false">C13+D12</f>
        <v>531506.64</v>
      </c>
      <c r="F13" s="1" t="n">
        <f aca="false">E13+F12</f>
        <v>0</v>
      </c>
      <c r="G13" s="16" t="n">
        <f aca="false">D13-F13</f>
        <v>531506.64</v>
      </c>
    </row>
    <row r="14" customFormat="false" ht="15" hidden="false" customHeight="false" outlineLevel="0" collapsed="false">
      <c r="A14" s="18"/>
      <c r="D14" s="1" t="n">
        <f aca="false">C14+D13</f>
        <v>531506.64</v>
      </c>
      <c r="F14" s="1" t="n">
        <f aca="false">E14+F13</f>
        <v>0</v>
      </c>
      <c r="G14" s="16" t="n">
        <f aca="false">D14-F14</f>
        <v>531506.64</v>
      </c>
    </row>
    <row r="15" customFormat="false" ht="15" hidden="false" customHeight="false" outlineLevel="0" collapsed="false">
      <c r="A15" s="18"/>
      <c r="D15" s="1" t="n">
        <f aca="false">C15+D14</f>
        <v>531506.64</v>
      </c>
      <c r="F15" s="1" t="n">
        <f aca="false">E15+F14</f>
        <v>0</v>
      </c>
      <c r="G15" s="16" t="n">
        <f aca="false">D15-F15</f>
        <v>531506.64</v>
      </c>
    </row>
    <row r="16" customFormat="false" ht="15" hidden="false" customHeight="false" outlineLevel="0" collapsed="false">
      <c r="A16" s="18"/>
      <c r="D16" s="1" t="n">
        <f aca="false">C16+D15</f>
        <v>531506.64</v>
      </c>
      <c r="F16" s="1" t="n">
        <f aca="false">E16+F15</f>
        <v>0</v>
      </c>
      <c r="G16" s="16" t="n">
        <f aca="false">D16-F16</f>
        <v>531506.64</v>
      </c>
    </row>
    <row r="17" customFormat="false" ht="15" hidden="false" customHeight="false" outlineLevel="0" collapsed="false">
      <c r="A17" s="18"/>
      <c r="D17" s="1" t="n">
        <f aca="false">C17+D16</f>
        <v>531506.64</v>
      </c>
      <c r="F17" s="1" t="n">
        <f aca="false">E17+F16</f>
        <v>0</v>
      </c>
      <c r="G17" s="16" t="n">
        <f aca="false">D17-F17</f>
        <v>531506.64</v>
      </c>
    </row>
    <row r="18" customFormat="false" ht="15" hidden="false" customHeight="false" outlineLevel="0" collapsed="false">
      <c r="A18" s="18"/>
      <c r="D18" s="1" t="n">
        <f aca="false">C18+D17</f>
        <v>531506.64</v>
      </c>
      <c r="F18" s="1" t="n">
        <f aca="false">E18+F17</f>
        <v>0</v>
      </c>
      <c r="G18" s="16" t="n">
        <f aca="false">D18-F18</f>
        <v>531506.64</v>
      </c>
    </row>
    <row r="19" customFormat="false" ht="15" hidden="false" customHeight="false" outlineLevel="0" collapsed="false">
      <c r="A19" s="18"/>
      <c r="D19" s="1" t="n">
        <f aca="false">C19+D18</f>
        <v>531506.64</v>
      </c>
      <c r="F19" s="1" t="n">
        <f aca="false">E19+F18</f>
        <v>0</v>
      </c>
      <c r="G19" s="16" t="n">
        <f aca="false">D19-F19</f>
        <v>531506.64</v>
      </c>
    </row>
    <row r="20" customFormat="false" ht="15" hidden="false" customHeight="false" outlineLevel="0" collapsed="false">
      <c r="A20" s="18"/>
      <c r="D20" s="1" t="n">
        <f aca="false">C20+D19</f>
        <v>531506.64</v>
      </c>
      <c r="F20" s="1" t="n">
        <f aca="false">E20+F19</f>
        <v>0</v>
      </c>
      <c r="G20" s="16" t="n">
        <f aca="false">D20-F20</f>
        <v>531506.64</v>
      </c>
    </row>
    <row r="21" customFormat="false" ht="15" hidden="false" customHeight="false" outlineLevel="0" collapsed="false">
      <c r="A21" s="18"/>
      <c r="D21" s="1" t="n">
        <f aca="false">C21+D20</f>
        <v>531506.64</v>
      </c>
      <c r="F21" s="1" t="n">
        <f aca="false">E21+F20</f>
        <v>0</v>
      </c>
      <c r="G21" s="16" t="n">
        <f aca="false">D21-F21</f>
        <v>531506.64</v>
      </c>
    </row>
    <row r="22" customFormat="false" ht="15" hidden="false" customHeight="false" outlineLevel="0" collapsed="false">
      <c r="A22" s="18"/>
      <c r="D22" s="1" t="n">
        <f aca="false">C22+D21</f>
        <v>531506.64</v>
      </c>
      <c r="F22" s="1" t="n">
        <f aca="false">E22+F21</f>
        <v>0</v>
      </c>
      <c r="G22" s="16" t="n">
        <f aca="false">D22-F22</f>
        <v>531506.64</v>
      </c>
    </row>
    <row r="23" customFormat="false" ht="15" hidden="false" customHeight="false" outlineLevel="0" collapsed="false">
      <c r="A23" s="18"/>
      <c r="D23" s="1" t="n">
        <f aca="false">C23+D22</f>
        <v>531506.64</v>
      </c>
      <c r="F23" s="1" t="n">
        <f aca="false">E23+F22</f>
        <v>0</v>
      </c>
      <c r="G23" s="16" t="n">
        <f aca="false">D23-F23</f>
        <v>531506.64</v>
      </c>
    </row>
    <row r="24" customFormat="false" ht="15" hidden="false" customHeight="false" outlineLevel="0" collapsed="false">
      <c r="A24" s="18"/>
      <c r="D24" s="1" t="n">
        <f aca="false">C24+D23</f>
        <v>531506.64</v>
      </c>
      <c r="F24" s="1" t="n">
        <f aca="false">E24+F23</f>
        <v>0</v>
      </c>
      <c r="G24" s="16" t="n">
        <f aca="false">D24-F24</f>
        <v>531506.64</v>
      </c>
    </row>
    <row r="25" customFormat="false" ht="15" hidden="false" customHeight="false" outlineLevel="0" collapsed="false">
      <c r="A25" s="18"/>
      <c r="D25" s="1" t="n">
        <f aca="false">C25+D24</f>
        <v>531506.64</v>
      </c>
      <c r="F25" s="1" t="n">
        <f aca="false">E25+F24</f>
        <v>0</v>
      </c>
      <c r="G25" s="16" t="n">
        <f aca="false">D25-F25</f>
        <v>531506.64</v>
      </c>
    </row>
    <row r="26" customFormat="false" ht="15" hidden="false" customHeight="false" outlineLevel="0" collapsed="false">
      <c r="A26" s="18"/>
      <c r="D26" s="1" t="n">
        <f aca="false">C26+D25</f>
        <v>531506.64</v>
      </c>
      <c r="F26" s="1" t="n">
        <f aca="false">E26+F25</f>
        <v>0</v>
      </c>
      <c r="G26" s="16" t="n">
        <f aca="false">D26-F26</f>
        <v>531506.64</v>
      </c>
    </row>
    <row r="27" customFormat="false" ht="15" hidden="false" customHeight="false" outlineLevel="0" collapsed="false">
      <c r="A27" s="18"/>
      <c r="D27" s="1" t="n">
        <f aca="false">C27+D26</f>
        <v>531506.64</v>
      </c>
      <c r="F27" s="1" t="n">
        <f aca="false">E27+F26</f>
        <v>0</v>
      </c>
      <c r="G27" s="16" t="n">
        <f aca="false">D27-F27</f>
        <v>531506.64</v>
      </c>
    </row>
    <row r="28" customFormat="false" ht="15" hidden="false" customHeight="false" outlineLevel="0" collapsed="false">
      <c r="A28" s="18"/>
      <c r="D28" s="1" t="n">
        <f aca="false">C28+D27</f>
        <v>531506.64</v>
      </c>
      <c r="F28" s="1" t="n">
        <f aca="false">E28+F27</f>
        <v>0</v>
      </c>
      <c r="G28" s="16" t="n">
        <f aca="false">D28-F28</f>
        <v>531506.64</v>
      </c>
    </row>
    <row r="29" customFormat="false" ht="15" hidden="false" customHeight="false" outlineLevel="0" collapsed="false">
      <c r="A29" s="18"/>
      <c r="D29" s="1" t="n">
        <f aca="false">C29+D28</f>
        <v>531506.64</v>
      </c>
      <c r="F29" s="1" t="n">
        <f aca="false">E29+F28</f>
        <v>0</v>
      </c>
      <c r="G29" s="16" t="n">
        <f aca="false">D29-F29</f>
        <v>531506.64</v>
      </c>
    </row>
    <row r="30" customFormat="false" ht="15" hidden="false" customHeight="false" outlineLevel="0" collapsed="false">
      <c r="A30" s="18"/>
      <c r="D30" s="1" t="n">
        <f aca="false">C30+D29</f>
        <v>531506.64</v>
      </c>
      <c r="F30" s="1" t="n">
        <f aca="false">E30+F29</f>
        <v>0</v>
      </c>
      <c r="G30" s="16" t="n">
        <f aca="false">D30-F30</f>
        <v>531506.64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6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9271255060729"/>
    <col collapsed="false" hidden="false" max="2" min="2" style="0" width="24.5303643724696"/>
    <col collapsed="false" hidden="false" max="5" min="3" style="1" width="10.1781376518219"/>
    <col collapsed="false" hidden="false" max="6" min="6" style="1" width="10.497975708502"/>
    <col collapsed="false" hidden="false" max="10" min="7" style="1" width="10.1781376518219"/>
    <col collapsed="false" hidden="false" max="11" min="11" style="1" width="10.6032388663968"/>
    <col collapsed="false" hidden="false" max="12" min="12" style="0" width="10.497975708502"/>
    <col collapsed="false" hidden="false" max="13" min="13" style="0" width="10.0688259109312"/>
    <col collapsed="false" hidden="false" max="1025" min="14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64</v>
      </c>
      <c r="F1" s="21" t="s">
        <v>14</v>
      </c>
      <c r="G1" s="21" t="s">
        <v>15</v>
      </c>
      <c r="H1" s="21" t="s">
        <v>16</v>
      </c>
      <c r="I1" s="21" t="s">
        <v>7</v>
      </c>
      <c r="J1" s="20" t="s">
        <v>17</v>
      </c>
      <c r="K1" s="21" t="s">
        <v>18</v>
      </c>
      <c r="L1" s="18"/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0</v>
      </c>
      <c r="D2" s="3" t="n">
        <f aca="false">SUM(D6:D1000)</f>
        <v>0</v>
      </c>
      <c r="E2" s="3" t="n">
        <f aca="false">SUM(E6:E1000)</f>
        <v>0</v>
      </c>
      <c r="F2" s="3" t="n">
        <f aca="false">SUM(F6:F1000)</f>
        <v>5667</v>
      </c>
      <c r="G2" s="3" t="n">
        <f aca="false">SUM(G6:G1000)</f>
        <v>0</v>
      </c>
      <c r="H2" s="3" t="n">
        <f aca="false">SUM(H6:H1000)</f>
        <v>190</v>
      </c>
      <c r="I2" s="3" t="n">
        <f aca="false">SUM(I6:I1000)</f>
        <v>2404.2</v>
      </c>
      <c r="J2" s="3" t="n">
        <f aca="false">SUM(J6:J1000)</f>
        <v>500</v>
      </c>
      <c r="K2" s="3" t="n">
        <f aca="false">SUM(K6:K1000)</f>
        <v>8761.2</v>
      </c>
    </row>
    <row r="3" customFormat="false" ht="15" hidden="true" customHeight="true" outlineLevel="0" collapsed="false">
      <c r="A3" s="19" t="s">
        <v>19</v>
      </c>
      <c r="B3" s="3" t="n">
        <f aca="false">MAX(A6:A1000)-MIN(A6:A1000)+1</f>
        <v>10</v>
      </c>
      <c r="C3" s="3"/>
      <c r="D3" s="3"/>
      <c r="E3" s="3"/>
      <c r="F3" s="3"/>
      <c r="G3" s="3"/>
      <c r="H3" s="3"/>
      <c r="I3" s="3"/>
      <c r="J3" s="3"/>
      <c r="K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0</v>
      </c>
      <c r="D4" s="3" t="n">
        <f aca="false">D2/$B3</f>
        <v>0</v>
      </c>
      <c r="E4" s="3" t="n">
        <f aca="false">E2/$B3</f>
        <v>0</v>
      </c>
      <c r="F4" s="3" t="n">
        <f aca="false">F2/$B3</f>
        <v>566.7</v>
      </c>
      <c r="G4" s="3" t="n">
        <f aca="false">G2/$B3</f>
        <v>0</v>
      </c>
      <c r="H4" s="3" t="n">
        <f aca="false">H2/$B3</f>
        <v>19</v>
      </c>
      <c r="I4" s="3" t="n">
        <f aca="false">I2/$B3</f>
        <v>240.42</v>
      </c>
      <c r="J4" s="3" t="n">
        <f aca="false">J2/$B3</f>
        <v>50</v>
      </c>
      <c r="K4" s="3" t="n">
        <f aca="false">K2/$B3</f>
        <v>876.12</v>
      </c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0</v>
      </c>
      <c r="D5" s="3" t="n">
        <f aca="false">D4*30.44</f>
        <v>0</v>
      </c>
      <c r="E5" s="3" t="n">
        <f aca="false">E4*30.44</f>
        <v>0</v>
      </c>
      <c r="F5" s="3" t="n">
        <f aca="false">F4*30.44</f>
        <v>17250.348</v>
      </c>
      <c r="G5" s="3" t="n">
        <f aca="false">G4*30.44</f>
        <v>0</v>
      </c>
      <c r="H5" s="3" t="n">
        <f aca="false">H4*30.44</f>
        <v>578.36</v>
      </c>
      <c r="I5" s="3" t="n">
        <f aca="false">I4*30.44</f>
        <v>7318.3848</v>
      </c>
      <c r="J5" s="3" t="n">
        <f aca="false">J4*30.44</f>
        <v>1522</v>
      </c>
      <c r="K5" s="3" t="n">
        <f aca="false">SUM(C5:J5)</f>
        <v>26669.0928</v>
      </c>
    </row>
    <row r="6" customFormat="false" ht="15" hidden="false" customHeight="false" outlineLevel="0" collapsed="false">
      <c r="A6" s="18" t="n">
        <v>41856</v>
      </c>
      <c r="B6" s="0" t="s">
        <v>100</v>
      </c>
      <c r="F6" s="0"/>
      <c r="H6" s="0"/>
      <c r="I6" s="1" t="n">
        <v>119</v>
      </c>
      <c r="J6" s="0"/>
      <c r="K6" s="1" t="n">
        <f aca="false">SUM(C6:J6)</f>
        <v>119</v>
      </c>
      <c r="L6" s="18"/>
    </row>
    <row r="7" customFormat="false" ht="15" hidden="false" customHeight="false" outlineLevel="0" collapsed="false">
      <c r="A7" s="18"/>
      <c r="B7" s="0" t="s">
        <v>14</v>
      </c>
      <c r="F7" s="1" t="n">
        <v>1039</v>
      </c>
      <c r="H7" s="0"/>
      <c r="I7" s="0"/>
      <c r="J7" s="0"/>
      <c r="K7" s="1" t="n">
        <f aca="false">SUM(C7:J7)</f>
        <v>1039</v>
      </c>
    </row>
    <row r="8" customFormat="false" ht="15" hidden="false" customHeight="false" outlineLevel="0" collapsed="false">
      <c r="A8" s="18" t="n">
        <v>41857</v>
      </c>
      <c r="B8" s="0" t="s">
        <v>14</v>
      </c>
      <c r="F8" s="1" t="n">
        <v>108</v>
      </c>
      <c r="H8" s="0"/>
      <c r="I8" s="0"/>
      <c r="J8" s="0"/>
      <c r="K8" s="1" t="n">
        <f aca="false">SUM(C8:J8)</f>
        <v>108</v>
      </c>
    </row>
    <row r="9" customFormat="false" ht="15" hidden="false" customHeight="false" outlineLevel="0" collapsed="false">
      <c r="A9" s="18"/>
      <c r="B9" s="0" t="s">
        <v>14</v>
      </c>
      <c r="F9" s="1" t="n">
        <v>643</v>
      </c>
      <c r="H9" s="0"/>
      <c r="I9" s="0"/>
      <c r="J9" s="0"/>
      <c r="K9" s="1" t="n">
        <f aca="false">SUM(C9:J9)</f>
        <v>643</v>
      </c>
    </row>
    <row r="10" customFormat="false" ht="15" hidden="false" customHeight="false" outlineLevel="0" collapsed="false">
      <c r="A10" s="18" t="n">
        <v>41859</v>
      </c>
      <c r="B10" s="0" t="s">
        <v>14</v>
      </c>
      <c r="F10" s="1" t="n">
        <v>1245</v>
      </c>
      <c r="H10" s="0"/>
      <c r="I10" s="0"/>
      <c r="J10" s="0"/>
      <c r="K10" s="1" t="n">
        <f aca="false">SUM(C10:J10)</f>
        <v>1245</v>
      </c>
    </row>
    <row r="11" customFormat="false" ht="15" hidden="false" customHeight="false" outlineLevel="0" collapsed="false">
      <c r="A11" s="18" t="n">
        <v>41860</v>
      </c>
      <c r="B11" s="0" t="s">
        <v>14</v>
      </c>
      <c r="F11" s="1" t="n">
        <f aca="false">202+160</f>
        <v>362</v>
      </c>
      <c r="H11" s="0"/>
      <c r="I11" s="0"/>
      <c r="J11" s="0"/>
      <c r="K11" s="1" t="n">
        <f aca="false">SUM(C11:J11)</f>
        <v>362</v>
      </c>
    </row>
    <row r="12" customFormat="false" ht="15" hidden="false" customHeight="false" outlineLevel="0" collapsed="false">
      <c r="A12" s="18"/>
      <c r="B12" s="0" t="s">
        <v>101</v>
      </c>
      <c r="F12" s="0"/>
      <c r="H12" s="0"/>
      <c r="I12" s="0"/>
      <c r="J12" s="1" t="n">
        <v>300</v>
      </c>
      <c r="K12" s="1" t="n">
        <f aca="false">SUM(C12:J12)</f>
        <v>300</v>
      </c>
    </row>
    <row r="13" customFormat="false" ht="15" hidden="false" customHeight="false" outlineLevel="0" collapsed="false">
      <c r="A13" s="18" t="n">
        <v>41861</v>
      </c>
      <c r="B13" s="0" t="s">
        <v>14</v>
      </c>
      <c r="F13" s="1" t="n">
        <f aca="false">440-I14</f>
        <v>258</v>
      </c>
      <c r="H13" s="0"/>
      <c r="I13" s="0"/>
      <c r="J13" s="0"/>
      <c r="K13" s="1" t="n">
        <f aca="false">SUM(C13:J13)</f>
        <v>258</v>
      </c>
    </row>
    <row r="14" customFormat="false" ht="15" hidden="false" customHeight="false" outlineLevel="0" collapsed="false">
      <c r="A14" s="18"/>
      <c r="B14" s="0" t="s">
        <v>102</v>
      </c>
      <c r="F14" s="0"/>
      <c r="H14" s="0"/>
      <c r="I14" s="1" t="n">
        <v>182</v>
      </c>
      <c r="J14" s="0"/>
      <c r="K14" s="1" t="n">
        <f aca="false">SUM(C14:J14)</f>
        <v>182</v>
      </c>
    </row>
    <row r="15" customFormat="false" ht="15" hidden="false" customHeight="false" outlineLevel="0" collapsed="false">
      <c r="A15" s="18"/>
      <c r="B15" s="0" t="s">
        <v>103</v>
      </c>
      <c r="F15" s="0"/>
      <c r="H15" s="0"/>
      <c r="I15" s="1" t="n">
        <v>349</v>
      </c>
      <c r="J15" s="0"/>
      <c r="K15" s="1" t="n">
        <f aca="false">SUM(C15:J15)</f>
        <v>349</v>
      </c>
    </row>
    <row r="16" customFormat="false" ht="15" hidden="false" customHeight="false" outlineLevel="0" collapsed="false">
      <c r="A16" s="18"/>
      <c r="B16" s="0" t="s">
        <v>104</v>
      </c>
      <c r="F16" s="0"/>
      <c r="H16" s="0"/>
      <c r="I16" s="1" t="n">
        <v>750</v>
      </c>
      <c r="J16" s="0"/>
      <c r="K16" s="1" t="n">
        <f aca="false">SUM(C16:J16)</f>
        <v>750</v>
      </c>
    </row>
    <row r="17" customFormat="false" ht="15" hidden="false" customHeight="false" outlineLevel="0" collapsed="false">
      <c r="A17" s="18" t="n">
        <v>41862</v>
      </c>
      <c r="B17" s="0" t="s">
        <v>32</v>
      </c>
      <c r="F17" s="0"/>
      <c r="H17" s="1" t="n">
        <v>30</v>
      </c>
      <c r="I17" s="0"/>
      <c r="J17" s="0"/>
      <c r="K17" s="1" t="n">
        <f aca="false">SUM(C17:J17)</f>
        <v>30</v>
      </c>
    </row>
    <row r="18" customFormat="false" ht="15" hidden="false" customHeight="false" outlineLevel="0" collapsed="false">
      <c r="A18" s="18"/>
      <c r="B18" s="0" t="s">
        <v>50</v>
      </c>
      <c r="F18" s="0"/>
      <c r="H18" s="0"/>
      <c r="I18" s="1" t="n">
        <v>674.2</v>
      </c>
      <c r="J18" s="0"/>
      <c r="K18" s="1" t="n">
        <f aca="false">SUM(C18:J18)</f>
        <v>674.2</v>
      </c>
    </row>
    <row r="19" customFormat="false" ht="15" hidden="false" customHeight="false" outlineLevel="0" collapsed="false">
      <c r="A19" s="18"/>
      <c r="B19" s="0" t="s">
        <v>105</v>
      </c>
      <c r="F19" s="0"/>
      <c r="H19" s="0"/>
      <c r="I19" s="1" t="n">
        <v>80</v>
      </c>
      <c r="J19" s="0"/>
      <c r="K19" s="1" t="n">
        <f aca="false">SUM(C19:J19)</f>
        <v>80</v>
      </c>
    </row>
    <row r="20" customFormat="false" ht="15" hidden="false" customHeight="false" outlineLevel="0" collapsed="false">
      <c r="A20" s="18"/>
      <c r="B20" s="0" t="s">
        <v>17</v>
      </c>
      <c r="F20" s="0"/>
      <c r="H20" s="0"/>
      <c r="I20" s="0"/>
      <c r="J20" s="1" t="n">
        <v>200</v>
      </c>
      <c r="K20" s="1" t="n">
        <f aca="false">SUM(C20:J20)</f>
        <v>200</v>
      </c>
    </row>
    <row r="21" customFormat="false" ht="15" hidden="false" customHeight="false" outlineLevel="0" collapsed="false">
      <c r="A21" s="18"/>
      <c r="B21" s="0" t="s">
        <v>106</v>
      </c>
      <c r="F21" s="0"/>
      <c r="H21" s="0"/>
      <c r="I21" s="1" t="n">
        <v>250</v>
      </c>
      <c r="K21" s="1" t="n">
        <f aca="false">SUM(C21:J21)</f>
        <v>250</v>
      </c>
    </row>
    <row r="22" customFormat="false" ht="15" hidden="false" customHeight="false" outlineLevel="0" collapsed="false">
      <c r="A22" s="18"/>
      <c r="B22" s="0" t="s">
        <v>14</v>
      </c>
      <c r="F22" s="1" t="n">
        <f aca="false">857+131</f>
        <v>988</v>
      </c>
      <c r="H22" s="0"/>
      <c r="K22" s="1" t="n">
        <f aca="false">SUM(C22:J22)</f>
        <v>988</v>
      </c>
    </row>
    <row r="23" customFormat="false" ht="15" hidden="false" customHeight="false" outlineLevel="0" collapsed="false">
      <c r="A23" s="18" t="n">
        <v>41863</v>
      </c>
      <c r="B23" s="0" t="s">
        <v>107</v>
      </c>
      <c r="F23" s="0"/>
      <c r="H23" s="1" t="n">
        <v>100</v>
      </c>
      <c r="K23" s="1" t="n">
        <f aca="false">SUM(C23:J23)</f>
        <v>100</v>
      </c>
    </row>
    <row r="24" customFormat="false" ht="15" hidden="false" customHeight="false" outlineLevel="0" collapsed="false">
      <c r="A24" s="18"/>
      <c r="B24" s="0" t="s">
        <v>14</v>
      </c>
      <c r="F24" s="1" t="n">
        <f aca="false">300+37</f>
        <v>337</v>
      </c>
      <c r="H24" s="0"/>
      <c r="K24" s="1" t="n">
        <f aca="false">SUM(C24:J24)</f>
        <v>337</v>
      </c>
    </row>
    <row r="25" customFormat="false" ht="15" hidden="false" customHeight="false" outlineLevel="0" collapsed="false">
      <c r="A25" s="18" t="n">
        <v>41864</v>
      </c>
      <c r="B25" s="0" t="s">
        <v>14</v>
      </c>
      <c r="F25" s="1" t="n">
        <v>350</v>
      </c>
      <c r="H25" s="0"/>
      <c r="K25" s="1" t="n">
        <f aca="false">SUM(C25:J25)</f>
        <v>350</v>
      </c>
    </row>
    <row r="26" customFormat="false" ht="15" hidden="false" customHeight="false" outlineLevel="0" collapsed="false">
      <c r="A26" s="18" t="n">
        <v>41865</v>
      </c>
      <c r="B26" s="0" t="s">
        <v>108</v>
      </c>
      <c r="F26" s="0"/>
      <c r="H26" s="1" t="n">
        <f aca="false">30+30</f>
        <v>60</v>
      </c>
      <c r="K26" s="1" t="n">
        <f aca="false">SUM(C26:J26)</f>
        <v>60</v>
      </c>
    </row>
    <row r="27" customFormat="false" ht="15" hidden="false" customHeight="false" outlineLevel="0" collapsed="false">
      <c r="A27" s="18"/>
      <c r="B27" s="0" t="s">
        <v>14</v>
      </c>
      <c r="F27" s="1" t="n">
        <f aca="false">276+61</f>
        <v>337</v>
      </c>
      <c r="K27" s="1" t="n">
        <f aca="false">SUM(C27:J27)</f>
        <v>337</v>
      </c>
    </row>
    <row r="28" customFormat="false" ht="15" hidden="false" customHeight="false" outlineLevel="0" collapsed="false">
      <c r="A28" s="18"/>
      <c r="K28" s="1" t="n">
        <f aca="false">SUM(C28:J28)</f>
        <v>0</v>
      </c>
    </row>
    <row r="29" customFormat="false" ht="15" hidden="false" customHeight="false" outlineLevel="0" collapsed="false">
      <c r="A29" s="18"/>
      <c r="K29" s="1" t="n">
        <f aca="false">SUM(C29:J29)</f>
        <v>0</v>
      </c>
    </row>
    <row r="30" customFormat="false" ht="15" hidden="false" customHeight="false" outlineLevel="0" collapsed="false">
      <c r="A30" s="18"/>
      <c r="K30" s="1" t="n">
        <f aca="false">SUM(C30:J30)</f>
        <v>0</v>
      </c>
    </row>
    <row r="31" customFormat="false" ht="15" hidden="false" customHeight="false" outlineLevel="0" collapsed="false">
      <c r="A31" s="18"/>
      <c r="K31" s="1" t="n">
        <f aca="false">SUM(C31:J31)</f>
        <v>0</v>
      </c>
    </row>
    <row r="32" customFormat="false" ht="15" hidden="false" customHeight="false" outlineLevel="0" collapsed="false">
      <c r="A32" s="18"/>
      <c r="K32" s="1" t="n">
        <f aca="false">SUM(C32:J32)</f>
        <v>0</v>
      </c>
    </row>
    <row r="33" customFormat="false" ht="15" hidden="false" customHeight="false" outlineLevel="0" collapsed="false">
      <c r="A33" s="18"/>
      <c r="K33" s="1" t="n">
        <f aca="false">SUM(C33:J33)</f>
        <v>0</v>
      </c>
    </row>
    <row r="34" customFormat="false" ht="15" hidden="false" customHeight="false" outlineLevel="0" collapsed="false">
      <c r="A34" s="18"/>
      <c r="K34" s="1" t="n">
        <f aca="false">SUM(C34:J34)</f>
        <v>0</v>
      </c>
    </row>
    <row r="35" customFormat="false" ht="15" hidden="false" customHeight="false" outlineLevel="0" collapsed="false">
      <c r="A35" s="18"/>
      <c r="K35" s="1" t="n">
        <f aca="false">SUM(C35:J35)</f>
        <v>0</v>
      </c>
    </row>
    <row r="36" customFormat="false" ht="15" hidden="false" customHeight="false" outlineLevel="0" collapsed="false">
      <c r="A36" s="18"/>
      <c r="K36" s="1" t="n">
        <f aca="false">SUM(C36:J36)</f>
        <v>0</v>
      </c>
    </row>
    <row r="37" customFormat="false" ht="15" hidden="false" customHeight="false" outlineLevel="0" collapsed="false">
      <c r="A37" s="18"/>
      <c r="K37" s="1" t="n">
        <f aca="false">SUM(C37:J37)</f>
        <v>0</v>
      </c>
    </row>
    <row r="38" customFormat="false" ht="15" hidden="false" customHeight="false" outlineLevel="0" collapsed="false">
      <c r="A38" s="18"/>
      <c r="K38" s="1" t="n">
        <f aca="false">SUM(C38:J38)</f>
        <v>0</v>
      </c>
    </row>
    <row r="39" customFormat="false" ht="15" hidden="false" customHeight="false" outlineLevel="0" collapsed="false">
      <c r="A39" s="18"/>
      <c r="K39" s="1" t="n">
        <f aca="false">SUM(C39:J39)</f>
        <v>0</v>
      </c>
    </row>
    <row r="40" customFormat="false" ht="15" hidden="false" customHeight="false" outlineLevel="0" collapsed="false">
      <c r="A40" s="18"/>
      <c r="K40" s="1" t="n">
        <f aca="false">SUM(C40:J40)</f>
        <v>0</v>
      </c>
    </row>
    <row r="41" customFormat="false" ht="15" hidden="false" customHeight="false" outlineLevel="0" collapsed="false">
      <c r="A41" s="18"/>
      <c r="K41" s="1" t="n">
        <f aca="false">SUM(C41:J41)</f>
        <v>0</v>
      </c>
    </row>
    <row r="42" customFormat="false" ht="15" hidden="false" customHeight="false" outlineLevel="0" collapsed="false">
      <c r="A42" s="18"/>
      <c r="K42" s="1" t="n">
        <f aca="false">SUM(C42:J42)</f>
        <v>0</v>
      </c>
    </row>
    <row r="43" customFormat="false" ht="15" hidden="false" customHeight="false" outlineLevel="0" collapsed="false">
      <c r="A43" s="18"/>
      <c r="K43" s="1" t="n">
        <f aca="false">SUM(C43:J43)</f>
        <v>0</v>
      </c>
    </row>
    <row r="44" customFormat="false" ht="15" hidden="false" customHeight="false" outlineLevel="0" collapsed="false">
      <c r="A44" s="18"/>
      <c r="K44" s="1" t="n">
        <f aca="false">SUM(C44:J44)</f>
        <v>0</v>
      </c>
    </row>
    <row r="45" customFormat="false" ht="15" hidden="false" customHeight="false" outlineLevel="0" collapsed="false">
      <c r="A45" s="18"/>
      <c r="K45" s="1" t="n">
        <f aca="false">SUM(C45:J45)</f>
        <v>0</v>
      </c>
    </row>
    <row r="46" customFormat="false" ht="15" hidden="false" customHeight="false" outlineLevel="0" collapsed="false">
      <c r="A46" s="18"/>
      <c r="K46" s="1" t="n">
        <f aca="false">SUM(C46:J46)</f>
        <v>0</v>
      </c>
    </row>
    <row r="47" customFormat="false" ht="15" hidden="false" customHeight="false" outlineLevel="0" collapsed="false">
      <c r="A47" s="18"/>
      <c r="K47" s="1" t="n">
        <f aca="false">SUM(C47:J47)</f>
        <v>0</v>
      </c>
    </row>
    <row r="48" customFormat="false" ht="15" hidden="false" customHeight="false" outlineLevel="0" collapsed="false">
      <c r="A48" s="18"/>
      <c r="K48" s="1" t="n">
        <f aca="false">SUM(C48:J48)</f>
        <v>0</v>
      </c>
    </row>
    <row r="49" customFormat="false" ht="15" hidden="false" customHeight="false" outlineLevel="0" collapsed="false">
      <c r="A49" s="18"/>
      <c r="K49" s="1" t="n">
        <f aca="false">SUM(C49:J49)</f>
        <v>0</v>
      </c>
    </row>
    <row r="50" customFormat="false" ht="15" hidden="false" customHeight="false" outlineLevel="0" collapsed="false">
      <c r="A50" s="18"/>
      <c r="K50" s="1" t="n">
        <f aca="false">SUM(C50:J50)</f>
        <v>0</v>
      </c>
    </row>
    <row r="51" customFormat="false" ht="15" hidden="false" customHeight="false" outlineLevel="0" collapsed="false">
      <c r="A51" s="18"/>
      <c r="K51" s="1" t="n">
        <f aca="false">SUM(C51:J51)</f>
        <v>0</v>
      </c>
    </row>
    <row r="52" customFormat="false" ht="15" hidden="false" customHeight="false" outlineLevel="0" collapsed="false">
      <c r="A52" s="18"/>
      <c r="K52" s="1" t="n">
        <f aca="false">SUM(C52:J52)</f>
        <v>0</v>
      </c>
    </row>
    <row r="53" customFormat="false" ht="15" hidden="false" customHeight="false" outlineLevel="0" collapsed="false">
      <c r="A53" s="18"/>
      <c r="K53" s="1" t="n">
        <f aca="false">SUM(C53:J53)</f>
        <v>0</v>
      </c>
    </row>
    <row r="54" customFormat="false" ht="15" hidden="false" customHeight="false" outlineLevel="0" collapsed="false">
      <c r="A54" s="18"/>
      <c r="K54" s="1" t="n">
        <f aca="false">SUM(C54:J54)</f>
        <v>0</v>
      </c>
    </row>
    <row r="55" customFormat="false" ht="15" hidden="false" customHeight="false" outlineLevel="0" collapsed="false">
      <c r="A55" s="18"/>
      <c r="K55" s="1" t="n">
        <f aca="false">SUM(C55:J55)</f>
        <v>0</v>
      </c>
    </row>
    <row r="56" customFormat="false" ht="15" hidden="false" customHeight="false" outlineLevel="0" collapsed="false">
      <c r="A56" s="18"/>
      <c r="K56" s="1" t="n">
        <f aca="false">SUM(C56:J56)</f>
        <v>0</v>
      </c>
    </row>
    <row r="57" customFormat="false" ht="15" hidden="false" customHeight="false" outlineLevel="0" collapsed="false">
      <c r="A57" s="18"/>
      <c r="K57" s="1" t="n">
        <f aca="false">SUM(C57:J57)</f>
        <v>0</v>
      </c>
    </row>
    <row r="58" customFormat="false" ht="15" hidden="false" customHeight="false" outlineLevel="0" collapsed="false">
      <c r="A58" s="18"/>
      <c r="K58" s="1" t="n">
        <f aca="false">SUM(C58:J58)</f>
        <v>0</v>
      </c>
    </row>
    <row r="59" customFormat="false" ht="15" hidden="false" customHeight="false" outlineLevel="0" collapsed="false">
      <c r="A59" s="18"/>
      <c r="K59" s="1" t="n">
        <f aca="false">SUM(C59:J59)</f>
        <v>0</v>
      </c>
    </row>
    <row r="60" customFormat="false" ht="15" hidden="false" customHeight="false" outlineLevel="0" collapsed="false">
      <c r="A60" s="18"/>
      <c r="K60" s="1" t="n">
        <f aca="false">SUM(C60:J60)</f>
        <v>0</v>
      </c>
    </row>
    <row r="61" customFormat="false" ht="15" hidden="false" customHeight="false" outlineLevel="0" collapsed="false">
      <c r="A61" s="18"/>
      <c r="K61" s="1" t="n">
        <f aca="false">SUM(C61:J61)</f>
        <v>0</v>
      </c>
    </row>
    <row r="62" customFormat="false" ht="15" hidden="false" customHeight="false" outlineLevel="0" collapsed="false">
      <c r="A62" s="18"/>
      <c r="K62" s="1" t="n">
        <f aca="false">SUM(C62:J62)</f>
        <v>0</v>
      </c>
    </row>
    <row r="63" customFormat="false" ht="15" hidden="false" customHeight="false" outlineLevel="0" collapsed="false">
      <c r="A63" s="18"/>
      <c r="K63" s="1" t="n">
        <f aca="false">SUM(C63:J63)</f>
        <v>0</v>
      </c>
    </row>
    <row r="64" customFormat="false" ht="15" hidden="false" customHeight="false" outlineLevel="0" collapsed="false">
      <c r="A64" s="18"/>
      <c r="K64" s="1" t="n">
        <f aca="false">SUM(C64:J64)</f>
        <v>0</v>
      </c>
    </row>
    <row r="65" customFormat="false" ht="15" hidden="false" customHeight="false" outlineLevel="0" collapsed="false">
      <c r="A65" s="18"/>
      <c r="K65" s="1" t="n">
        <f aca="false">SUM(C65:J65)</f>
        <v>0</v>
      </c>
    </row>
    <row r="66" customFormat="false" ht="15" hidden="false" customHeight="false" outlineLevel="0" collapsed="false">
      <c r="A66" s="18"/>
      <c r="K66" s="1" t="n">
        <f aca="false">SUM(C66:J66)</f>
        <v>0</v>
      </c>
    </row>
    <row r="67" customFormat="false" ht="15" hidden="false" customHeight="false" outlineLevel="0" collapsed="false">
      <c r="A67" s="18"/>
      <c r="K67" s="1" t="n">
        <f aca="false">SUM(C67:J67)</f>
        <v>0</v>
      </c>
    </row>
    <row r="68" customFormat="false" ht="15" hidden="false" customHeight="false" outlineLevel="0" collapsed="false">
      <c r="A68" s="18"/>
      <c r="K68" s="1" t="n">
        <f aca="false">SUM(C68:J68)</f>
        <v>0</v>
      </c>
    </row>
    <row r="69" customFormat="false" ht="15" hidden="false" customHeight="false" outlineLevel="0" collapsed="false">
      <c r="A69" s="18"/>
      <c r="K69" s="1" t="n">
        <f aca="false">SUM(C69:J69)</f>
        <v>0</v>
      </c>
    </row>
    <row r="70" customFormat="false" ht="15" hidden="false" customHeight="false" outlineLevel="0" collapsed="false">
      <c r="A70" s="18"/>
      <c r="K70" s="1" t="n">
        <f aca="false">SUM(C70:J70)</f>
        <v>0</v>
      </c>
    </row>
    <row r="71" customFormat="false" ht="15" hidden="false" customHeight="false" outlineLevel="0" collapsed="false">
      <c r="A71" s="18"/>
      <c r="K71" s="1" t="n">
        <f aca="false">SUM(C71:J71)</f>
        <v>0</v>
      </c>
    </row>
    <row r="72" customFormat="false" ht="15" hidden="false" customHeight="false" outlineLevel="0" collapsed="false">
      <c r="A72" s="18"/>
      <c r="K72" s="1" t="n">
        <f aca="false">SUM(C72:J72)</f>
        <v>0</v>
      </c>
    </row>
    <row r="73" customFormat="false" ht="15" hidden="false" customHeight="false" outlineLevel="0" collapsed="false">
      <c r="A73" s="18"/>
      <c r="K73" s="1" t="n">
        <f aca="false">SUM(C73:J73)</f>
        <v>0</v>
      </c>
    </row>
    <row r="74" customFormat="false" ht="15" hidden="false" customHeight="false" outlineLevel="0" collapsed="false">
      <c r="K74" s="1" t="n">
        <f aca="false">SUM(C74:J74)</f>
        <v>0</v>
      </c>
    </row>
    <row r="75" customFormat="false" ht="15" hidden="false" customHeight="false" outlineLevel="0" collapsed="false">
      <c r="K75" s="1" t="n">
        <f aca="false">SUM(C75:J75)</f>
        <v>0</v>
      </c>
    </row>
    <row r="76" customFormat="false" ht="15" hidden="false" customHeight="false" outlineLevel="0" collapsed="false">
      <c r="A76" s="18"/>
      <c r="K76" s="1" t="n">
        <f aca="false">SUM(C76:J76)</f>
        <v>0</v>
      </c>
    </row>
    <row r="77" customFormat="false" ht="15" hidden="false" customHeight="false" outlineLevel="0" collapsed="false">
      <c r="A77" s="18"/>
      <c r="K77" s="1" t="n">
        <f aca="false">SUM(C77:J77)</f>
        <v>0</v>
      </c>
    </row>
    <row r="78" customFormat="false" ht="15" hidden="false" customHeight="false" outlineLevel="0" collapsed="false">
      <c r="A78" s="18"/>
      <c r="K78" s="1" t="n">
        <f aca="false">SUM(C78:J78)</f>
        <v>0</v>
      </c>
    </row>
    <row r="79" customFormat="false" ht="15" hidden="false" customHeight="false" outlineLevel="0" collapsed="false">
      <c r="A79" s="18"/>
      <c r="K79" s="1" t="n">
        <f aca="false">SUM(C79:J79)</f>
        <v>0</v>
      </c>
    </row>
    <row r="80" customFormat="false" ht="15" hidden="false" customHeight="false" outlineLevel="0" collapsed="false">
      <c r="A80" s="18"/>
      <c r="K80" s="1" t="n">
        <f aca="false">SUM(C80:J80)</f>
        <v>0</v>
      </c>
    </row>
    <row r="81" customFormat="false" ht="15" hidden="false" customHeight="false" outlineLevel="0" collapsed="false">
      <c r="A81" s="18"/>
      <c r="K81" s="1" t="n">
        <f aca="false">SUM(C81:J81)</f>
        <v>0</v>
      </c>
    </row>
    <row r="82" customFormat="false" ht="15" hidden="false" customHeight="false" outlineLevel="0" collapsed="false">
      <c r="A82" s="18"/>
      <c r="K82" s="1" t="n">
        <f aca="false">SUM(C82:J82)</f>
        <v>0</v>
      </c>
    </row>
    <row r="83" customFormat="false" ht="15" hidden="false" customHeight="false" outlineLevel="0" collapsed="false">
      <c r="A83" s="18"/>
      <c r="K83" s="1" t="n">
        <f aca="false">SUM(C83:J83)</f>
        <v>0</v>
      </c>
    </row>
    <row r="84" customFormat="false" ht="15" hidden="false" customHeight="false" outlineLevel="0" collapsed="false">
      <c r="A84" s="18"/>
      <c r="K84" s="1" t="n">
        <f aca="false">SUM(C84:J84)</f>
        <v>0</v>
      </c>
    </row>
    <row r="85" customFormat="false" ht="15" hidden="false" customHeight="false" outlineLevel="0" collapsed="false">
      <c r="A85" s="18"/>
      <c r="K85" s="1" t="n">
        <f aca="false">SUM(C85:J85)</f>
        <v>0</v>
      </c>
    </row>
    <row r="86" customFormat="false" ht="15" hidden="false" customHeight="false" outlineLevel="0" collapsed="false">
      <c r="A86" s="18"/>
      <c r="K86" s="1" t="n">
        <f aca="false">SUM(C86:J86)</f>
        <v>0</v>
      </c>
    </row>
    <row r="87" customFormat="false" ht="15" hidden="false" customHeight="false" outlineLevel="0" collapsed="false">
      <c r="A87" s="18"/>
      <c r="K87" s="1" t="n">
        <f aca="false">SUM(C87:J87)</f>
        <v>0</v>
      </c>
    </row>
    <row r="88" customFormat="false" ht="15" hidden="false" customHeight="false" outlineLevel="0" collapsed="false">
      <c r="A88" s="18"/>
      <c r="K88" s="1" t="n">
        <f aca="false">SUM(C88:J88)</f>
        <v>0</v>
      </c>
    </row>
    <row r="89" customFormat="false" ht="15" hidden="false" customHeight="false" outlineLevel="0" collapsed="false">
      <c r="A89" s="18"/>
      <c r="K89" s="1" t="n">
        <f aca="false">SUM(C89:J89)</f>
        <v>0</v>
      </c>
    </row>
    <row r="90" customFormat="false" ht="15" hidden="false" customHeight="false" outlineLevel="0" collapsed="false">
      <c r="A90" s="18"/>
      <c r="K90" s="1" t="n">
        <f aca="false">SUM(C90:J90)</f>
        <v>0</v>
      </c>
    </row>
    <row r="91" customFormat="false" ht="15" hidden="false" customHeight="false" outlineLevel="0" collapsed="false">
      <c r="A91" s="18"/>
      <c r="K91" s="1" t="n">
        <f aca="false">SUM(C91:J91)</f>
        <v>0</v>
      </c>
    </row>
    <row r="92" customFormat="false" ht="15" hidden="false" customHeight="false" outlineLevel="0" collapsed="false">
      <c r="A92" s="18"/>
      <c r="K92" s="1" t="n">
        <f aca="false">SUM(C92:J92)</f>
        <v>0</v>
      </c>
    </row>
    <row r="93" customFormat="false" ht="15" hidden="false" customHeight="false" outlineLevel="0" collapsed="false">
      <c r="A93" s="18"/>
      <c r="K93" s="1" t="n">
        <f aca="false">SUM(C93:J93)</f>
        <v>0</v>
      </c>
    </row>
    <row r="94" customFormat="false" ht="15" hidden="false" customHeight="false" outlineLevel="0" collapsed="false">
      <c r="A94" s="18"/>
      <c r="K94" s="1" t="n">
        <f aca="false">SUM(C94:J94)</f>
        <v>0</v>
      </c>
    </row>
    <row r="95" customFormat="false" ht="15" hidden="false" customHeight="false" outlineLevel="0" collapsed="false">
      <c r="A95" s="18"/>
      <c r="K95" s="1" t="n">
        <f aca="false">SUM(C95:J95)</f>
        <v>0</v>
      </c>
    </row>
    <row r="96" customFormat="false" ht="15" hidden="false" customHeight="false" outlineLevel="0" collapsed="false">
      <c r="A96" s="18"/>
      <c r="K96" s="1" t="n">
        <f aca="false">SUM(C96:J96)</f>
        <v>0</v>
      </c>
    </row>
    <row r="97" customFormat="false" ht="15" hidden="false" customHeight="false" outlineLevel="0" collapsed="false">
      <c r="A97" s="18"/>
      <c r="K97" s="1" t="n">
        <f aca="false">SUM(C97:J97)</f>
        <v>0</v>
      </c>
    </row>
    <row r="98" customFormat="false" ht="15" hidden="false" customHeight="false" outlineLevel="0" collapsed="false">
      <c r="A98" s="18"/>
      <c r="K98" s="1" t="n">
        <f aca="false">SUM(C98:J98)</f>
        <v>0</v>
      </c>
    </row>
    <row r="99" customFormat="false" ht="15" hidden="false" customHeight="false" outlineLevel="0" collapsed="false">
      <c r="A99" s="18"/>
      <c r="K99" s="1" t="n">
        <f aca="false">SUM(C99:J99)</f>
        <v>0</v>
      </c>
      <c r="P99" s="1"/>
    </row>
    <row r="100" customFormat="false" ht="15" hidden="false" customHeight="false" outlineLevel="0" collapsed="false">
      <c r="A100" s="18"/>
      <c r="K100" s="1" t="n">
        <f aca="false">SUM(C100:J100)</f>
        <v>0</v>
      </c>
    </row>
    <row r="101" customFormat="false" ht="15" hidden="false" customHeight="false" outlineLevel="0" collapsed="false">
      <c r="A101" s="18"/>
      <c r="K101" s="1" t="n">
        <f aca="false">SUM(C101:J101)</f>
        <v>0</v>
      </c>
    </row>
    <row r="102" customFormat="false" ht="15" hidden="false" customHeight="false" outlineLevel="0" collapsed="false">
      <c r="A102" s="18"/>
      <c r="K102" s="1" t="n">
        <f aca="false">SUM(C102:J102)</f>
        <v>0</v>
      </c>
    </row>
    <row r="103" customFormat="false" ht="15" hidden="false" customHeight="false" outlineLevel="0" collapsed="false">
      <c r="A103" s="18"/>
      <c r="K103" s="1" t="n">
        <f aca="false">SUM(C103:J103)</f>
        <v>0</v>
      </c>
    </row>
    <row r="104" customFormat="false" ht="15" hidden="false" customHeight="false" outlineLevel="0" collapsed="false">
      <c r="A104" s="18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18"/>
      <c r="K107" s="1" t="n">
        <f aca="false">SUM(C107:J107)</f>
        <v>0</v>
      </c>
    </row>
    <row r="108" customFormat="false" ht="15" hidden="false" customHeight="false" outlineLevel="0" collapsed="false">
      <c r="A108" s="18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18"/>
      <c r="K110" s="1" t="n">
        <f aca="false">SUM(C110:J110)</f>
        <v>0</v>
      </c>
    </row>
    <row r="111" customFormat="false" ht="15" hidden="false" customHeight="false" outlineLevel="0" collapsed="false">
      <c r="A111" s="18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18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18"/>
      <c r="K115" s="1" t="n">
        <f aca="false">SUM(C115:J115)</f>
        <v>0</v>
      </c>
    </row>
    <row r="116" customFormat="false" ht="15" hidden="false" customHeight="false" outlineLevel="0" collapsed="false">
      <c r="A116" s="18"/>
      <c r="K116" s="1" t="n">
        <f aca="false">SUM(C116:J116)</f>
        <v>0</v>
      </c>
    </row>
    <row r="117" customFormat="false" ht="15" hidden="false" customHeight="false" outlineLevel="0" collapsed="false">
      <c r="A117" s="18"/>
      <c r="K117" s="1" t="n">
        <f aca="false">SUM(C117:J117)</f>
        <v>0</v>
      </c>
    </row>
    <row r="118" customFormat="false" ht="15" hidden="false" customHeight="false" outlineLevel="0" collapsed="false">
      <c r="A118" s="18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18"/>
      <c r="K120" s="1" t="n">
        <f aca="false">SUM(C120:J120)</f>
        <v>0</v>
      </c>
    </row>
    <row r="121" customFormat="false" ht="15" hidden="false" customHeight="false" outlineLevel="0" collapsed="false">
      <c r="A121" s="18"/>
      <c r="K121" s="1" t="n">
        <f aca="false">SUM(C121:J121)</f>
        <v>0</v>
      </c>
    </row>
    <row r="122" customFormat="false" ht="15" hidden="false" customHeight="false" outlineLevel="0" collapsed="false">
      <c r="A122" s="18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18"/>
      <c r="K124" s="1" t="n">
        <f aca="false">SUM(C124:J124)</f>
        <v>0</v>
      </c>
    </row>
    <row r="125" customFormat="false" ht="15" hidden="false" customHeight="false" outlineLevel="0" collapsed="false">
      <c r="A125" s="18"/>
      <c r="K125" s="1" t="n">
        <f aca="false">SUM(C125:J125)</f>
        <v>0</v>
      </c>
    </row>
    <row r="126" customFormat="false" ht="15" hidden="false" customHeight="false" outlineLevel="0" collapsed="false">
      <c r="A126" s="18"/>
      <c r="K126" s="1" t="n">
        <f aca="false">SUM(C126:J126)</f>
        <v>0</v>
      </c>
    </row>
    <row r="127" customFormat="false" ht="15" hidden="false" customHeight="false" outlineLevel="0" collapsed="false">
      <c r="A127" s="18"/>
      <c r="K127" s="1" t="n">
        <f aca="false">SUM(C127:J127)</f>
        <v>0</v>
      </c>
    </row>
    <row r="128" customFormat="false" ht="15" hidden="false" customHeight="false" outlineLevel="0" collapsed="false">
      <c r="A128" s="18"/>
      <c r="K128" s="1" t="n">
        <f aca="false">SUM(C128:J128)</f>
        <v>0</v>
      </c>
    </row>
    <row r="129" customFormat="false" ht="15" hidden="false" customHeight="false" outlineLevel="0" collapsed="false">
      <c r="A129" s="18"/>
      <c r="K129" s="1" t="n">
        <f aca="false">SUM(C129:J129)</f>
        <v>0</v>
      </c>
    </row>
    <row r="130" customFormat="false" ht="15" hidden="false" customHeight="false" outlineLevel="0" collapsed="false">
      <c r="A130" s="18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18"/>
      <c r="K132" s="1" t="n">
        <f aca="false">SUM(C132:J132)</f>
        <v>0</v>
      </c>
    </row>
    <row r="133" customFormat="false" ht="15" hidden="false" customHeight="false" outlineLevel="0" collapsed="false">
      <c r="A133" s="18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18"/>
      <c r="K135" s="1" t="n">
        <f aca="false">SUM(C135:J135)</f>
        <v>0</v>
      </c>
    </row>
    <row r="136" customFormat="false" ht="15" hidden="false" customHeight="false" outlineLevel="0" collapsed="false">
      <c r="A136" s="18"/>
      <c r="K136" s="1" t="n">
        <f aca="false">SUM(C136:J136)</f>
        <v>0</v>
      </c>
    </row>
    <row r="137" customFormat="false" ht="15" hidden="false" customHeight="false" outlineLevel="0" collapsed="false">
      <c r="A137" s="18"/>
      <c r="K137" s="1" t="n">
        <f aca="false">SUM(C137:J137)</f>
        <v>0</v>
      </c>
    </row>
    <row r="138" customFormat="false" ht="15" hidden="false" customHeight="false" outlineLevel="0" collapsed="false">
      <c r="A138" s="18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18"/>
      <c r="K140" s="1" t="n">
        <f aca="false">SUM(C140:J140)</f>
        <v>0</v>
      </c>
    </row>
    <row r="141" customFormat="false" ht="15" hidden="false" customHeight="false" outlineLevel="0" collapsed="false">
      <c r="A141" s="18"/>
      <c r="K141" s="1" t="n">
        <f aca="false">SUM(C141:J141)</f>
        <v>0</v>
      </c>
    </row>
    <row r="142" customFormat="false" ht="15" hidden="false" customHeight="false" outlineLevel="0" collapsed="false">
      <c r="A142" s="18"/>
      <c r="K142" s="1" t="n">
        <f aca="false">SUM(C142:J142)</f>
        <v>0</v>
      </c>
    </row>
    <row r="143" customFormat="false" ht="15" hidden="false" customHeight="false" outlineLevel="0" collapsed="false">
      <c r="A143" s="18"/>
      <c r="K143" s="1" t="n">
        <f aca="false">SUM(C143:J143)</f>
        <v>0</v>
      </c>
    </row>
    <row r="144" customFormat="false" ht="15" hidden="false" customHeight="false" outlineLevel="0" collapsed="false">
      <c r="A144" s="18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18"/>
      <c r="K148" s="1" t="n">
        <f aca="false">SUM(C148:J148)</f>
        <v>0</v>
      </c>
    </row>
    <row r="149" customFormat="false" ht="15" hidden="false" customHeight="false" outlineLevel="0" collapsed="false">
      <c r="A149" s="18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18"/>
      <c r="K151" s="1" t="n">
        <f aca="false">SUM(C151:J151)</f>
        <v>0</v>
      </c>
    </row>
    <row r="152" customFormat="false" ht="15" hidden="false" customHeight="false" outlineLevel="0" collapsed="false">
      <c r="A152" s="18"/>
      <c r="K152" s="1" t="n">
        <f aca="false">SUM(C152:J152)</f>
        <v>0</v>
      </c>
    </row>
    <row r="153" customFormat="false" ht="15" hidden="false" customHeight="false" outlineLevel="0" collapsed="false">
      <c r="A153" s="18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18"/>
      <c r="K156" s="1" t="n">
        <f aca="false">SUM(C156:J156)</f>
        <v>0</v>
      </c>
    </row>
    <row r="157" customFormat="false" ht="15" hidden="false" customHeight="false" outlineLevel="0" collapsed="false">
      <c r="A157" s="18"/>
      <c r="K157" s="1" t="n">
        <f aca="false">SUM(C157:J157)</f>
        <v>0</v>
      </c>
    </row>
    <row r="158" customFormat="false" ht="15" hidden="false" customHeight="false" outlineLevel="0" collapsed="false">
      <c r="A158" s="18"/>
      <c r="K158" s="1" t="n">
        <f aca="false">SUM(C158:J158)</f>
        <v>0</v>
      </c>
    </row>
    <row r="159" customFormat="false" ht="15" hidden="false" customHeight="false" outlineLevel="0" collapsed="false">
      <c r="A159" s="18"/>
      <c r="K159" s="1" t="n">
        <f aca="false">SUM(C159:J159)</f>
        <v>0</v>
      </c>
    </row>
    <row r="160" customFormat="false" ht="15" hidden="false" customHeight="false" outlineLevel="0" collapsed="false">
      <c r="A160" s="18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18"/>
      <c r="K162" s="1" t="n">
        <f aca="false">SUM(C162:J162)</f>
        <v>0</v>
      </c>
    </row>
    <row r="163" customFormat="false" ht="15" hidden="false" customHeight="false" outlineLevel="0" collapsed="false">
      <c r="A163" s="18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18"/>
      <c r="K165" s="1" t="n">
        <f aca="false">SUM(C165:J165)</f>
        <v>0</v>
      </c>
    </row>
    <row r="166" customFormat="false" ht="15" hidden="false" customHeight="false" outlineLevel="0" collapsed="false">
      <c r="A166" s="18"/>
      <c r="K166" s="1" t="n">
        <f aca="false">SUM(C166:J166)</f>
        <v>0</v>
      </c>
    </row>
    <row r="167" customFormat="false" ht="15" hidden="false" customHeight="false" outlineLevel="0" collapsed="false">
      <c r="A167" s="18"/>
      <c r="K167" s="1" t="n">
        <f aca="false">SUM(C167:J167)</f>
        <v>0</v>
      </c>
    </row>
    <row r="168" customFormat="false" ht="15" hidden="false" customHeight="false" outlineLevel="0" collapsed="false">
      <c r="A168" s="18"/>
      <c r="K168" s="1" t="n">
        <f aca="false">SUM(C168:J168)</f>
        <v>0</v>
      </c>
    </row>
    <row r="169" customFormat="false" ht="15" hidden="false" customHeight="false" outlineLevel="0" collapsed="false">
      <c r="A169" s="18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18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18"/>
      <c r="K173" s="1" t="n">
        <f aca="false">SUM(C173:J173)</f>
        <v>0</v>
      </c>
    </row>
    <row r="174" customFormat="false" ht="15" hidden="false" customHeight="false" outlineLevel="0" collapsed="false">
      <c r="A174" s="18"/>
      <c r="K174" s="1" t="n">
        <f aca="false">SUM(C174:J174)</f>
        <v>0</v>
      </c>
    </row>
    <row r="175" customFormat="false" ht="15" hidden="false" customHeight="false" outlineLevel="0" collapsed="false">
      <c r="A175" s="18"/>
      <c r="K175" s="1" t="n">
        <f aca="false">SUM(C175:J175)</f>
        <v>0</v>
      </c>
    </row>
    <row r="176" customFormat="false" ht="15" hidden="false" customHeight="false" outlineLevel="0" collapsed="false">
      <c r="A176" s="18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18"/>
      <c r="K178" s="1" t="n">
        <f aca="false">SUM(C178:J178)</f>
        <v>0</v>
      </c>
    </row>
    <row r="179" customFormat="false" ht="15" hidden="false" customHeight="false" outlineLevel="0" collapsed="false">
      <c r="A179" s="18"/>
      <c r="K179" s="1" t="n">
        <f aca="false">SUM(C179:J179)</f>
        <v>0</v>
      </c>
    </row>
    <row r="180" customFormat="false" ht="15" hidden="false" customHeight="false" outlineLevel="0" collapsed="false">
      <c r="A180" s="18"/>
      <c r="K180" s="1" t="n">
        <f aca="false">SUM(C180:J180)</f>
        <v>0</v>
      </c>
    </row>
    <row r="181" customFormat="false" ht="15" hidden="false" customHeight="false" outlineLevel="0" collapsed="false">
      <c r="A181" s="18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18"/>
      <c r="K184" s="1" t="n">
        <f aca="false">SUM(C184:J184)</f>
        <v>0</v>
      </c>
    </row>
    <row r="185" customFormat="false" ht="15" hidden="false" customHeight="false" outlineLevel="0" collapsed="false">
      <c r="A185" s="18"/>
      <c r="K185" s="1" t="n">
        <f aca="false">SUM(C185:J185)</f>
        <v>0</v>
      </c>
    </row>
    <row r="186" customFormat="false" ht="15" hidden="false" customHeight="false" outlineLevel="0" collapsed="false">
      <c r="A186" s="18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18"/>
      <c r="K189" s="1" t="n">
        <f aca="false">SUM(C189:J189)</f>
        <v>0</v>
      </c>
    </row>
    <row r="190" customFormat="false" ht="15" hidden="false" customHeight="false" outlineLevel="0" collapsed="false">
      <c r="A190" s="18"/>
      <c r="K190" s="1" t="n">
        <f aca="false">SUM(C190:J190)</f>
        <v>0</v>
      </c>
    </row>
    <row r="191" customFormat="false" ht="15" hidden="false" customHeight="false" outlineLevel="0" collapsed="false">
      <c r="A191" s="18"/>
      <c r="K191" s="1" t="n">
        <f aca="false">SUM(C191:J191)</f>
        <v>0</v>
      </c>
    </row>
    <row r="192" customFormat="false" ht="15" hidden="false" customHeight="false" outlineLevel="0" collapsed="false">
      <c r="A192" s="18"/>
      <c r="K192" s="1" t="n">
        <f aca="false">SUM(C192:J192)</f>
        <v>0</v>
      </c>
    </row>
    <row r="193" customFormat="false" ht="15" hidden="false" customHeight="false" outlineLevel="0" collapsed="false">
      <c r="A193" s="18"/>
      <c r="K193" s="1" t="n">
        <f aca="false">SUM(C193:J193)</f>
        <v>0</v>
      </c>
      <c r="L193" s="18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18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18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18"/>
      <c r="K201" s="1" t="n">
        <f aca="false">SUM(C201:I201)</f>
        <v>0</v>
      </c>
    </row>
    <row r="202" customFormat="false" ht="15" hidden="false" customHeight="false" outlineLevel="0" collapsed="false">
      <c r="A202" s="18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18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18"/>
      <c r="K210" s="1" t="n">
        <f aca="false">SUM(C210:J210)</f>
        <v>0</v>
      </c>
    </row>
    <row r="211" customFormat="false" ht="15" hidden="false" customHeight="false" outlineLevel="0" collapsed="false">
      <c r="A211" s="18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18"/>
      <c r="K213" s="1" t="n">
        <f aca="false">SUM(C213:J213)</f>
        <v>0</v>
      </c>
    </row>
    <row r="214" customFormat="false" ht="15" hidden="false" customHeight="false" outlineLevel="0" collapsed="false">
      <c r="A214" s="18"/>
      <c r="K214" s="1" t="n">
        <f aca="false">SUM(C214:J214)</f>
        <v>0</v>
      </c>
    </row>
    <row r="215" customFormat="false" ht="15" hidden="false" customHeight="false" outlineLevel="0" collapsed="false">
      <c r="A215" s="18"/>
      <c r="K215" s="1" t="n">
        <f aca="false">SUM(C215:J215)</f>
        <v>0</v>
      </c>
    </row>
    <row r="216" customFormat="false" ht="15" hidden="false" customHeight="false" outlineLevel="0" collapsed="false">
      <c r="A216" s="18"/>
      <c r="K216" s="1" t="n">
        <f aca="false">SUM(C216:J216)</f>
        <v>0</v>
      </c>
    </row>
    <row r="217" customFormat="false" ht="15" hidden="false" customHeight="false" outlineLevel="0" collapsed="false">
      <c r="A217" s="18"/>
      <c r="K217" s="1" t="n">
        <f aca="false">SUM(C217:J217)</f>
        <v>0</v>
      </c>
    </row>
    <row r="218" customFormat="false" ht="15" hidden="false" customHeight="false" outlineLevel="0" collapsed="false">
      <c r="A218" s="18"/>
      <c r="K218" s="1" t="n">
        <f aca="false">SUM(C218:J218)</f>
        <v>0</v>
      </c>
    </row>
    <row r="219" customFormat="false" ht="15" hidden="false" customHeight="false" outlineLevel="0" collapsed="false">
      <c r="A219" s="18"/>
      <c r="K219" s="1" t="n">
        <f aca="false">SUM(C219:J219)</f>
        <v>0</v>
      </c>
    </row>
    <row r="220" customFormat="false" ht="15" hidden="false" customHeight="false" outlineLevel="0" collapsed="false">
      <c r="A220" s="18"/>
      <c r="K220" s="1" t="n">
        <f aca="false">SUM(C220:J220)</f>
        <v>0</v>
      </c>
    </row>
    <row r="221" customFormat="false" ht="15" hidden="false" customHeight="false" outlineLevel="0" collapsed="false">
      <c r="A221" s="18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18"/>
      <c r="K223" s="1" t="n">
        <f aca="false">SUM(C223:J223)</f>
        <v>0</v>
      </c>
    </row>
    <row r="224" customFormat="false" ht="15" hidden="false" customHeight="false" outlineLevel="0" collapsed="false">
      <c r="A224" s="18"/>
      <c r="K224" s="1" t="n">
        <f aca="false">SUM(C224:J224)</f>
        <v>0</v>
      </c>
    </row>
    <row r="225" customFormat="false" ht="15" hidden="false" customHeight="false" outlineLevel="0" collapsed="false">
      <c r="A225" s="18"/>
      <c r="K225" s="1" t="n">
        <f aca="false">SUM(C225:J225)</f>
        <v>0</v>
      </c>
    </row>
    <row r="226" customFormat="false" ht="15" hidden="false" customHeight="false" outlineLevel="0" collapsed="false">
      <c r="A226" s="18"/>
      <c r="K226" s="1" t="n">
        <f aca="false">SUM(C226:J226)</f>
        <v>0</v>
      </c>
    </row>
    <row r="227" customFormat="false" ht="15" hidden="false" customHeight="false" outlineLevel="0" collapsed="false">
      <c r="A227" s="18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18"/>
      <c r="K230" s="1" t="n">
        <f aca="false">SUM(C230:J230)</f>
        <v>0</v>
      </c>
    </row>
    <row r="231" customFormat="false" ht="15" hidden="false" customHeight="false" outlineLevel="0" collapsed="false">
      <c r="A231" s="18"/>
      <c r="K231" s="1" t="n">
        <f aca="false">SUM(C231:J231)</f>
        <v>0</v>
      </c>
    </row>
    <row r="232" customFormat="false" ht="15" hidden="false" customHeight="false" outlineLevel="0" collapsed="false">
      <c r="A232" s="18"/>
      <c r="K232" s="1" t="n">
        <f aca="false">SUM(C232:J232)</f>
        <v>0</v>
      </c>
    </row>
    <row r="233" customFormat="false" ht="15" hidden="false" customHeight="false" outlineLevel="0" collapsed="false">
      <c r="A233" s="18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18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18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18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18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18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18"/>
      <c r="K248" s="1" t="n">
        <f aca="false">SUM(C248:J248)</f>
        <v>0</v>
      </c>
    </row>
    <row r="249" customFormat="false" ht="15" hidden="false" customHeight="false" outlineLevel="0" collapsed="false">
      <c r="A249" s="18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18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18"/>
      <c r="K256" s="1" t="n">
        <f aca="false">SUM(C256:J256)</f>
        <v>0</v>
      </c>
    </row>
    <row r="257" customFormat="false" ht="15" hidden="false" customHeight="false" outlineLevel="0" collapsed="false">
      <c r="A257" s="18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18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18"/>
      <c r="K263" s="1" t="n">
        <f aca="false">SUM(C263:J263)</f>
        <v>0</v>
      </c>
    </row>
    <row r="264" customFormat="false" ht="15" hidden="false" customHeight="false" outlineLevel="0" collapsed="false">
      <c r="A264" s="18"/>
      <c r="K264" s="1" t="n">
        <f aca="false">SUM(C264:J264)</f>
        <v>0</v>
      </c>
    </row>
    <row r="265" customFormat="false" ht="15" hidden="false" customHeight="false" outlineLevel="0" collapsed="false">
      <c r="A265" s="18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18"/>
      <c r="K267" s="1" t="n">
        <f aca="false">SUM(C267:J267)</f>
        <v>0</v>
      </c>
    </row>
    <row r="268" customFormat="false" ht="15" hidden="false" customHeight="false" outlineLevel="0" collapsed="false">
      <c r="A268" s="18"/>
      <c r="K268" s="1" t="n">
        <f aca="false">SUM(C268:J268)</f>
        <v>0</v>
      </c>
    </row>
    <row r="269" customFormat="false" ht="15" hidden="false" customHeight="false" outlineLevel="0" collapsed="false">
      <c r="A269" s="18"/>
      <c r="K269" s="1" t="n">
        <f aca="false">SUM(C269:J269)</f>
        <v>0</v>
      </c>
    </row>
    <row r="270" customFormat="false" ht="15" hidden="false" customHeight="false" outlineLevel="0" collapsed="false">
      <c r="A270" s="18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18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18"/>
      <c r="K275" s="1" t="n">
        <f aca="false">SUM(C275:J275)</f>
        <v>0</v>
      </c>
    </row>
    <row r="276" customFormat="false" ht="15" hidden="false" customHeight="false" outlineLevel="0" collapsed="false">
      <c r="A276" s="18"/>
      <c r="K276" s="1" t="n">
        <f aca="false">SUM(C276:J276)</f>
        <v>0</v>
      </c>
    </row>
    <row r="277" customFormat="false" ht="15" hidden="false" customHeight="false" outlineLevel="0" collapsed="false">
      <c r="A277" s="18"/>
      <c r="K277" s="1" t="n">
        <f aca="false">SUM(C277:J277)</f>
        <v>0</v>
      </c>
    </row>
    <row r="278" customFormat="false" ht="15" hidden="false" customHeight="false" outlineLevel="0" collapsed="false">
      <c r="A278" s="18"/>
      <c r="K278" s="1" t="n">
        <f aca="false">SUM(C278:J278)</f>
        <v>0</v>
      </c>
    </row>
    <row r="279" customFormat="false" ht="15" hidden="false" customHeight="false" outlineLevel="0" collapsed="false">
      <c r="A279" s="18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18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18"/>
      <c r="K283" s="1" t="n">
        <f aca="false">SUM(C283:J283)</f>
        <v>0</v>
      </c>
    </row>
    <row r="284" customFormat="false" ht="15" hidden="false" customHeight="false" outlineLevel="0" collapsed="false">
      <c r="A284" s="18"/>
      <c r="K284" s="1" t="n">
        <f aca="false">SUM(C284:J284)</f>
        <v>0</v>
      </c>
    </row>
    <row r="285" customFormat="false" ht="15" hidden="false" customHeight="false" outlineLevel="0" collapsed="false">
      <c r="A285" s="18"/>
      <c r="K285" s="1" t="n">
        <f aca="false">SUM(C285:J285)</f>
        <v>0</v>
      </c>
    </row>
    <row r="286" customFormat="false" ht="15" hidden="false" customHeight="false" outlineLevel="0" collapsed="false">
      <c r="A286" s="18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18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18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18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18"/>
      <c r="K296" s="1" t="n">
        <f aca="false">SUM(C296:J296)</f>
        <v>0</v>
      </c>
    </row>
    <row r="297" customFormat="false" ht="15" hidden="false" customHeight="false" outlineLevel="0" collapsed="false">
      <c r="A297" s="18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18"/>
      <c r="K299" s="1" t="n">
        <f aca="false">SUM(C299:J299)</f>
        <v>0</v>
      </c>
    </row>
    <row r="300" customFormat="false" ht="15" hidden="false" customHeight="false" outlineLevel="0" collapsed="false">
      <c r="A300" s="18"/>
      <c r="K300" s="1" t="n">
        <f aca="false">SUM(C300:J300)</f>
        <v>0</v>
      </c>
    </row>
    <row r="301" customFormat="false" ht="15" hidden="false" customHeight="false" outlineLevel="0" collapsed="false">
      <c r="A301" s="18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18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18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18"/>
      <c r="K308" s="1" t="n">
        <f aca="false">SUM(C308:J308)</f>
        <v>0</v>
      </c>
    </row>
    <row r="309" customFormat="false" ht="15" hidden="false" customHeight="false" outlineLevel="0" collapsed="false">
      <c r="A309" s="18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18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18"/>
      <c r="K317" s="1" t="n">
        <f aca="false">SUM(C317:J317)</f>
        <v>0</v>
      </c>
    </row>
    <row r="318" customFormat="false" ht="15" hidden="false" customHeight="false" outlineLevel="0" collapsed="false">
      <c r="A318" s="18"/>
      <c r="K318" s="1" t="n">
        <f aca="false">SUM(C318:J318)</f>
        <v>0</v>
      </c>
    </row>
    <row r="319" customFormat="false" ht="15" hidden="false" customHeight="false" outlineLevel="0" collapsed="false">
      <c r="A319" s="18"/>
      <c r="K319" s="1" t="n">
        <f aca="false">SUM(C319:J319)</f>
        <v>0</v>
      </c>
    </row>
    <row r="320" customFormat="false" ht="15" hidden="false" customHeight="false" outlineLevel="0" collapsed="false">
      <c r="A320" s="18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18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18"/>
      <c r="K327" s="1" t="n">
        <f aca="false">SUM(C327:J327)</f>
        <v>0</v>
      </c>
    </row>
    <row r="328" customFormat="false" ht="15" hidden="false" customHeight="false" outlineLevel="0" collapsed="false">
      <c r="A328" s="18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18"/>
      <c r="K333" s="1" t="n">
        <f aca="false">SUM(C333:J333)</f>
        <v>0</v>
      </c>
    </row>
    <row r="334" customFormat="false" ht="15" hidden="false" customHeight="false" outlineLevel="0" collapsed="false">
      <c r="A334" s="18"/>
      <c r="K334" s="1" t="n">
        <f aca="false">SUM(C334:J334)</f>
        <v>0</v>
      </c>
    </row>
    <row r="335" customFormat="false" ht="15" hidden="false" customHeight="false" outlineLevel="0" collapsed="false">
      <c r="A335" s="18"/>
      <c r="K335" s="1" t="n">
        <f aca="false">SUM(C335:J335)</f>
        <v>0</v>
      </c>
    </row>
    <row r="336" customFormat="false" ht="15" hidden="false" customHeight="false" outlineLevel="0" collapsed="false">
      <c r="A336" s="18"/>
      <c r="K336" s="1" t="n">
        <f aca="false">SUM(C336:J336)</f>
        <v>0</v>
      </c>
    </row>
    <row r="337" customFormat="false" ht="15" hidden="false" customHeight="false" outlineLevel="0" collapsed="false">
      <c r="A337" s="18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32.1376518218623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109</v>
      </c>
      <c r="B1" s="0" t="n">
        <v>424</v>
      </c>
    </row>
    <row r="2" customFormat="false" ht="15" hidden="false" customHeight="false" outlineLevel="0" collapsed="false">
      <c r="A2" s="0" t="s">
        <v>110</v>
      </c>
      <c r="B2" s="0" t="n">
        <v>5000</v>
      </c>
    </row>
    <row r="3" customFormat="false" ht="15" hidden="false" customHeight="false" outlineLevel="0" collapsed="false">
      <c r="A3" s="0" t="s">
        <v>111</v>
      </c>
      <c r="B3" s="0" t="n">
        <f aca="false">200*35.35</f>
        <v>7070</v>
      </c>
    </row>
    <row r="4" customFormat="false" ht="15" hidden="false" customHeight="false" outlineLevel="0" collapsed="false">
      <c r="A4" s="0" t="s">
        <v>112</v>
      </c>
      <c r="B4" s="0" t="n">
        <v>1000</v>
      </c>
    </row>
    <row r="5" customFormat="false" ht="15" hidden="false" customHeight="false" outlineLevel="0" collapsed="false">
      <c r="A5" s="0" t="s">
        <v>113</v>
      </c>
      <c r="B5" s="0" t="n">
        <v>1500</v>
      </c>
    </row>
    <row r="6" customFormat="false" ht="15" hidden="false" customHeight="false" outlineLevel="0" collapsed="false">
      <c r="A6" s="0" t="s">
        <v>114</v>
      </c>
      <c r="B6" s="0" t="n">
        <f aca="false">B3-B4-B5</f>
        <v>4570</v>
      </c>
    </row>
    <row r="7" customFormat="false" ht="15" hidden="false" customHeight="false" outlineLevel="0" collapsed="false">
      <c r="A7" s="0" t="s">
        <v>115</v>
      </c>
      <c r="B7" s="0" t="n">
        <v>400</v>
      </c>
    </row>
    <row r="8" customFormat="false" ht="15" hidden="false" customHeight="false" outlineLevel="0" collapsed="false">
      <c r="A8" s="0" t="s">
        <v>116</v>
      </c>
      <c r="B8" s="0" t="n">
        <v>300</v>
      </c>
    </row>
    <row r="10" customFormat="false" ht="15" hidden="false" customHeight="false" outlineLevel="0" collapsed="false">
      <c r="A10" s="0" t="s">
        <v>117</v>
      </c>
      <c r="B10" s="0" t="n">
        <f aca="false">B2+B6+B7+B8</f>
        <v>10270</v>
      </c>
    </row>
    <row r="11" customFormat="false" ht="15" hidden="false" customHeight="false" outlineLevel="0" collapsed="false">
      <c r="A11" s="0" t="s">
        <v>118</v>
      </c>
      <c r="B11" s="0" t="n">
        <f aca="false">B10/5</f>
        <v>2054</v>
      </c>
    </row>
    <row r="13" customFormat="false" ht="15" hidden="false" customHeight="false" outlineLevel="0" collapsed="false">
      <c r="A13" s="0" t="s">
        <v>119</v>
      </c>
      <c r="B13" s="0" t="n">
        <f aca="false">B2-B1-B4-B8-B11</f>
        <v>1222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497975708502"/>
    <col collapsed="false" hidden="false" max="2" min="2" style="0" width="23.1376518218623"/>
    <col collapsed="false" hidden="false" max="3" min="3" style="1" width="13.497975708502"/>
    <col collapsed="false" hidden="true" max="4" min="4" style="1" width="0"/>
    <col collapsed="false" hidden="false" max="5" min="5" style="1" width="12.6396761133603"/>
    <col collapsed="false" hidden="true" max="6" min="6" style="1" width="0"/>
    <col collapsed="false" hidden="false" max="7" min="7" style="0" width="10.6032388663968"/>
    <col collapsed="false" hidden="false" max="8" min="8" style="0" width="10.0688259109312"/>
    <col collapsed="false" hidden="false" max="9" min="9" style="0" width="8.57085020242915"/>
    <col collapsed="false" hidden="false" max="10" min="10" style="0" width="11.1417004048583"/>
    <col collapsed="false" hidden="false" max="11" min="11" style="0" width="12.3198380566802"/>
    <col collapsed="false" hidden="false" max="12" min="12" style="0" width="12.6396761133603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36.95</v>
      </c>
      <c r="K1" s="4" t="n">
        <v>47.85</v>
      </c>
      <c r="L1" s="4" t="n">
        <f aca="false">(J1 + K1) / 2</f>
        <v>42.4</v>
      </c>
    </row>
    <row r="2" s="6" customFormat="true" ht="15" hidden="false" customHeight="false" outlineLevel="0" collapsed="false">
      <c r="A2" s="5" t="n">
        <v>41889</v>
      </c>
      <c r="B2" s="6" t="s">
        <v>8</v>
      </c>
      <c r="C2" s="7" t="n">
        <f aca="false">(3300 + 1000) * K1 + 8458 * J1 + 1500</f>
        <v>519778.1</v>
      </c>
      <c r="D2" s="8" t="n">
        <f aca="false">C2</f>
        <v>519778.1</v>
      </c>
      <c r="E2" s="8"/>
      <c r="F2" s="8" t="n">
        <f aca="false">E2</f>
        <v>0</v>
      </c>
      <c r="G2" s="9" t="n">
        <f aca="false">D2-F2</f>
        <v>519778.1</v>
      </c>
      <c r="H2" s="1" t="n">
        <f aca="false">'Actual 1'!K5</f>
        <v>42927.0230060606</v>
      </c>
      <c r="J2" s="10" t="n">
        <f aca="false">$C2 / J1</f>
        <v>14067.0663058187</v>
      </c>
      <c r="K2" s="11" t="n">
        <f aca="false">$C2 / K1</f>
        <v>10862.6562173459</v>
      </c>
      <c r="L2" s="12" t="n">
        <f aca="false">$C2 / L1</f>
        <v>12258.9174528302</v>
      </c>
    </row>
    <row r="3" customFormat="false" ht="15" hidden="false" customHeight="false" outlineLevel="0" collapsed="false">
      <c r="A3" s="13"/>
      <c r="B3" s="14"/>
      <c r="C3" s="15"/>
      <c r="D3" s="15" t="n">
        <f aca="false">C3+D2</f>
        <v>519778.1</v>
      </c>
      <c r="E3" s="15"/>
      <c r="F3" s="15" t="n">
        <f aca="false">E3+F2</f>
        <v>0</v>
      </c>
      <c r="G3" s="16" t="n">
        <f aca="false">D3-F3</f>
        <v>519778.1</v>
      </c>
      <c r="H3" s="8"/>
    </row>
    <row r="4" customFormat="false" ht="15" hidden="false" customHeight="false" outlineLevel="0" collapsed="false">
      <c r="A4" s="13"/>
      <c r="B4" s="14"/>
      <c r="C4" s="15"/>
      <c r="D4" s="15" t="n">
        <f aca="false">C4+D3</f>
        <v>519778.1</v>
      </c>
      <c r="E4" s="15"/>
      <c r="F4" s="1" t="n">
        <f aca="false">E4+F3</f>
        <v>0</v>
      </c>
      <c r="G4" s="16" t="n">
        <f aca="false">D4-F4</f>
        <v>519778.1</v>
      </c>
    </row>
    <row r="5" customFormat="false" ht="15" hidden="false" customHeight="false" outlineLevel="0" collapsed="false">
      <c r="A5" s="13"/>
      <c r="B5" s="14"/>
      <c r="C5" s="15"/>
      <c r="D5" s="15" t="n">
        <f aca="false">C5+D4</f>
        <v>519778.1</v>
      </c>
      <c r="E5" s="15"/>
      <c r="F5" s="1" t="n">
        <f aca="false">E5+F4</f>
        <v>0</v>
      </c>
      <c r="G5" s="16" t="n">
        <f aca="false">D5-F5</f>
        <v>519778.1</v>
      </c>
    </row>
    <row r="6" s="17" customFormat="true" ht="15" hidden="false" customHeight="false" outlineLevel="0" collapsed="false">
      <c r="A6" s="13"/>
      <c r="B6" s="14"/>
      <c r="C6" s="15"/>
      <c r="D6" s="15" t="n">
        <f aca="false">C6+D5</f>
        <v>519778.1</v>
      </c>
      <c r="E6" s="15"/>
      <c r="F6" s="1" t="n">
        <f aca="false">E6+F5</f>
        <v>0</v>
      </c>
      <c r="G6" s="16" t="n">
        <f aca="false">D6-F6</f>
        <v>519778.1</v>
      </c>
    </row>
    <row r="7" customFormat="false" ht="15" hidden="false" customHeight="false" outlineLevel="0" collapsed="false">
      <c r="A7" s="13"/>
      <c r="B7" s="14"/>
      <c r="C7" s="15"/>
      <c r="D7" s="15" t="n">
        <f aca="false">C7+D6</f>
        <v>519778.1</v>
      </c>
      <c r="E7" s="15"/>
      <c r="F7" s="1" t="n">
        <f aca="false">E7+F6</f>
        <v>0</v>
      </c>
      <c r="G7" s="16" t="n">
        <f aca="false">D7-F7</f>
        <v>519778.1</v>
      </c>
    </row>
    <row r="8" customFormat="false" ht="15" hidden="false" customHeight="false" outlineLevel="0" collapsed="false">
      <c r="A8" s="13"/>
      <c r="B8" s="14"/>
      <c r="C8" s="15"/>
      <c r="D8" s="15" t="n">
        <f aca="false">C8+D7</f>
        <v>519778.1</v>
      </c>
      <c r="E8" s="15"/>
      <c r="F8" s="1" t="n">
        <f aca="false">E8+F7</f>
        <v>0</v>
      </c>
      <c r="G8" s="16" t="n">
        <f aca="false">D8-F8</f>
        <v>519778.1</v>
      </c>
    </row>
    <row r="9" customFormat="false" ht="15" hidden="false" customHeight="false" outlineLevel="0" collapsed="false">
      <c r="A9" s="13"/>
      <c r="B9" s="14"/>
      <c r="C9" s="15"/>
      <c r="D9" s="15" t="n">
        <f aca="false">C9+D8</f>
        <v>519778.1</v>
      </c>
      <c r="E9" s="15"/>
      <c r="F9" s="1" t="n">
        <f aca="false">E9+F8</f>
        <v>0</v>
      </c>
      <c r="G9" s="16" t="n">
        <f aca="false">D9-F9</f>
        <v>519778.1</v>
      </c>
    </row>
    <row r="10" customFormat="false" ht="15" hidden="false" customHeight="false" outlineLevel="0" collapsed="false">
      <c r="A10" s="13"/>
      <c r="B10" s="14"/>
      <c r="C10" s="15"/>
      <c r="D10" s="15" t="n">
        <f aca="false">C10+D9</f>
        <v>519778.1</v>
      </c>
      <c r="E10" s="15"/>
      <c r="F10" s="1" t="n">
        <f aca="false">E10+F9</f>
        <v>0</v>
      </c>
      <c r="G10" s="16" t="n">
        <f aca="false">D10-F10</f>
        <v>519778.1</v>
      </c>
    </row>
    <row r="11" customFormat="false" ht="15" hidden="false" customHeight="false" outlineLevel="0" collapsed="false">
      <c r="A11" s="18"/>
      <c r="D11" s="1" t="n">
        <f aca="false">C11+D10</f>
        <v>519778.1</v>
      </c>
      <c r="F11" s="1" t="n">
        <f aca="false">E11+F10</f>
        <v>0</v>
      </c>
      <c r="G11" s="16" t="n">
        <f aca="false">D11-F11</f>
        <v>519778.1</v>
      </c>
    </row>
    <row r="12" customFormat="false" ht="15" hidden="false" customHeight="false" outlineLevel="0" collapsed="false">
      <c r="A12" s="18"/>
      <c r="D12" s="1" t="n">
        <f aca="false">C12+D11</f>
        <v>519778.1</v>
      </c>
      <c r="F12" s="1" t="n">
        <f aca="false">E12+F11</f>
        <v>0</v>
      </c>
      <c r="G12" s="16" t="n">
        <f aca="false">D12-F12</f>
        <v>519778.1</v>
      </c>
    </row>
    <row r="13" customFormat="false" ht="15" hidden="false" customHeight="false" outlineLevel="0" collapsed="false">
      <c r="A13" s="18"/>
      <c r="D13" s="1" t="n">
        <f aca="false">C13+D12</f>
        <v>519778.1</v>
      </c>
      <c r="F13" s="1" t="n">
        <f aca="false">E13+F12</f>
        <v>0</v>
      </c>
      <c r="G13" s="16" t="n">
        <f aca="false">D13-F13</f>
        <v>519778.1</v>
      </c>
    </row>
    <row r="14" customFormat="false" ht="15" hidden="false" customHeight="false" outlineLevel="0" collapsed="false">
      <c r="A14" s="18"/>
      <c r="D14" s="1" t="n">
        <f aca="false">C14+D13</f>
        <v>519778.1</v>
      </c>
      <c r="F14" s="1" t="n">
        <f aca="false">E14+F13</f>
        <v>0</v>
      </c>
      <c r="G14" s="16" t="n">
        <f aca="false">D14-F14</f>
        <v>519778.1</v>
      </c>
    </row>
    <row r="15" customFormat="false" ht="15" hidden="false" customHeight="false" outlineLevel="0" collapsed="false">
      <c r="A15" s="18"/>
      <c r="D15" s="1" t="n">
        <f aca="false">C15+D14</f>
        <v>519778.1</v>
      </c>
      <c r="F15" s="1" t="n">
        <f aca="false">E15+F14</f>
        <v>0</v>
      </c>
      <c r="G15" s="16" t="n">
        <f aca="false">D15-F15</f>
        <v>519778.1</v>
      </c>
    </row>
    <row r="16" customFormat="false" ht="15" hidden="false" customHeight="false" outlineLevel="0" collapsed="false">
      <c r="A16" s="18"/>
      <c r="D16" s="1" t="n">
        <f aca="false">C16+D15</f>
        <v>519778.1</v>
      </c>
      <c r="F16" s="1" t="n">
        <f aca="false">E16+F15</f>
        <v>0</v>
      </c>
      <c r="G16" s="16" t="n">
        <f aca="false">D16-F16</f>
        <v>519778.1</v>
      </c>
    </row>
    <row r="17" customFormat="false" ht="15" hidden="false" customHeight="false" outlineLevel="0" collapsed="false">
      <c r="A17" s="18"/>
      <c r="D17" s="1" t="n">
        <f aca="false">C17+D16</f>
        <v>519778.1</v>
      </c>
      <c r="F17" s="1" t="n">
        <f aca="false">E17+F16</f>
        <v>0</v>
      </c>
      <c r="G17" s="16" t="n">
        <f aca="false">D17-F17</f>
        <v>519778.1</v>
      </c>
    </row>
    <row r="18" customFormat="false" ht="15" hidden="false" customHeight="false" outlineLevel="0" collapsed="false">
      <c r="A18" s="18"/>
      <c r="D18" s="1" t="n">
        <f aca="false">C18+D17</f>
        <v>519778.1</v>
      </c>
      <c r="F18" s="1" t="n">
        <f aca="false">E18+F17</f>
        <v>0</v>
      </c>
      <c r="G18" s="16" t="n">
        <f aca="false">D18-F18</f>
        <v>519778.1</v>
      </c>
    </row>
    <row r="19" customFormat="false" ht="15" hidden="false" customHeight="false" outlineLevel="0" collapsed="false">
      <c r="A19" s="18"/>
      <c r="D19" s="1" t="n">
        <f aca="false">C19+D18</f>
        <v>519778.1</v>
      </c>
      <c r="F19" s="1" t="n">
        <f aca="false">E19+F18</f>
        <v>0</v>
      </c>
      <c r="G19" s="16" t="n">
        <f aca="false">D19-F19</f>
        <v>519778.1</v>
      </c>
    </row>
    <row r="20" customFormat="false" ht="15" hidden="false" customHeight="false" outlineLevel="0" collapsed="false">
      <c r="A20" s="18"/>
      <c r="D20" s="1" t="n">
        <f aca="false">C20+D19</f>
        <v>519778.1</v>
      </c>
      <c r="F20" s="1" t="n">
        <f aca="false">E20+F19</f>
        <v>0</v>
      </c>
      <c r="G20" s="16" t="n">
        <f aca="false">D20-F20</f>
        <v>519778.1</v>
      </c>
    </row>
    <row r="21" customFormat="false" ht="15" hidden="false" customHeight="false" outlineLevel="0" collapsed="false">
      <c r="A21" s="18"/>
      <c r="D21" s="1" t="n">
        <f aca="false">C21+D20</f>
        <v>519778.1</v>
      </c>
      <c r="F21" s="1" t="n">
        <f aca="false">E21+F20</f>
        <v>0</v>
      </c>
      <c r="G21" s="16" t="n">
        <f aca="false">D21-F21</f>
        <v>519778.1</v>
      </c>
    </row>
    <row r="22" customFormat="false" ht="15" hidden="false" customHeight="false" outlineLevel="0" collapsed="false">
      <c r="A22" s="18"/>
      <c r="D22" s="1" t="n">
        <f aca="false">C22+D21</f>
        <v>519778.1</v>
      </c>
      <c r="F22" s="1" t="n">
        <f aca="false">E22+F21</f>
        <v>0</v>
      </c>
      <c r="G22" s="16" t="n">
        <f aca="false">D22-F22</f>
        <v>519778.1</v>
      </c>
    </row>
    <row r="23" customFormat="false" ht="15" hidden="false" customHeight="false" outlineLevel="0" collapsed="false">
      <c r="A23" s="18"/>
      <c r="D23" s="1" t="n">
        <f aca="false">C23+D22</f>
        <v>519778.1</v>
      </c>
      <c r="F23" s="1" t="n">
        <f aca="false">E23+F22</f>
        <v>0</v>
      </c>
      <c r="G23" s="16" t="n">
        <f aca="false">D23-F23</f>
        <v>519778.1</v>
      </c>
    </row>
    <row r="24" customFormat="false" ht="15" hidden="false" customHeight="false" outlineLevel="0" collapsed="false">
      <c r="A24" s="18"/>
      <c r="D24" s="1" t="n">
        <f aca="false">C24+D23</f>
        <v>519778.1</v>
      </c>
      <c r="F24" s="1" t="n">
        <f aca="false">E24+F23</f>
        <v>0</v>
      </c>
      <c r="G24" s="16" t="n">
        <f aca="false">D24-F24</f>
        <v>519778.1</v>
      </c>
    </row>
    <row r="25" customFormat="false" ht="15" hidden="false" customHeight="false" outlineLevel="0" collapsed="false">
      <c r="A25" s="18"/>
      <c r="D25" s="1" t="n">
        <f aca="false">C25+D24</f>
        <v>519778.1</v>
      </c>
      <c r="F25" s="1" t="n">
        <f aca="false">E25+F24</f>
        <v>0</v>
      </c>
      <c r="G25" s="16" t="n">
        <f aca="false">D25-F25</f>
        <v>519778.1</v>
      </c>
    </row>
    <row r="26" customFormat="false" ht="15" hidden="false" customHeight="false" outlineLevel="0" collapsed="false">
      <c r="A26" s="18"/>
      <c r="D26" s="1" t="n">
        <f aca="false">C26+D25</f>
        <v>519778.1</v>
      </c>
      <c r="F26" s="1" t="n">
        <f aca="false">E26+F25</f>
        <v>0</v>
      </c>
      <c r="G26" s="16" t="n">
        <f aca="false">D26-F26</f>
        <v>519778.1</v>
      </c>
    </row>
    <row r="27" customFormat="false" ht="15" hidden="false" customHeight="false" outlineLevel="0" collapsed="false">
      <c r="A27" s="18"/>
      <c r="D27" s="1" t="n">
        <f aca="false">C27+D26</f>
        <v>519778.1</v>
      </c>
      <c r="F27" s="1" t="n">
        <f aca="false">E27+F26</f>
        <v>0</v>
      </c>
      <c r="G27" s="16" t="n">
        <f aca="false">D27-F27</f>
        <v>519778.1</v>
      </c>
    </row>
    <row r="28" customFormat="false" ht="15" hidden="false" customHeight="false" outlineLevel="0" collapsed="false">
      <c r="A28" s="18"/>
      <c r="D28" s="1" t="n">
        <f aca="false">C28+D27</f>
        <v>519778.1</v>
      </c>
      <c r="F28" s="1" t="n">
        <f aca="false">E28+F27</f>
        <v>0</v>
      </c>
      <c r="G28" s="16" t="n">
        <f aca="false">D28-F28</f>
        <v>519778.1</v>
      </c>
    </row>
    <row r="29" customFormat="false" ht="15" hidden="false" customHeight="false" outlineLevel="0" collapsed="false">
      <c r="A29" s="18"/>
      <c r="D29" s="1" t="n">
        <f aca="false">C29+D28</f>
        <v>519778.1</v>
      </c>
      <c r="F29" s="1" t="n">
        <f aca="false">E29+F28</f>
        <v>0</v>
      </c>
      <c r="G29" s="16" t="n">
        <f aca="false">D29-F29</f>
        <v>519778.1</v>
      </c>
    </row>
    <row r="30" customFormat="false" ht="15" hidden="false" customHeight="false" outlineLevel="0" collapsed="false">
      <c r="A30" s="18"/>
      <c r="D30" s="1" t="n">
        <f aca="false">C30+D29</f>
        <v>519778.1</v>
      </c>
      <c r="F30" s="1" t="n">
        <f aca="false">E30+F29</f>
        <v>0</v>
      </c>
      <c r="G30" s="16" t="n">
        <f aca="false">D30-F30</f>
        <v>519778.1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5"/>
  <cols>
    <col collapsed="false" hidden="false" max="1" min="1" style="0" width="10.497975708502"/>
    <col collapsed="false" hidden="false" max="2" min="2" style="0" width="23.1376518218623"/>
    <col collapsed="false" hidden="false" max="3" min="3" style="1" width="13.497975708502"/>
    <col collapsed="false" hidden="true" max="4" min="4" style="1" width="0"/>
    <col collapsed="false" hidden="false" max="5" min="5" style="1" width="12.6396761133603"/>
    <col collapsed="false" hidden="true" max="6" min="6" style="1" width="0"/>
    <col collapsed="false" hidden="false" max="7" min="7" style="0" width="10.6032388663968"/>
    <col collapsed="false" hidden="false" max="8" min="8" style="0" width="10.0688259109312"/>
    <col collapsed="false" hidden="false" max="9" min="9" style="0" width="8.57085020242915"/>
    <col collapsed="false" hidden="false" max="10" min="10" style="0" width="11.1417004048583"/>
    <col collapsed="false" hidden="false" max="11" min="11" style="0" width="12.3198380566802"/>
    <col collapsed="false" hidden="false" max="12" min="12" style="0" width="12.6396761133603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39.98</v>
      </c>
      <c r="K1" s="4" t="n">
        <v>50.04</v>
      </c>
      <c r="L1" s="4" t="n">
        <f aca="false">(J1 + K1) / 2</f>
        <v>45.01</v>
      </c>
    </row>
    <row r="2" s="6" customFormat="true" ht="15" hidden="false" customHeight="false" outlineLevel="0" collapsed="false">
      <c r="A2" s="5" t="n">
        <v>41917</v>
      </c>
      <c r="B2" s="6" t="s">
        <v>8</v>
      </c>
      <c r="C2" s="7" t="n">
        <f aca="false">(3000 + 1000) * K1 + 5558 * J1 + 33007.5 + 3979.38 + 3000</f>
        <v>462355.72</v>
      </c>
      <c r="D2" s="8" t="n">
        <f aca="false">C2</f>
        <v>462355.72</v>
      </c>
      <c r="E2" s="8"/>
      <c r="F2" s="8" t="n">
        <f aca="false">E2</f>
        <v>0</v>
      </c>
      <c r="G2" s="9" t="n">
        <f aca="false">D2-F2</f>
        <v>462355.72</v>
      </c>
      <c r="H2" s="1" t="n">
        <f aca="false">'Actual 1'!K5</f>
        <v>42927.0230060606</v>
      </c>
      <c r="J2" s="10" t="n">
        <f aca="false">$C2 / J1</f>
        <v>11564.6753376688</v>
      </c>
      <c r="K2" s="11" t="n">
        <f aca="false">$C2 / K1</f>
        <v>9239.72262190248</v>
      </c>
      <c r="L2" s="12" t="n">
        <f aca="false">$C2 / L1</f>
        <v>10272.2888247056</v>
      </c>
    </row>
    <row r="3" customFormat="false" ht="15" hidden="false" customHeight="false" outlineLevel="0" collapsed="false">
      <c r="A3" s="13"/>
      <c r="B3" s="14"/>
      <c r="C3" s="15"/>
      <c r="D3" s="15" t="n">
        <f aca="false">C3+D2</f>
        <v>462355.72</v>
      </c>
      <c r="E3" s="15"/>
      <c r="F3" s="15" t="n">
        <f aca="false">E3+F2</f>
        <v>0</v>
      </c>
      <c r="G3" s="16" t="n">
        <f aca="false">D3-F3</f>
        <v>462355.72</v>
      </c>
      <c r="H3" s="8"/>
    </row>
    <row r="4" customFormat="false" ht="15" hidden="false" customHeight="false" outlineLevel="0" collapsed="false">
      <c r="A4" s="13"/>
      <c r="B4" s="14"/>
      <c r="C4" s="15"/>
      <c r="D4" s="15" t="n">
        <f aca="false">C4+D3</f>
        <v>462355.72</v>
      </c>
      <c r="E4" s="15"/>
      <c r="F4" s="1" t="n">
        <f aca="false">E4+F3</f>
        <v>0</v>
      </c>
      <c r="G4" s="16" t="n">
        <f aca="false">D4-F4</f>
        <v>462355.72</v>
      </c>
    </row>
    <row r="5" customFormat="false" ht="15" hidden="false" customHeight="false" outlineLevel="0" collapsed="false">
      <c r="A5" s="13"/>
      <c r="B5" s="14"/>
      <c r="C5" s="15"/>
      <c r="D5" s="15" t="n">
        <f aca="false">C5+D4</f>
        <v>462355.72</v>
      </c>
      <c r="E5" s="15"/>
      <c r="F5" s="1" t="n">
        <f aca="false">E5+F4</f>
        <v>0</v>
      </c>
      <c r="G5" s="16" t="n">
        <f aca="false">D5-F5</f>
        <v>462355.72</v>
      </c>
    </row>
    <row r="6" s="17" customFormat="true" ht="15" hidden="false" customHeight="false" outlineLevel="0" collapsed="false">
      <c r="A6" s="13"/>
      <c r="B6" s="14"/>
      <c r="C6" s="15"/>
      <c r="D6" s="15" t="n">
        <f aca="false">C6+D5</f>
        <v>462355.72</v>
      </c>
      <c r="E6" s="15"/>
      <c r="F6" s="1" t="n">
        <f aca="false">E6+F5</f>
        <v>0</v>
      </c>
      <c r="G6" s="16" t="n">
        <f aca="false">D6-F6</f>
        <v>462355.72</v>
      </c>
    </row>
    <row r="7" customFormat="false" ht="15" hidden="false" customHeight="false" outlineLevel="0" collapsed="false">
      <c r="A7" s="13"/>
      <c r="B7" s="14"/>
      <c r="C7" s="15"/>
      <c r="D7" s="15" t="n">
        <f aca="false">C7+D6</f>
        <v>462355.72</v>
      </c>
      <c r="E7" s="15"/>
      <c r="F7" s="1" t="n">
        <f aca="false">E7+F6</f>
        <v>0</v>
      </c>
      <c r="G7" s="16" t="n">
        <f aca="false">D7-F7</f>
        <v>462355.72</v>
      </c>
    </row>
    <row r="8" customFormat="false" ht="15" hidden="false" customHeight="false" outlineLevel="0" collapsed="false">
      <c r="A8" s="13"/>
      <c r="B8" s="14"/>
      <c r="C8" s="15"/>
      <c r="D8" s="15" t="n">
        <f aca="false">C8+D7</f>
        <v>462355.72</v>
      </c>
      <c r="E8" s="15"/>
      <c r="F8" s="1" t="n">
        <f aca="false">E8+F7</f>
        <v>0</v>
      </c>
      <c r="G8" s="16" t="n">
        <f aca="false">D8-F8</f>
        <v>462355.72</v>
      </c>
    </row>
    <row r="9" customFormat="false" ht="15" hidden="false" customHeight="false" outlineLevel="0" collapsed="false">
      <c r="A9" s="13"/>
      <c r="B9" s="14"/>
      <c r="C9" s="15"/>
      <c r="D9" s="15" t="n">
        <f aca="false">C9+D8</f>
        <v>462355.72</v>
      </c>
      <c r="E9" s="15"/>
      <c r="F9" s="1" t="n">
        <f aca="false">E9+F8</f>
        <v>0</v>
      </c>
      <c r="G9" s="16" t="n">
        <f aca="false">D9-F9</f>
        <v>462355.72</v>
      </c>
    </row>
    <row r="10" customFormat="false" ht="15" hidden="false" customHeight="false" outlineLevel="0" collapsed="false">
      <c r="A10" s="13"/>
      <c r="B10" s="14"/>
      <c r="C10" s="15"/>
      <c r="D10" s="15" t="n">
        <f aca="false">C10+D9</f>
        <v>462355.72</v>
      </c>
      <c r="E10" s="15"/>
      <c r="F10" s="1" t="n">
        <f aca="false">E10+F9</f>
        <v>0</v>
      </c>
      <c r="G10" s="16" t="n">
        <f aca="false">D10-F10</f>
        <v>462355.72</v>
      </c>
    </row>
    <row r="11" customFormat="false" ht="15" hidden="false" customHeight="false" outlineLevel="0" collapsed="false">
      <c r="A11" s="18"/>
      <c r="D11" s="1" t="n">
        <f aca="false">C11+D10</f>
        <v>462355.72</v>
      </c>
      <c r="F11" s="1" t="n">
        <f aca="false">E11+F10</f>
        <v>0</v>
      </c>
      <c r="G11" s="16" t="n">
        <f aca="false">D11-F11</f>
        <v>462355.72</v>
      </c>
    </row>
    <row r="12" customFormat="false" ht="15" hidden="false" customHeight="false" outlineLevel="0" collapsed="false">
      <c r="A12" s="18"/>
      <c r="D12" s="1" t="n">
        <f aca="false">C12+D11</f>
        <v>462355.72</v>
      </c>
      <c r="F12" s="1" t="n">
        <f aca="false">E12+F11</f>
        <v>0</v>
      </c>
      <c r="G12" s="16" t="n">
        <f aca="false">D12-F12</f>
        <v>462355.72</v>
      </c>
    </row>
    <row r="13" customFormat="false" ht="15" hidden="false" customHeight="false" outlineLevel="0" collapsed="false">
      <c r="A13" s="18"/>
      <c r="D13" s="1" t="n">
        <f aca="false">C13+D12</f>
        <v>462355.72</v>
      </c>
      <c r="F13" s="1" t="n">
        <f aca="false">E13+F12</f>
        <v>0</v>
      </c>
      <c r="G13" s="16" t="n">
        <f aca="false">D13-F13</f>
        <v>462355.72</v>
      </c>
    </row>
    <row r="14" customFormat="false" ht="15" hidden="false" customHeight="false" outlineLevel="0" collapsed="false">
      <c r="A14" s="18"/>
      <c r="D14" s="1" t="n">
        <f aca="false">C14+D13</f>
        <v>462355.72</v>
      </c>
      <c r="F14" s="1" t="n">
        <f aca="false">E14+F13</f>
        <v>0</v>
      </c>
      <c r="G14" s="16" t="n">
        <f aca="false">D14-F14</f>
        <v>462355.72</v>
      </c>
    </row>
    <row r="15" customFormat="false" ht="15" hidden="false" customHeight="false" outlineLevel="0" collapsed="false">
      <c r="A15" s="18"/>
      <c r="D15" s="1" t="n">
        <f aca="false">C15+D14</f>
        <v>462355.72</v>
      </c>
      <c r="F15" s="1" t="n">
        <f aca="false">E15+F14</f>
        <v>0</v>
      </c>
      <c r="G15" s="16" t="n">
        <f aca="false">D15-F15</f>
        <v>462355.72</v>
      </c>
    </row>
    <row r="16" customFormat="false" ht="15" hidden="false" customHeight="false" outlineLevel="0" collapsed="false">
      <c r="A16" s="18"/>
      <c r="D16" s="1" t="n">
        <f aca="false">C16+D15</f>
        <v>462355.72</v>
      </c>
      <c r="F16" s="1" t="n">
        <f aca="false">E16+F15</f>
        <v>0</v>
      </c>
      <c r="G16" s="16" t="n">
        <f aca="false">D16-F16</f>
        <v>462355.72</v>
      </c>
    </row>
    <row r="17" customFormat="false" ht="15" hidden="false" customHeight="false" outlineLevel="0" collapsed="false">
      <c r="A17" s="18"/>
      <c r="D17" s="1" t="n">
        <f aca="false">C17+D16</f>
        <v>462355.72</v>
      </c>
      <c r="F17" s="1" t="n">
        <f aca="false">E17+F16</f>
        <v>0</v>
      </c>
      <c r="G17" s="16" t="n">
        <f aca="false">D17-F17</f>
        <v>462355.72</v>
      </c>
    </row>
    <row r="18" customFormat="false" ht="15" hidden="false" customHeight="false" outlineLevel="0" collapsed="false">
      <c r="A18" s="18"/>
      <c r="D18" s="1" t="n">
        <f aca="false">C18+D17</f>
        <v>462355.72</v>
      </c>
      <c r="F18" s="1" t="n">
        <f aca="false">E18+F17</f>
        <v>0</v>
      </c>
      <c r="G18" s="16" t="n">
        <f aca="false">D18-F18</f>
        <v>462355.72</v>
      </c>
    </row>
    <row r="19" customFormat="false" ht="15" hidden="false" customHeight="false" outlineLevel="0" collapsed="false">
      <c r="A19" s="18"/>
      <c r="D19" s="1" t="n">
        <f aca="false">C19+D18</f>
        <v>462355.72</v>
      </c>
      <c r="F19" s="1" t="n">
        <f aca="false">E19+F18</f>
        <v>0</v>
      </c>
      <c r="G19" s="16" t="n">
        <f aca="false">D19-F19</f>
        <v>462355.72</v>
      </c>
    </row>
    <row r="20" customFormat="false" ht="15" hidden="false" customHeight="false" outlineLevel="0" collapsed="false">
      <c r="A20" s="18"/>
      <c r="D20" s="1" t="n">
        <f aca="false">C20+D19</f>
        <v>462355.72</v>
      </c>
      <c r="F20" s="1" t="n">
        <f aca="false">E20+F19</f>
        <v>0</v>
      </c>
      <c r="G20" s="16" t="n">
        <f aca="false">D20-F20</f>
        <v>462355.72</v>
      </c>
    </row>
    <row r="21" customFormat="false" ht="15" hidden="false" customHeight="false" outlineLevel="0" collapsed="false">
      <c r="A21" s="18"/>
      <c r="D21" s="1" t="n">
        <f aca="false">C21+D20</f>
        <v>462355.72</v>
      </c>
      <c r="F21" s="1" t="n">
        <f aca="false">E21+F20</f>
        <v>0</v>
      </c>
      <c r="G21" s="16" t="n">
        <f aca="false">D21-F21</f>
        <v>462355.72</v>
      </c>
    </row>
    <row r="22" customFormat="false" ht="15" hidden="false" customHeight="false" outlineLevel="0" collapsed="false">
      <c r="A22" s="18"/>
      <c r="D22" s="1" t="n">
        <f aca="false">C22+D21</f>
        <v>462355.72</v>
      </c>
      <c r="F22" s="1" t="n">
        <f aca="false">E22+F21</f>
        <v>0</v>
      </c>
      <c r="G22" s="16" t="n">
        <f aca="false">D22-F22</f>
        <v>462355.72</v>
      </c>
    </row>
    <row r="23" customFormat="false" ht="15" hidden="false" customHeight="false" outlineLevel="0" collapsed="false">
      <c r="A23" s="18"/>
      <c r="D23" s="1" t="n">
        <f aca="false">C23+D22</f>
        <v>462355.72</v>
      </c>
      <c r="F23" s="1" t="n">
        <f aca="false">E23+F22</f>
        <v>0</v>
      </c>
      <c r="G23" s="16" t="n">
        <f aca="false">D23-F23</f>
        <v>462355.72</v>
      </c>
    </row>
    <row r="24" customFormat="false" ht="15" hidden="false" customHeight="false" outlineLevel="0" collapsed="false">
      <c r="A24" s="18"/>
      <c r="D24" s="1" t="n">
        <f aca="false">C24+D23</f>
        <v>462355.72</v>
      </c>
      <c r="F24" s="1" t="n">
        <f aca="false">E24+F23</f>
        <v>0</v>
      </c>
      <c r="G24" s="16" t="n">
        <f aca="false">D24-F24</f>
        <v>462355.72</v>
      </c>
    </row>
    <row r="25" customFormat="false" ht="15" hidden="false" customHeight="false" outlineLevel="0" collapsed="false">
      <c r="A25" s="18"/>
      <c r="D25" s="1" t="n">
        <f aca="false">C25+D24</f>
        <v>462355.72</v>
      </c>
      <c r="F25" s="1" t="n">
        <f aca="false">E25+F24</f>
        <v>0</v>
      </c>
      <c r="G25" s="16" t="n">
        <f aca="false">D25-F25</f>
        <v>462355.72</v>
      </c>
    </row>
    <row r="26" customFormat="false" ht="15" hidden="false" customHeight="false" outlineLevel="0" collapsed="false">
      <c r="A26" s="18"/>
      <c r="D26" s="1" t="n">
        <f aca="false">C26+D25</f>
        <v>462355.72</v>
      </c>
      <c r="F26" s="1" t="n">
        <f aca="false">E26+F25</f>
        <v>0</v>
      </c>
      <c r="G26" s="16" t="n">
        <f aca="false">D26-F26</f>
        <v>462355.72</v>
      </c>
    </row>
    <row r="27" customFormat="false" ht="15" hidden="false" customHeight="false" outlineLevel="0" collapsed="false">
      <c r="A27" s="18"/>
      <c r="D27" s="1" t="n">
        <f aca="false">C27+D26</f>
        <v>462355.72</v>
      </c>
      <c r="F27" s="1" t="n">
        <f aca="false">E27+F26</f>
        <v>0</v>
      </c>
      <c r="G27" s="16" t="n">
        <f aca="false">D27-F27</f>
        <v>462355.72</v>
      </c>
    </row>
    <row r="28" customFormat="false" ht="15" hidden="false" customHeight="false" outlineLevel="0" collapsed="false">
      <c r="A28" s="18"/>
      <c r="D28" s="1" t="n">
        <f aca="false">C28+D27</f>
        <v>462355.72</v>
      </c>
      <c r="F28" s="1" t="n">
        <f aca="false">E28+F27</f>
        <v>0</v>
      </c>
      <c r="G28" s="16" t="n">
        <f aca="false">D28-F28</f>
        <v>462355.72</v>
      </c>
    </row>
    <row r="29" customFormat="false" ht="15" hidden="false" customHeight="false" outlineLevel="0" collapsed="false">
      <c r="A29" s="18"/>
      <c r="D29" s="1" t="n">
        <f aca="false">C29+D28</f>
        <v>462355.72</v>
      </c>
      <c r="F29" s="1" t="n">
        <f aca="false">E29+F28</f>
        <v>0</v>
      </c>
      <c r="G29" s="16" t="n">
        <f aca="false">D29-F29</f>
        <v>462355.72</v>
      </c>
    </row>
    <row r="30" customFormat="false" ht="15" hidden="false" customHeight="false" outlineLevel="0" collapsed="false">
      <c r="A30" s="18"/>
      <c r="D30" s="1" t="n">
        <f aca="false">C30+D29</f>
        <v>462355.72</v>
      </c>
      <c r="F30" s="1" t="n">
        <f aca="false">E30+F29</f>
        <v>0</v>
      </c>
      <c r="G30" s="16" t="n">
        <f aca="false">D30-F30</f>
        <v>462355.72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2011-11-19T17:17:47Z</dcterms:created>
  <dc:creator>Alex</dc:creator>
  <dc:description/>
  <dc:language>en-US</dc:language>
  <cp:lastModifiedBy/>
  <cp:lastPrinted>2015-12-29T16:18:54Z</cp:lastPrinted>
  <dcterms:modified xsi:type="dcterms:W3CDTF">2018-06-26T18:41:31Z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