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pletta/Documents/OpenCV/jump_trajectory/"/>
    </mc:Choice>
  </mc:AlternateContent>
  <bookViews>
    <workbookView xWindow="0" yWindow="460" windowWidth="1334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1" i="1"/>
  <c r="B13" i="1"/>
  <c r="B14" i="1"/>
  <c r="B15" i="1"/>
  <c r="B16" i="1"/>
  <c r="F4" i="1"/>
  <c r="E3" i="1"/>
  <c r="E4" i="1"/>
  <c r="D4" i="1"/>
  <c r="F5" i="1"/>
  <c r="D5" i="1"/>
  <c r="F6" i="1"/>
  <c r="D6" i="1"/>
  <c r="F7" i="1"/>
  <c r="D7" i="1"/>
  <c r="F8" i="1"/>
  <c r="D8" i="1"/>
  <c r="F9" i="1"/>
  <c r="D9" i="1"/>
  <c r="F10" i="1"/>
  <c r="D10" i="1"/>
  <c r="F11" i="1"/>
  <c r="D11" i="1"/>
  <c r="F12" i="1"/>
  <c r="D12" i="1"/>
  <c r="F13" i="1"/>
  <c r="D13" i="1"/>
  <c r="F14" i="1"/>
  <c r="D14" i="1"/>
  <c r="F15" i="1"/>
  <c r="D15" i="1"/>
  <c r="F16" i="1"/>
  <c r="D16" i="1"/>
  <c r="F17" i="1"/>
  <c r="D17" i="1"/>
  <c r="F18" i="1"/>
  <c r="D18" i="1"/>
  <c r="F19" i="1"/>
  <c r="D19" i="1"/>
  <c r="F20" i="1"/>
  <c r="D20" i="1"/>
  <c r="F21" i="1"/>
  <c r="D21" i="1"/>
  <c r="F22" i="1"/>
  <c r="D22" i="1"/>
  <c r="F23" i="1"/>
  <c r="D23" i="1"/>
  <c r="F24" i="1"/>
  <c r="D24" i="1"/>
  <c r="F25" i="1"/>
  <c r="D25" i="1"/>
  <c r="F26" i="1"/>
  <c r="D26" i="1"/>
  <c r="F27" i="1"/>
  <c r="D27" i="1"/>
  <c r="F28" i="1"/>
  <c r="D28" i="1"/>
  <c r="F29" i="1"/>
  <c r="D29" i="1"/>
  <c r="F30" i="1"/>
  <c r="D30" i="1"/>
  <c r="F31" i="1"/>
  <c r="D31" i="1"/>
  <c r="F32" i="1"/>
  <c r="D32" i="1"/>
  <c r="F33" i="1"/>
  <c r="D33" i="1"/>
  <c r="F34" i="1"/>
  <c r="D34" i="1"/>
  <c r="F35" i="1"/>
  <c r="D35" i="1"/>
  <c r="D3" i="1"/>
  <c r="E10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4" i="1"/>
  <c r="E5" i="1"/>
  <c r="E6" i="1"/>
  <c r="E7" i="1"/>
  <c r="E8" i="1"/>
  <c r="E9" i="1"/>
  <c r="E11" i="1"/>
  <c r="E12" i="1"/>
  <c r="E13" i="1"/>
  <c r="F3" i="1"/>
  <c r="B10" i="1"/>
  <c r="B17" i="1"/>
</calcChain>
</file>

<file path=xl/sharedStrings.xml><?xml version="1.0" encoding="utf-8"?>
<sst xmlns="http://schemas.openxmlformats.org/spreadsheetml/2006/main" count="20" uniqueCount="20">
  <si>
    <t>CALCULATOR</t>
  </si>
  <si>
    <t>TRAJECTORY</t>
  </si>
  <si>
    <t>h_s</t>
  </si>
  <si>
    <t>d_j</t>
  </si>
  <si>
    <t>h_j</t>
  </si>
  <si>
    <t>v_j</t>
  </si>
  <si>
    <t>delta_y</t>
  </si>
  <si>
    <t>y_max</t>
  </si>
  <si>
    <t>d</t>
  </si>
  <si>
    <t>x1</t>
  </si>
  <si>
    <t>x2</t>
  </si>
  <si>
    <t>y1</t>
  </si>
  <si>
    <t>y2</t>
  </si>
  <si>
    <t>g [ft/s^2]</t>
  </si>
  <si>
    <t>Input: [ft]</t>
  </si>
  <si>
    <t>t_air [s]</t>
  </si>
  <si>
    <t>x</t>
  </si>
  <si>
    <t>y</t>
  </si>
  <si>
    <t>t</t>
  </si>
  <si>
    <t>theta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</si>
</sst>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4365181964195"/>
          <c:y val="0.190231481481481"/>
          <c:w val="0.840951541505073"/>
          <c:h val="0.68093394575678"/>
        </c:manualLayout>
      </c:layout>
      <c:scatterChart>
        <c:scatterStyle val="smoothMarker"/>
        <c:varyColors val="0"/>
        <c:ser>
          <c:idx val="0"/>
          <c:order val="0"/>
          <c:tx>
            <c:v>Trajectory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Sheet1!$D$3:$D$35</c:f>
              <c:numCache>
                <c:formatCode>General</c:formatCode>
                <c:ptCount val="33"/>
                <c:pt idx="0">
                  <c:v>0.0</c:v>
                </c:pt>
                <c:pt idx="1">
                  <c:v>-0.556186217847897</c:v>
                </c:pt>
                <c:pt idx="2">
                  <c:v>-1.112372435695794</c:v>
                </c:pt>
                <c:pt idx="3">
                  <c:v>-1.668558653543691</c:v>
                </c:pt>
                <c:pt idx="4">
                  <c:v>-2.224744871391589</c:v>
                </c:pt>
                <c:pt idx="5">
                  <c:v>-2.780931089239486</c:v>
                </c:pt>
                <c:pt idx="6">
                  <c:v>-3.337117307087383</c:v>
                </c:pt>
                <c:pt idx="7">
                  <c:v>-3.89330352493528</c:v>
                </c:pt>
                <c:pt idx="8">
                  <c:v>-4.449489742783177</c:v>
                </c:pt>
                <c:pt idx="9">
                  <c:v>-5.005675960631074</c:v>
                </c:pt>
                <c:pt idx="10">
                  <c:v>-5.561862178478972</c:v>
                </c:pt>
                <c:pt idx="11">
                  <c:v>-6.11804839632687</c:v>
                </c:pt>
                <c:pt idx="12">
                  <c:v>-6.674234614174766</c:v>
                </c:pt>
                <c:pt idx="13">
                  <c:v>-7.230420832022663</c:v>
                </c:pt>
                <c:pt idx="14">
                  <c:v>-7.78660704987056</c:v>
                </c:pt>
                <c:pt idx="15">
                  <c:v>-8.342793267718457</c:v>
                </c:pt>
                <c:pt idx="16">
                  <c:v>-8.898979485566356</c:v>
                </c:pt>
                <c:pt idx="17">
                  <c:v>-9.455165703414252</c:v>
                </c:pt>
                <c:pt idx="18">
                  <c:v>-10.01135192126215</c:v>
                </c:pt>
                <c:pt idx="19">
                  <c:v>-10.56753813911005</c:v>
                </c:pt>
                <c:pt idx="20">
                  <c:v>-11.12372435695794</c:v>
                </c:pt>
                <c:pt idx="21">
                  <c:v>-11.67991057480584</c:v>
                </c:pt>
                <c:pt idx="22">
                  <c:v>-12.23609679265374</c:v>
                </c:pt>
                <c:pt idx="23">
                  <c:v>-12.79228301050164</c:v>
                </c:pt>
                <c:pt idx="24">
                  <c:v>-13.34846922834953</c:v>
                </c:pt>
                <c:pt idx="25">
                  <c:v>-13.90465544619743</c:v>
                </c:pt>
                <c:pt idx="26">
                  <c:v>-14.46084166404533</c:v>
                </c:pt>
                <c:pt idx="27">
                  <c:v>-15.01702788189322</c:v>
                </c:pt>
                <c:pt idx="28">
                  <c:v>-15.57321409974112</c:v>
                </c:pt>
                <c:pt idx="29">
                  <c:v>-16.12940031758902</c:v>
                </c:pt>
                <c:pt idx="30">
                  <c:v>-16.68558653543691</c:v>
                </c:pt>
                <c:pt idx="31">
                  <c:v>-17.24177275328481</c:v>
                </c:pt>
                <c:pt idx="32">
                  <c:v>-17.79795897113271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2.0</c:v>
                </c:pt>
                <c:pt idx="1">
                  <c:v>2.53685227354015</c:v>
                </c:pt>
                <c:pt idx="2">
                  <c:v>3.035036658464807</c:v>
                </c:pt>
                <c:pt idx="3">
                  <c:v>3.49455315477397</c:v>
                </c:pt>
                <c:pt idx="4">
                  <c:v>3.91540176246764</c:v>
                </c:pt>
                <c:pt idx="5">
                  <c:v>4.297582481545816</c:v>
                </c:pt>
                <c:pt idx="6">
                  <c:v>4.641095312008498</c:v>
                </c:pt>
                <c:pt idx="7">
                  <c:v>4.945940253855687</c:v>
                </c:pt>
                <c:pt idx="8">
                  <c:v>5.212117307087382</c:v>
                </c:pt>
                <c:pt idx="9">
                  <c:v>5.439626471703584</c:v>
                </c:pt>
                <c:pt idx="10">
                  <c:v>5.628467747704293</c:v>
                </c:pt>
                <c:pt idx="11">
                  <c:v>5.778641135089507</c:v>
                </c:pt>
                <c:pt idx="12">
                  <c:v>5.890146633859228</c:v>
                </c:pt>
                <c:pt idx="13">
                  <c:v>5.962984244013455</c:v>
                </c:pt>
                <c:pt idx="14">
                  <c:v>5.99715396555219</c:v>
                </c:pt>
                <c:pt idx="15">
                  <c:v>5.992655798475429</c:v>
                </c:pt>
                <c:pt idx="16">
                  <c:v>5.949489742783176</c:v>
                </c:pt>
                <c:pt idx="17">
                  <c:v>5.86765579847543</c:v>
                </c:pt>
                <c:pt idx="18">
                  <c:v>5.74715396555219</c:v>
                </c:pt>
                <c:pt idx="19">
                  <c:v>5.587984244013456</c:v>
                </c:pt>
                <c:pt idx="20">
                  <c:v>5.39014663385923</c:v>
                </c:pt>
                <c:pt idx="21">
                  <c:v>5.153641135089506</c:v>
                </c:pt>
                <c:pt idx="22">
                  <c:v>4.878467747704294</c:v>
                </c:pt>
                <c:pt idx="23">
                  <c:v>4.564626471703585</c:v>
                </c:pt>
                <c:pt idx="24">
                  <c:v>4.212117307087382</c:v>
                </c:pt>
                <c:pt idx="25">
                  <c:v>3.820940253855687</c:v>
                </c:pt>
                <c:pt idx="26">
                  <c:v>3.391095312008499</c:v>
                </c:pt>
                <c:pt idx="27">
                  <c:v>2.922582481545817</c:v>
                </c:pt>
                <c:pt idx="28">
                  <c:v>2.41540176246764</c:v>
                </c:pt>
                <c:pt idx="29">
                  <c:v>1.869553154773971</c:v>
                </c:pt>
                <c:pt idx="30">
                  <c:v>1.285036658464804</c:v>
                </c:pt>
                <c:pt idx="31">
                  <c:v>0.661852273540152</c:v>
                </c:pt>
                <c:pt idx="3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1888"/>
        <c:axId val="797333664"/>
      </c:scatterChart>
      <c:valAx>
        <c:axId val="7973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3664"/>
        <c:crosses val="autoZero"/>
        <c:crossBetween val="midCat"/>
      </c:valAx>
      <c:valAx>
        <c:axId val="797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101600</xdr:rowOff>
    </xdr:from>
    <xdr:to>
      <xdr:col>14</xdr:col>
      <xdr:colOff>12700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A1" t="s">
        <v>0</v>
      </c>
      <c r="D1" t="s">
        <v>1</v>
      </c>
    </row>
    <row r="2" spans="1:6" x14ac:dyDescent="0.2">
      <c r="A2" t="s">
        <v>14</v>
      </c>
      <c r="D2" t="s">
        <v>16</v>
      </c>
      <c r="E2" t="s">
        <v>17</v>
      </c>
      <c r="F2" t="s">
        <v>18</v>
      </c>
    </row>
    <row r="3" spans="1:6" x14ac:dyDescent="0.2">
      <c r="A3" s="1" t="s">
        <v>9</v>
      </c>
      <c r="B3">
        <v>-2</v>
      </c>
      <c r="D3">
        <f>B5</f>
        <v>0</v>
      </c>
      <c r="E3">
        <f>B6</f>
        <v>2</v>
      </c>
      <c r="F3">
        <f>$B$16*0/32</f>
        <v>0</v>
      </c>
    </row>
    <row r="4" spans="1:6" x14ac:dyDescent="0.2">
      <c r="A4" s="1" t="s">
        <v>11</v>
      </c>
      <c r="B4">
        <v>0</v>
      </c>
      <c r="D4">
        <f>$B$13*COS($B$12)*F4*-1</f>
        <v>-0.55618621784789724</v>
      </c>
      <c r="E4">
        <f>$B$13*SIN($B$12)*F4 - ($B$9*F4^2)/2 +$E$3</f>
        <v>2.5368522735401502</v>
      </c>
      <c r="F4">
        <f>$B$16*1/32</f>
        <v>3.4653515060830822E-2</v>
      </c>
    </row>
    <row r="5" spans="1:6" x14ac:dyDescent="0.2">
      <c r="A5" s="1" t="s">
        <v>10</v>
      </c>
      <c r="B5">
        <v>0</v>
      </c>
      <c r="D5">
        <f t="shared" ref="D5:D35" si="0">$B$13*COS($B$12)*F5*-1</f>
        <v>-1.1123724356957945</v>
      </c>
      <c r="E5">
        <f t="shared" ref="E5:E13" si="1">$B$13*SIN($B$12)*F5 - ($B$9*F5^2)/2 +$E$3</f>
        <v>3.035036658464807</v>
      </c>
      <c r="F5">
        <f>$B$16*2/32</f>
        <v>6.9307030121661645E-2</v>
      </c>
    </row>
    <row r="6" spans="1:6" x14ac:dyDescent="0.2">
      <c r="A6" s="1" t="s">
        <v>12</v>
      </c>
      <c r="B6">
        <v>2</v>
      </c>
      <c r="D6">
        <f t="shared" si="0"/>
        <v>-1.6685586535436916</v>
      </c>
      <c r="E6">
        <f t="shared" si="1"/>
        <v>3.4945531547739703</v>
      </c>
      <c r="F6">
        <f>$B$16*3/32</f>
        <v>0.10396054518249247</v>
      </c>
    </row>
    <row r="7" spans="1:6" x14ac:dyDescent="0.2">
      <c r="A7" s="1" t="s">
        <v>2</v>
      </c>
      <c r="B7">
        <v>10</v>
      </c>
      <c r="D7">
        <f t="shared" si="0"/>
        <v>-2.2247448713915889</v>
      </c>
      <c r="E7">
        <f t="shared" si="1"/>
        <v>3.9154017624676398</v>
      </c>
      <c r="F7">
        <f>$B$16*4/32</f>
        <v>0.13861406024332329</v>
      </c>
    </row>
    <row r="8" spans="1:6" x14ac:dyDescent="0.2">
      <c r="A8" s="1"/>
      <c r="D8">
        <f t="shared" si="0"/>
        <v>-2.7809310892394858</v>
      </c>
      <c r="E8">
        <f t="shared" si="1"/>
        <v>4.2975824815458159</v>
      </c>
      <c r="F8">
        <f>$B$16*5/32</f>
        <v>0.1732675753041541</v>
      </c>
    </row>
    <row r="9" spans="1:6" x14ac:dyDescent="0.2">
      <c r="A9" s="1" t="s">
        <v>13</v>
      </c>
      <c r="B9">
        <v>32.200000000000003</v>
      </c>
      <c r="D9">
        <f t="shared" si="0"/>
        <v>-3.3371173070873832</v>
      </c>
      <c r="E9">
        <f t="shared" si="1"/>
        <v>4.6410953120084981</v>
      </c>
      <c r="F9">
        <f>$B$16*6/32</f>
        <v>0.20792109036498493</v>
      </c>
    </row>
    <row r="10" spans="1:6" x14ac:dyDescent="0.2">
      <c r="A10" s="1" t="s">
        <v>3</v>
      </c>
      <c r="B10">
        <f>B5-B3</f>
        <v>2</v>
      </c>
      <c r="D10">
        <f t="shared" si="0"/>
        <v>-3.8933035249352805</v>
      </c>
      <c r="E10">
        <f t="shared" si="1"/>
        <v>4.9459402538556869</v>
      </c>
      <c r="F10">
        <f>$B$16*7/32</f>
        <v>0.24257460542581577</v>
      </c>
    </row>
    <row r="11" spans="1:6" x14ac:dyDescent="0.2">
      <c r="A11" s="1" t="s">
        <v>4</v>
      </c>
      <c r="B11">
        <f>B6-B4</f>
        <v>2</v>
      </c>
      <c r="D11">
        <f t="shared" si="0"/>
        <v>-4.4494897427831779</v>
      </c>
      <c r="E11">
        <f t="shared" si="1"/>
        <v>5.2121173070873823</v>
      </c>
      <c r="F11">
        <f>$B$16*8/32</f>
        <v>0.27722812048664658</v>
      </c>
    </row>
    <row r="12" spans="1:6" x14ac:dyDescent="0.2">
      <c r="A12" s="1" t="s">
        <v>19</v>
      </c>
      <c r="B12">
        <f>ATAN(B11/B10)</f>
        <v>0.78539816339744828</v>
      </c>
      <c r="D12">
        <f t="shared" si="0"/>
        <v>-5.0056759606310743</v>
      </c>
      <c r="E12">
        <f t="shared" si="1"/>
        <v>5.4396264717035843</v>
      </c>
      <c r="F12">
        <f>$B$16*9/32</f>
        <v>0.31188163554747739</v>
      </c>
    </row>
    <row r="13" spans="1:6" x14ac:dyDescent="0.2">
      <c r="A13" s="1" t="s">
        <v>5</v>
      </c>
      <c r="B13">
        <f>SQRT(2*B9*(B7-B11))</f>
        <v>22.698017534577772</v>
      </c>
      <c r="D13">
        <f t="shared" si="0"/>
        <v>-5.5618621784789717</v>
      </c>
      <c r="E13">
        <f t="shared" si="1"/>
        <v>5.6284677477042928</v>
      </c>
      <c r="F13">
        <f>$B$16*10/32</f>
        <v>0.3465351506083082</v>
      </c>
    </row>
    <row r="14" spans="1:6" x14ac:dyDescent="0.2">
      <c r="A14" s="1" t="s">
        <v>6</v>
      </c>
      <c r="B14">
        <f>(B13*SIN(B12))^2 / (2*B9)</f>
        <v>3.9999999999999991</v>
      </c>
      <c r="D14">
        <f t="shared" si="0"/>
        <v>-6.118048396326869</v>
      </c>
      <c r="E14">
        <f>$B$13*SIN($B$12)*F14 - ($B$9*F14^2)/2 +$E$3</f>
        <v>5.7786411350895079</v>
      </c>
      <c r="F14">
        <f>$B$16*11/32</f>
        <v>0.38118866566913906</v>
      </c>
    </row>
    <row r="15" spans="1:6" x14ac:dyDescent="0.2">
      <c r="A15" s="1" t="s">
        <v>7</v>
      </c>
      <c r="B15">
        <f>B14+B11</f>
        <v>5.9999999999999991</v>
      </c>
      <c r="D15">
        <f t="shared" si="0"/>
        <v>-6.6742346141747664</v>
      </c>
      <c r="E15">
        <f t="shared" ref="E15:E35" si="2">$B$13*SIN($B$12)*F15 - ($B$9*F15^2)/2 +$E$3</f>
        <v>5.8901466338592279</v>
      </c>
      <c r="F15">
        <f>$B$16*12/32</f>
        <v>0.41584218072996987</v>
      </c>
    </row>
    <row r="16" spans="1:6" x14ac:dyDescent="0.2">
      <c r="A16" s="1" t="s">
        <v>15</v>
      </c>
      <c r="B16">
        <f>SQRT(2*B15/B9) + B13*SIN(B12)/B9</f>
        <v>1.1089124819465863</v>
      </c>
      <c r="D16">
        <f t="shared" si="0"/>
        <v>-7.2304208320226637</v>
      </c>
      <c r="E16">
        <f t="shared" si="2"/>
        <v>5.9629842440134553</v>
      </c>
      <c r="F16">
        <f>$B$16*13/32</f>
        <v>0.45049569579080068</v>
      </c>
    </row>
    <row r="17" spans="1:6" x14ac:dyDescent="0.2">
      <c r="A17" s="1" t="s">
        <v>8</v>
      </c>
      <c r="B17">
        <f>B13*COS(B12)*B16</f>
        <v>17.797958971132712</v>
      </c>
      <c r="D17">
        <f t="shared" si="0"/>
        <v>-7.7866070498705611</v>
      </c>
      <c r="E17">
        <f t="shared" si="2"/>
        <v>5.9971539655521902</v>
      </c>
      <c r="F17">
        <f>$B$16*14/32</f>
        <v>0.48514921085163154</v>
      </c>
    </row>
    <row r="18" spans="1:6" x14ac:dyDescent="0.2">
      <c r="D18">
        <f t="shared" si="0"/>
        <v>-8.3427932677184575</v>
      </c>
      <c r="E18">
        <f t="shared" si="2"/>
        <v>5.992655798475429</v>
      </c>
      <c r="F18">
        <f>$B$16*15/32</f>
        <v>0.51980272591246235</v>
      </c>
    </row>
    <row r="19" spans="1:6" x14ac:dyDescent="0.2">
      <c r="D19">
        <f t="shared" si="0"/>
        <v>-8.8989794855663558</v>
      </c>
      <c r="E19">
        <f t="shared" si="2"/>
        <v>5.949489742783177</v>
      </c>
      <c r="F19">
        <f>$B$16*16/32</f>
        <v>0.55445624097329316</v>
      </c>
    </row>
    <row r="20" spans="1:6" x14ac:dyDescent="0.2">
      <c r="D20">
        <f t="shared" si="0"/>
        <v>-9.4551657034142522</v>
      </c>
      <c r="E20">
        <f t="shared" si="2"/>
        <v>5.8676557984754298</v>
      </c>
      <c r="F20">
        <f>$B$16*17/32</f>
        <v>0.58910975603412397</v>
      </c>
    </row>
    <row r="21" spans="1:6" x14ac:dyDescent="0.2">
      <c r="D21">
        <f t="shared" si="0"/>
        <v>-10.011351921262149</v>
      </c>
      <c r="E21">
        <f t="shared" si="2"/>
        <v>5.7471539655521902</v>
      </c>
      <c r="F21">
        <f>$B$16*18/32</f>
        <v>0.62376327109495477</v>
      </c>
    </row>
    <row r="22" spans="1:6" x14ac:dyDescent="0.2">
      <c r="D22">
        <f t="shared" si="0"/>
        <v>-10.567538139110047</v>
      </c>
      <c r="E22">
        <f t="shared" si="2"/>
        <v>5.5879842440134562</v>
      </c>
      <c r="F22">
        <f>$B$16*19/32</f>
        <v>0.65841678615578558</v>
      </c>
    </row>
    <row r="23" spans="1:6" x14ac:dyDescent="0.2">
      <c r="D23">
        <f t="shared" si="0"/>
        <v>-11.123724356957943</v>
      </c>
      <c r="E23">
        <f t="shared" si="2"/>
        <v>5.3901466338592297</v>
      </c>
      <c r="F23">
        <f>$B$16*20/32</f>
        <v>0.69307030121661639</v>
      </c>
    </row>
    <row r="24" spans="1:6" x14ac:dyDescent="0.2">
      <c r="D24">
        <f t="shared" si="0"/>
        <v>-11.679910574805842</v>
      </c>
      <c r="E24">
        <f t="shared" si="2"/>
        <v>5.1536411350895062</v>
      </c>
      <c r="F24">
        <f>$B$16*21/32</f>
        <v>0.72772381627744731</v>
      </c>
    </row>
    <row r="25" spans="1:6" x14ac:dyDescent="0.2">
      <c r="D25">
        <f t="shared" si="0"/>
        <v>-12.236096792653738</v>
      </c>
      <c r="E25">
        <f t="shared" si="2"/>
        <v>4.8784677477042937</v>
      </c>
      <c r="F25">
        <f>$B$16*22/32</f>
        <v>0.76237733133827812</v>
      </c>
    </row>
    <row r="26" spans="1:6" x14ac:dyDescent="0.2">
      <c r="D26">
        <f t="shared" si="0"/>
        <v>-12.792283010501636</v>
      </c>
      <c r="E26">
        <f t="shared" si="2"/>
        <v>4.5646264717035852</v>
      </c>
      <c r="F26">
        <f>$B$16*23/32</f>
        <v>0.79703084639910893</v>
      </c>
    </row>
    <row r="27" spans="1:6" x14ac:dyDescent="0.2">
      <c r="D27">
        <f t="shared" si="0"/>
        <v>-13.348469228349533</v>
      </c>
      <c r="E27">
        <f t="shared" si="2"/>
        <v>4.2121173070873823</v>
      </c>
      <c r="F27">
        <f>$B$16*24/32</f>
        <v>0.83168436145993974</v>
      </c>
    </row>
    <row r="28" spans="1:6" x14ac:dyDescent="0.2">
      <c r="D28">
        <f t="shared" si="0"/>
        <v>-13.904655446197429</v>
      </c>
      <c r="E28">
        <f t="shared" si="2"/>
        <v>3.8209402538556869</v>
      </c>
      <c r="F28">
        <f>$B$16*25/32</f>
        <v>0.86633787652077054</v>
      </c>
    </row>
    <row r="29" spans="1:6" x14ac:dyDescent="0.2">
      <c r="D29">
        <f t="shared" si="0"/>
        <v>-14.460841664045327</v>
      </c>
      <c r="E29">
        <f t="shared" si="2"/>
        <v>3.391095312008499</v>
      </c>
      <c r="F29">
        <f>$B$16*26/32</f>
        <v>0.90099139158160135</v>
      </c>
    </row>
    <row r="30" spans="1:6" x14ac:dyDescent="0.2">
      <c r="D30">
        <f t="shared" si="0"/>
        <v>-15.017027881893224</v>
      </c>
      <c r="E30">
        <f t="shared" si="2"/>
        <v>2.9225824815458168</v>
      </c>
      <c r="F30">
        <f>$B$16*27/32</f>
        <v>0.93564490664243216</v>
      </c>
    </row>
    <row r="31" spans="1:6" x14ac:dyDescent="0.2">
      <c r="D31">
        <f t="shared" si="0"/>
        <v>-15.573214099741122</v>
      </c>
      <c r="E31">
        <f t="shared" si="2"/>
        <v>2.4154017624676403</v>
      </c>
      <c r="F31">
        <f>$B$16*28/32</f>
        <v>0.97029842170326308</v>
      </c>
    </row>
    <row r="32" spans="1:6" x14ac:dyDescent="0.2">
      <c r="D32">
        <f t="shared" si="0"/>
        <v>-16.129400317589017</v>
      </c>
      <c r="E32">
        <f t="shared" si="2"/>
        <v>1.8695531547739712</v>
      </c>
      <c r="F32">
        <f>$B$16*29/32</f>
        <v>1.0049519367640938</v>
      </c>
    </row>
    <row r="33" spans="4:6" x14ac:dyDescent="0.2">
      <c r="D33">
        <f t="shared" si="0"/>
        <v>-16.685586535436915</v>
      </c>
      <c r="E33">
        <f t="shared" si="2"/>
        <v>1.2850366584648043</v>
      </c>
      <c r="F33">
        <f>$B$16*30/32</f>
        <v>1.0396054518249247</v>
      </c>
    </row>
    <row r="34" spans="4:6" x14ac:dyDescent="0.2">
      <c r="D34">
        <f t="shared" si="0"/>
        <v>-17.241772753284813</v>
      </c>
      <c r="E34">
        <f t="shared" si="2"/>
        <v>0.66185227354015197</v>
      </c>
      <c r="F34">
        <f>$B$16*31/32</f>
        <v>1.0742589668857554</v>
      </c>
    </row>
    <row r="35" spans="4:6" x14ac:dyDescent="0.2">
      <c r="D35">
        <f t="shared" si="0"/>
        <v>-17.797958971132712</v>
      </c>
      <c r="E35">
        <f t="shared" si="2"/>
        <v>0</v>
      </c>
      <c r="F35">
        <f>$B$16*32/32</f>
        <v>1.1089124819465863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2019-01-12T19:46:51Z</dcterms:created>
  <dcterms:modified xsi:type="dcterms:W3CDTF">2019-01-13T09:33:03Z</dcterms:modified>
</cp:coreProperties>
</file>