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apolet_uw_edu/Documents/Documents/Winter 2023/"/>
    </mc:Choice>
  </mc:AlternateContent>
  <xr:revisionPtr revIDLastSave="534" documentId="8_{73BB393E-6A4D-4847-A7A5-D246602DEC14}" xr6:coauthVersionLast="47" xr6:coauthVersionMax="47" xr10:uidLastSave="{02663E5D-3DF6-45F7-9D8A-679ECFA7200D}"/>
  <bookViews>
    <workbookView xWindow="-108" yWindow="-108" windowWidth="23256" windowHeight="12576" xr2:uid="{FBC4E8BD-05EE-41DD-8D91-9CC51D6AD49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1" l="1"/>
  <c r="T14" i="1"/>
  <c r="D4" i="1"/>
  <c r="G15" i="1"/>
  <c r="G14" i="1"/>
  <c r="U10" i="1"/>
  <c r="U8" i="1"/>
  <c r="R10" i="1"/>
  <c r="R8" i="1"/>
  <c r="O10" i="1"/>
  <c r="O8" i="1"/>
  <c r="L10" i="1"/>
  <c r="J10" i="1"/>
  <c r="J8" i="1"/>
  <c r="G10" i="1"/>
  <c r="G8" i="1"/>
  <c r="D10" i="1"/>
  <c r="D8" i="1"/>
  <c r="L13" i="1"/>
  <c r="L12" i="1"/>
  <c r="L11" i="1"/>
  <c r="L7" i="1"/>
  <c r="L6" i="1"/>
  <c r="L5" i="1"/>
  <c r="L4" i="1"/>
  <c r="J13" i="1"/>
  <c r="J12" i="1"/>
  <c r="J11" i="1"/>
  <c r="J9" i="1"/>
  <c r="J7" i="1"/>
  <c r="J6" i="1"/>
  <c r="J5" i="1"/>
  <c r="J4" i="1"/>
  <c r="C15" i="1"/>
  <c r="C14" i="1"/>
  <c r="D13" i="1"/>
  <c r="D12" i="1"/>
  <c r="D11" i="1"/>
  <c r="D9" i="1"/>
  <c r="D7" i="1"/>
  <c r="D6" i="1"/>
  <c r="D5" i="1"/>
  <c r="AE15" i="1"/>
  <c r="AD15" i="1"/>
  <c r="AE14" i="1"/>
  <c r="AD14" i="1"/>
  <c r="AB15" i="1"/>
  <c r="AC15" i="1"/>
  <c r="AC14" i="1"/>
  <c r="AB14" i="1"/>
  <c r="AA13" i="1"/>
  <c r="AA9" i="1"/>
  <c r="AA7" i="1"/>
  <c r="AA6" i="1"/>
  <c r="AA5" i="1"/>
  <c r="AA4" i="1"/>
  <c r="X13" i="1"/>
  <c r="X7" i="1"/>
  <c r="X6" i="1"/>
  <c r="X5" i="1"/>
  <c r="X4" i="1"/>
  <c r="U13" i="1"/>
  <c r="U12" i="1"/>
  <c r="U11" i="1"/>
  <c r="U9" i="1"/>
  <c r="U7" i="1"/>
  <c r="U6" i="1"/>
  <c r="U5" i="1"/>
  <c r="U4" i="1"/>
  <c r="R13" i="1"/>
  <c r="R12" i="1"/>
  <c r="R11" i="1"/>
  <c r="R9" i="1"/>
  <c r="R7" i="1"/>
  <c r="R6" i="1"/>
  <c r="R5" i="1"/>
  <c r="R4" i="1"/>
  <c r="T15" i="1"/>
  <c r="S15" i="1"/>
  <c r="Q15" i="1"/>
  <c r="P15" i="1"/>
  <c r="Q14" i="1"/>
  <c r="P14" i="1"/>
  <c r="N15" i="1"/>
  <c r="M15" i="1"/>
  <c r="I15" i="1"/>
  <c r="H15" i="1"/>
  <c r="F15" i="1"/>
  <c r="E15" i="1"/>
  <c r="B15" i="1"/>
  <c r="N14" i="1"/>
  <c r="M14" i="1"/>
  <c r="I14" i="1"/>
  <c r="H14" i="1"/>
  <c r="F14" i="1"/>
  <c r="E14" i="1"/>
  <c r="B14" i="1"/>
  <c r="O4" i="1"/>
  <c r="O13" i="1"/>
  <c r="O12" i="1"/>
  <c r="O11" i="1"/>
  <c r="O9" i="1"/>
  <c r="O7" i="1"/>
  <c r="O6" i="1"/>
  <c r="O5" i="1"/>
  <c r="G13" i="1"/>
  <c r="G12" i="1"/>
  <c r="G11" i="1"/>
  <c r="G9" i="1"/>
  <c r="G7" i="1"/>
  <c r="G6" i="1"/>
  <c r="G5" i="1"/>
  <c r="G4" i="1"/>
  <c r="U14" i="1" l="1"/>
  <c r="J15" i="1"/>
  <c r="J14" i="1"/>
  <c r="D15" i="1"/>
  <c r="D14" i="1"/>
  <c r="O14" i="1"/>
  <c r="O15" i="1"/>
  <c r="R15" i="1"/>
  <c r="R14" i="1"/>
  <c r="U15" i="1"/>
</calcChain>
</file>

<file path=xl/sharedStrings.xml><?xml version="1.0" encoding="utf-8"?>
<sst xmlns="http://schemas.openxmlformats.org/spreadsheetml/2006/main" count="117" uniqueCount="62">
  <si>
    <t>Model</t>
  </si>
  <si>
    <t>[K]</t>
  </si>
  <si>
    <t>[%]</t>
  </si>
  <si>
    <t>CanESM5</t>
  </si>
  <si>
    <t>CESM2</t>
  </si>
  <si>
    <t>CNRM-CM6-1</t>
  </si>
  <si>
    <t>GISS-E2-1-G</t>
  </si>
  <si>
    <t>GISS-E2-1-H</t>
  </si>
  <si>
    <t>IPSL-CM6A-LR</t>
  </si>
  <si>
    <t>MIROC6</t>
  </si>
  <si>
    <t>MRI-ESM2-0</t>
  </si>
  <si>
    <t>Ensemble Mean</t>
  </si>
  <si>
    <t>Standard Deviation</t>
  </si>
  <si>
    <t>dT/dt Difference</t>
  </si>
  <si>
    <t>λ Difference</t>
  </si>
  <si>
    <t>Residual</t>
  </si>
  <si>
    <t>[Sv]</t>
  </si>
  <si>
    <t>–</t>
  </si>
  <si>
    <t>[m]</t>
  </si>
  <si>
    <r>
      <t>EffCS</t>
    </r>
    <r>
      <rPr>
        <b/>
        <vertAlign val="subscript"/>
        <sz val="10"/>
        <color rgb="FF000000"/>
        <rFont val="Times New Roman"/>
        <family val="1"/>
      </rPr>
      <t>2xCO2 </t>
    </r>
  </si>
  <si>
    <r>
      <t>EffCS</t>
    </r>
    <r>
      <rPr>
        <b/>
        <vertAlign val="subscript"/>
        <sz val="10"/>
        <color rgb="FF000000"/>
        <rFont val="Times New Roman"/>
        <family val="1"/>
      </rPr>
      <t>4xCO2 </t>
    </r>
  </si>
  <si>
    <r>
      <t>dT/dt</t>
    </r>
    <r>
      <rPr>
        <b/>
        <vertAlign val="subscript"/>
        <sz val="10"/>
        <color rgb="FF000000"/>
        <rFont val="Times New Roman"/>
        <family val="1"/>
      </rPr>
      <t>2xCO2</t>
    </r>
  </si>
  <si>
    <r>
      <t>dT/dt</t>
    </r>
    <r>
      <rPr>
        <b/>
        <vertAlign val="subscript"/>
        <sz val="10"/>
        <color rgb="FF000000"/>
        <rFont val="Times New Roman"/>
        <family val="1"/>
      </rPr>
      <t>4xCO2</t>
    </r>
  </si>
  <si>
    <r>
      <t>ERF</t>
    </r>
    <r>
      <rPr>
        <b/>
        <vertAlign val="subscript"/>
        <sz val="10"/>
        <color rgb="FF000000"/>
        <rFont val="Times New Roman"/>
        <family val="1"/>
      </rPr>
      <t xml:space="preserve">2xCO2 </t>
    </r>
  </si>
  <si>
    <r>
      <t>λ</t>
    </r>
    <r>
      <rPr>
        <b/>
        <vertAlign val="subscript"/>
        <sz val="10"/>
        <color rgb="FF000000"/>
        <rFont val="Times New Roman"/>
        <family val="1"/>
      </rPr>
      <t>2xCO2</t>
    </r>
  </si>
  <si>
    <r>
      <t>λ</t>
    </r>
    <r>
      <rPr>
        <b/>
        <vertAlign val="subscript"/>
        <sz val="10"/>
        <color rgb="FF000000"/>
        <rFont val="Times New Roman"/>
        <family val="1"/>
      </rPr>
      <t>4xCO2</t>
    </r>
  </si>
  <si>
    <r>
      <t>C</t>
    </r>
    <r>
      <rPr>
        <b/>
        <vertAlign val="subscript"/>
        <sz val="10"/>
        <color rgb="FF000000"/>
        <rFont val="Times New Roman"/>
        <family val="1"/>
      </rPr>
      <t>2xCO2</t>
    </r>
  </si>
  <si>
    <r>
      <t>C</t>
    </r>
    <r>
      <rPr>
        <b/>
        <vertAlign val="subscript"/>
        <sz val="10"/>
        <color rgb="FF000000"/>
        <rFont val="Times New Roman"/>
        <family val="1"/>
      </rPr>
      <t>4xCO2</t>
    </r>
  </si>
  <si>
    <r>
      <t>I</t>
    </r>
    <r>
      <rPr>
        <b/>
        <vertAlign val="subscript"/>
        <sz val="10"/>
        <color rgb="FF000000"/>
        <rFont val="Times New Roman"/>
        <family val="1"/>
      </rPr>
      <t>λ</t>
    </r>
  </si>
  <si>
    <r>
      <t>I</t>
    </r>
    <r>
      <rPr>
        <b/>
        <i/>
        <vertAlign val="subscript"/>
        <sz val="10"/>
        <color rgb="FF000000"/>
        <rFont val="Times New Roman"/>
        <family val="1"/>
      </rPr>
      <t>C</t>
    </r>
  </si>
  <si>
    <r>
      <t>Z</t>
    </r>
    <r>
      <rPr>
        <b/>
        <vertAlign val="subscript"/>
        <sz val="10"/>
        <color rgb="FF000000"/>
        <rFont val="Times New Roman"/>
        <family val="1"/>
      </rPr>
      <t>2xCO2</t>
    </r>
  </si>
  <si>
    <r>
      <t>Z</t>
    </r>
    <r>
      <rPr>
        <b/>
        <vertAlign val="subscript"/>
        <sz val="10"/>
        <color rgb="FF000000"/>
        <rFont val="Times New Roman"/>
        <family val="1"/>
      </rPr>
      <t>4xCO2</t>
    </r>
  </si>
  <si>
    <r>
      <t> </t>
    </r>
    <r>
      <rPr>
        <sz val="10"/>
        <color rgb="FF000000"/>
        <rFont val="Times New Roman"/>
        <family val="1"/>
      </rPr>
      <t>[10</t>
    </r>
    <r>
      <rPr>
        <vertAlign val="superscript"/>
        <sz val="10"/>
        <color rgb="FF000000"/>
        <rFont val="Times New Roman"/>
        <family val="1"/>
      </rPr>
      <t xml:space="preserve">-3 </t>
    </r>
    <r>
      <rPr>
        <sz val="10"/>
        <color rgb="FF000000"/>
        <rFont val="Times New Roman"/>
        <family val="1"/>
      </rPr>
      <t>K/yr]</t>
    </r>
  </si>
  <si>
    <r>
      <t>[w/m</t>
    </r>
    <r>
      <rPr>
        <vertAlign val="super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]</t>
    </r>
  </si>
  <si>
    <r>
      <t>[W/m</t>
    </r>
    <r>
      <rPr>
        <vertAlign val="super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/K]</t>
    </r>
  </si>
  <si>
    <r>
      <t>[GJ/m</t>
    </r>
    <r>
      <rPr>
        <vertAlign val="super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/K]</t>
    </r>
  </si>
  <si>
    <r>
      <t>ΔAMOC</t>
    </r>
    <r>
      <rPr>
        <b/>
        <vertAlign val="subscript"/>
        <sz val="10"/>
        <color rgb="FF000000"/>
        <rFont val="Times New Roman"/>
        <family val="1"/>
      </rPr>
      <t>2xCO2</t>
    </r>
  </si>
  <si>
    <r>
      <t>ΔAMOC</t>
    </r>
    <r>
      <rPr>
        <b/>
        <vertAlign val="subscript"/>
        <sz val="10"/>
        <color rgb="FF000000"/>
        <rFont val="Times New Roman"/>
        <family val="1"/>
      </rPr>
      <t>4xCO2</t>
    </r>
  </si>
  <si>
    <t>C Difference</t>
  </si>
  <si>
    <t>Z Difference</t>
  </si>
  <si>
    <t>Unit</t>
  </si>
  <si>
    <t>Ratio of AMOC Change</t>
  </si>
  <si>
    <t>Northern Hemisphere Temperature Regressed Against Global Mean</t>
  </si>
  <si>
    <t>Southern Hemisphere Temperature Regressed Against Global Mean</t>
  </si>
  <si>
    <t>Slope Abrupt-4xCO2</t>
  </si>
  <si>
    <t>Slope Abrupt-2xCO2</t>
  </si>
  <si>
    <t>[K/K]</t>
  </si>
  <si>
    <t>EffCS Difference (between 2x and 4x)</t>
  </si>
  <si>
    <r>
      <t>ERF</t>
    </r>
    <r>
      <rPr>
        <b/>
        <vertAlign val="subscript"/>
        <sz val="10"/>
        <color rgb="FF000000"/>
        <rFont val="Times New Roman"/>
        <family val="1"/>
      </rPr>
      <t xml:space="preserve">4xCO2, </t>
    </r>
    <r>
      <rPr>
        <b/>
        <sz val="10"/>
        <color rgb="FF000000"/>
        <rFont val="Times New Roman"/>
        <family val="1"/>
      </rPr>
      <t>Smith et al. (2020)</t>
    </r>
  </si>
  <si>
    <t>ERF Ratio</t>
  </si>
  <si>
    <t>Radiative Feedback Parameter (Table 1d)</t>
  </si>
  <si>
    <t>Effective Radiative Forcing and Scaling Ratio (Table 1c)</t>
  </si>
  <si>
    <t>Slope of Slow Period Temperature Change (Table 1a)</t>
  </si>
  <si>
    <t>Effective Climate Sensitivity, ERF Scaling (Table 1b)</t>
  </si>
  <si>
    <t>Effective Heat Capacity, Final 20 Year Average (Table 2a)</t>
  </si>
  <si>
    <t>EBM Relative Importance (Table 2b)</t>
  </si>
  <si>
    <t>Change in AMOC Strength (Table 2c)</t>
  </si>
  <si>
    <t>Northern Hemisphere Depth of Heat Storage (Table 2d)</t>
  </si>
  <si>
    <t>GISS-E2-2-G</t>
  </si>
  <si>
    <t>HadGEM3-GC31-LL</t>
  </si>
  <si>
    <r>
      <t>ERF</t>
    </r>
    <r>
      <rPr>
        <b/>
        <vertAlign val="subscript"/>
        <sz val="10"/>
        <color rgb="FF000000"/>
        <rFont val="Times New Roman"/>
        <family val="1"/>
      </rPr>
      <t>4xCO2</t>
    </r>
  </si>
  <si>
    <t>Percent Difference (From Smith et al.)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</si>
</sst>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b/>
      <i/>
      <vertAlign val="subscript"/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b/>
      <i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2" fontId="8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wrapText="1"/>
    </xf>
    <xf numFmtId="9" fontId="2" fillId="2" borderId="1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9" fontId="1" fillId="2" borderId="1" xfId="0" applyNumberFormat="1" applyFont="1" applyFill="1" applyBorder="1" applyAlignment="1">
      <alignment horizontal="center" wrapText="1"/>
    </xf>
    <xf numFmtId="164" fontId="3" fillId="2" borderId="1" xfId="0" applyNumberFormat="1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wrapText="1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2" fontId="8" fillId="2" borderId="2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11" fillId="2" borderId="1" xfId="0" applyNumberFormat="1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64" fontId="7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wrapText="1"/>
    </xf>
    <xf numFmtId="165" fontId="2" fillId="2" borderId="2" xfId="0" applyNumberFormat="1" applyFont="1" applyFill="1" applyBorder="1" applyAlignment="1">
      <alignment horizontal="center" wrapText="1"/>
    </xf>
    <xf numFmtId="165" fontId="1" fillId="2" borderId="2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13" fillId="2" borderId="1" xfId="0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EAC5-F3EB-4440-AA06-40799DC25633}">
  <dimension ref="A1:AE30"/>
  <sheetViews>
    <sheetView tabSelected="1" zoomScale="130" zoomScaleNormal="130" workbookViewId="0">
      <pane xSplit="1" topLeftCell="T1" activePane="topRight" state="frozen"/>
      <selection pane="topRight" activeCell="U10" sqref="U10"/>
    </sheetView>
  </sheetViews>
  <sheetFormatPr defaultRowHeight="13.2" x14ac:dyDescent="0.25"/>
  <cols>
    <col min="1" max="1" width="17.6640625" style="13" customWidth="1"/>
    <col min="2" max="2" width="12.33203125" style="13" customWidth="1"/>
    <col min="3" max="3" width="12.77734375" style="13" bestFit="1" customWidth="1"/>
    <col min="4" max="4" width="17.6640625" style="13" customWidth="1"/>
    <col min="5" max="6" width="13.33203125" style="13" bestFit="1" customWidth="1"/>
    <col min="7" max="7" width="14.77734375" style="13" customWidth="1"/>
    <col min="8" max="8" width="13" style="13" customWidth="1"/>
    <col min="9" max="10" width="13.6640625" style="13" bestFit="1" customWidth="1"/>
    <col min="11" max="11" width="13.88671875" style="13" customWidth="1"/>
    <col min="12" max="14" width="13.88671875" style="13" bestFit="1" customWidth="1"/>
    <col min="15" max="15" width="14" style="13" bestFit="1" customWidth="1"/>
    <col min="16" max="16" width="13.88671875" style="13" bestFit="1" customWidth="1"/>
    <col min="17" max="17" width="15.5546875" style="13" customWidth="1"/>
    <col min="18" max="18" width="15.33203125" style="13" customWidth="1"/>
    <col min="19" max="19" width="21.109375" style="13" customWidth="1"/>
    <col min="20" max="20" width="12.109375" style="13" customWidth="1"/>
    <col min="21" max="21" width="13.77734375" style="13" customWidth="1"/>
    <col min="22" max="22" width="14.88671875" style="13" customWidth="1"/>
    <col min="23" max="23" width="15.44140625" style="13" customWidth="1"/>
    <col min="24" max="24" width="21.77734375" style="13" customWidth="1"/>
    <col min="25" max="25" width="15.88671875" style="13" customWidth="1"/>
    <col min="26" max="26" width="19.5546875" style="13" customWidth="1"/>
    <col min="27" max="27" width="13.33203125" style="13" customWidth="1"/>
    <col min="28" max="28" width="26.6640625" style="13" customWidth="1"/>
    <col min="29" max="29" width="28.109375" style="13" customWidth="1"/>
    <col min="30" max="30" width="27.33203125" style="13" customWidth="1"/>
    <col min="31" max="31" width="27.5546875" style="13" customWidth="1"/>
    <col min="32" max="16384" width="8.88671875" style="13"/>
  </cols>
  <sheetData>
    <row r="1" spans="1:31" ht="14.4" customHeight="1" x14ac:dyDescent="0.25">
      <c r="A1" s="14"/>
      <c r="B1" s="35" t="s">
        <v>53</v>
      </c>
      <c r="C1" s="36"/>
      <c r="D1" s="37"/>
      <c r="E1" s="38" t="s">
        <v>52</v>
      </c>
      <c r="F1" s="38"/>
      <c r="G1" s="38"/>
      <c r="H1" s="35" t="s">
        <v>51</v>
      </c>
      <c r="I1" s="36"/>
      <c r="J1" s="36"/>
      <c r="K1" s="36"/>
      <c r="L1" s="37"/>
      <c r="M1" s="35" t="s">
        <v>50</v>
      </c>
      <c r="N1" s="36"/>
      <c r="O1" s="37"/>
      <c r="P1" s="35" t="s">
        <v>54</v>
      </c>
      <c r="Q1" s="36"/>
      <c r="R1" s="37"/>
      <c r="S1" s="35" t="s">
        <v>55</v>
      </c>
      <c r="T1" s="36"/>
      <c r="U1" s="37"/>
      <c r="V1" s="35" t="s">
        <v>56</v>
      </c>
      <c r="W1" s="36"/>
      <c r="X1" s="37"/>
      <c r="Y1" s="35" t="s">
        <v>57</v>
      </c>
      <c r="Z1" s="36"/>
      <c r="AA1" s="37"/>
      <c r="AB1" s="35" t="s">
        <v>42</v>
      </c>
      <c r="AC1" s="37"/>
      <c r="AD1" s="35" t="s">
        <v>43</v>
      </c>
      <c r="AE1" s="37"/>
    </row>
    <row r="2" spans="1:31" ht="54" x14ac:dyDescent="0.35">
      <c r="A2" s="2" t="s">
        <v>0</v>
      </c>
      <c r="B2" s="2" t="s">
        <v>19</v>
      </c>
      <c r="C2" s="2" t="s">
        <v>20</v>
      </c>
      <c r="D2" s="2" t="s">
        <v>47</v>
      </c>
      <c r="E2" s="2" t="s">
        <v>21</v>
      </c>
      <c r="F2" s="2" t="s">
        <v>22</v>
      </c>
      <c r="G2" s="2" t="s">
        <v>13</v>
      </c>
      <c r="H2" s="2" t="s">
        <v>23</v>
      </c>
      <c r="I2" s="2" t="s">
        <v>60</v>
      </c>
      <c r="J2" s="16" t="s">
        <v>49</v>
      </c>
      <c r="K2" s="2" t="s">
        <v>48</v>
      </c>
      <c r="L2" s="28" t="s">
        <v>61</v>
      </c>
      <c r="M2" s="2" t="s">
        <v>24</v>
      </c>
      <c r="N2" s="2" t="s">
        <v>25</v>
      </c>
      <c r="O2" s="2" t="s">
        <v>14</v>
      </c>
      <c r="P2" s="2" t="s">
        <v>26</v>
      </c>
      <c r="Q2" s="2" t="s">
        <v>27</v>
      </c>
      <c r="R2" s="2" t="s">
        <v>38</v>
      </c>
      <c r="S2" s="2" t="s">
        <v>28</v>
      </c>
      <c r="T2" s="2" t="s">
        <v>29</v>
      </c>
      <c r="U2" s="2" t="s">
        <v>15</v>
      </c>
      <c r="V2" s="2" t="s">
        <v>36</v>
      </c>
      <c r="W2" s="2" t="s">
        <v>37</v>
      </c>
      <c r="X2" s="2" t="s">
        <v>41</v>
      </c>
      <c r="Y2" s="2" t="s">
        <v>30</v>
      </c>
      <c r="Z2" s="2" t="s">
        <v>31</v>
      </c>
      <c r="AA2" s="2" t="s">
        <v>39</v>
      </c>
      <c r="AB2" s="15" t="s">
        <v>45</v>
      </c>
      <c r="AC2" s="15" t="s">
        <v>44</v>
      </c>
      <c r="AD2" s="15" t="s">
        <v>45</v>
      </c>
      <c r="AE2" s="15" t="s">
        <v>44</v>
      </c>
    </row>
    <row r="3" spans="1:31" ht="16.2" x14ac:dyDescent="0.3">
      <c r="A3" s="2" t="s">
        <v>40</v>
      </c>
      <c r="B3" s="3" t="s">
        <v>1</v>
      </c>
      <c r="C3" s="3" t="s">
        <v>1</v>
      </c>
      <c r="D3" s="3" t="s">
        <v>2</v>
      </c>
      <c r="E3" s="4" t="s">
        <v>32</v>
      </c>
      <c r="F3" s="4" t="s">
        <v>32</v>
      </c>
      <c r="G3" s="3" t="s">
        <v>2</v>
      </c>
      <c r="H3" s="3" t="s">
        <v>33</v>
      </c>
      <c r="I3" s="3" t="s">
        <v>33</v>
      </c>
      <c r="J3" s="17" t="s">
        <v>2</v>
      </c>
      <c r="K3" s="3" t="s">
        <v>33</v>
      </c>
      <c r="L3" s="19" t="s">
        <v>2</v>
      </c>
      <c r="M3" s="3" t="s">
        <v>34</v>
      </c>
      <c r="N3" s="3" t="s">
        <v>34</v>
      </c>
      <c r="O3" s="3" t="s">
        <v>2</v>
      </c>
      <c r="P3" s="3" t="s">
        <v>35</v>
      </c>
      <c r="Q3" s="3" t="s">
        <v>35</v>
      </c>
      <c r="R3" s="3" t="s">
        <v>35</v>
      </c>
      <c r="S3" s="3" t="s">
        <v>2</v>
      </c>
      <c r="T3" s="3" t="s">
        <v>2</v>
      </c>
      <c r="U3" s="3" t="s">
        <v>2</v>
      </c>
      <c r="V3" s="3" t="s">
        <v>16</v>
      </c>
      <c r="W3" s="3" t="s">
        <v>16</v>
      </c>
      <c r="X3" s="3" t="s">
        <v>2</v>
      </c>
      <c r="Y3" s="3" t="s">
        <v>18</v>
      </c>
      <c r="Z3" s="3" t="s">
        <v>18</v>
      </c>
      <c r="AA3" s="3" t="s">
        <v>18</v>
      </c>
      <c r="AB3" s="14" t="s">
        <v>46</v>
      </c>
      <c r="AC3" s="14" t="s">
        <v>46</v>
      </c>
      <c r="AD3" s="14" t="s">
        <v>46</v>
      </c>
      <c r="AE3" s="14" t="s">
        <v>46</v>
      </c>
    </row>
    <row r="4" spans="1:31" x14ac:dyDescent="0.25">
      <c r="A4" s="3" t="s">
        <v>3</v>
      </c>
      <c r="B4" s="3">
        <v>4.67</v>
      </c>
      <c r="C4" s="3">
        <v>5.35</v>
      </c>
      <c r="D4" s="7">
        <f>(C4-B4)/C4</f>
        <v>0.1271028037383177</v>
      </c>
      <c r="E4" s="3">
        <v>6.51</v>
      </c>
      <c r="F4" s="3">
        <v>7.84</v>
      </c>
      <c r="G4" s="7">
        <f>(F4-E4)/F4</f>
        <v>0.16964285714285715</v>
      </c>
      <c r="H4" s="3">
        <v>3.53</v>
      </c>
      <c r="I4" s="3">
        <v>7.46</v>
      </c>
      <c r="J4" s="31">
        <f>H4/I4</f>
        <v>0.47319034852546915</v>
      </c>
      <c r="K4" s="25">
        <v>7.61</v>
      </c>
      <c r="L4" s="29">
        <f>(I4-K4)/I4</f>
        <v>-2.0107238605898171E-2</v>
      </c>
      <c r="M4" s="3">
        <v>-0.76</v>
      </c>
      <c r="N4" s="3">
        <v>-0.66</v>
      </c>
      <c r="O4" s="7">
        <f>(N4-M4)/N4</f>
        <v>-0.15151515151515146</v>
      </c>
      <c r="P4" s="3">
        <v>1.54</v>
      </c>
      <c r="Q4" s="3">
        <v>1.55</v>
      </c>
      <c r="R4" s="3">
        <f>P4-Q4</f>
        <v>-1.0000000000000009E-2</v>
      </c>
      <c r="S4" s="3">
        <v>101.89</v>
      </c>
      <c r="T4" s="27">
        <v>-2.96</v>
      </c>
      <c r="U4" s="3">
        <f>100-S4-T4</f>
        <v>1.0699999999999994</v>
      </c>
      <c r="V4" s="3">
        <v>-3.03</v>
      </c>
      <c r="W4" s="3">
        <v>-7.98</v>
      </c>
      <c r="X4" s="8">
        <f>V4/W4</f>
        <v>0.3796992481203007</v>
      </c>
      <c r="Y4" s="3">
        <v>587</v>
      </c>
      <c r="Z4" s="3">
        <v>505</v>
      </c>
      <c r="AA4" s="3">
        <f>Y4-Z4</f>
        <v>82</v>
      </c>
      <c r="AB4" s="21">
        <v>1.21</v>
      </c>
      <c r="AC4" s="21">
        <v>1.04</v>
      </c>
      <c r="AD4" s="21">
        <v>0.79</v>
      </c>
      <c r="AE4" s="21">
        <v>0.96</v>
      </c>
    </row>
    <row r="5" spans="1:31" x14ac:dyDescent="0.25">
      <c r="A5" s="2" t="s">
        <v>4</v>
      </c>
      <c r="B5" s="2">
        <v>3.37</v>
      </c>
      <c r="C5" s="30">
        <v>6.4</v>
      </c>
      <c r="D5" s="9">
        <f t="shared" ref="D5:D13" si="0">(C5-B5)/C5</f>
        <v>0.47343750000000001</v>
      </c>
      <c r="E5" s="2">
        <v>4.17</v>
      </c>
      <c r="F5" s="2">
        <v>12.3</v>
      </c>
      <c r="G5" s="9">
        <f t="shared" ref="G5:G13" si="1">(F5-E5)/F5</f>
        <v>0.66097560975609759</v>
      </c>
      <c r="H5" s="2">
        <v>4.0599999999999996</v>
      </c>
      <c r="I5" s="2">
        <v>6.65</v>
      </c>
      <c r="J5" s="32">
        <f t="shared" ref="J5:J13" si="2">H5/I5</f>
        <v>0.61052631578947358</v>
      </c>
      <c r="K5" s="26">
        <v>8.91</v>
      </c>
      <c r="L5" s="29">
        <f>(I5-K5)/I5</f>
        <v>-0.33984962406015035</v>
      </c>
      <c r="M5" s="2">
        <v>-1.21</v>
      </c>
      <c r="N5" s="2">
        <v>-0.63</v>
      </c>
      <c r="O5" s="9">
        <f t="shared" ref="O5:O13" si="3">(N5-M5)/N5</f>
        <v>-0.92063492063492058</v>
      </c>
      <c r="P5" s="2">
        <v>2.61</v>
      </c>
      <c r="Q5" s="2">
        <v>1.79</v>
      </c>
      <c r="R5" s="2">
        <f t="shared" ref="R5:R13" si="4">P5-Q5</f>
        <v>0.81999999999999984</v>
      </c>
      <c r="S5" s="2">
        <v>80.760000000000005</v>
      </c>
      <c r="T5" s="2">
        <v>42.24</v>
      </c>
      <c r="U5" s="30">
        <f t="shared" ref="U5:U13" si="5">100-S5-T5</f>
        <v>-23.000000000000007</v>
      </c>
      <c r="V5" s="2">
        <v>-15.24</v>
      </c>
      <c r="W5" s="2">
        <v>-20.87</v>
      </c>
      <c r="X5" s="10">
        <f t="shared" ref="X5:X13" si="6">V5/W5</f>
        <v>0.73023478677527554</v>
      </c>
      <c r="Y5" s="2">
        <v>697</v>
      </c>
      <c r="Z5" s="2">
        <v>574</v>
      </c>
      <c r="AA5" s="2">
        <f t="shared" ref="AA5:AA13" si="7">Y5-Z5</f>
        <v>123</v>
      </c>
      <c r="AB5" s="22">
        <v>0.4</v>
      </c>
      <c r="AC5" s="22">
        <v>0.82</v>
      </c>
      <c r="AD5" s="23">
        <v>1.6</v>
      </c>
      <c r="AE5" s="22">
        <v>1.18</v>
      </c>
    </row>
    <row r="6" spans="1:31" x14ac:dyDescent="0.25">
      <c r="A6" s="3" t="s">
        <v>5</v>
      </c>
      <c r="B6" s="27">
        <v>4.2</v>
      </c>
      <c r="C6" s="3">
        <v>4.46</v>
      </c>
      <c r="D6" s="7">
        <f t="shared" si="0"/>
        <v>5.8295964125560491E-2</v>
      </c>
      <c r="E6" s="3">
        <v>7.78</v>
      </c>
      <c r="F6" s="3">
        <v>5.15</v>
      </c>
      <c r="G6" s="7">
        <f t="shared" si="1"/>
        <v>-0.51067961165048537</v>
      </c>
      <c r="H6" s="3">
        <v>3.27</v>
      </c>
      <c r="I6" s="3">
        <v>7.11</v>
      </c>
      <c r="J6" s="31">
        <f t="shared" si="2"/>
        <v>0.45991561181434598</v>
      </c>
      <c r="K6" s="25">
        <v>8</v>
      </c>
      <c r="L6" s="29">
        <f>(I6-K6)/I6</f>
        <v>-0.12517580872011247</v>
      </c>
      <c r="M6" s="3">
        <v>-0.78</v>
      </c>
      <c r="N6" s="3">
        <v>-0.73</v>
      </c>
      <c r="O6" s="7">
        <f t="shared" si="3"/>
        <v>-6.8493150684931572E-2</v>
      </c>
      <c r="P6" s="3">
        <v>1.93</v>
      </c>
      <c r="Q6" s="3">
        <v>1.89</v>
      </c>
      <c r="R6" s="3">
        <f t="shared" si="4"/>
        <v>4.0000000000000036E-2</v>
      </c>
      <c r="S6" s="3">
        <v>297.69</v>
      </c>
      <c r="T6" s="3">
        <v>-199.97</v>
      </c>
      <c r="U6" s="3">
        <f t="shared" si="5"/>
        <v>2.2800000000000011</v>
      </c>
      <c r="V6" s="3">
        <v>-10.220000000000001</v>
      </c>
      <c r="W6" s="3">
        <v>-16.29</v>
      </c>
      <c r="X6" s="8">
        <f t="shared" si="6"/>
        <v>0.62737875997544512</v>
      </c>
      <c r="Y6" s="3">
        <v>655</v>
      </c>
      <c r="Z6" s="3">
        <v>603</v>
      </c>
      <c r="AA6" s="3">
        <f t="shared" si="7"/>
        <v>52</v>
      </c>
      <c r="AB6" s="21">
        <v>0.9</v>
      </c>
      <c r="AC6" s="21">
        <v>0.88</v>
      </c>
      <c r="AD6" s="24">
        <v>1.1000000000000001</v>
      </c>
      <c r="AE6" s="21">
        <v>1.1200000000000001</v>
      </c>
    </row>
    <row r="7" spans="1:31" ht="13.8" x14ac:dyDescent="0.3">
      <c r="A7" s="5" t="s">
        <v>6</v>
      </c>
      <c r="B7" s="5">
        <v>2.63</v>
      </c>
      <c r="C7" s="5">
        <v>2.62</v>
      </c>
      <c r="D7" s="7">
        <f t="shared" si="0"/>
        <v>-3.8167938931296893E-3</v>
      </c>
      <c r="E7" s="5">
        <v>4.43</v>
      </c>
      <c r="F7" s="5">
        <v>2.54</v>
      </c>
      <c r="G7" s="11">
        <f t="shared" si="1"/>
        <v>-0.74409448818897628</v>
      </c>
      <c r="H7" s="5">
        <v>3.78</v>
      </c>
      <c r="I7" s="5">
        <v>7.81</v>
      </c>
      <c r="J7" s="31">
        <f t="shared" si="2"/>
        <v>0.48399487836107552</v>
      </c>
      <c r="K7" s="25">
        <v>7.35</v>
      </c>
      <c r="L7" s="29">
        <f>(I7-K7)/I7</f>
        <v>5.8898847631241993E-2</v>
      </c>
      <c r="M7" s="5">
        <v>-1.43</v>
      </c>
      <c r="N7" s="5">
        <v>-1.44</v>
      </c>
      <c r="O7" s="11">
        <f t="shared" si="3"/>
        <v>6.944444444444451E-3</v>
      </c>
      <c r="P7" s="5">
        <v>2.2599999999999998</v>
      </c>
      <c r="Q7" s="5">
        <v>2.4900000000000002</v>
      </c>
      <c r="R7" s="5">
        <f t="shared" si="4"/>
        <v>-0.23000000000000043</v>
      </c>
      <c r="S7" s="5">
        <v>11.02</v>
      </c>
      <c r="T7" s="34">
        <v>87.98</v>
      </c>
      <c r="U7" s="6">
        <f t="shared" si="5"/>
        <v>1</v>
      </c>
      <c r="V7" s="5">
        <v>0.87</v>
      </c>
      <c r="W7" s="5">
        <v>-19.260000000000002</v>
      </c>
      <c r="X7" s="11">
        <f t="shared" si="6"/>
        <v>-4.5171339563862926E-2</v>
      </c>
      <c r="Y7" s="5">
        <v>958</v>
      </c>
      <c r="Z7" s="5">
        <v>839</v>
      </c>
      <c r="AA7" s="5">
        <f t="shared" si="7"/>
        <v>119</v>
      </c>
      <c r="AB7" s="21">
        <v>1.22</v>
      </c>
      <c r="AC7" s="21">
        <v>0.68</v>
      </c>
      <c r="AD7" s="21">
        <v>0.78</v>
      </c>
      <c r="AE7" s="21">
        <v>1.32</v>
      </c>
    </row>
    <row r="8" spans="1:31" ht="13.8" x14ac:dyDescent="0.3">
      <c r="A8" s="3" t="s">
        <v>58</v>
      </c>
      <c r="B8" s="5">
        <v>2.4900000000000002</v>
      </c>
      <c r="C8" s="5">
        <v>2.36</v>
      </c>
      <c r="D8" s="7">
        <f t="shared" si="0"/>
        <v>-5.5084745762712009E-2</v>
      </c>
      <c r="E8" s="5">
        <v>2.71</v>
      </c>
      <c r="F8" s="33">
        <v>0.44</v>
      </c>
      <c r="G8" s="11">
        <f t="shared" si="1"/>
        <v>-5.1590909090909092</v>
      </c>
      <c r="H8" s="5">
        <v>3.74</v>
      </c>
      <c r="I8" s="5">
        <v>7.59</v>
      </c>
      <c r="J8" s="31">
        <f t="shared" si="2"/>
        <v>0.49275362318840582</v>
      </c>
      <c r="K8" s="27" t="s">
        <v>17</v>
      </c>
      <c r="L8" s="27" t="s">
        <v>17</v>
      </c>
      <c r="M8" s="6">
        <v>-1.5</v>
      </c>
      <c r="N8" s="5">
        <v>-1.59</v>
      </c>
      <c r="O8" s="11">
        <f t="shared" si="3"/>
        <v>5.660377358490571E-2</v>
      </c>
      <c r="P8" s="5">
        <v>1.43</v>
      </c>
      <c r="Q8" s="6">
        <v>2.1</v>
      </c>
      <c r="R8" s="5">
        <f t="shared" si="4"/>
        <v>-0.67000000000000015</v>
      </c>
      <c r="S8" s="5">
        <v>30.07</v>
      </c>
      <c r="T8" s="34">
        <v>63.69</v>
      </c>
      <c r="U8" s="6">
        <f t="shared" si="5"/>
        <v>6.2400000000000091</v>
      </c>
      <c r="V8" s="5"/>
      <c r="W8" s="5"/>
      <c r="X8" s="11"/>
      <c r="Y8" s="5"/>
      <c r="Z8" s="5"/>
      <c r="AA8" s="5"/>
      <c r="AB8" s="21"/>
      <c r="AC8" s="21"/>
      <c r="AD8" s="21"/>
      <c r="AE8" s="21"/>
    </row>
    <row r="9" spans="1:31" x14ac:dyDescent="0.25">
      <c r="A9" s="3" t="s">
        <v>7</v>
      </c>
      <c r="B9" s="3">
        <v>2.96</v>
      </c>
      <c r="C9" s="27">
        <v>3.2</v>
      </c>
      <c r="D9" s="7">
        <f t="shared" si="0"/>
        <v>7.5000000000000067E-2</v>
      </c>
      <c r="E9" s="3">
        <v>3.9</v>
      </c>
      <c r="F9" s="3">
        <v>4.18</v>
      </c>
      <c r="G9" s="7">
        <f t="shared" si="1"/>
        <v>6.6985645933014315E-2</v>
      </c>
      <c r="H9" s="3">
        <v>3.76</v>
      </c>
      <c r="I9" s="3">
        <v>7.28</v>
      </c>
      <c r="J9" s="31">
        <f t="shared" si="2"/>
        <v>0.51648351648351642</v>
      </c>
      <c r="K9" s="27" t="s">
        <v>17</v>
      </c>
      <c r="L9" s="7" t="s">
        <v>17</v>
      </c>
      <c r="M9" s="3">
        <v>-1.27</v>
      </c>
      <c r="N9" s="3">
        <v>-1.17</v>
      </c>
      <c r="O9" s="7">
        <f t="shared" si="3"/>
        <v>-8.5470085470085555E-2</v>
      </c>
      <c r="P9" s="3">
        <v>1.91</v>
      </c>
      <c r="Q9" s="3">
        <v>1.88</v>
      </c>
      <c r="R9" s="3">
        <f t="shared" si="4"/>
        <v>3.0000000000000027E-2</v>
      </c>
      <c r="S9" s="3">
        <v>94.48</v>
      </c>
      <c r="T9" s="3">
        <v>6.93</v>
      </c>
      <c r="U9" s="3">
        <f t="shared" si="5"/>
        <v>-1.4100000000000037</v>
      </c>
      <c r="V9" s="3" t="s">
        <v>17</v>
      </c>
      <c r="W9" s="3" t="s">
        <v>17</v>
      </c>
      <c r="X9" s="3" t="s">
        <v>17</v>
      </c>
      <c r="Y9" s="3">
        <v>683</v>
      </c>
      <c r="Z9" s="3">
        <v>659</v>
      </c>
      <c r="AA9" s="3">
        <f t="shared" si="7"/>
        <v>24</v>
      </c>
      <c r="AB9" s="21">
        <v>0.97</v>
      </c>
      <c r="AC9" s="21">
        <v>0.93</v>
      </c>
      <c r="AD9" s="21">
        <v>1.03</v>
      </c>
      <c r="AE9" s="21">
        <v>1.07</v>
      </c>
    </row>
    <row r="10" spans="1:31" x14ac:dyDescent="0.25">
      <c r="A10" s="3" t="s">
        <v>59</v>
      </c>
      <c r="B10" s="3">
        <v>4.88</v>
      </c>
      <c r="C10" s="27">
        <v>5.36</v>
      </c>
      <c r="D10" s="7">
        <f t="shared" si="0"/>
        <v>8.9552238805970227E-2</v>
      </c>
      <c r="E10" s="3">
        <v>8.7899999999999991</v>
      </c>
      <c r="F10" s="3">
        <v>8.58</v>
      </c>
      <c r="G10" s="7">
        <f t="shared" si="1"/>
        <v>-2.4475524475524368E-2</v>
      </c>
      <c r="H10" s="3">
        <v>3.34</v>
      </c>
      <c r="I10" s="3">
        <v>6.89</v>
      </c>
      <c r="J10" s="31">
        <f t="shared" si="2"/>
        <v>0.48476052249637158</v>
      </c>
      <c r="K10" s="27">
        <v>8.09</v>
      </c>
      <c r="L10" s="29">
        <f>(I10-K10)/I10</f>
        <v>-0.17416545718432513</v>
      </c>
      <c r="M10" s="3">
        <v>-0.68</v>
      </c>
      <c r="N10" s="3">
        <v>-0.62</v>
      </c>
      <c r="O10" s="7">
        <f t="shared" si="3"/>
        <v>-9.6774193548387177E-2</v>
      </c>
      <c r="P10" s="3">
        <v>1.74</v>
      </c>
      <c r="Q10" s="3">
        <v>1.57</v>
      </c>
      <c r="R10" s="3">
        <f t="shared" si="4"/>
        <v>0.16999999999999993</v>
      </c>
      <c r="S10" s="3">
        <v>65.599999999999994</v>
      </c>
      <c r="T10" s="3">
        <v>39.15</v>
      </c>
      <c r="U10" s="3">
        <f t="shared" si="5"/>
        <v>-4.7499999999999929</v>
      </c>
      <c r="V10" s="3"/>
      <c r="W10" s="3"/>
      <c r="X10" s="3"/>
      <c r="Y10" s="3"/>
      <c r="Z10" s="3"/>
      <c r="AA10" s="3"/>
      <c r="AB10" s="21"/>
      <c r="AC10" s="21"/>
      <c r="AD10" s="21"/>
      <c r="AE10" s="21"/>
    </row>
    <row r="11" spans="1:31" x14ac:dyDescent="0.25">
      <c r="A11" s="3" t="s">
        <v>8</v>
      </c>
      <c r="B11" s="3">
        <v>3.97</v>
      </c>
      <c r="C11" s="27">
        <v>4.8</v>
      </c>
      <c r="D11" s="7">
        <f t="shared" si="0"/>
        <v>0.17291666666666661</v>
      </c>
      <c r="E11" s="3">
        <v>6.02</v>
      </c>
      <c r="F11" s="3">
        <v>6.72</v>
      </c>
      <c r="G11" s="7">
        <f t="shared" si="1"/>
        <v>0.1041666666666667</v>
      </c>
      <c r="H11" s="3">
        <v>3.69</v>
      </c>
      <c r="I11" s="3">
        <v>7.06</v>
      </c>
      <c r="J11" s="31">
        <f t="shared" si="2"/>
        <v>0.52266288951841366</v>
      </c>
      <c r="K11" s="25">
        <v>8</v>
      </c>
      <c r="L11" s="29">
        <f>(I11-K11)/I11</f>
        <v>-0.13314447592067996</v>
      </c>
      <c r="M11" s="3">
        <v>-0.93</v>
      </c>
      <c r="N11" s="3">
        <v>-0.77</v>
      </c>
      <c r="O11" s="7">
        <f t="shared" si="3"/>
        <v>-0.20779220779220783</v>
      </c>
      <c r="P11" s="3">
        <v>1.38</v>
      </c>
      <c r="Q11" s="3">
        <v>1.33</v>
      </c>
      <c r="R11" s="3">
        <f t="shared" si="4"/>
        <v>4.9999999999999822E-2</v>
      </c>
      <c r="S11" s="3">
        <v>108.08</v>
      </c>
      <c r="T11" s="3">
        <v>-7.76</v>
      </c>
      <c r="U11" s="3">
        <f t="shared" si="5"/>
        <v>-0.31999999999999851</v>
      </c>
      <c r="V11" s="3" t="s">
        <v>17</v>
      </c>
      <c r="W11" s="3" t="s">
        <v>17</v>
      </c>
      <c r="X11" s="3" t="s">
        <v>17</v>
      </c>
      <c r="Y11" s="3" t="s">
        <v>17</v>
      </c>
      <c r="Z11" s="3">
        <v>528</v>
      </c>
      <c r="AA11" s="3" t="s">
        <v>17</v>
      </c>
      <c r="AB11" s="21">
        <v>1.23</v>
      </c>
      <c r="AC11" s="21">
        <v>1.06</v>
      </c>
      <c r="AD11" s="21">
        <v>0.77</v>
      </c>
      <c r="AE11" s="21">
        <v>0.94</v>
      </c>
    </row>
    <row r="12" spans="1:31" x14ac:dyDescent="0.25">
      <c r="A12" s="3" t="s">
        <v>9</v>
      </c>
      <c r="B12" s="3">
        <v>2.1800000000000002</v>
      </c>
      <c r="C12" s="3">
        <v>2.41</v>
      </c>
      <c r="D12" s="7">
        <f t="shared" si="0"/>
        <v>9.5435684647302885E-2</v>
      </c>
      <c r="E12" s="3">
        <v>2.79</v>
      </c>
      <c r="F12" s="3">
        <v>1.84</v>
      </c>
      <c r="G12" s="7">
        <f t="shared" si="1"/>
        <v>-0.51630434782608692</v>
      </c>
      <c r="H12" s="3">
        <v>3.52</v>
      </c>
      <c r="I12" s="3">
        <v>7.43</v>
      </c>
      <c r="J12" s="31">
        <f t="shared" si="2"/>
        <v>0.47375504710632571</v>
      </c>
      <c r="K12" s="25">
        <v>7.32</v>
      </c>
      <c r="L12" s="29">
        <f>(I12-K12)/I12</f>
        <v>1.4804845222072602E-2</v>
      </c>
      <c r="M12" s="3">
        <v>-1.62</v>
      </c>
      <c r="N12" s="3">
        <v>-1.46</v>
      </c>
      <c r="O12" s="7">
        <f t="shared" si="3"/>
        <v>-0.10958904109589052</v>
      </c>
      <c r="P12" s="3">
        <v>2.64</v>
      </c>
      <c r="Q12" s="3">
        <v>2.42</v>
      </c>
      <c r="R12" s="3">
        <f t="shared" si="4"/>
        <v>0.2200000000000002</v>
      </c>
      <c r="S12" s="3">
        <v>113.96</v>
      </c>
      <c r="T12" s="3">
        <v>-11.93</v>
      </c>
      <c r="U12" s="3">
        <f t="shared" si="5"/>
        <v>-2.029999999999994</v>
      </c>
      <c r="V12" s="3" t="s">
        <v>17</v>
      </c>
      <c r="W12" s="3">
        <v>-15.67</v>
      </c>
      <c r="X12" s="3" t="s">
        <v>17</v>
      </c>
      <c r="Y12" s="3" t="s">
        <v>17</v>
      </c>
      <c r="Z12" s="3" t="s">
        <v>17</v>
      </c>
      <c r="AA12" s="3" t="s">
        <v>17</v>
      </c>
      <c r="AB12" s="21">
        <v>1.19</v>
      </c>
      <c r="AC12" s="21">
        <v>1.24</v>
      </c>
      <c r="AD12" s="21">
        <v>0.81</v>
      </c>
      <c r="AE12" s="21">
        <v>0.76</v>
      </c>
    </row>
    <row r="13" spans="1:31" x14ac:dyDescent="0.25">
      <c r="A13" s="2" t="s">
        <v>10</v>
      </c>
      <c r="B13" s="2">
        <v>2.48</v>
      </c>
      <c r="C13" s="2">
        <v>3.25</v>
      </c>
      <c r="D13" s="9">
        <f t="shared" si="0"/>
        <v>0.23692307692307693</v>
      </c>
      <c r="E13" s="2">
        <v>-0.28000000000000003</v>
      </c>
      <c r="F13" s="2">
        <v>5.62</v>
      </c>
      <c r="G13" s="9">
        <f t="shared" si="1"/>
        <v>1.0498220640569396</v>
      </c>
      <c r="H13" s="2">
        <v>3.48</v>
      </c>
      <c r="I13" s="2">
        <v>6.7</v>
      </c>
      <c r="J13" s="32">
        <f t="shared" si="2"/>
        <v>0.5194029850746269</v>
      </c>
      <c r="K13" s="26">
        <v>7.65</v>
      </c>
      <c r="L13" s="29">
        <f>(I13-K13)/I13</f>
        <v>-0.14179104477611942</v>
      </c>
      <c r="M13" s="2">
        <v>-1.4</v>
      </c>
      <c r="N13" s="2">
        <v>-1.07</v>
      </c>
      <c r="O13" s="9">
        <f t="shared" si="3"/>
        <v>-0.3084112149532709</v>
      </c>
      <c r="P13" s="2">
        <v>3.71</v>
      </c>
      <c r="Q13" s="2">
        <v>2.1800000000000002</v>
      </c>
      <c r="R13" s="2">
        <f t="shared" si="4"/>
        <v>1.5299999999999998</v>
      </c>
      <c r="S13" s="2">
        <v>49.5</v>
      </c>
      <c r="T13" s="2">
        <v>69.739999999999995</v>
      </c>
      <c r="U13" s="2">
        <f t="shared" si="5"/>
        <v>-19.239999999999995</v>
      </c>
      <c r="V13" s="2">
        <v>-19.16</v>
      </c>
      <c r="W13" s="2">
        <v>-20.27</v>
      </c>
      <c r="X13" s="10">
        <f t="shared" si="6"/>
        <v>0.94523926985693141</v>
      </c>
      <c r="Y13" s="2">
        <v>919</v>
      </c>
      <c r="Z13" s="2">
        <v>796</v>
      </c>
      <c r="AA13" s="2">
        <f t="shared" si="7"/>
        <v>123</v>
      </c>
      <c r="AB13" s="22">
        <v>0.6</v>
      </c>
      <c r="AC13" s="22">
        <v>0.73</v>
      </c>
      <c r="AD13" s="23">
        <v>1.4</v>
      </c>
      <c r="AE13" s="22">
        <v>1.27</v>
      </c>
    </row>
    <row r="14" spans="1:31" x14ac:dyDescent="0.25">
      <c r="A14" s="5" t="s">
        <v>11</v>
      </c>
      <c r="B14" s="6">
        <f>AVERAGE(B4,B6:B12)</f>
        <v>3.4974999999999996</v>
      </c>
      <c r="C14" s="6">
        <f>AVERAGE(C4,C6:C12)</f>
        <v>3.82</v>
      </c>
      <c r="D14" s="6">
        <f>AVERAGE(D4,D6:D12)*100</f>
        <v>6.9925227290997043</v>
      </c>
      <c r="E14" s="6">
        <f>AVERAGE(E4,E6:E12)</f>
        <v>5.36625</v>
      </c>
      <c r="F14" s="6">
        <f>AVERAGE(F4,F6:F12)</f>
        <v>4.6612499999999999</v>
      </c>
      <c r="G14" s="6">
        <f>AVERAGE(G4,G6, G7, G9:G12)*100</f>
        <v>-20.782268605693353</v>
      </c>
      <c r="H14" s="6">
        <f>AVERAGE(H4,H6:H12)</f>
        <v>3.5787499999999999</v>
      </c>
      <c r="I14" s="6">
        <f>AVERAGE(I4,I6:I12)</f>
        <v>7.3287500000000003</v>
      </c>
      <c r="J14" s="12">
        <f>AVERAGE(J4,J6:J12)</f>
        <v>0.48843955468674044</v>
      </c>
      <c r="K14" s="27" t="s">
        <v>17</v>
      </c>
      <c r="L14" s="27" t="s">
        <v>17</v>
      </c>
      <c r="M14" s="6">
        <f>AVERAGE(M4,M6:M12)</f>
        <v>-1.1212499999999999</v>
      </c>
      <c r="N14" s="6">
        <f>AVERAGE(N4,N6:N12)</f>
        <v>-1.0550000000000002</v>
      </c>
      <c r="O14" s="6">
        <f>AVERAGE(O4,O6:O12)*100</f>
        <v>-8.2010701509663004</v>
      </c>
      <c r="P14" s="6">
        <f t="shared" ref="P14:U14" si="8">AVERAGE(P4,P6:P12)</f>
        <v>1.8537499999999998</v>
      </c>
      <c r="Q14" s="6">
        <f t="shared" si="8"/>
        <v>1.9037500000000001</v>
      </c>
      <c r="R14" s="12">
        <f t="shared" si="8"/>
        <v>-5.0000000000000072E-2</v>
      </c>
      <c r="S14" s="6">
        <f>AVERAGE(S4,S6:S12)</f>
        <v>102.84875000000001</v>
      </c>
      <c r="T14" s="6">
        <f>AVERAGE(T4,T6:T12)</f>
        <v>-3.1087500000000006</v>
      </c>
      <c r="U14" s="6">
        <f>AVERAGE(U4,U6:U12)</f>
        <v>0.26000000000000267</v>
      </c>
      <c r="V14" s="3" t="s">
        <v>17</v>
      </c>
      <c r="W14" s="3" t="s">
        <v>17</v>
      </c>
      <c r="X14" s="3" t="s">
        <v>17</v>
      </c>
      <c r="Y14" s="3" t="s">
        <v>17</v>
      </c>
      <c r="Z14" s="3" t="s">
        <v>17</v>
      </c>
      <c r="AA14" s="3" t="s">
        <v>17</v>
      </c>
      <c r="AB14" s="6">
        <f t="shared" ref="AB14:AC14" si="9">AVERAGE(AB4,AB6:AB12)</f>
        <v>1.1199999999999999</v>
      </c>
      <c r="AC14" s="6">
        <f t="shared" si="9"/>
        <v>0.97166666666666668</v>
      </c>
      <c r="AD14" s="6">
        <f t="shared" ref="AD14:AE14" si="10">AVERAGE(AD4,AD6:AD12)</f>
        <v>0.88000000000000023</v>
      </c>
      <c r="AE14" s="6">
        <f t="shared" si="10"/>
        <v>1.0283333333333333</v>
      </c>
    </row>
    <row r="15" spans="1:31" x14ac:dyDescent="0.25">
      <c r="A15" s="5" t="s">
        <v>12</v>
      </c>
      <c r="B15" s="1">
        <f>STDEV(B4,B6:B12)</f>
        <v>1.055269092290142</v>
      </c>
      <c r="C15" s="1">
        <f>STDEV(C4,C6:C12)</f>
        <v>1.3107576870977018</v>
      </c>
      <c r="D15" s="1">
        <f>STDEV(D4,D6:D12)*100</f>
        <v>7.1851918136864246</v>
      </c>
      <c r="E15" s="1">
        <f>STDEV(E4,E6:E12)</f>
        <v>2.2678809335085099</v>
      </c>
      <c r="F15" s="1">
        <f>STDEV(F4,F6:F12)</f>
        <v>2.9386120995171474</v>
      </c>
      <c r="G15" s="1">
        <f>STDEV(G4,G6, G7, G9:G12)*100</f>
        <v>37.045559614634122</v>
      </c>
      <c r="H15" s="1">
        <f>STDEV(H4,H6:H12)</f>
        <v>0.19635518109501757</v>
      </c>
      <c r="I15" s="1">
        <f>STDEV(I4,I6:I12)</f>
        <v>0.30291146749975828</v>
      </c>
      <c r="J15" s="18">
        <f>STDEV(J4,J6:J12)</f>
        <v>2.161808244836597E-2</v>
      </c>
      <c r="K15" s="27" t="s">
        <v>17</v>
      </c>
      <c r="L15" s="27" t="s">
        <v>17</v>
      </c>
      <c r="M15" s="1">
        <f>STDEV(M4,M6:M12)</f>
        <v>0.37566845184854974</v>
      </c>
      <c r="N15" s="1">
        <f>STDEV(N4,N6:N12)</f>
        <v>0.40422765862815419</v>
      </c>
      <c r="O15" s="1">
        <f>STDEV(O4,O6:O12)*100</f>
        <v>8.3625067687289523</v>
      </c>
      <c r="P15" s="1">
        <f t="shared" ref="P15:U15" si="11">STDEV(P4,P6:P12)</f>
        <v>0.43220158986948998</v>
      </c>
      <c r="Q15" s="1">
        <f t="shared" si="11"/>
        <v>0.41665119018876529</v>
      </c>
      <c r="R15" s="1">
        <f t="shared" si="11"/>
        <v>0.28390139133156789</v>
      </c>
      <c r="S15" s="1">
        <f t="shared" si="11"/>
        <v>87.261207947747323</v>
      </c>
      <c r="T15" s="1">
        <f t="shared" si="11"/>
        <v>87.423137087468362</v>
      </c>
      <c r="U15" s="1">
        <f t="shared" si="11"/>
        <v>3.2626457274514418</v>
      </c>
      <c r="V15" s="3" t="s">
        <v>17</v>
      </c>
      <c r="W15" s="3" t="s">
        <v>17</v>
      </c>
      <c r="X15" s="3" t="s">
        <v>17</v>
      </c>
      <c r="Y15" s="3" t="s">
        <v>17</v>
      </c>
      <c r="Z15" s="3" t="s">
        <v>17</v>
      </c>
      <c r="AA15" s="3" t="s">
        <v>17</v>
      </c>
      <c r="AB15" s="1">
        <f>STDEV(AB4,AB6:AB12)</f>
        <v>0.14560219778561151</v>
      </c>
      <c r="AC15" s="1">
        <f>STDEV(AC4,AC6:AC12)</f>
        <v>0.18956968815363603</v>
      </c>
      <c r="AD15" s="1">
        <f>STDEV(AD4,AD6:AD12)</f>
        <v>0.14560219778560907</v>
      </c>
      <c r="AE15" s="1">
        <f>STDEV(AE4,AE6:AE12)</f>
        <v>0.18956968815363556</v>
      </c>
    </row>
    <row r="17" spans="1:1" ht="14.4" x14ac:dyDescent="0.3">
      <c r="A17"/>
    </row>
    <row r="19" spans="1:1" ht="14.4" x14ac:dyDescent="0.3">
      <c r="A19" s="20"/>
    </row>
    <row r="20" spans="1:1" ht="14.4" x14ac:dyDescent="0.3">
      <c r="A20"/>
    </row>
    <row r="21" spans="1:1" ht="14.4" x14ac:dyDescent="0.3">
      <c r="A21"/>
    </row>
    <row r="22" spans="1:1" ht="14.4" x14ac:dyDescent="0.3">
      <c r="A22"/>
    </row>
    <row r="23" spans="1:1" ht="14.4" x14ac:dyDescent="0.3">
      <c r="A23"/>
    </row>
    <row r="24" spans="1:1" ht="14.4" x14ac:dyDescent="0.3">
      <c r="A24"/>
    </row>
    <row r="25" spans="1:1" ht="14.4" x14ac:dyDescent="0.3">
      <c r="A25"/>
    </row>
    <row r="26" spans="1:1" ht="14.4" x14ac:dyDescent="0.3">
      <c r="A26"/>
    </row>
    <row r="27" spans="1:1" ht="14.4" x14ac:dyDescent="0.3">
      <c r="A27"/>
    </row>
    <row r="28" spans="1:1" ht="14.4" x14ac:dyDescent="0.3">
      <c r="A28"/>
    </row>
    <row r="29" spans="1:1" ht="14.4" x14ac:dyDescent="0.3">
      <c r="A29"/>
    </row>
    <row r="30" spans="1:1" ht="14.4" x14ac:dyDescent="0.3">
      <c r="A30"/>
    </row>
  </sheetData>
  <mergeCells count="10">
    <mergeCell ref="AB1:AC1"/>
    <mergeCell ref="AD1:AE1"/>
    <mergeCell ref="H1:L1"/>
    <mergeCell ref="M1:O1"/>
    <mergeCell ref="P1:R1"/>
    <mergeCell ref="B1:D1"/>
    <mergeCell ref="E1:G1"/>
    <mergeCell ref="S1:U1"/>
    <mergeCell ref="V1:X1"/>
    <mergeCell ref="Y1:AA1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Poletti</dc:creator>
  <cp:lastModifiedBy>Alyssa N Poletti</cp:lastModifiedBy>
  <dcterms:created xsi:type="dcterms:W3CDTF">2023-03-08T20:54:44Z</dcterms:created>
  <dcterms:modified xsi:type="dcterms:W3CDTF">2024-01-25T00:33:38Z</dcterms:modified>
</cp:coreProperties>
</file>