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89E7F030-DF75-4EA5-990A-4D722EA22CC8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device_all" sheetId="15" r:id="rId1"/>
    <sheet name="device_wheel" sheetId="13" r:id="rId2"/>
    <sheet name="device_tag" sheetId="18" r:id="rId3"/>
    <sheet name="-id 配置说明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5" l="1" a="1"/>
  <c r="I7" i="15" s="1"/>
  <c r="I8" i="15" a="1"/>
  <c r="I8" i="15"/>
  <c r="I9" i="15" a="1"/>
  <c r="I9" i="15" s="1"/>
  <c r="I10" i="15" a="1"/>
  <c r="I10" i="15"/>
  <c r="I11" i="15" a="1"/>
  <c r="I11" i="15"/>
  <c r="I12" i="15" a="1"/>
  <c r="I12" i="15"/>
  <c r="I13" i="15" a="1"/>
  <c r="I13" i="15" s="1"/>
  <c r="I14" i="15" a="1"/>
  <c r="I14" i="15"/>
  <c r="I15" i="15" a="1"/>
  <c r="I15" i="15"/>
  <c r="I16" i="15" a="1"/>
  <c r="I16" i="15"/>
  <c r="I17" i="15" a="1"/>
  <c r="I17" i="15" s="1"/>
  <c r="I18" i="15" a="1"/>
  <c r="I18" i="15"/>
  <c r="I19" i="15" a="1"/>
  <c r="I19" i="15"/>
  <c r="I20" i="15" a="1"/>
  <c r="I20" i="15"/>
  <c r="I21" i="15" a="1"/>
  <c r="I21" i="15" s="1"/>
  <c r="I22" i="15" a="1"/>
  <c r="I22" i="15"/>
  <c r="I23" i="15" a="1"/>
  <c r="I23" i="15"/>
  <c r="I24" i="15" a="1"/>
  <c r="I24" i="15"/>
  <c r="I25" i="15" a="1"/>
  <c r="I25" i="15" s="1"/>
  <c r="I26" i="15" a="1"/>
  <c r="I26" i="15"/>
  <c r="I27" i="15" a="1"/>
  <c r="I27" i="15"/>
  <c r="I28" i="15" a="1"/>
  <c r="I28" i="15"/>
  <c r="I29" i="15" a="1"/>
  <c r="I29" i="15" s="1"/>
  <c r="I30" i="15" a="1"/>
  <c r="I30" i="15"/>
  <c r="I31" i="15" a="1"/>
  <c r="I31" i="15"/>
  <c r="I32" i="15" a="1"/>
  <c r="I32" i="15"/>
  <c r="I33" i="15" a="1"/>
  <c r="I33" i="15" s="1"/>
  <c r="I34" i="15" a="1"/>
  <c r="I34" i="15"/>
  <c r="I35" i="15" a="1"/>
  <c r="I35" i="15"/>
  <c r="I36" i="15" a="1"/>
  <c r="I36" i="15"/>
  <c r="I37" i="15" a="1"/>
  <c r="I37" i="15" s="1"/>
  <c r="I38" i="15" a="1"/>
  <c r="I38" i="15"/>
  <c r="I39" i="15" a="1"/>
  <c r="I39" i="15"/>
  <c r="I40" i="15" a="1"/>
  <c r="I40" i="15"/>
  <c r="I41" i="15" a="1"/>
  <c r="I41" i="15" s="1"/>
  <c r="I42" i="15" a="1"/>
  <c r="I42" i="15"/>
  <c r="I43" i="15" a="1"/>
  <c r="I43" i="15"/>
  <c r="I44" i="15" a="1"/>
  <c r="I44" i="15"/>
  <c r="I45" i="15" a="1"/>
  <c r="I45" i="15" s="1"/>
  <c r="I46" i="15" a="1"/>
  <c r="I46" i="15"/>
  <c r="I47" i="15" a="1"/>
  <c r="I47" i="15"/>
  <c r="I48" i="15" a="1"/>
  <c r="I48" i="15"/>
  <c r="I49" i="15" a="1"/>
  <c r="I49" i="15" s="1"/>
  <c r="I50" i="15" a="1"/>
  <c r="I50" i="15"/>
  <c r="I51" i="15" a="1"/>
  <c r="I51" i="15" s="1"/>
  <c r="I52" i="15" a="1"/>
  <c r="I52" i="15"/>
  <c r="I53" i="15" a="1"/>
  <c r="I53" i="15" s="1"/>
  <c r="I54" i="15" a="1"/>
  <c r="I54" i="15"/>
  <c r="I55" i="15" a="1"/>
  <c r="I55" i="15" s="1"/>
  <c r="I56" i="15" a="1"/>
  <c r="I56" i="15"/>
  <c r="I57" i="15" a="1"/>
  <c r="I57" i="15" s="1"/>
  <c r="I58" i="15" a="1"/>
  <c r="I58" i="15"/>
  <c r="I59" i="15" a="1"/>
  <c r="I59" i="15" s="1"/>
  <c r="I60" i="15" a="1"/>
  <c r="I60" i="15"/>
  <c r="I61" i="15" a="1"/>
  <c r="I61" i="15" s="1"/>
  <c r="I62" i="15" a="1"/>
  <c r="I62" i="15"/>
  <c r="I63" i="15" a="1"/>
  <c r="I63" i="15" s="1"/>
  <c r="I64" i="15" a="1"/>
  <c r="I64" i="15"/>
  <c r="I65" i="15" a="1"/>
  <c r="I65" i="15" s="1"/>
  <c r="I66" i="15" a="1"/>
  <c r="I66" i="15"/>
  <c r="I67" i="15" a="1"/>
  <c r="I67" i="15" s="1"/>
  <c r="I68" i="15" a="1"/>
  <c r="I68" i="15"/>
  <c r="I69" i="15" a="1"/>
  <c r="I69" i="15" s="1"/>
  <c r="I70" i="15" a="1"/>
  <c r="I70" i="15"/>
  <c r="I71" i="15" a="1"/>
  <c r="I71" i="15" s="1"/>
  <c r="I72" i="15" a="1"/>
  <c r="I72" i="15"/>
  <c r="I73" i="15" a="1"/>
  <c r="I73" i="15" s="1"/>
  <c r="I74" i="15" a="1"/>
  <c r="I74" i="15"/>
  <c r="I75" i="15" a="1"/>
  <c r="I75" i="15" s="1"/>
  <c r="I76" i="15" a="1"/>
  <c r="I76" i="15"/>
  <c r="I77" i="15" a="1"/>
  <c r="I77" i="15" s="1"/>
  <c r="I78" i="15" a="1"/>
  <c r="I78" i="15"/>
  <c r="I79" i="15" a="1"/>
  <c r="I79" i="15" s="1"/>
  <c r="I80" i="15" a="1"/>
  <c r="I80" i="15"/>
  <c r="I6" i="15" a="1"/>
  <c r="I6" i="15" s="1"/>
  <c r="H7" i="15" a="1"/>
  <c r="H7" i="15"/>
  <c r="H8" i="15" a="1"/>
  <c r="H8" i="15" s="1"/>
  <c r="H9" i="15" a="1"/>
  <c r="H9" i="15" s="1"/>
  <c r="H10" i="15" a="1"/>
  <c r="H10" i="15"/>
  <c r="H11" i="15" a="1"/>
  <c r="H11" i="15"/>
  <c r="H12" i="15" a="1"/>
  <c r="H12" i="15" s="1"/>
  <c r="H13" i="15" a="1"/>
  <c r="H13" i="15" s="1"/>
  <c r="H14" i="15" a="1"/>
  <c r="H14" i="15"/>
  <c r="H15" i="15" a="1"/>
  <c r="H15" i="15"/>
  <c r="H16" i="15" a="1"/>
  <c r="H16" i="15" s="1"/>
  <c r="H17" i="15" a="1"/>
  <c r="H17" i="15" s="1"/>
  <c r="H18" i="15" a="1"/>
  <c r="H18" i="15"/>
  <c r="H19" i="15" a="1"/>
  <c r="H19" i="15"/>
  <c r="H20" i="15" a="1"/>
  <c r="H20" i="15" s="1"/>
  <c r="H21" i="15" a="1"/>
  <c r="H21" i="15" s="1"/>
  <c r="H22" i="15" a="1"/>
  <c r="H22" i="15"/>
  <c r="H23" i="15" a="1"/>
  <c r="H23" i="15"/>
  <c r="H24" i="15" a="1"/>
  <c r="H24" i="15" s="1"/>
  <c r="H25" i="15" a="1"/>
  <c r="H25" i="15" s="1"/>
  <c r="H26" i="15" a="1"/>
  <c r="H26" i="15"/>
  <c r="H27" i="15" a="1"/>
  <c r="H27" i="15"/>
  <c r="H28" i="15" a="1"/>
  <c r="H28" i="15" s="1"/>
  <c r="H29" i="15" a="1"/>
  <c r="H29" i="15" s="1"/>
  <c r="H30" i="15" a="1"/>
  <c r="H30" i="15"/>
  <c r="H31" i="15" a="1"/>
  <c r="H31" i="15"/>
  <c r="H32" i="15" a="1"/>
  <c r="H32" i="15" s="1"/>
  <c r="H33" i="15" a="1"/>
  <c r="H33" i="15" s="1"/>
  <c r="H34" i="15" a="1"/>
  <c r="H34" i="15"/>
  <c r="H35" i="15" a="1"/>
  <c r="H35" i="15" s="1"/>
  <c r="H36" i="15" a="1"/>
  <c r="H36" i="15" s="1"/>
  <c r="H37" i="15" a="1"/>
  <c r="H37" i="15" s="1"/>
  <c r="H38" i="15" a="1"/>
  <c r="H38" i="15"/>
  <c r="H39" i="15" a="1"/>
  <c r="H39" i="15" s="1"/>
  <c r="H40" i="15" a="1"/>
  <c r="H40" i="15" s="1"/>
  <c r="H41" i="15" a="1"/>
  <c r="H41" i="15" s="1"/>
  <c r="H42" i="15" a="1"/>
  <c r="H42" i="15"/>
  <c r="H43" i="15" a="1"/>
  <c r="H43" i="15" s="1"/>
  <c r="H44" i="15" a="1"/>
  <c r="H44" i="15" s="1"/>
  <c r="H45" i="15" a="1"/>
  <c r="H45" i="15" s="1"/>
  <c r="H46" i="15" a="1"/>
  <c r="H46" i="15"/>
  <c r="H47" i="15" a="1"/>
  <c r="H47" i="15" s="1"/>
  <c r="H48" i="15" a="1"/>
  <c r="H48" i="15" s="1"/>
  <c r="H49" i="15" a="1"/>
  <c r="H49" i="15" s="1"/>
  <c r="H50" i="15" a="1"/>
  <c r="H50" i="15"/>
  <c r="H51" i="15" a="1"/>
  <c r="H51" i="15" s="1"/>
  <c r="H52" i="15" a="1"/>
  <c r="H52" i="15" s="1"/>
  <c r="H53" i="15" a="1"/>
  <c r="H53" i="15" s="1"/>
  <c r="H54" i="15" a="1"/>
  <c r="H54" i="15"/>
  <c r="H55" i="15" a="1"/>
  <c r="H55" i="15" s="1"/>
  <c r="H56" i="15" a="1"/>
  <c r="H56" i="15" s="1"/>
  <c r="H57" i="15" a="1"/>
  <c r="H57" i="15" s="1"/>
  <c r="H58" i="15" a="1"/>
  <c r="H58" i="15"/>
  <c r="H59" i="15" a="1"/>
  <c r="H59" i="15" s="1"/>
  <c r="H60" i="15" a="1"/>
  <c r="H60" i="15" s="1"/>
  <c r="H61" i="15" a="1"/>
  <c r="H61" i="15" s="1"/>
  <c r="H62" i="15" a="1"/>
  <c r="H62" i="15"/>
  <c r="H63" i="15" a="1"/>
  <c r="H63" i="15" s="1"/>
  <c r="H64" i="15" a="1"/>
  <c r="H64" i="15" s="1"/>
  <c r="H65" i="15" a="1"/>
  <c r="H65" i="15" s="1"/>
  <c r="H66" i="15" a="1"/>
  <c r="H66" i="15"/>
  <c r="H67" i="15" a="1"/>
  <c r="H67" i="15" s="1"/>
  <c r="H68" i="15" a="1"/>
  <c r="H68" i="15" s="1"/>
  <c r="H69" i="15" a="1"/>
  <c r="H69" i="15" s="1"/>
  <c r="H70" i="15" a="1"/>
  <c r="H70" i="15"/>
  <c r="H71" i="15" a="1"/>
  <c r="H71" i="15" s="1"/>
  <c r="H72" i="15" a="1"/>
  <c r="H72" i="15" s="1"/>
  <c r="H73" i="15" a="1"/>
  <c r="H73" i="15" s="1"/>
  <c r="H74" i="15" a="1"/>
  <c r="H74" i="15"/>
  <c r="H75" i="15" a="1"/>
  <c r="H75" i="15" s="1"/>
  <c r="H76" i="15" a="1"/>
  <c r="H76" i="15" s="1"/>
  <c r="H77" i="15" a="1"/>
  <c r="H77" i="15" s="1"/>
  <c r="H78" i="15" a="1"/>
  <c r="H78" i="15"/>
  <c r="H79" i="15" a="1"/>
  <c r="H79" i="15" s="1"/>
  <c r="H80" i="15" a="1"/>
  <c r="H80" i="15" s="1"/>
  <c r="H6" i="15" a="1"/>
  <c r="H6" i="15" s="1"/>
  <c r="Q5" i="13" l="1"/>
  <c r="Q4" i="13"/>
  <c r="K5" i="13"/>
  <c r="K6" i="13"/>
  <c r="K7" i="13"/>
  <c r="K8" i="13"/>
  <c r="K9" i="13"/>
  <c r="K10" i="13"/>
  <c r="K4" i="13"/>
  <c r="AR55" i="15"/>
  <c r="AN55" i="15"/>
  <c r="AC55" i="15"/>
  <c r="AR54" i="15"/>
  <c r="AN54" i="15"/>
  <c r="AC54" i="15"/>
  <c r="AR53" i="15"/>
  <c r="AN53" i="15"/>
  <c r="AC53" i="15"/>
  <c r="AR52" i="15"/>
  <c r="AN52" i="15"/>
  <c r="AC52" i="15"/>
  <c r="AR51" i="15"/>
  <c r="AN51" i="15"/>
  <c r="AC51" i="15"/>
  <c r="AR50" i="15"/>
  <c r="AN50" i="15"/>
  <c r="AC50" i="15"/>
  <c r="AR49" i="15"/>
  <c r="AN49" i="15"/>
  <c r="AC49" i="15"/>
  <c r="M7" i="15" a="1"/>
  <c r="M7" i="15" s="1"/>
  <c r="M8" i="15" a="1"/>
  <c r="M8" i="15" s="1"/>
  <c r="M9" i="15" a="1"/>
  <c r="M9" i="15" s="1"/>
  <c r="M10" i="15" a="1"/>
  <c r="M10" i="15" s="1"/>
  <c r="M11" i="15" a="1"/>
  <c r="M11" i="15" s="1"/>
  <c r="M12" i="15" a="1"/>
  <c r="M12" i="15" s="1"/>
  <c r="M13" i="15" a="1"/>
  <c r="M13" i="15" s="1"/>
  <c r="M14" i="15" a="1"/>
  <c r="M14" i="15" s="1"/>
  <c r="M15" i="15" a="1"/>
  <c r="M15" i="15" s="1"/>
  <c r="M16" i="15" a="1"/>
  <c r="M16" i="15" s="1"/>
  <c r="M17" i="15" a="1"/>
  <c r="M17" i="15" s="1"/>
  <c r="M18" i="15" a="1"/>
  <c r="M18" i="15" s="1"/>
  <c r="M19" i="15" a="1"/>
  <c r="M19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M35" i="15" a="1"/>
  <c r="M35" i="15" s="1"/>
  <c r="M36" i="15" a="1"/>
  <c r="M36" i="15" s="1"/>
  <c r="M37" i="15" a="1"/>
  <c r="M37" i="15" s="1"/>
  <c r="M38" i="15" a="1"/>
  <c r="M38" i="15" s="1"/>
  <c r="M39" i="15" a="1"/>
  <c r="M39" i="15" s="1"/>
  <c r="M40" i="15" a="1"/>
  <c r="M40" i="15" s="1"/>
  <c r="M41" i="15" a="1"/>
  <c r="M41" i="15" s="1"/>
  <c r="M42" i="15" a="1"/>
  <c r="M42" i="15" s="1"/>
  <c r="M43" i="15" a="1"/>
  <c r="M43" i="15" s="1"/>
  <c r="M44" i="15" a="1"/>
  <c r="M44" i="15" s="1"/>
  <c r="M45" i="15" a="1"/>
  <c r="M45" i="15" s="1"/>
  <c r="M46" i="15" a="1"/>
  <c r="M46" i="15" s="1"/>
  <c r="M47" i="15" a="1"/>
  <c r="M47" i="15" s="1"/>
  <c r="M48" i="15" a="1"/>
  <c r="M48" i="15" s="1"/>
  <c r="M49" i="15" a="1"/>
  <c r="M49" i="15" s="1"/>
  <c r="M50" i="15" a="1"/>
  <c r="M50" i="15" s="1"/>
  <c r="M51" i="15" a="1"/>
  <c r="M51" i="15" s="1"/>
  <c r="M52" i="15" a="1"/>
  <c r="M52" i="15" s="1"/>
  <c r="M53" i="15" a="1"/>
  <c r="M53" i="15" s="1"/>
  <c r="M54" i="15" a="1"/>
  <c r="M54" i="15" s="1"/>
  <c r="M55" i="15" a="1"/>
  <c r="M55" i="15" s="1"/>
  <c r="M56" i="15" a="1"/>
  <c r="M56" i="15" s="1"/>
  <c r="M57" i="15" a="1"/>
  <c r="M57" i="15" s="1"/>
  <c r="M58" i="15" a="1"/>
  <c r="M58" i="15" s="1"/>
  <c r="M59" i="15" a="1"/>
  <c r="M59" i="15" s="1"/>
  <c r="M60" i="15" a="1"/>
  <c r="M60" i="15" s="1"/>
  <c r="M61" i="15" a="1"/>
  <c r="M61" i="15" s="1"/>
  <c r="M62" i="15" a="1"/>
  <c r="M62" i="15" s="1"/>
  <c r="M63" i="15" a="1"/>
  <c r="M63" i="15" s="1"/>
  <c r="M64" i="15" a="1"/>
  <c r="M64" i="15" s="1"/>
  <c r="M65" i="15" a="1"/>
  <c r="M65" i="15" s="1"/>
  <c r="M66" i="15" a="1"/>
  <c r="M66" i="15" s="1"/>
  <c r="M67" i="15" a="1"/>
  <c r="M67" i="15" s="1"/>
  <c r="M68" i="15" a="1"/>
  <c r="M68" i="15" s="1"/>
  <c r="M69" i="15" a="1"/>
  <c r="M69" i="15" s="1"/>
  <c r="M70" i="15" a="1"/>
  <c r="M70" i="15" s="1"/>
  <c r="M71" i="15" a="1"/>
  <c r="M71" i="15" s="1"/>
  <c r="M72" i="15" a="1"/>
  <c r="M72" i="15" s="1"/>
  <c r="M73" i="15" a="1"/>
  <c r="M73" i="15" s="1"/>
  <c r="M74" i="15" a="1"/>
  <c r="M74" i="15" s="1"/>
  <c r="M75" i="15" a="1"/>
  <c r="M75" i="15" s="1"/>
  <c r="M76" i="15" a="1"/>
  <c r="M76" i="15" s="1"/>
  <c r="M77" i="15" a="1"/>
  <c r="M77" i="15" s="1"/>
  <c r="M78" i="15" a="1"/>
  <c r="M78" i="15" s="1"/>
  <c r="M79" i="15" a="1"/>
  <c r="M79" i="15" s="1"/>
  <c r="M80" i="15" a="1"/>
  <c r="M80" i="15" s="1"/>
  <c r="M6" i="15" a="1"/>
  <c r="M6" i="15" s="1"/>
  <c r="C10" i="18"/>
  <c r="C9" i="18"/>
  <c r="C7" i="18"/>
  <c r="C28" i="18"/>
  <c r="C20" i="18"/>
  <c r="C14" i="18"/>
  <c r="C18" i="18"/>
  <c r="C17" i="18"/>
  <c r="C8" i="18"/>
  <c r="C15" i="18"/>
  <c r="C16" i="18"/>
  <c r="C13" i="18"/>
  <c r="C4" i="18" l="1"/>
  <c r="C12" i="18"/>
  <c r="C22" i="18"/>
  <c r="C24" i="18"/>
  <c r="C26" i="18"/>
  <c r="C6" i="18"/>
  <c r="AP65" i="15"/>
  <c r="AP64" i="15"/>
  <c r="AP63" i="15"/>
  <c r="AR65" i="15"/>
  <c r="AR64" i="15"/>
  <c r="AM40" i="15"/>
  <c r="X40" i="15"/>
  <c r="F40" i="15"/>
  <c r="AR63" i="15"/>
  <c r="X65" i="15"/>
  <c r="F65" i="15"/>
  <c r="AR15" i="15"/>
  <c r="X80" i="15"/>
  <c r="F80" i="15"/>
  <c r="X79" i="15"/>
  <c r="F79" i="15"/>
  <c r="X78" i="15"/>
  <c r="F78" i="15"/>
  <c r="X77" i="15"/>
  <c r="F77" i="15"/>
  <c r="X76" i="15"/>
  <c r="F76" i="15"/>
  <c r="X75" i="15"/>
  <c r="F75" i="15"/>
  <c r="X74" i="15"/>
  <c r="F74" i="15"/>
  <c r="X73" i="15"/>
  <c r="F73" i="15"/>
  <c r="X72" i="15"/>
  <c r="F72" i="15"/>
  <c r="X71" i="15"/>
  <c r="F71" i="15"/>
  <c r="X70" i="15"/>
  <c r="F70" i="15"/>
  <c r="X69" i="15"/>
  <c r="F69" i="15"/>
  <c r="X68" i="15"/>
  <c r="F68" i="15"/>
  <c r="X67" i="15"/>
  <c r="F67" i="15"/>
  <c r="X64" i="15"/>
  <c r="F64" i="15"/>
  <c r="X63" i="15"/>
  <c r="F63" i="15"/>
  <c r="X62" i="15"/>
  <c r="F62" i="15"/>
  <c r="AR61" i="15"/>
  <c r="AO61" i="15"/>
  <c r="AC61" i="15"/>
  <c r="X61" i="15"/>
  <c r="F61" i="15"/>
  <c r="AR60" i="15"/>
  <c r="AO60" i="15"/>
  <c r="AC60" i="15"/>
  <c r="X60" i="15"/>
  <c r="F60" i="15"/>
  <c r="AR59" i="15"/>
  <c r="AO59" i="15"/>
  <c r="AC59" i="15"/>
  <c r="X59" i="15"/>
  <c r="F59" i="15"/>
  <c r="AR58" i="15"/>
  <c r="AO58" i="15"/>
  <c r="AC58" i="15"/>
  <c r="X58" i="15"/>
  <c r="F58" i="15"/>
  <c r="AR57" i="15"/>
  <c r="AO57" i="15"/>
  <c r="AC57" i="15"/>
  <c r="X57" i="15"/>
  <c r="F57" i="15"/>
  <c r="X56" i="15"/>
  <c r="F56" i="15"/>
  <c r="X55" i="15"/>
  <c r="F55" i="15"/>
  <c r="X54" i="15"/>
  <c r="F54" i="15"/>
  <c r="X53" i="15"/>
  <c r="F53" i="15"/>
  <c r="X52" i="15"/>
  <c r="F52" i="15"/>
  <c r="X51" i="15"/>
  <c r="F51" i="15"/>
  <c r="X50" i="15"/>
  <c r="F50" i="15"/>
  <c r="X49" i="15"/>
  <c r="F49" i="15"/>
  <c r="AR48" i="15"/>
  <c r="AN48" i="15"/>
  <c r="AC48" i="15"/>
  <c r="X48" i="15"/>
  <c r="F48" i="15"/>
  <c r="X46" i="15"/>
  <c r="F46" i="15"/>
  <c r="X45" i="15"/>
  <c r="F45" i="15"/>
  <c r="X44" i="15"/>
  <c r="F44" i="15"/>
  <c r="X43" i="15"/>
  <c r="F43" i="15"/>
  <c r="X42" i="15"/>
  <c r="F42" i="15"/>
  <c r="X41" i="15"/>
  <c r="F41" i="15"/>
  <c r="AR39" i="15"/>
  <c r="AC39" i="15"/>
  <c r="X39" i="15"/>
  <c r="F39" i="15"/>
  <c r="AU38" i="15"/>
  <c r="AQ38" i="15"/>
  <c r="AC38" i="15"/>
  <c r="X38" i="15"/>
  <c r="F38" i="15"/>
  <c r="AM37" i="15"/>
  <c r="X37" i="15"/>
  <c r="F37" i="15"/>
  <c r="X36" i="15"/>
  <c r="F36" i="15"/>
  <c r="X35" i="15"/>
  <c r="F35" i="15"/>
  <c r="X34" i="15"/>
  <c r="F34" i="15"/>
  <c r="AR33" i="15"/>
  <c r="AM33" i="15"/>
  <c r="AC33" i="15"/>
  <c r="X33" i="15"/>
  <c r="F33" i="15"/>
  <c r="AR32" i="15"/>
  <c r="AM32" i="15"/>
  <c r="AC32" i="15"/>
  <c r="X32" i="15"/>
  <c r="F32" i="15"/>
  <c r="AR31" i="15"/>
  <c r="AM31" i="15"/>
  <c r="AC31" i="15"/>
  <c r="X31" i="15"/>
  <c r="F31" i="15"/>
  <c r="AR30" i="15"/>
  <c r="AM30" i="15"/>
  <c r="AC30" i="15"/>
  <c r="X30" i="15"/>
  <c r="F30" i="15"/>
  <c r="AR29" i="15"/>
  <c r="AM29" i="15"/>
  <c r="AC29" i="15"/>
  <c r="X29" i="15"/>
  <c r="F29" i="15"/>
  <c r="AR28" i="15"/>
  <c r="AM28" i="15"/>
  <c r="AC28" i="15"/>
  <c r="X28" i="15"/>
  <c r="F28" i="15"/>
  <c r="AR27" i="15"/>
  <c r="AM27" i="15"/>
  <c r="AC27" i="15"/>
  <c r="X27" i="15"/>
  <c r="F27" i="15"/>
  <c r="AR26" i="15"/>
  <c r="AM26" i="15"/>
  <c r="AC26" i="15"/>
  <c r="X26" i="15"/>
  <c r="F26" i="15"/>
  <c r="AU25" i="15"/>
  <c r="AR25" i="15"/>
  <c r="AM25" i="15"/>
  <c r="AC25" i="15"/>
  <c r="X25" i="15"/>
  <c r="F25" i="15"/>
  <c r="AU24" i="15"/>
  <c r="AR24" i="15"/>
  <c r="AM24" i="15"/>
  <c r="AC24" i="15"/>
  <c r="X24" i="15"/>
  <c r="F24" i="15"/>
  <c r="AR23" i="15"/>
  <c r="AM23" i="15"/>
  <c r="AC23" i="15"/>
  <c r="X23" i="15"/>
  <c r="F23" i="15"/>
  <c r="AR22" i="15"/>
  <c r="AM22" i="15"/>
  <c r="AC22" i="15"/>
  <c r="X22" i="15"/>
  <c r="F22" i="15"/>
  <c r="X21" i="15"/>
  <c r="F21" i="15"/>
  <c r="X20" i="15"/>
  <c r="F20" i="15"/>
  <c r="X19" i="15"/>
  <c r="F19" i="15"/>
  <c r="AR18" i="15"/>
  <c r="AL18" i="15"/>
  <c r="AC18" i="15"/>
  <c r="X18" i="15"/>
  <c r="F18" i="15"/>
  <c r="AR17" i="15"/>
  <c r="AL17" i="15"/>
  <c r="AC17" i="15"/>
  <c r="X17" i="15"/>
  <c r="F17" i="15"/>
  <c r="AU16" i="15"/>
  <c r="AR16" i="15"/>
  <c r="AL16" i="15"/>
  <c r="AC16" i="15"/>
  <c r="X16" i="15"/>
  <c r="F16" i="15"/>
  <c r="AU15" i="15"/>
  <c r="AL15" i="15"/>
  <c r="AC15" i="15"/>
  <c r="X15" i="15"/>
  <c r="F15" i="15"/>
  <c r="AR14" i="15"/>
  <c r="AL14" i="15"/>
  <c r="AC14" i="15"/>
  <c r="X14" i="15"/>
  <c r="F14" i="15"/>
  <c r="AU13" i="15"/>
  <c r="AR13" i="15"/>
  <c r="AL13" i="15"/>
  <c r="AC13" i="15"/>
  <c r="X13" i="15"/>
  <c r="F13" i="15"/>
  <c r="X12" i="15"/>
  <c r="F12" i="15"/>
  <c r="X11" i="15"/>
  <c r="F11" i="15"/>
  <c r="X10" i="15"/>
  <c r="F10" i="15"/>
  <c r="X9" i="15"/>
  <c r="F9" i="15"/>
  <c r="X8" i="15"/>
  <c r="F8" i="15"/>
  <c r="AU7" i="15"/>
  <c r="X7" i="15"/>
  <c r="F7" i="15"/>
  <c r="AU6" i="15"/>
  <c r="X6" i="15"/>
  <c r="F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<sst xmlns="http://schemas.openxmlformats.org/spreadsheetml/2006/main" count="725" uniqueCount="367">
  <si>
    <t>#enum slotType: int {车轮 = 0, 顶部 = 1,前 = 2,后 = 3 , 前上 = 4, 后上 = 5}</t>
  </si>
  <si>
    <t>#enum deviceType: int {Core = 1, Wheel = 2, Common = 3}</t>
  </si>
  <si>
    <t>id</t>
  </si>
  <si>
    <t>sub_id</t>
  </si>
  <si>
    <t>name</t>
  </si>
  <si>
    <t>icon</t>
  </si>
  <si>
    <t>build_volume</t>
  </si>
  <si>
    <t>device_type</t>
  </si>
  <si>
    <t>prefeb</t>
  </si>
  <si>
    <t>hp</t>
  </si>
  <si>
    <t>weight</t>
  </si>
  <si>
    <t>basic_range</t>
  </si>
  <si>
    <t>behavior_script</t>
  </si>
  <si>
    <t>basic_damage</t>
  </si>
  <si>
    <t>def</t>
  </si>
  <si>
    <t>armor_piercing</t>
  </si>
  <si>
    <t>critical_chance</t>
  </si>
  <si>
    <t>critical_rate</t>
  </si>
  <si>
    <t>melee_logic</t>
  </si>
  <si>
    <t>fire_logic</t>
  </si>
  <si>
    <t>shield_logic</t>
  </si>
  <si>
    <t>hook_logic</t>
  </si>
  <si>
    <t>other_logic</t>
  </si>
  <si>
    <t>rotate_speed</t>
  </si>
  <si>
    <t>device_upgrade</t>
  </si>
  <si>
    <t>ui_prefab</t>
  </si>
  <si>
    <t>uint key</t>
  </si>
  <si>
    <t>string</t>
  </si>
  <si>
    <t>int</t>
  </si>
  <si>
    <t>deviceType</t>
  </si>
  <si>
    <t>(float,float)</t>
  </si>
  <si>
    <t>uint</t>
  </si>
  <si>
    <t>设备种类
ID</t>
  </si>
  <si>
    <t>设备变种
ID</t>
  </si>
  <si>
    <t>备注</t>
  </si>
  <si>
    <t>版本</t>
  </si>
  <si>
    <t>Spine
文件名称</t>
  </si>
  <si>
    <t>设备名称</t>
  </si>
  <si>
    <t>额外说明</t>
  </si>
  <si>
    <t>构筑体积</t>
  </si>
  <si>
    <t>设备分类</t>
  </si>
  <si>
    <t>车轮</t>
  </si>
  <si>
    <t>顶部</t>
  </si>
  <si>
    <t>前</t>
  </si>
  <si>
    <t>后</t>
  </si>
  <si>
    <t>前上</t>
  </si>
  <si>
    <t>后上</t>
  </si>
  <si>
    <t>prefix</t>
  </si>
  <si>
    <r>
      <rPr>
        <b/>
        <sz val="11"/>
        <color theme="1"/>
        <rFont val="等线"/>
        <family val="3"/>
        <charset val="134"/>
        <scheme val="minor"/>
      </rPr>
      <t xml:space="preserve">suffix
</t>
    </r>
    <r>
      <rPr>
        <i/>
        <sz val="11"/>
        <color theme="1"/>
        <rFont val="等线"/>
        <family val="3"/>
        <charset val="134"/>
        <scheme val="minor"/>
      </rPr>
      <t>device
main name</t>
    </r>
  </si>
  <si>
    <r>
      <rPr>
        <b/>
        <sz val="11"/>
        <rFont val="等线"/>
        <family val="3"/>
        <charset val="134"/>
        <scheme val="minor"/>
      </rPr>
      <t>预制体的 path</t>
    </r>
    <r>
      <rPr>
        <sz val="11"/>
        <rFont val="等线"/>
        <family val="3"/>
        <charset val="134"/>
        <scheme val="minor"/>
      </rPr>
      <t xml:space="preserve">
（配置值是公式生成的，不要手填）
dp_xxxxxxxxx_x</t>
    </r>
  </si>
  <si>
    <t>耐久</t>
  </si>
  <si>
    <t>攻击范围
min</t>
  </si>
  <si>
    <t>攻击范围
max</t>
  </si>
  <si>
    <t>设备行为脚本</t>
  </si>
  <si>
    <r>
      <rPr>
        <b/>
        <sz val="11"/>
        <color theme="1"/>
        <rFont val="等线"/>
        <family val="3"/>
        <charset val="134"/>
        <scheme val="minor"/>
      </rPr>
      <t xml:space="preserve">特殊设备伤害
</t>
    </r>
    <r>
      <rPr>
        <i/>
        <sz val="10"/>
        <color theme="1"/>
        <rFont val="等线"/>
        <family val="3"/>
        <charset val="134"/>
        <scheme val="minor"/>
      </rPr>
      <t>其他设备伤害不放在这里是为了方便在配置表中计算dps</t>
    </r>
  </si>
  <si>
    <t>减伤</t>
  </si>
  <si>
    <r>
      <rPr>
        <b/>
        <sz val="11"/>
        <color theme="1"/>
        <rFont val="等线"/>
        <family val="3"/>
        <charset val="134"/>
        <scheme val="minor"/>
      </rPr>
      <t xml:space="preserve">护甲穿透
</t>
    </r>
    <r>
      <rPr>
        <i/>
        <sz val="10"/>
        <color theme="1"/>
        <rFont val="等线"/>
        <family val="3"/>
        <charset val="134"/>
        <scheme val="minor"/>
      </rPr>
      <t>千分比配置
1000=100%</t>
    </r>
  </si>
  <si>
    <r>
      <rPr>
        <b/>
        <sz val="11"/>
        <color theme="1"/>
        <rFont val="等线"/>
        <family val="3"/>
        <charset val="134"/>
        <scheme val="minor"/>
      </rPr>
      <t xml:space="preserve">暴击率
</t>
    </r>
    <r>
      <rPr>
        <i/>
        <sz val="10"/>
        <color theme="1"/>
        <rFont val="等线"/>
        <family val="3"/>
        <charset val="134"/>
        <scheme val="minor"/>
      </rPr>
      <t>千分比配置
1000=100%</t>
    </r>
  </si>
  <si>
    <r>
      <rPr>
        <b/>
        <sz val="11"/>
        <color theme="1"/>
        <rFont val="等线"/>
        <family val="3"/>
        <charset val="134"/>
        <scheme val="minor"/>
      </rPr>
      <t xml:space="preserve">暴击伤害
</t>
    </r>
    <r>
      <rPr>
        <i/>
        <sz val="10"/>
        <color theme="1"/>
        <rFont val="等线"/>
        <family val="3"/>
        <charset val="134"/>
        <scheme val="minor"/>
      </rPr>
      <t>千分比配置
1000=100%
配置值不应低于1000</t>
    </r>
  </si>
  <si>
    <r>
      <rPr>
        <b/>
        <sz val="11"/>
        <color theme="1"/>
        <rFont val="等线"/>
        <family val="3"/>
        <charset val="134"/>
        <scheme val="minor"/>
      </rPr>
      <t xml:space="preserve">近战逻辑
</t>
    </r>
    <r>
      <rPr>
        <i/>
        <sz val="11"/>
        <color theme="1"/>
        <rFont val="等线"/>
        <family val="3"/>
        <charset val="134"/>
        <scheme val="minor"/>
      </rPr>
      <t>近战设备用。引用melee_logic表id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</si>
  <si>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开火逻辑
</t>
    </r>
    <r>
      <rPr>
        <i/>
        <sz val="11"/>
        <color theme="1"/>
        <rFont val="等线"/>
        <family val="3"/>
        <charset val="134"/>
        <scheme val="minor"/>
      </rPr>
      <t>远程设备用。引用fire_logic表id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</si>
  <si>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护盾逻辑
</t>
    </r>
    <r>
      <rPr>
        <i/>
        <sz val="11"/>
        <color theme="1"/>
        <rFont val="等线"/>
        <family val="3"/>
        <charset val="134"/>
        <scheme val="minor"/>
      </rPr>
      <t>盾牌设备用。引用shield_logic表id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</si>
  <si>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钩索逻辑
</t>
    </r>
    <r>
      <rPr>
        <i/>
        <sz val="11"/>
        <color theme="1"/>
        <rFont val="等线"/>
        <family val="3"/>
        <charset val="134"/>
        <scheme val="minor"/>
      </rPr>
      <t>钩索设备用。引用hook_logic表id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</si>
  <si>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其他逻辑
</t>
    </r>
    <r>
      <rPr>
        <i/>
        <sz val="11"/>
        <color theme="1"/>
        <rFont val="等线"/>
        <family val="3"/>
        <charset val="134"/>
        <scheme val="minor"/>
      </rPr>
      <t>其他设备用。引用other_logic表id</t>
    </r>
  </si>
  <si>
    <t>设备升级选项id</t>
  </si>
  <si>
    <t>设备UI面板的path</t>
  </si>
  <si>
    <t>硬木车轮</t>
  </si>
  <si>
    <t>YH</t>
  </si>
  <si>
    <t>wheel_wooden</t>
  </si>
  <si>
    <t>Wheel</t>
  </si>
  <si>
    <t>device</t>
  </si>
  <si>
    <t>BasicWheel</t>
  </si>
  <si>
    <t>履带</t>
  </si>
  <si>
    <t>wheel_track</t>
  </si>
  <si>
    <t>Wheel_Track</t>
  </si>
  <si>
    <t>笨重石轮</t>
  </si>
  <si>
    <t>dp</t>
  </si>
  <si>
    <t>wheel_stone</t>
  </si>
  <si>
    <t>坚固铁轮</t>
  </si>
  <si>
    <t>wheel_iron</t>
  </si>
  <si>
    <t>凝胶车轮</t>
  </si>
  <si>
    <t>wheel_gem</t>
  </si>
  <si>
    <t>废弃轮胎</t>
  </si>
  <si>
    <t>wheel_tyre</t>
  </si>
  <si>
    <t>短匕</t>
  </si>
  <si>
    <t>device_dagger</t>
  </si>
  <si>
    <t>Common</t>
  </si>
  <si>
    <t>dagger</t>
  </si>
  <si>
    <t>NewBasicMelee</t>
  </si>
  <si>
    <t>砍刀</t>
  </si>
  <si>
    <t>device_machete</t>
  </si>
  <si>
    <t>machete</t>
  </si>
  <si>
    <t>大剑</t>
  </si>
  <si>
    <t>device_claymore</t>
  </si>
  <si>
    <t>claymore</t>
  </si>
  <si>
    <t>长矛</t>
  </si>
  <si>
    <t>device_spear</t>
  </si>
  <si>
    <t>spear</t>
  </si>
  <si>
    <t>执刑钉棍</t>
  </si>
  <si>
    <t>DG</t>
  </si>
  <si>
    <t>device_executioner_baton</t>
  </si>
  <si>
    <t>executioner_baton</t>
  </si>
  <si>
    <t>执刑斧钺</t>
  </si>
  <si>
    <t>device_executioner_halberd</t>
  </si>
  <si>
    <t>executioner_halberd</t>
  </si>
  <si>
    <t>巨斧</t>
  </si>
  <si>
    <t>ax</t>
  </si>
  <si>
    <t>钉锤</t>
  </si>
  <si>
    <t>mace</t>
  </si>
  <si>
    <t>弓箭</t>
  </si>
  <si>
    <t>device_crossbow</t>
  </si>
  <si>
    <t>bow</t>
  </si>
  <si>
    <t>NewBasicShooter</t>
  </si>
  <si>
    <t>防身手枪</t>
  </si>
  <si>
    <t>device_musket</t>
  </si>
  <si>
    <t>pistol</t>
  </si>
  <si>
    <t>喇叭霰弹枪</t>
  </si>
  <si>
    <t>device_shotgun</t>
  </si>
  <si>
    <t>shotgun</t>
  </si>
  <si>
    <t>百子连珠炮</t>
  </si>
  <si>
    <t>device_volley_gun</t>
  </si>
  <si>
    <t>极大弹匣，极长装填时间</t>
  </si>
  <si>
    <t>volley_gun</t>
  </si>
  <si>
    <t>机关箭匣</t>
  </si>
  <si>
    <t>device_rapid_fire_quiver</t>
  </si>
  <si>
    <t>rapid_fire_quiver</t>
  </si>
  <si>
    <t>火箭爆弹</t>
  </si>
  <si>
    <t>device_rocket_bomb</t>
  </si>
  <si>
    <t>rocket_bomb</t>
  </si>
  <si>
    <t>土制火箭爆弹</t>
  </si>
  <si>
    <t>homemade_rocket_bomb</t>
  </si>
  <si>
    <t>单发火枪</t>
  </si>
  <si>
    <t>musket</t>
  </si>
  <si>
    <t>命运手枪</t>
  </si>
  <si>
    <t>低伤害，高暴率，高暴伤</t>
  </si>
  <si>
    <t>fortune_pistol</t>
  </si>
  <si>
    <t>静心猎人火枪</t>
  </si>
  <si>
    <t>暴击率随攻击间隔上升</t>
  </si>
  <si>
    <t>patience_musket</t>
  </si>
  <si>
    <t>镇暴左轮</t>
  </si>
  <si>
    <t>device_anti_riot_revolver</t>
  </si>
  <si>
    <t>anti_riot_revolver</t>
  </si>
  <si>
    <t>镇暴霰弹枪</t>
  </si>
  <si>
    <t>device_anti_riot_shotgun</t>
  </si>
  <si>
    <t>anti_riot_shotgun</t>
  </si>
  <si>
    <t>重弩</t>
  </si>
  <si>
    <t>heave_crossbow</t>
  </si>
  <si>
    <t>梭镖床弩</t>
  </si>
  <si>
    <t>spear_ballista</t>
  </si>
  <si>
    <t>车载投石器</t>
  </si>
  <si>
    <t>device_catapult</t>
  </si>
  <si>
    <t>catapult</t>
  </si>
  <si>
    <t>Shooter_Trebuchet</t>
  </si>
  <si>
    <t>慑敌战鼓</t>
  </si>
  <si>
    <t>device_war_drum</t>
  </si>
  <si>
    <t>war_drum</t>
  </si>
  <si>
    <t>War_Drum</t>
  </si>
  <si>
    <t>捕兽草</t>
  </si>
  <si>
    <t>FT</t>
  </si>
  <si>
    <t>device_9999_hua</t>
  </si>
  <si>
    <t>catching_flower</t>
  </si>
  <si>
    <t>Catching_Flower</t>
  </si>
  <si>
    <t>水龙</t>
  </si>
  <si>
    <t>waterthrower</t>
  </si>
  <si>
    <t>火龙</t>
  </si>
  <si>
    <t>flamethrower</t>
  </si>
  <si>
    <t>铜炮</t>
  </si>
  <si>
    <t>bronze cannon</t>
  </si>
  <si>
    <t>千钧战槊</t>
  </si>
  <si>
    <t>giant_lance</t>
  </si>
  <si>
    <t>龙首火箭</t>
  </si>
  <si>
    <t>dragon_rocket</t>
  </si>
  <si>
    <t>一窝蜂</t>
  </si>
  <si>
    <t>cluster_rocket</t>
  </si>
  <si>
    <t>小圆盾</t>
  </si>
  <si>
    <t>device_9999_bi</t>
  </si>
  <si>
    <t>buckler</t>
  </si>
  <si>
    <t>BasicShield</t>
  </si>
  <si>
    <t>木盾</t>
  </si>
  <si>
    <t>shield</t>
  </si>
  <si>
    <t>长阔盾</t>
  </si>
  <si>
    <t>testudo</t>
  </si>
  <si>
    <t>硬皮盾</t>
  </si>
  <si>
    <t>leather_shield</t>
  </si>
  <si>
    <t>金属板</t>
  </si>
  <si>
    <t>metal_plate</t>
  </si>
  <si>
    <t>尖刺格斗盾</t>
  </si>
  <si>
    <t>spiked_shield</t>
  </si>
  <si>
    <t>藤牌</t>
  </si>
  <si>
    <t>vine_shield</t>
  </si>
  <si>
    <t>格斗短剑</t>
  </si>
  <si>
    <t>protective_short_sword</t>
  </si>
  <si>
    <t>拖曳钩索</t>
  </si>
  <si>
    <t>device_hookrope</t>
  </si>
  <si>
    <t>hookrope</t>
  </si>
  <si>
    <t>NewBasicHook</t>
  </si>
  <si>
    <t>货运吊臂</t>
  </si>
  <si>
    <t>device_merchant_crane</t>
  </si>
  <si>
    <t>merchant_crane</t>
  </si>
  <si>
    <t>商队塔吊</t>
  </si>
  <si>
    <t>device_merchant_tower_crane</t>
  </si>
  <si>
    <t>merchant_tower_crane</t>
  </si>
  <si>
    <t>捕奴肉钩</t>
  </si>
  <si>
    <t>device_slave_hookrope</t>
  </si>
  <si>
    <t>slave_hookrope</t>
  </si>
  <si>
    <t>执刑人挂钩</t>
  </si>
  <si>
    <t>device_executioner_hookrope</t>
  </si>
  <si>
    <t>executioner_hookrope</t>
  </si>
  <si>
    <t>刀斧傀儡</t>
  </si>
  <si>
    <t>puppet_blade</t>
  </si>
  <si>
    <t>火药傀儡</t>
  </si>
  <si>
    <t>puppet_gunpowder</t>
  </si>
  <si>
    <t>弧光傀儡</t>
  </si>
  <si>
    <t>puppet_arc</t>
  </si>
  <si>
    <t>弩箭傀儡</t>
  </si>
  <si>
    <t>puppet_crossbow</t>
  </si>
  <si>
    <t>投石傀儡</t>
  </si>
  <si>
    <t>puppet_sling</t>
  </si>
  <si>
    <t>火铳傀儡</t>
  </si>
  <si>
    <t>puppet_musket</t>
  </si>
  <si>
    <t>魔力方块</t>
  </si>
  <si>
    <t>Core</t>
  </si>
  <si>
    <t>core_magic</t>
  </si>
  <si>
    <t>电池</t>
  </si>
  <si>
    <t>core_battery</t>
  </si>
  <si>
    <t>火热熔炉</t>
  </si>
  <si>
    <t>core_furnace</t>
  </si>
  <si>
    <t>蒸汽轮机</t>
  </si>
  <si>
    <t>core_steam</t>
  </si>
  <si>
    <t>风车轮轴</t>
  </si>
  <si>
    <t>core_windmill</t>
  </si>
  <si>
    <t>仓鼠轮</t>
  </si>
  <si>
    <t>core_mice</t>
  </si>
  <si>
    <t>人力轮</t>
  </si>
  <si>
    <t>core_human</t>
  </si>
  <si>
    <t>wheel_height</t>
  </si>
  <si>
    <t>wheel_radius_visual</t>
  </si>
  <si>
    <t>tractive_force_max</t>
  </si>
  <si>
    <t>feedback_0</t>
  </si>
  <si>
    <t>feedback_1</t>
  </si>
  <si>
    <t>float?</t>
  </si>
  <si>
    <t>float</t>
  </si>
  <si>
    <t>版本/流派</t>
  </si>
  <si>
    <r>
      <rPr>
        <b/>
        <sz val="11"/>
        <color theme="1"/>
        <rFont val="等线"/>
        <family val="3"/>
        <charset val="134"/>
        <scheme val="minor"/>
      </rPr>
      <t xml:space="preserve">车轮高度
</t>
    </r>
    <r>
      <rPr>
        <i/>
        <sz val="11"/>
        <color theme="1"/>
        <rFont val="等线"/>
        <family val="3"/>
        <charset val="134"/>
        <scheme val="minor"/>
      </rPr>
      <t>(Collider半径)</t>
    </r>
  </si>
  <si>
    <r>
      <rPr>
        <b/>
        <sz val="11"/>
        <color theme="1"/>
        <rFont val="等线"/>
        <family val="3"/>
        <charset val="134"/>
        <scheme val="minor"/>
      </rPr>
      <t xml:space="preserve">车轮视觉高度
</t>
    </r>
    <r>
      <rPr>
        <i/>
        <sz val="11"/>
        <color theme="1"/>
        <rFont val="等线"/>
        <family val="3"/>
        <charset val="134"/>
        <scheme val="minor"/>
      </rPr>
      <t>(用于转动表现)</t>
    </r>
  </si>
  <si>
    <r>
      <rPr>
        <b/>
        <sz val="11"/>
        <color theme="1"/>
        <rFont val="等线"/>
        <family val="3"/>
        <charset val="134"/>
        <scheme val="minor"/>
      </rPr>
      <t xml:space="preserve">最大牵引力
</t>
    </r>
    <r>
      <rPr>
        <i/>
        <sz val="11"/>
        <color theme="1"/>
        <rFont val="等线"/>
        <family val="3"/>
        <charset val="134"/>
        <scheme val="minor"/>
      </rPr>
      <t>（N）</t>
    </r>
  </si>
  <si>
    <r>
      <rPr>
        <b/>
        <sz val="11"/>
        <color theme="1"/>
        <rFont val="等线"/>
        <family val="3"/>
        <charset val="134"/>
        <scheme val="minor"/>
      </rPr>
      <t xml:space="preserve">阻力系数0
</t>
    </r>
    <r>
      <rPr>
        <i/>
        <sz val="11"/>
        <color theme="1"/>
        <rFont val="等线"/>
        <family val="3"/>
        <charset val="134"/>
        <scheme val="minor"/>
      </rPr>
      <t>正相关于v^0
绝对值越低，承重性能越好</t>
    </r>
  </si>
  <si>
    <r>
      <rPr>
        <b/>
        <sz val="11"/>
        <color theme="1"/>
        <rFont val="等线"/>
        <family val="3"/>
        <charset val="134"/>
        <scheme val="minor"/>
      </rPr>
      <t xml:space="preserve">阻力系数1
</t>
    </r>
    <r>
      <rPr>
        <i/>
        <sz val="11"/>
        <color theme="1"/>
        <rFont val="等线"/>
        <family val="3"/>
        <charset val="134"/>
        <scheme val="minor"/>
      </rPr>
      <t>正相关于v^1
绝对值越低，高速性能越好</t>
    </r>
  </si>
  <si>
    <t xml:space="preserve"> </t>
  </si>
  <si>
    <t>第1位</t>
  </si>
  <si>
    <t>第2位</t>
  </si>
  <si>
    <t>第3位</t>
  </si>
  <si>
    <t>第4位</t>
  </si>
  <si>
    <t>第5位</t>
  </si>
  <si>
    <t>第6位</t>
  </si>
  <si>
    <t>第7位</t>
  </si>
  <si>
    <t>12 = wheel</t>
  </si>
  <si>
    <t>1 = 车轮</t>
  </si>
  <si>
    <t>01 = 玩家基础/未分类</t>
  </si>
  <si>
    <t>编号</t>
  </si>
  <si>
    <t>2 = 滑橇</t>
  </si>
  <si>
    <t>11 = 地宫设备</t>
  </si>
  <si>
    <t>12 ~19 = 其他关卡设备</t>
  </si>
  <si>
    <t>13 = other_device</t>
  </si>
  <si>
    <t>1 = 近战</t>
  </si>
  <si>
    <t>2 = 远程</t>
  </si>
  <si>
    <t>4 = 盾牌</t>
  </si>
  <si>
    <t>5 = 钩索</t>
  </si>
  <si>
    <t>7 = 傀儡</t>
  </si>
  <si>
    <t>se_broken</t>
    <phoneticPr fontId="2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</si>
  <si>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音效- 设备损坏
</t>
    </r>
    <r>
      <rPr>
        <sz val="11"/>
        <color theme="1"/>
        <rFont val="等线"/>
        <family val="3"/>
        <charset val="134"/>
        <scheme val="minor"/>
      </rPr>
      <t>设备损坏时播放的音效</t>
    </r>
    <phoneticPr fontId="22" type="noConversion"/>
  </si>
  <si>
    <t>se_ag_device_broken</t>
  </si>
  <si>
    <t>se_ag_device_broken</t>
    <phoneticPr fontId="22" type="noConversion"/>
  </si>
  <si>
    <t>int</t>
    <phoneticPr fontId="22" type="noConversion"/>
  </si>
  <si>
    <t>target_counts</t>
    <phoneticPr fontId="22" type="noConversion"/>
  </si>
  <si>
    <t>最大
目标数</t>
    <phoneticPr fontId="22" type="noConversion"/>
  </si>
  <si>
    <t>攻击范围</t>
    <phoneticPr fontId="22" type="noConversion"/>
  </si>
  <si>
    <r>
      <t xml:space="preserve">旋转速度
</t>
    </r>
    <r>
      <rPr>
        <i/>
        <sz val="9"/>
        <color theme="1"/>
        <rFont val="等线"/>
        <family val="3"/>
        <charset val="134"/>
        <scheme val="minor"/>
      </rPr>
      <t>单位 = deg/tick
近战: idle~atk
远程: idle~shoot
钩索: 索敌~Null</t>
    </r>
    <phoneticPr fontId="22" type="noConversion"/>
  </si>
  <si>
    <t>旋转
速度
min</t>
    <phoneticPr fontId="22" type="noConversion"/>
  </si>
  <si>
    <t>旋转
速度
max</t>
    <phoneticPr fontId="22" type="noConversion"/>
  </si>
  <si>
    <r>
      <t xml:space="preserve">重量
</t>
    </r>
    <r>
      <rPr>
        <i/>
        <sz val="9"/>
        <color theme="1"/>
        <rFont val="等线"/>
        <family val="3"/>
        <charset val="134"/>
        <scheme val="minor"/>
      </rPr>
      <t>单位: kg</t>
    </r>
    <phoneticPr fontId="22" type="noConversion"/>
  </si>
  <si>
    <t>BasicRam</t>
    <phoneticPr fontId="22" type="noConversion"/>
  </si>
  <si>
    <t>02 = 进阶特化设备</t>
    <phoneticPr fontId="22" type="noConversion"/>
  </si>
  <si>
    <t>BasicShooter_Panel</t>
    <phoneticPr fontId="22" type="noConversion"/>
  </si>
  <si>
    <t>Base_Device_Panel</t>
    <phoneticPr fontId="22" type="noConversion"/>
  </si>
  <si>
    <t>BasicRam_Panel</t>
    <phoneticPr fontId="22" type="noConversion"/>
  </si>
  <si>
    <t>BasicHook_Panel</t>
    <phoneticPr fontId="22" type="noConversion"/>
  </si>
  <si>
    <t>Unique_WarDrum_Panel</t>
    <phoneticPr fontId="22" type="noConversion"/>
  </si>
  <si>
    <t>Shooter_Trebuchet_Panel</t>
    <phoneticPr fontId="22" type="noConversion"/>
  </si>
  <si>
    <t>gyroscope</t>
    <phoneticPr fontId="22" type="noConversion"/>
  </si>
  <si>
    <t>Shooter_Gyroscope</t>
    <phoneticPr fontId="22" type="noConversion"/>
  </si>
  <si>
    <t>Shooter_Gyroscope_Panel</t>
    <phoneticPr fontId="22" type="noConversion"/>
  </si>
  <si>
    <t>飞针陀螺</t>
    <phoneticPr fontId="22" type="noConversion"/>
  </si>
  <si>
    <t>unlock_target_ticks</t>
    <phoneticPr fontId="22" type="noConversion"/>
  </si>
  <si>
    <r>
      <t xml:space="preserve">取消目标所需帧数
</t>
    </r>
    <r>
      <rPr>
        <i/>
        <sz val="9"/>
        <color theme="1"/>
        <rFont val="等线"/>
        <family val="3"/>
        <charset val="134"/>
        <scheme val="minor"/>
      </rPr>
      <t>当目标超出攻击范围时开始计时</t>
    </r>
    <phoneticPr fontId="22" type="noConversion"/>
  </si>
  <si>
    <t>BasicMelee_Panel</t>
    <phoneticPr fontId="22" type="noConversion"/>
  </si>
  <si>
    <t>BasicWheel_Panel</t>
    <phoneticPr fontId="22" type="noConversion"/>
  </si>
  <si>
    <t>device_spear_ram</t>
    <phoneticPr fontId="22" type="noConversion"/>
  </si>
  <si>
    <t>device_metal_ram</t>
    <phoneticPr fontId="22" type="noConversion"/>
  </si>
  <si>
    <t>蘑菇挡板</t>
    <phoneticPr fontId="22" type="noConversion"/>
  </si>
  <si>
    <t>刺矛撞角</t>
    <phoneticPr fontId="22" type="noConversion"/>
  </si>
  <si>
    <t>金属铲斗</t>
    <phoneticPr fontId="22" type="noConversion"/>
  </si>
  <si>
    <t>device_bouncing_mushroom</t>
    <phoneticPr fontId="22" type="noConversion"/>
  </si>
  <si>
    <t>metal_ram</t>
    <phoneticPr fontId="22" type="noConversion"/>
  </si>
  <si>
    <t>bouncing_mushroom</t>
    <phoneticPr fontId="22" type="noConversion"/>
  </si>
  <si>
    <t>spear_ram</t>
    <phoneticPr fontId="22" type="noConversion"/>
  </si>
  <si>
    <t>ram_logic</t>
    <phoneticPr fontId="22" type="noConversion"/>
  </si>
  <si>
    <r>
      <t xml:space="preserve">撞角逻辑
</t>
    </r>
    <r>
      <rPr>
        <i/>
        <sz val="11"/>
        <color theme="1"/>
        <rFont val="等线"/>
        <family val="3"/>
        <charset val="134"/>
        <scheme val="minor"/>
      </rPr>
      <t>撞角设备用。引用ram_logic表id</t>
    </r>
    <phoneticPr fontId="22" type="noConversion"/>
  </si>
  <si>
    <t>string</t>
    <phoneticPr fontId="28" type="noConversion"/>
  </si>
  <si>
    <t>设备标签
ID</t>
    <phoneticPr fontId="28" type="noConversion"/>
  </si>
  <si>
    <t>tag_name</t>
    <phoneticPr fontId="28" type="noConversion"/>
  </si>
  <si>
    <r>
      <t xml:space="preserve">设备标签名称
</t>
    </r>
    <r>
      <rPr>
        <i/>
        <sz val="10"/>
        <color theme="1"/>
        <rFont val="等线"/>
        <family val="3"/>
        <charset val="134"/>
        <scheme val="minor"/>
      </rPr>
      <t>翻译表key</t>
    </r>
    <phoneticPr fontId="28" type="noConversion"/>
  </si>
  <si>
    <t>device_tag</t>
    <phoneticPr fontId="22" type="noConversion"/>
  </si>
  <si>
    <t>设备标签</t>
    <phoneticPr fontId="22" type="noConversion"/>
  </si>
  <si>
    <t>uint[]</t>
    <phoneticPr fontId="22" type="noConversion"/>
  </si>
  <si>
    <t>近战武器</t>
    <phoneticPr fontId="28" type="noConversion"/>
  </si>
  <si>
    <t>远程武器</t>
    <phoneticPr fontId="28" type="noConversion"/>
  </si>
  <si>
    <t>撞角</t>
    <phoneticPr fontId="28" type="noConversion"/>
  </si>
  <si>
    <t>3 = 特殊</t>
    <phoneticPr fontId="22" type="noConversion"/>
  </si>
  <si>
    <t>盾牌</t>
    <phoneticPr fontId="28" type="noConversion"/>
  </si>
  <si>
    <t>钩索</t>
    <phoneticPr fontId="28" type="noConversion"/>
  </si>
  <si>
    <t>6 = 撞角</t>
    <phoneticPr fontId="22" type="noConversion"/>
  </si>
  <si>
    <t>车轮</t>
    <phoneticPr fontId="28" type="noConversion"/>
  </si>
  <si>
    <t>手枪</t>
    <phoneticPr fontId="28" type="noConversion"/>
  </si>
  <si>
    <t>弩</t>
    <phoneticPr fontId="28" type="noConversion"/>
  </si>
  <si>
    <t>弓箭</t>
    <phoneticPr fontId="28" type="noConversion"/>
  </si>
  <si>
    <t>长矛</t>
    <phoneticPr fontId="28" type="noConversion"/>
  </si>
  <si>
    <t>霰弹枪</t>
    <phoneticPr fontId="28" type="noConversion"/>
  </si>
  <si>
    <t>枪械</t>
    <phoneticPr fontId="28" type="noConversion"/>
  </si>
  <si>
    <t>独特设备</t>
    <phoneticPr fontId="28" type="noConversion"/>
  </si>
  <si>
    <t>标签翻译</t>
    <phoneticPr fontId="22" type="noConversion"/>
  </si>
  <si>
    <t>冷兵器</t>
    <phoneticPr fontId="28" type="noConversion"/>
  </si>
  <si>
    <t>刀剑</t>
    <phoneticPr fontId="28" type="noConversion"/>
  </si>
  <si>
    <t>棍棒</t>
    <phoneticPr fontId="28" type="noConversion"/>
  </si>
  <si>
    <t>斧钺</t>
    <phoneticPr fontId="28" type="noConversion"/>
  </si>
  <si>
    <t>20200;20221</t>
    <phoneticPr fontId="22" type="noConversion"/>
  </si>
  <si>
    <t>20200;20210;20211</t>
    <phoneticPr fontId="22" type="noConversion"/>
  </si>
  <si>
    <t>20200;20210;20212</t>
    <phoneticPr fontId="22" type="noConversion"/>
  </si>
  <si>
    <t>20200;20222</t>
    <phoneticPr fontId="22" type="noConversion"/>
  </si>
  <si>
    <t>20200;20210;20213</t>
    <phoneticPr fontId="22" type="noConversion"/>
  </si>
  <si>
    <t>大型枪械</t>
    <phoneticPr fontId="28" type="noConversion"/>
  </si>
  <si>
    <t>20100;20101</t>
    <phoneticPr fontId="22" type="noConversion"/>
  </si>
  <si>
    <t>20100;20102</t>
    <phoneticPr fontId="22" type="noConversion"/>
  </si>
  <si>
    <t>20100;20103</t>
    <phoneticPr fontId="22" type="noConversion"/>
  </si>
  <si>
    <t>20100;20104</t>
    <phoneticPr fontId="22" type="noConversion"/>
  </si>
  <si>
    <t>uint key</t>
    <phoneticPr fontId="22" type="noConversion"/>
  </si>
  <si>
    <t>uint key</t>
    <phoneticPr fontId="28" type="noConversion"/>
  </si>
  <si>
    <t>device_buckler</t>
    <phoneticPr fontId="22" type="noConversion"/>
  </si>
  <si>
    <t>float</t>
    <phoneticPr fontId="22" type="noConversion"/>
  </si>
  <si>
    <t>配置辅助列
充能完成时长
（秒）</t>
    <phoneticPr fontId="22" type="noConversion"/>
  </si>
  <si>
    <r>
      <t xml:space="preserve">冲刺.充能速率
</t>
    </r>
    <r>
      <rPr>
        <i/>
        <sz val="11"/>
        <color theme="1"/>
        <rFont val="等线"/>
        <family val="3"/>
        <charset val="134"/>
        <scheme val="minor"/>
      </rPr>
      <t>每帧速率</t>
    </r>
    <phoneticPr fontId="22" type="noConversion"/>
  </si>
  <si>
    <r>
      <t xml:space="preserve">冲刺.充能冷却
</t>
    </r>
    <r>
      <rPr>
        <i/>
        <sz val="11"/>
        <color theme="1"/>
        <rFont val="等线"/>
        <family val="3"/>
        <charset val="134"/>
        <scheme val="minor"/>
      </rPr>
      <t>帧数</t>
    </r>
    <phoneticPr fontId="22" type="noConversion"/>
  </si>
  <si>
    <t>sprint_charge_speed</t>
    <phoneticPr fontId="22" type="noConversion"/>
  </si>
  <si>
    <t>sprint_charge_cd</t>
    <phoneticPr fontId="22" type="noConversion"/>
  </si>
  <si>
    <t>sprint_charge_point</t>
    <phoneticPr fontId="22" type="noConversion"/>
  </si>
  <si>
    <t>sprint_max_speed</t>
    <phoneticPr fontId="22" type="noConversion"/>
  </si>
  <si>
    <t>冲刺.最大速度</t>
    <phoneticPr fontId="22" type="noConversion"/>
  </si>
  <si>
    <r>
      <t xml:space="preserve">冲刺.最大充能次数
</t>
    </r>
    <r>
      <rPr>
        <i/>
        <sz val="11"/>
        <color theme="1"/>
        <rFont val="等线"/>
        <family val="3"/>
        <charset val="134"/>
        <scheme val="minor"/>
      </rPr>
      <t>无法小于1</t>
    </r>
    <phoneticPr fontId="22" type="noConversion"/>
  </si>
  <si>
    <t>辅助列
convert to
km/h</t>
    <phoneticPr fontId="22" type="noConversion"/>
  </si>
  <si>
    <r>
      <t xml:space="preserve">切入高挡位
速度阈值
</t>
    </r>
    <r>
      <rPr>
        <i/>
        <sz val="11"/>
        <color theme="1"/>
        <rFont val="等线"/>
        <family val="3"/>
        <charset val="134"/>
        <scheme val="minor"/>
      </rPr>
      <t>unit/s</t>
    </r>
    <phoneticPr fontId="22" type="noConversion"/>
  </si>
  <si>
    <t>high_lever_switch_speed</t>
    <phoneticPr fontId="22" type="noConversion"/>
  </si>
  <si>
    <t>配置辅助列
icon编号</t>
    <phoneticPr fontId="22" type="noConversion"/>
  </si>
  <si>
    <t>icon_broken</t>
    <phoneticPr fontId="22" type="noConversion"/>
  </si>
  <si>
    <r>
      <t xml:space="preserve">设备icon
</t>
    </r>
    <r>
      <rPr>
        <i/>
        <sz val="10"/>
        <color theme="1"/>
        <rFont val="等线"/>
        <family val="3"/>
        <charset val="134"/>
        <scheme val="minor"/>
      </rPr>
      <t>会显示在操作面板上方
设备损坏时显示的icon</t>
    </r>
    <phoneticPr fontId="2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</si>
  <si>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设备icon
</t>
    </r>
    <r>
      <rPr>
        <i/>
        <sz val="10"/>
        <color theme="1"/>
        <rFont val="等线"/>
        <family val="3"/>
        <charset val="134"/>
        <scheme val="minor"/>
      </rPr>
      <t>会显示在操作面板上方</t>
    </r>
    <phoneticPr fontId="22" type="noConversion"/>
  </si>
  <si>
    <t>icon_dv_tyre_</t>
    <phoneticPr fontId="22" type="noConversion"/>
  </si>
  <si>
    <t>BasicShield_Panel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</si>
</sst>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0"/>
      <name val="等线"/>
      <family val="3"/>
      <charset val="134"/>
      <scheme val="minor"/>
    </font>
    <font>
      <sz val="12"/>
      <color theme="5" tint="0.39921262245551925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i/>
      <sz val="12"/>
      <color theme="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color theme="5" tint="0.3992126224555192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5" tint="0.39921262245551925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2"/>
      <color theme="9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C2767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8" fillId="0" borderId="0"/>
    <xf numFmtId="0" fontId="18" fillId="0" borderId="0"/>
    <xf numFmtId="0" fontId="18" fillId="0" borderId="0"/>
  </cellStyleXfs>
  <cellXfs count="58">
    <xf numFmtId="0" fontId="0" fillId="0" borderId="0" xfId="0"/>
    <xf numFmtId="0" fontId="1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18" fillId="3" borderId="0" xfId="2" applyFill="1" applyAlignment="1">
      <alignment horizontal="center" vertical="center"/>
    </xf>
    <xf numFmtId="0" fontId="18" fillId="0" borderId="0" xfId="2" applyAlignment="1">
      <alignment vertical="center"/>
    </xf>
    <xf numFmtId="0" fontId="18" fillId="0" borderId="0" xfId="2" applyAlignment="1">
      <alignment horizontal="center" vertical="center"/>
    </xf>
    <xf numFmtId="0" fontId="5" fillId="0" borderId="0" xfId="2" applyFont="1" applyAlignment="1">
      <alignment vertical="center"/>
    </xf>
    <xf numFmtId="0" fontId="6" fillId="2" borderId="0" xfId="2" applyFont="1" applyFill="1" applyAlignment="1">
      <alignment horizontal="center" vertical="center"/>
    </xf>
    <xf numFmtId="0" fontId="7" fillId="3" borderId="0" xfId="2" applyFont="1" applyFill="1" applyAlignment="1">
      <alignment horizontal="center" vertical="center" wrapText="1"/>
    </xf>
    <xf numFmtId="0" fontId="5" fillId="3" borderId="0" xfId="2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18" fillId="4" borderId="0" xfId="2" applyFill="1" applyAlignment="1">
      <alignment horizontal="center" vertical="center" wrapText="1"/>
    </xf>
    <xf numFmtId="0" fontId="18" fillId="3" borderId="0" xfId="2" applyFill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18" fillId="5" borderId="1" xfId="2" applyFill="1" applyBorder="1" applyAlignment="1">
      <alignment horizontal="center" vertical="center"/>
    </xf>
    <xf numFmtId="0" fontId="9" fillId="6" borderId="0" xfId="2" applyFont="1" applyFill="1" applyAlignment="1">
      <alignment vertical="center"/>
    </xf>
    <xf numFmtId="49" fontId="18" fillId="0" borderId="0" xfId="2" applyNumberForma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11" fillId="3" borderId="0" xfId="2" applyFont="1" applyFill="1" applyAlignment="1">
      <alignment horizontal="center" vertical="center" wrapText="1"/>
    </xf>
    <xf numFmtId="0" fontId="5" fillId="7" borderId="0" xfId="2" applyFont="1" applyFill="1" applyAlignment="1">
      <alignment vertical="center"/>
    </xf>
    <xf numFmtId="0" fontId="5" fillId="8" borderId="0" xfId="2" applyFont="1" applyFill="1" applyAlignment="1">
      <alignment vertical="center"/>
    </xf>
    <xf numFmtId="0" fontId="5" fillId="9" borderId="0" xfId="2" applyFont="1" applyFill="1" applyAlignment="1">
      <alignment vertical="center"/>
    </xf>
    <xf numFmtId="0" fontId="12" fillId="0" borderId="0" xfId="2" applyFont="1" applyAlignment="1">
      <alignment vertical="center"/>
    </xf>
    <xf numFmtId="0" fontId="5" fillId="10" borderId="0" xfId="2" applyFont="1" applyFill="1" applyAlignment="1">
      <alignment vertical="center"/>
    </xf>
    <xf numFmtId="0" fontId="13" fillId="3" borderId="0" xfId="2" applyFont="1" applyFill="1" applyAlignment="1">
      <alignment horizontal="center" vertical="center" wrapText="1"/>
    </xf>
    <xf numFmtId="49" fontId="3" fillId="2" borderId="0" xfId="2" applyNumberFormat="1" applyFont="1" applyFill="1" applyAlignment="1">
      <alignment horizontal="center" vertical="center"/>
    </xf>
    <xf numFmtId="0" fontId="14" fillId="2" borderId="0" xfId="2" applyFont="1" applyFill="1" applyAlignment="1">
      <alignment horizontal="center" vertical="center"/>
    </xf>
    <xf numFmtId="49" fontId="4" fillId="2" borderId="0" xfId="2" applyNumberFormat="1" applyFont="1" applyFill="1" applyAlignment="1">
      <alignment horizontal="center" vertical="center"/>
    </xf>
    <xf numFmtId="0" fontId="15" fillId="3" borderId="0" xfId="2" applyFont="1" applyFill="1" applyAlignment="1">
      <alignment horizontal="center" vertical="center" wrapText="1"/>
    </xf>
    <xf numFmtId="0" fontId="7" fillId="11" borderId="0" xfId="2" applyFont="1" applyFill="1" applyAlignment="1">
      <alignment horizontal="center" vertical="center" wrapText="1"/>
    </xf>
    <xf numFmtId="49" fontId="7" fillId="3" borderId="0" xfId="2" applyNumberFormat="1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49" fontId="18" fillId="12" borderId="0" xfId="2" applyNumberFormat="1" applyFill="1" applyAlignment="1">
      <alignment horizontal="center" vertical="center"/>
    </xf>
    <xf numFmtId="0" fontId="18" fillId="12" borderId="0" xfId="2" applyFill="1" applyAlignment="1">
      <alignment horizontal="center" vertical="center"/>
    </xf>
    <xf numFmtId="0" fontId="7" fillId="13" borderId="0" xfId="2" applyFont="1" applyFill="1" applyAlignment="1">
      <alignment horizontal="center" vertical="center" wrapText="1"/>
    </xf>
    <xf numFmtId="0" fontId="16" fillId="2" borderId="0" xfId="2" applyFont="1" applyFill="1" applyAlignment="1">
      <alignment horizontal="center" vertical="center"/>
    </xf>
    <xf numFmtId="0" fontId="17" fillId="2" borderId="0" xfId="2" applyFont="1" applyFill="1" applyAlignment="1">
      <alignment horizontal="center" vertical="center"/>
    </xf>
    <xf numFmtId="0" fontId="18" fillId="14" borderId="0" xfId="2" applyFill="1" applyAlignment="1">
      <alignment horizontal="center" vertical="center"/>
    </xf>
    <xf numFmtId="9" fontId="18" fillId="0" borderId="0" xfId="2" applyNumberFormat="1" applyAlignment="1">
      <alignment vertical="center"/>
    </xf>
    <xf numFmtId="0" fontId="23" fillId="2" borderId="0" xfId="2" applyFont="1" applyFill="1" applyAlignment="1">
      <alignment horizontal="center" vertical="center"/>
    </xf>
    <xf numFmtId="0" fontId="24" fillId="3" borderId="0" xfId="2" applyFont="1" applyFill="1" applyAlignment="1">
      <alignment horizontal="center" vertical="center" wrapText="1"/>
    </xf>
    <xf numFmtId="0" fontId="25" fillId="0" borderId="0" xfId="2" applyFont="1" applyAlignment="1">
      <alignment vertical="center"/>
    </xf>
    <xf numFmtId="0" fontId="26" fillId="2" borderId="0" xfId="2" applyFont="1" applyFill="1" applyAlignment="1">
      <alignment horizontal="center" vertical="center"/>
    </xf>
    <xf numFmtId="0" fontId="18" fillId="3" borderId="0" xfId="2" applyFill="1" applyAlignment="1">
      <alignment vertical="center"/>
    </xf>
    <xf numFmtId="0" fontId="7" fillId="15" borderId="0" xfId="2" applyFont="1" applyFill="1" applyAlignment="1">
      <alignment horizontal="center" vertical="center"/>
    </xf>
    <xf numFmtId="0" fontId="18" fillId="0" borderId="0" xfId="2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18" fillId="15" borderId="0" xfId="2" applyFill="1" applyAlignment="1">
      <alignment horizontal="center" vertical="center"/>
    </xf>
    <xf numFmtId="0" fontId="29" fillId="2" borderId="0" xfId="2" applyFont="1" applyFill="1" applyAlignment="1">
      <alignment horizontal="center" vertical="center"/>
    </xf>
    <xf numFmtId="0" fontId="30" fillId="3" borderId="0" xfId="2" applyFont="1" applyFill="1" applyAlignment="1">
      <alignment horizontal="center" vertical="center" wrapText="1"/>
    </xf>
    <xf numFmtId="0" fontId="30" fillId="0" borderId="0" xfId="2" applyFont="1" applyAlignment="1">
      <alignment horizontal="center" vertical="center"/>
    </xf>
    <xf numFmtId="0" fontId="30" fillId="16" borderId="0" xfId="2" applyFont="1" applyFill="1" applyAlignment="1">
      <alignment horizontal="center" vertical="center"/>
    </xf>
    <xf numFmtId="0" fontId="7" fillId="16" borderId="0" xfId="2" applyFont="1" applyFill="1" applyAlignment="1">
      <alignment horizontal="center" vertical="center" wrapText="1"/>
    </xf>
    <xf numFmtId="0" fontId="30" fillId="17" borderId="0" xfId="2" applyFont="1" applyFill="1" applyAlignment="1">
      <alignment horizontal="center" vertical="center"/>
    </xf>
    <xf numFmtId="0" fontId="2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</cellStyles>
  <dxfs count="1">
    <dxf>
      <font>
        <color rgb="FFC00000"/>
      </font>
      <fill>
        <patternFill patternType="solid">
          <bgColor rgb="FFFCAC88"/>
        </patternFill>
      </fill>
    </dxf>
  </dxfs>
  <tableStyles count="0" defaultTableStyle="TableStyleMedium2" defaultPivotStyle="PivotStyleLight16"/>
  <colors>
    <mruColors>
      <color rgb="FFFCAC88"/>
      <color rgb="FF5C2767"/>
      <color rgb="FFDAA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79269</xdr:colOff>
      <xdr:row>10</xdr:row>
      <xdr:rowOff>9525</xdr:rowOff>
    </xdr:from>
    <xdr:to>
      <xdr:col>11</xdr:col>
      <xdr:colOff>1076165</xdr:colOff>
      <xdr:row>29</xdr:row>
      <xdr:rowOff>104775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AE94D83-122E-ECCE-0EE0-7DD65C477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9819" y="2581275"/>
          <a:ext cx="996896" cy="35337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1"/>
  <sheetViews>
    <sheetView tabSelected="1" workbookViewId="0">
      <pane xSplit="5" ySplit="5" topLeftCell="AC51" activePane="bottomRight" state="frozen"/>
      <selection pane="topRight"/>
      <selection pane="bottomLeft"/>
      <selection pane="bottomRight" activeCell="AX62" sqref="AX62"/>
    </sheetView>
  </sheetViews>
  <sheetFormatPr defaultColWidth="9" defaultRowHeight="14.25"/>
  <cols>
    <col min="1" max="1" width="10.625" style="6" customWidth="1"/>
    <col min="2" max="2" width="9" style="7" customWidth="1"/>
    <col min="3" max="3" width="15.5" style="8" customWidth="1"/>
    <col min="4" max="4" width="5.75" style="8" customWidth="1"/>
    <col min="5" max="5" width="25.25" style="8" customWidth="1"/>
    <col min="6" max="6" width="41" style="6" customWidth="1"/>
    <col min="7" max="7" width="21.5" style="8" customWidth="1"/>
    <col min="8" max="9" width="20.625" style="15" bestFit="1" customWidth="1"/>
    <col min="10" max="10" width="16.5" style="53" customWidth="1"/>
    <col min="11" max="11" width="21.375" style="15" bestFit="1" customWidth="1"/>
    <col min="12" max="12" width="18" style="49" bestFit="1" customWidth="1"/>
    <col min="13" max="13" width="22.25" style="8" customWidth="1"/>
    <col min="14" max="14" width="13.375" style="15" customWidth="1"/>
    <col min="15" max="15" width="11.625" style="15" customWidth="1"/>
    <col min="16" max="21" width="2.5" style="16" customWidth="1"/>
    <col min="22" max="22" width="7.875" style="16" customWidth="1"/>
    <col min="23" max="23" width="24" style="16" customWidth="1"/>
    <col min="24" max="24" width="32.625" style="17" customWidth="1"/>
    <col min="25" max="25" width="5.25" style="7" customWidth="1"/>
    <col min="26" max="26" width="7" style="7" customWidth="1"/>
    <col min="27" max="27" width="6.5" style="6" customWidth="1"/>
    <col min="28" max="28" width="11.625" style="7" customWidth="1"/>
    <col min="29" max="29" width="11.625" style="18" customWidth="1"/>
    <col min="30" max="31" width="9" style="19"/>
    <col min="32" max="32" width="17.75" style="6" customWidth="1"/>
    <col min="33" max="33" width="14" style="7" customWidth="1"/>
    <col min="34" max="34" width="5.875" style="7" customWidth="1"/>
    <col min="35" max="35" width="14.75" style="7" customWidth="1"/>
    <col min="36" max="36" width="14.25" style="7" customWidth="1"/>
    <col min="37" max="37" width="11.25" style="7" customWidth="1"/>
    <col min="38" max="43" width="10.25" style="7" customWidth="1"/>
    <col min="44" max="44" width="12.375" style="18" customWidth="1"/>
    <col min="45" max="46" width="4.625" style="19" customWidth="1"/>
    <col min="47" max="47" width="12.875" style="7" customWidth="1"/>
    <col min="48" max="48" width="23.625" style="7" customWidth="1"/>
    <col min="49" max="16384" width="9" style="6"/>
  </cols>
  <sheetData>
    <row r="1" spans="1:48">
      <c r="A1" s="6" t="s">
        <v>0</v>
      </c>
      <c r="F1" s="7"/>
      <c r="H1" s="7"/>
      <c r="I1" s="7"/>
      <c r="K1" s="7"/>
      <c r="L1" s="7"/>
      <c r="N1" s="7"/>
      <c r="O1" s="7"/>
      <c r="P1" s="7"/>
      <c r="Q1" s="7"/>
      <c r="R1" s="7"/>
      <c r="S1" s="7"/>
      <c r="T1" s="7"/>
      <c r="U1" s="7"/>
      <c r="V1" s="7"/>
      <c r="W1" s="7"/>
      <c r="X1" s="6"/>
    </row>
    <row r="2" spans="1:48">
      <c r="A2" s="6" t="s">
        <v>1</v>
      </c>
      <c r="F2" s="7"/>
      <c r="H2" s="7"/>
      <c r="I2" s="7"/>
      <c r="K2" s="7"/>
      <c r="L2" s="7"/>
      <c r="N2" s="7"/>
      <c r="O2" s="7"/>
      <c r="P2" s="7"/>
      <c r="Q2" s="7"/>
      <c r="R2" s="7"/>
      <c r="S2" s="7"/>
      <c r="T2" s="7"/>
      <c r="U2" s="7"/>
      <c r="V2" s="7"/>
      <c r="W2" s="7"/>
      <c r="X2" s="6"/>
    </row>
    <row r="3" spans="1:48" s="3" customFormat="1" ht="15.75">
      <c r="A3" s="3" t="s">
        <v>2</v>
      </c>
      <c r="B3" s="3" t="s">
        <v>3</v>
      </c>
      <c r="C3" s="9"/>
      <c r="D3" s="9"/>
      <c r="E3" s="9"/>
      <c r="F3" s="3" t="s">
        <v>4</v>
      </c>
      <c r="G3" s="9"/>
      <c r="H3" s="3" t="s">
        <v>5</v>
      </c>
      <c r="I3" s="3" t="s">
        <v>362</v>
      </c>
      <c r="J3" s="51"/>
      <c r="K3" s="42" t="s">
        <v>269</v>
      </c>
      <c r="L3" s="3" t="s">
        <v>312</v>
      </c>
      <c r="M3" s="9"/>
      <c r="N3" s="3" t="s">
        <v>6</v>
      </c>
      <c r="O3" s="3" t="s">
        <v>7</v>
      </c>
      <c r="X3" s="3" t="s">
        <v>8</v>
      </c>
      <c r="Y3" s="3" t="s">
        <v>9</v>
      </c>
      <c r="Z3" s="3" t="s">
        <v>10</v>
      </c>
      <c r="AA3" s="3" t="s">
        <v>274</v>
      </c>
      <c r="AB3" s="3" t="s">
        <v>293</v>
      </c>
      <c r="AC3" s="28" t="s">
        <v>11</v>
      </c>
      <c r="AD3" s="29"/>
      <c r="AE3" s="29"/>
      <c r="AF3" s="3" t="s">
        <v>12</v>
      </c>
      <c r="AG3" s="3" t="s">
        <v>13</v>
      </c>
      <c r="AH3" s="3" t="s">
        <v>14</v>
      </c>
      <c r="AI3" s="3" t="s">
        <v>15</v>
      </c>
      <c r="AJ3" s="3" t="s">
        <v>16</v>
      </c>
      <c r="AK3" s="3" t="s">
        <v>17</v>
      </c>
      <c r="AL3" s="3" t="s">
        <v>18</v>
      </c>
      <c r="AM3" s="3" t="s">
        <v>19</v>
      </c>
      <c r="AN3" s="3" t="s">
        <v>20</v>
      </c>
      <c r="AO3" s="3" t="s">
        <v>21</v>
      </c>
      <c r="AP3" s="3" t="s">
        <v>306</v>
      </c>
      <c r="AQ3" s="38" t="s">
        <v>22</v>
      </c>
      <c r="AR3" s="28" t="s">
        <v>23</v>
      </c>
      <c r="AS3" s="29"/>
      <c r="AT3" s="29"/>
      <c r="AU3" s="3" t="s">
        <v>24</v>
      </c>
      <c r="AV3" s="3" t="s">
        <v>25</v>
      </c>
    </row>
    <row r="4" spans="1:48" s="4" customFormat="1" ht="15.75">
      <c r="A4" s="4" t="s">
        <v>26</v>
      </c>
      <c r="B4" s="4" t="s">
        <v>26</v>
      </c>
      <c r="C4" s="9"/>
      <c r="D4" s="9"/>
      <c r="E4" s="9"/>
      <c r="F4" s="4" t="s">
        <v>27</v>
      </c>
      <c r="G4" s="9"/>
      <c r="H4" s="4" t="s">
        <v>27</v>
      </c>
      <c r="I4" s="4" t="s">
        <v>27</v>
      </c>
      <c r="J4" s="51"/>
      <c r="K4" s="4" t="s">
        <v>27</v>
      </c>
      <c r="L4" s="4" t="s">
        <v>314</v>
      </c>
      <c r="M4" s="9"/>
      <c r="N4" s="4" t="s">
        <v>28</v>
      </c>
      <c r="O4" s="4" t="s">
        <v>29</v>
      </c>
      <c r="X4" s="4" t="s">
        <v>27</v>
      </c>
      <c r="Y4" s="4" t="s">
        <v>28</v>
      </c>
      <c r="Z4" s="4" t="s">
        <v>28</v>
      </c>
      <c r="AA4" s="45" t="s">
        <v>273</v>
      </c>
      <c r="AB4" s="4" t="s">
        <v>273</v>
      </c>
      <c r="AC4" s="30" t="s">
        <v>30</v>
      </c>
      <c r="AD4" s="29"/>
      <c r="AE4" s="29"/>
      <c r="AF4" s="4" t="s">
        <v>27</v>
      </c>
      <c r="AG4" s="4" t="s">
        <v>28</v>
      </c>
      <c r="AH4" s="4" t="s">
        <v>28</v>
      </c>
      <c r="AI4" s="4" t="s">
        <v>28</v>
      </c>
      <c r="AJ4" s="4" t="s">
        <v>28</v>
      </c>
      <c r="AK4" s="4" t="s">
        <v>28</v>
      </c>
      <c r="AL4" s="4" t="s">
        <v>28</v>
      </c>
      <c r="AM4" s="4" t="s">
        <v>28</v>
      </c>
      <c r="AN4" s="4" t="s">
        <v>28</v>
      </c>
      <c r="AO4" s="4" t="s">
        <v>28</v>
      </c>
      <c r="AP4" s="4" t="s">
        <v>28</v>
      </c>
      <c r="AQ4" s="39" t="s">
        <v>28</v>
      </c>
      <c r="AR4" s="30" t="s">
        <v>30</v>
      </c>
      <c r="AS4" s="29"/>
      <c r="AT4" s="29"/>
      <c r="AU4" s="4" t="s">
        <v>31</v>
      </c>
      <c r="AV4" s="4" t="s">
        <v>27</v>
      </c>
    </row>
    <row r="5" spans="1:48" s="5" customFormat="1" ht="71.25">
      <c r="A5" s="10" t="s">
        <v>32</v>
      </c>
      <c r="B5" s="10" t="s">
        <v>33</v>
      </c>
      <c r="C5" s="11" t="s">
        <v>34</v>
      </c>
      <c r="D5" s="12" t="s">
        <v>35</v>
      </c>
      <c r="E5" s="12" t="s">
        <v>36</v>
      </c>
      <c r="F5" s="20" t="s">
        <v>37</v>
      </c>
      <c r="G5" s="12" t="s">
        <v>38</v>
      </c>
      <c r="H5" s="10" t="s">
        <v>364</v>
      </c>
      <c r="I5" s="55" t="s">
        <v>363</v>
      </c>
      <c r="J5" s="52" t="s">
        <v>361</v>
      </c>
      <c r="K5" s="43" t="s">
        <v>270</v>
      </c>
      <c r="L5" s="10" t="s">
        <v>313</v>
      </c>
      <c r="M5" s="12" t="s">
        <v>330</v>
      </c>
      <c r="N5" s="47" t="s">
        <v>39</v>
      </c>
      <c r="O5" s="20" t="s">
        <v>40</v>
      </c>
      <c r="P5" s="27" t="s">
        <v>41</v>
      </c>
      <c r="Q5" s="27" t="s">
        <v>42</v>
      </c>
      <c r="R5" s="27" t="s">
        <v>43</v>
      </c>
      <c r="S5" s="27" t="s">
        <v>44</v>
      </c>
      <c r="T5" s="27" t="s">
        <v>45</v>
      </c>
      <c r="U5" s="27" t="s">
        <v>46</v>
      </c>
      <c r="V5" s="10" t="s">
        <v>47</v>
      </c>
      <c r="W5" s="10" t="s">
        <v>48</v>
      </c>
      <c r="X5" s="31" t="s">
        <v>49</v>
      </c>
      <c r="Y5" s="20" t="s">
        <v>50</v>
      </c>
      <c r="Z5" s="32" t="s">
        <v>280</v>
      </c>
      <c r="AA5" s="10" t="s">
        <v>275</v>
      </c>
      <c r="AB5" s="10" t="s">
        <v>294</v>
      </c>
      <c r="AC5" s="33" t="s">
        <v>276</v>
      </c>
      <c r="AD5" s="34" t="s">
        <v>51</v>
      </c>
      <c r="AE5" s="34" t="s">
        <v>52</v>
      </c>
      <c r="AF5" s="10" t="s">
        <v>53</v>
      </c>
      <c r="AG5" s="10" t="s">
        <v>54</v>
      </c>
      <c r="AH5" s="10" t="s">
        <v>55</v>
      </c>
      <c r="AI5" s="37" t="s">
        <v>56</v>
      </c>
      <c r="AJ5" s="37" t="s">
        <v>57</v>
      </c>
      <c r="AK5" s="37" t="s">
        <v>58</v>
      </c>
      <c r="AL5" s="10" t="s">
        <v>59</v>
      </c>
      <c r="AM5" s="10" t="s">
        <v>60</v>
      </c>
      <c r="AN5" s="10" t="s">
        <v>61</v>
      </c>
      <c r="AO5" s="10" t="s">
        <v>62</v>
      </c>
      <c r="AP5" s="10" t="s">
        <v>307</v>
      </c>
      <c r="AQ5" s="21" t="s">
        <v>63</v>
      </c>
      <c r="AR5" s="33" t="s">
        <v>277</v>
      </c>
      <c r="AS5" s="34" t="s">
        <v>278</v>
      </c>
      <c r="AT5" s="34" t="s">
        <v>279</v>
      </c>
      <c r="AU5" s="20" t="s">
        <v>64</v>
      </c>
      <c r="AV5" s="5" t="s">
        <v>65</v>
      </c>
    </row>
    <row r="6" spans="1:48">
      <c r="A6" s="6">
        <v>1210101</v>
      </c>
      <c r="B6" s="7">
        <v>0</v>
      </c>
      <c r="C6" s="8" t="s">
        <v>66</v>
      </c>
      <c r="D6" s="8" t="s">
        <v>67</v>
      </c>
      <c r="E6" s="8" t="s">
        <v>68</v>
      </c>
      <c r="F6" s="6" t="str">
        <f t="shared" ref="F6:F46" si="0">IF($A6&lt;&gt;"",_xlfn.TEXTJOIN("_",1,"device_name",$A6,$W6),"")</f>
        <v>device_name_1210101_wheel_wooden</v>
      </c>
      <c r="H6" s="6" t="str" cm="1">
        <f t="array" ref="H6">_xlfn.LET(_xlpm.icon_state,1,
_xlfn.IFS($A6="","",
ISTEXT($J6),_xlfn.CONCAT($J6,_xlpm.icon_state),
TRUE,_xlfn.CONCAT("di_",_xlpm.icon_state,"[icon_device_",_xlpm.icon_state,"_",IF($J6&lt;&gt;"",$J6,0),"]")))</f>
        <v>icon_dv_tyre_1</v>
      </c>
      <c r="I6" s="6" t="str" cm="1">
        <f t="array" ref="I6">_xlfn.LET(_xlpm.icon_state,3,
_xlfn.IFS($A6="","",
ISTEXT($J6),_xlfn.CONCAT($J6,_xlpm.icon_state),
TRUE,_xlfn.CONCAT("di_",_xlpm.icon_state,"[icon_device_",_xlpm.icon_state,"_",IF($J6&lt;&gt;"",$J6,0),"]")))</f>
        <v>icon_dv_tyre_3</v>
      </c>
      <c r="J6" s="53" t="s">
        <v>365</v>
      </c>
      <c r="K6" s="44" t="s">
        <v>272</v>
      </c>
      <c r="L6" s="48">
        <v>10100</v>
      </c>
      <c r="M6" s="8" t="str" cm="1">
        <f t="array" ref="M6">IFERROR(
  _xlfn.TEXTJOIN(";",1,_xlfn.MAP(
    _xlfn.TEXTSPLIT(L6,";"),
    _xlfn.LAMBDA(_xlpm.x,IFERROR(VLOOKUP(VALUE(_xlpm.x),device_tag!A:B,2,0),"error"))
  )),
"")</f>
        <v>车轮</v>
      </c>
      <c r="N6" s="7">
        <v>0</v>
      </c>
      <c r="O6" s="7" t="s">
        <v>69</v>
      </c>
      <c r="P6" s="16">
        <v>0</v>
      </c>
      <c r="V6" s="16" t="s">
        <v>70</v>
      </c>
      <c r="W6" s="16" t="s">
        <v>68</v>
      </c>
      <c r="X6" s="17" t="str">
        <f t="shared" ref="X6:X16" si="1">IF($A6&lt;&gt;"",_xlfn.TEXTJOIN("_",1,V6,$A6,W6),"")</f>
        <v>device_1210101_wheel_wooden</v>
      </c>
      <c r="Y6" s="7">
        <v>40</v>
      </c>
      <c r="Z6" s="7">
        <v>25</v>
      </c>
      <c r="AA6" s="36"/>
      <c r="AB6" s="36"/>
      <c r="AC6" s="35"/>
      <c r="AD6" s="36"/>
      <c r="AE6" s="36"/>
      <c r="AF6" s="6" t="s">
        <v>71</v>
      </c>
      <c r="AG6" s="36"/>
      <c r="AH6" s="7">
        <v>2</v>
      </c>
      <c r="AI6" s="7">
        <v>0</v>
      </c>
      <c r="AJ6" s="7">
        <v>0</v>
      </c>
      <c r="AK6" s="7">
        <v>2000</v>
      </c>
      <c r="AL6" s="36"/>
      <c r="AM6" s="36"/>
      <c r="AN6" s="36"/>
      <c r="AO6" s="36"/>
      <c r="AP6" s="36"/>
      <c r="AQ6" s="36"/>
      <c r="AR6" s="35"/>
      <c r="AS6" s="35"/>
      <c r="AT6" s="35"/>
      <c r="AU6" s="7" t="str">
        <f>REPLACE($A6,1,1,6)</f>
        <v>6210101</v>
      </c>
      <c r="AV6" s="7" t="s">
        <v>296</v>
      </c>
    </row>
    <row r="7" spans="1:48">
      <c r="A7" s="6">
        <v>1210102</v>
      </c>
      <c r="B7" s="7">
        <v>0</v>
      </c>
      <c r="C7" s="8" t="s">
        <v>72</v>
      </c>
      <c r="D7" s="8" t="s">
        <v>67</v>
      </c>
      <c r="E7" s="8" t="s">
        <v>73</v>
      </c>
      <c r="F7" s="6" t="str">
        <f t="shared" si="0"/>
        <v>device_name_1210102_wheel_track</v>
      </c>
      <c r="H7" s="6" t="str" cm="1">
        <f t="array" ref="H7">_xlfn.LET(_xlpm.icon_state,1,
_xlfn.IFS($A7="","",
ISTEXT($J7),_xlfn.CONCAT($J7,_xlpm.icon_state),
TRUE,_xlfn.CONCAT("di_",_xlpm.icon_state,"[icon_device_",_xlpm.icon_state,"_",IF($J7&lt;&gt;"",$J7,0),"]")))</f>
        <v>icon_dv_tyre_1</v>
      </c>
      <c r="I7" s="6" t="str" cm="1">
        <f t="array" ref="I7">_xlfn.LET(_xlpm.icon_state,3,
_xlfn.IFS($A7="","",
ISTEXT($J7),_xlfn.CONCAT($J7,_xlpm.icon_state),
TRUE,_xlfn.CONCAT("di_",_xlpm.icon_state,"[icon_device_",_xlpm.icon_state,"_",IF($J7&lt;&gt;"",$J7,0),"]")))</f>
        <v>icon_dv_tyre_3</v>
      </c>
      <c r="J7" s="53" t="s">
        <v>365</v>
      </c>
      <c r="K7" s="44" t="s">
        <v>272</v>
      </c>
      <c r="L7" s="48">
        <v>10100</v>
      </c>
      <c r="M7" s="8" t="str" cm="1">
        <f t="array" ref="M7">IFERROR(
  _xlfn.TEXTJOIN(";",1,_xlfn.MAP(
    _xlfn.TEXTSPLIT(L7,";"),
    _xlfn.LAMBDA(_xlpm.x,IFERROR(VLOOKUP(VALUE(_xlpm.x),device_tag!A:B,2,0),"error"))
  )),
"")</f>
        <v>车轮</v>
      </c>
      <c r="N7" s="7">
        <v>0</v>
      </c>
      <c r="O7" s="7" t="s">
        <v>69</v>
      </c>
      <c r="P7" s="16">
        <v>0</v>
      </c>
      <c r="V7" s="16" t="s">
        <v>70</v>
      </c>
      <c r="W7" s="16" t="s">
        <v>73</v>
      </c>
      <c r="X7" s="17" t="str">
        <f t="shared" si="1"/>
        <v>device_1210102_wheel_track</v>
      </c>
      <c r="Y7" s="7">
        <v>85</v>
      </c>
      <c r="Z7" s="7">
        <v>735</v>
      </c>
      <c r="AA7" s="36"/>
      <c r="AB7" s="36"/>
      <c r="AC7" s="35"/>
      <c r="AD7" s="36"/>
      <c r="AE7" s="36"/>
      <c r="AF7" s="6" t="s">
        <v>74</v>
      </c>
      <c r="AG7" s="36"/>
      <c r="AH7" s="7">
        <v>9</v>
      </c>
      <c r="AI7" s="7">
        <v>0</v>
      </c>
      <c r="AJ7" s="7">
        <v>0</v>
      </c>
      <c r="AK7" s="7">
        <v>2000</v>
      </c>
      <c r="AL7" s="36"/>
      <c r="AM7" s="36"/>
      <c r="AN7" s="36"/>
      <c r="AO7" s="36"/>
      <c r="AP7" s="36"/>
      <c r="AQ7" s="36"/>
      <c r="AR7" s="35"/>
      <c r="AS7" s="35"/>
      <c r="AT7" s="35"/>
      <c r="AU7" s="7" t="str">
        <f>REPLACE($A7,1,1,6)</f>
        <v>6210102</v>
      </c>
      <c r="AV7" s="7" t="s">
        <v>296</v>
      </c>
    </row>
    <row r="8" spans="1:48">
      <c r="A8" s="6">
        <v>120000002</v>
      </c>
      <c r="B8" s="7">
        <v>0</v>
      </c>
      <c r="C8" s="8" t="s">
        <v>75</v>
      </c>
      <c r="F8" s="6" t="str">
        <f t="shared" si="0"/>
        <v>device_name_120000002_wheel_stone</v>
      </c>
      <c r="H8" s="6" t="str" cm="1">
        <f t="array" ref="H8">_xlfn.LET(_xlpm.icon_state,1,
_xlfn.IFS($A8="","",
ISTEXT($J8),_xlfn.CONCAT($J8,_xlpm.icon_state),
TRUE,_xlfn.CONCAT("di_",_xlpm.icon_state,"[icon_device_",_xlpm.icon_state,"_",IF($J8&lt;&gt;"",$J8,0),"]")))</f>
        <v>icon_dv_tyre_1</v>
      </c>
      <c r="I8" s="6" t="str" cm="1">
        <f t="array" ref="I8">_xlfn.LET(_xlpm.icon_state,3,
_xlfn.IFS($A8="","",
ISTEXT($J8),_xlfn.CONCAT($J8,_xlpm.icon_state),
TRUE,_xlfn.CONCAT("di_",_xlpm.icon_state,"[icon_device_",_xlpm.icon_state,"_",IF($J8&lt;&gt;"",$J8,0),"]")))</f>
        <v>icon_dv_tyre_3</v>
      </c>
      <c r="J8" s="53" t="s">
        <v>365</v>
      </c>
      <c r="K8" s="44" t="s">
        <v>272</v>
      </c>
      <c r="L8" s="48"/>
      <c r="M8" s="8" t="str" cm="1">
        <f t="array" ref="M8">IFERROR(
  _xlfn.TEXTJOIN(";",1,_xlfn.MAP(
    _xlfn.TEXTSPLIT(L8,";"),
    _xlfn.LAMBDA(_xlpm.x,IFERROR(VLOOKUP(VALUE(_xlpm.x),device_tag!A:B,2,0),"error"))
  )),
"")</f>
        <v/>
      </c>
      <c r="N8" s="7">
        <v>0</v>
      </c>
      <c r="O8" s="7" t="s">
        <v>69</v>
      </c>
      <c r="P8" s="16">
        <v>0</v>
      </c>
      <c r="V8" s="16" t="s">
        <v>76</v>
      </c>
      <c r="W8" s="16" t="s">
        <v>77</v>
      </c>
      <c r="X8" s="17" t="str">
        <f t="shared" si="1"/>
        <v>dp_120000002_wheel_stone</v>
      </c>
      <c r="Y8" s="7">
        <v>40</v>
      </c>
      <c r="Z8" s="7">
        <v>100</v>
      </c>
      <c r="AA8" s="36"/>
      <c r="AH8" s="7">
        <v>0</v>
      </c>
      <c r="AV8" s="7" t="s">
        <v>284</v>
      </c>
    </row>
    <row r="9" spans="1:48">
      <c r="A9" s="6">
        <v>120000003</v>
      </c>
      <c r="B9" s="7">
        <v>0</v>
      </c>
      <c r="C9" s="8" t="s">
        <v>78</v>
      </c>
      <c r="F9" s="6" t="str">
        <f t="shared" si="0"/>
        <v>device_name_120000003_wheel_iron</v>
      </c>
      <c r="H9" s="6" t="str" cm="1">
        <f t="array" ref="H9">_xlfn.LET(_xlpm.icon_state,1,
_xlfn.IFS($A9="","",
ISTEXT($J9),_xlfn.CONCAT($J9,_xlpm.icon_state),
TRUE,_xlfn.CONCAT("di_",_xlpm.icon_state,"[icon_device_",_xlpm.icon_state,"_",IF($J9&lt;&gt;"",$J9,0),"]")))</f>
        <v>icon_dv_tyre_1</v>
      </c>
      <c r="I9" s="6" t="str" cm="1">
        <f t="array" ref="I9">_xlfn.LET(_xlpm.icon_state,3,
_xlfn.IFS($A9="","",
ISTEXT($J9),_xlfn.CONCAT($J9,_xlpm.icon_state),
TRUE,_xlfn.CONCAT("di_",_xlpm.icon_state,"[icon_device_",_xlpm.icon_state,"_",IF($J9&lt;&gt;"",$J9,0),"]")))</f>
        <v>icon_dv_tyre_3</v>
      </c>
      <c r="J9" s="53" t="s">
        <v>365</v>
      </c>
      <c r="K9" s="44" t="s">
        <v>272</v>
      </c>
      <c r="L9" s="48"/>
      <c r="M9" s="8" t="str" cm="1">
        <f t="array" ref="M9">IFERROR(
  _xlfn.TEXTJOIN(";",1,_xlfn.MAP(
    _xlfn.TEXTSPLIT(L9,";"),
    _xlfn.LAMBDA(_xlpm.x,IFERROR(VLOOKUP(VALUE(_xlpm.x),device_tag!A:B,2,0),"error"))
  )),
"")</f>
        <v/>
      </c>
      <c r="N9" s="7">
        <v>0</v>
      </c>
      <c r="O9" s="7" t="s">
        <v>69</v>
      </c>
      <c r="P9" s="16">
        <v>0</v>
      </c>
      <c r="V9" s="16" t="s">
        <v>76</v>
      </c>
      <c r="W9" s="16" t="s">
        <v>79</v>
      </c>
      <c r="X9" s="17" t="str">
        <f t="shared" si="1"/>
        <v>dp_120000003_wheel_iron</v>
      </c>
      <c r="Y9" s="7">
        <v>40</v>
      </c>
      <c r="Z9" s="7">
        <v>250</v>
      </c>
      <c r="AA9" s="36"/>
      <c r="AH9" s="7">
        <v>0</v>
      </c>
      <c r="AV9" s="7" t="s">
        <v>284</v>
      </c>
    </row>
    <row r="10" spans="1:48">
      <c r="A10" s="6">
        <v>120000004</v>
      </c>
      <c r="B10" s="7">
        <v>0</v>
      </c>
      <c r="C10" s="8" t="s">
        <v>80</v>
      </c>
      <c r="F10" s="6" t="str">
        <f t="shared" si="0"/>
        <v>device_name_120000004_wheel_gem</v>
      </c>
      <c r="H10" s="6" t="str" cm="1">
        <f t="array" ref="H10">_xlfn.LET(_xlpm.icon_state,1,
_xlfn.IFS($A10="","",
ISTEXT($J10),_xlfn.CONCAT($J10,_xlpm.icon_state),
TRUE,_xlfn.CONCAT("di_",_xlpm.icon_state,"[icon_device_",_xlpm.icon_state,"_",IF($J10&lt;&gt;"",$J10,0),"]")))</f>
        <v>icon_dv_tyre_1</v>
      </c>
      <c r="I10" s="6" t="str" cm="1">
        <f t="array" ref="I10">_xlfn.LET(_xlpm.icon_state,3,
_xlfn.IFS($A10="","",
ISTEXT($J10),_xlfn.CONCAT($J10,_xlpm.icon_state),
TRUE,_xlfn.CONCAT("di_",_xlpm.icon_state,"[icon_device_",_xlpm.icon_state,"_",IF($J10&lt;&gt;"",$J10,0),"]")))</f>
        <v>icon_dv_tyre_3</v>
      </c>
      <c r="J10" s="53" t="s">
        <v>365</v>
      </c>
      <c r="K10" s="44" t="s">
        <v>272</v>
      </c>
      <c r="L10" s="48"/>
      <c r="M10" s="8" t="str" cm="1">
        <f t="array" ref="M10">IFERROR(
  _xlfn.TEXTJOIN(";",1,_xlfn.MAP(
    _xlfn.TEXTSPLIT(L10,";"),
    _xlfn.LAMBDA(_xlpm.x,IFERROR(VLOOKUP(VALUE(_xlpm.x),device_tag!A:B,2,0),"error"))
  )),
"")</f>
        <v/>
      </c>
      <c r="N10" s="7">
        <v>0</v>
      </c>
      <c r="O10" s="7" t="s">
        <v>69</v>
      </c>
      <c r="P10" s="16">
        <v>0</v>
      </c>
      <c r="V10" s="16" t="s">
        <v>76</v>
      </c>
      <c r="W10" s="16" t="s">
        <v>81</v>
      </c>
      <c r="X10" s="17" t="str">
        <f t="shared" si="1"/>
        <v>dp_120000004_wheel_gem</v>
      </c>
      <c r="Y10" s="7">
        <v>40</v>
      </c>
      <c r="Z10" s="7">
        <v>50</v>
      </c>
      <c r="AA10" s="36"/>
      <c r="AH10" s="7">
        <v>0</v>
      </c>
      <c r="AV10" s="7" t="s">
        <v>284</v>
      </c>
    </row>
    <row r="11" spans="1:48">
      <c r="A11" s="6">
        <v>120000006</v>
      </c>
      <c r="B11" s="7">
        <v>0</v>
      </c>
      <c r="C11" s="8" t="s">
        <v>82</v>
      </c>
      <c r="F11" s="6" t="str">
        <f t="shared" si="0"/>
        <v>device_name_120000006_wheel_tyre</v>
      </c>
      <c r="H11" s="6" t="str" cm="1">
        <f t="array" ref="H11">_xlfn.LET(_xlpm.icon_state,1,
_xlfn.IFS($A11="","",
ISTEXT($J11),_xlfn.CONCAT($J11,_xlpm.icon_state),
TRUE,_xlfn.CONCAT("di_",_xlpm.icon_state,"[icon_device_",_xlpm.icon_state,"_",IF($J11&lt;&gt;"",$J11,0),"]")))</f>
        <v>icon_dv_tyre_1</v>
      </c>
      <c r="I11" s="6" t="str" cm="1">
        <f t="array" ref="I11">_xlfn.LET(_xlpm.icon_state,3,
_xlfn.IFS($A11="","",
ISTEXT($J11),_xlfn.CONCAT($J11,_xlpm.icon_state),
TRUE,_xlfn.CONCAT("di_",_xlpm.icon_state,"[icon_device_",_xlpm.icon_state,"_",IF($J11&lt;&gt;"",$J11,0),"]")))</f>
        <v>icon_dv_tyre_3</v>
      </c>
      <c r="J11" s="53" t="s">
        <v>365</v>
      </c>
      <c r="K11" s="44" t="s">
        <v>272</v>
      </c>
      <c r="L11" s="48"/>
      <c r="M11" s="8" t="str" cm="1">
        <f t="array" ref="M11">IFERROR(
  _xlfn.TEXTJOIN(";",1,_xlfn.MAP(
    _xlfn.TEXTSPLIT(L11,";"),
    _xlfn.LAMBDA(_xlpm.x,IFERROR(VLOOKUP(VALUE(_xlpm.x),device_tag!A:B,2,0),"error"))
  )),
"")</f>
        <v/>
      </c>
      <c r="N11" s="7">
        <v>0</v>
      </c>
      <c r="O11" s="7" t="s">
        <v>69</v>
      </c>
      <c r="P11" s="16">
        <v>0</v>
      </c>
      <c r="V11" s="16" t="s">
        <v>76</v>
      </c>
      <c r="W11" s="16" t="s">
        <v>83</v>
      </c>
      <c r="X11" s="17" t="str">
        <f t="shared" si="1"/>
        <v>dp_120000006_wheel_tyre</v>
      </c>
      <c r="Y11" s="7">
        <v>40</v>
      </c>
      <c r="Z11" s="7">
        <v>100</v>
      </c>
      <c r="AA11" s="36"/>
      <c r="AH11" s="7">
        <v>0</v>
      </c>
      <c r="AV11" s="7" t="s">
        <v>284</v>
      </c>
    </row>
    <row r="12" spans="1:48">
      <c r="F12" s="6" t="str">
        <f t="shared" si="0"/>
        <v/>
      </c>
      <c r="H12" s="6" t="str" cm="1">
        <f t="array" ref="H12">_xlfn.LET(_xlpm.icon_state,1,
_xlfn.IFS($A12="","",
ISTEXT($J12),_xlfn.CONCAT($J12,_xlpm.icon_state),
TRUE,_xlfn.CONCAT("di_",_xlpm.icon_state,"[icon_device_",_xlpm.icon_state,"_",IF($J12&lt;&gt;"",$J12,0),"]")))</f>
        <v/>
      </c>
      <c r="I12" s="6" t="str" cm="1">
        <f t="array" ref="I12">_xlfn.LET(_xlpm.icon_state,3,
_xlfn.IFS($A12="","",
ISTEXT($J12),_xlfn.CONCAT($J12,_xlpm.icon_state),
TRUE,_xlfn.CONCAT("di_",_xlpm.icon_state,"[icon_device_",_xlpm.icon_state,"_",IF($J12&lt;&gt;"",$J12,0),"]")))</f>
        <v/>
      </c>
      <c r="L12" s="48"/>
      <c r="M12" s="8" t="str" cm="1">
        <f t="array" ref="M12">IFERROR(
  _xlfn.TEXTJOIN(";",1,_xlfn.MAP(
    _xlfn.TEXTSPLIT(L12,";"),
    _xlfn.LAMBDA(_xlpm.x,IFERROR(VLOOKUP(VALUE(_xlpm.x),device_tag!A:B,2,0),"error"))
  )),
"")</f>
        <v/>
      </c>
      <c r="X12" s="17" t="str">
        <f t="shared" si="1"/>
        <v/>
      </c>
    </row>
    <row r="13" spans="1:48">
      <c r="A13" s="6">
        <v>1310101</v>
      </c>
      <c r="B13" s="7">
        <v>0</v>
      </c>
      <c r="C13" s="8" t="s">
        <v>84</v>
      </c>
      <c r="D13" s="8" t="s">
        <v>67</v>
      </c>
      <c r="E13" s="8" t="s">
        <v>85</v>
      </c>
      <c r="F13" s="6" t="str">
        <f t="shared" si="0"/>
        <v>device_name_1310101_dagger</v>
      </c>
      <c r="H13" s="6" t="str" cm="1">
        <f t="array" ref="H13">_xlfn.LET(_xlpm.icon_state,1,
_xlfn.IFS($A13="","",
ISTEXT($J13),_xlfn.CONCAT($J13,_xlpm.icon_state),
TRUE,_xlfn.CONCAT("di_",_xlpm.icon_state,"[icon_device_",_xlpm.icon_state,"_",IF($J13&lt;&gt;"",$J13,0),"]")))</f>
        <v>di_1[icon_device_1_8]</v>
      </c>
      <c r="I13" s="6" t="str" cm="1">
        <f t="array" ref="I13">_xlfn.LET(_xlpm.icon_state,3,
_xlfn.IFS($A13="","",
ISTEXT($J13),_xlfn.CONCAT($J13,_xlpm.icon_state),
TRUE,_xlfn.CONCAT("di_",_xlpm.icon_state,"[icon_device_",_xlpm.icon_state,"_",IF($J13&lt;&gt;"",$J13,0),"]")))</f>
        <v>di_3[icon_device_3_8]</v>
      </c>
      <c r="J13" s="54">
        <v>8</v>
      </c>
      <c r="K13" s="6" t="s">
        <v>271</v>
      </c>
      <c r="L13" s="48" t="s">
        <v>341</v>
      </c>
      <c r="M13" s="8" t="str" cm="1">
        <f t="array" ref="M13">IFERROR(
  _xlfn.TEXTJOIN(";",1,_xlfn.MAP(
    _xlfn.TEXTSPLIT(L13,";"),
    _xlfn.LAMBDA(_xlpm.x,IFERROR(VLOOKUP(VALUE(_xlpm.x),device_tag!A:B,2,0),"error"))
  )),
"")</f>
        <v>近战武器;刀剑</v>
      </c>
      <c r="N13" s="7">
        <v>1</v>
      </c>
      <c r="O13" s="7" t="s">
        <v>86</v>
      </c>
      <c r="R13" s="16">
        <v>0</v>
      </c>
      <c r="S13" s="16">
        <v>1</v>
      </c>
      <c r="T13" s="16">
        <v>0</v>
      </c>
      <c r="U13" s="16">
        <v>1</v>
      </c>
      <c r="V13" s="16" t="s">
        <v>70</v>
      </c>
      <c r="W13" s="16" t="s">
        <v>87</v>
      </c>
      <c r="X13" s="17" t="str">
        <f t="shared" si="1"/>
        <v>device_1310101_dagger</v>
      </c>
      <c r="Y13" s="7">
        <v>55</v>
      </c>
      <c r="Z13" s="7">
        <v>2</v>
      </c>
      <c r="AA13" s="35"/>
      <c r="AB13" s="7">
        <v>0</v>
      </c>
      <c r="AC13" s="7" t="str">
        <f t="shared" ref="AC13:AC18" si="2">_xlfn.TEXTJOIN("~",1,AD13:AE13)</f>
        <v>0~2.5</v>
      </c>
      <c r="AD13" s="36">
        <v>0</v>
      </c>
      <c r="AE13" s="19">
        <v>2.5</v>
      </c>
      <c r="AF13" s="6" t="s">
        <v>88</v>
      </c>
      <c r="AG13" s="35"/>
      <c r="AH13" s="7">
        <v>2</v>
      </c>
      <c r="AI13" s="7">
        <v>500</v>
      </c>
      <c r="AJ13" s="7">
        <v>500</v>
      </c>
      <c r="AK13" s="7">
        <v>2000</v>
      </c>
      <c r="AL13" s="7">
        <f t="shared" ref="AL13:AL18" si="3">$A13</f>
        <v>1310101</v>
      </c>
      <c r="AM13" s="35"/>
      <c r="AN13" s="35"/>
      <c r="AO13" s="35"/>
      <c r="AP13" s="35"/>
      <c r="AQ13" s="35"/>
      <c r="AR13" s="7" t="str">
        <f t="shared" ref="AR13" si="4">_xlfn.TEXTJOIN("~",1,AS13:AT13)</f>
        <v>10~2.5</v>
      </c>
      <c r="AS13" s="19">
        <v>10</v>
      </c>
      <c r="AT13" s="19">
        <v>2.5</v>
      </c>
      <c r="AU13" s="7" t="str">
        <f>REPLACE($A13,1,1,6)</f>
        <v>6310101</v>
      </c>
      <c r="AV13" s="7" t="s">
        <v>295</v>
      </c>
    </row>
    <row r="14" spans="1:48">
      <c r="A14" s="6">
        <v>1310102</v>
      </c>
      <c r="B14" s="7">
        <v>0</v>
      </c>
      <c r="C14" s="8" t="s">
        <v>89</v>
      </c>
      <c r="D14" s="8" t="s">
        <v>67</v>
      </c>
      <c r="E14" s="8" t="s">
        <v>90</v>
      </c>
      <c r="F14" s="6" t="str">
        <f t="shared" si="0"/>
        <v>device_name_1310102_machete</v>
      </c>
      <c r="H14" s="6" t="str" cm="1">
        <f t="array" ref="H14">_xlfn.LET(_xlpm.icon_state,1,
_xlfn.IFS($A14="","",
ISTEXT($J14),_xlfn.CONCAT($J14,_xlpm.icon_state),
TRUE,_xlfn.CONCAT("di_",_xlpm.icon_state,"[icon_device_",_xlpm.icon_state,"_",IF($J14&lt;&gt;"",$J14,0),"]")))</f>
        <v>di_1[icon_device_1_15]</v>
      </c>
      <c r="I14" s="6" t="str" cm="1">
        <f t="array" ref="I14">_xlfn.LET(_xlpm.icon_state,3,
_xlfn.IFS($A14="","",
ISTEXT($J14),_xlfn.CONCAT($J14,_xlpm.icon_state),
TRUE,_xlfn.CONCAT("di_",_xlpm.icon_state,"[icon_device_",_xlpm.icon_state,"_",IF($J14&lt;&gt;"",$J14,0),"]")))</f>
        <v>di_3[icon_device_3_15]</v>
      </c>
      <c r="J14" s="54">
        <v>15</v>
      </c>
      <c r="K14" s="6" t="s">
        <v>271</v>
      </c>
      <c r="L14" s="48" t="s">
        <v>341</v>
      </c>
      <c r="M14" s="8" t="str" cm="1">
        <f t="array" ref="M14">IFERROR(
  _xlfn.TEXTJOIN(";",1,_xlfn.MAP(
    _xlfn.TEXTSPLIT(L14,";"),
    _xlfn.LAMBDA(_xlpm.x,IFERROR(VLOOKUP(VALUE(_xlpm.x),device_tag!A:B,2,0),"error"))
  )),
"")</f>
        <v>近战武器;刀剑</v>
      </c>
      <c r="N14" s="7">
        <v>1</v>
      </c>
      <c r="O14" s="7" t="s">
        <v>86</v>
      </c>
      <c r="R14" s="16">
        <v>0</v>
      </c>
      <c r="S14" s="16">
        <v>1</v>
      </c>
      <c r="T14" s="16">
        <v>0</v>
      </c>
      <c r="U14" s="16">
        <v>1</v>
      </c>
      <c r="V14" s="16" t="s">
        <v>70</v>
      </c>
      <c r="W14" s="16" t="s">
        <v>91</v>
      </c>
      <c r="X14" s="17" t="str">
        <f t="shared" si="1"/>
        <v>device_1310102_machete</v>
      </c>
      <c r="Y14" s="7">
        <v>65</v>
      </c>
      <c r="Z14" s="7">
        <v>5</v>
      </c>
      <c r="AA14" s="35"/>
      <c r="AB14" s="7">
        <v>0</v>
      </c>
      <c r="AC14" s="7" t="str">
        <f t="shared" si="2"/>
        <v>0~2.8</v>
      </c>
      <c r="AD14" s="36">
        <v>0</v>
      </c>
      <c r="AE14" s="19">
        <v>2.8</v>
      </c>
      <c r="AF14" s="6" t="s">
        <v>88</v>
      </c>
      <c r="AG14" s="35"/>
      <c r="AH14" s="7">
        <v>3</v>
      </c>
      <c r="AI14" s="7">
        <v>500</v>
      </c>
      <c r="AJ14" s="7">
        <v>500</v>
      </c>
      <c r="AK14" s="7">
        <v>2000</v>
      </c>
      <c r="AL14" s="7">
        <f t="shared" si="3"/>
        <v>1310102</v>
      </c>
      <c r="AM14" s="35"/>
      <c r="AN14" s="35"/>
      <c r="AO14" s="35"/>
      <c r="AP14" s="35"/>
      <c r="AQ14" s="35"/>
      <c r="AR14" s="7" t="str">
        <f t="shared" ref="AR14" si="5">_xlfn.TEXTJOIN("~",1,AS14:AT14)</f>
        <v>7~0.2</v>
      </c>
      <c r="AS14" s="19">
        <v>7</v>
      </c>
      <c r="AT14" s="19">
        <v>0.2</v>
      </c>
      <c r="AU14" s="40">
        <v>1</v>
      </c>
      <c r="AV14" s="7" t="s">
        <v>295</v>
      </c>
    </row>
    <row r="15" spans="1:48">
      <c r="A15" s="6">
        <v>1310103</v>
      </c>
      <c r="B15" s="7">
        <v>0</v>
      </c>
      <c r="C15" s="8" t="s">
        <v>92</v>
      </c>
      <c r="D15" s="8" t="s">
        <v>67</v>
      </c>
      <c r="E15" s="8" t="s">
        <v>93</v>
      </c>
      <c r="F15" s="6" t="str">
        <f t="shared" si="0"/>
        <v>device_name_1310103_claymore</v>
      </c>
      <c r="H15" s="6" t="str" cm="1">
        <f t="array" ref="H15">_xlfn.LET(_xlpm.icon_state,1,
_xlfn.IFS($A15="","",
ISTEXT($J15),_xlfn.CONCAT($J15,_xlpm.icon_state),
TRUE,_xlfn.CONCAT("di_",_xlpm.icon_state,"[icon_device_",_xlpm.icon_state,"_",IF($J15&lt;&gt;"",$J15,0),"]")))</f>
        <v>di_1[icon_device_1_7]</v>
      </c>
      <c r="I15" s="6" t="str" cm="1">
        <f t="array" ref="I15">_xlfn.LET(_xlpm.icon_state,3,
_xlfn.IFS($A15="","",
ISTEXT($J15),_xlfn.CONCAT($J15,_xlpm.icon_state),
TRUE,_xlfn.CONCAT("di_",_xlpm.icon_state,"[icon_device_",_xlpm.icon_state,"_",IF($J15&lt;&gt;"",$J15,0),"]")))</f>
        <v>di_3[icon_device_3_7]</v>
      </c>
      <c r="J15" s="54">
        <v>7</v>
      </c>
      <c r="K15" s="6" t="s">
        <v>271</v>
      </c>
      <c r="L15" s="48" t="s">
        <v>341</v>
      </c>
      <c r="M15" s="8" t="str" cm="1">
        <f t="array" ref="M15">IFERROR(
  _xlfn.TEXTJOIN(";",1,_xlfn.MAP(
    _xlfn.TEXTSPLIT(L15,";"),
    _xlfn.LAMBDA(_xlpm.x,IFERROR(VLOOKUP(VALUE(_xlpm.x),device_tag!A:B,2,0),"error"))
  )),
"")</f>
        <v>近战武器;刀剑</v>
      </c>
      <c r="N15" s="7">
        <v>1</v>
      </c>
      <c r="O15" s="7" t="s">
        <v>86</v>
      </c>
      <c r="R15" s="16">
        <v>0</v>
      </c>
      <c r="S15" s="16">
        <v>1</v>
      </c>
      <c r="T15" s="16">
        <v>0</v>
      </c>
      <c r="U15" s="16">
        <v>1</v>
      </c>
      <c r="V15" s="16" t="s">
        <v>70</v>
      </c>
      <c r="W15" s="16" t="s">
        <v>94</v>
      </c>
      <c r="X15" s="17" t="str">
        <f t="shared" si="1"/>
        <v>device_1310103_claymore</v>
      </c>
      <c r="Y15" s="7">
        <v>75</v>
      </c>
      <c r="Z15" s="7">
        <v>7</v>
      </c>
      <c r="AA15" s="35"/>
      <c r="AB15" s="7">
        <v>0</v>
      </c>
      <c r="AC15" s="7" t="str">
        <f t="shared" si="2"/>
        <v>0~3</v>
      </c>
      <c r="AD15" s="36">
        <v>0</v>
      </c>
      <c r="AE15" s="19">
        <v>3</v>
      </c>
      <c r="AF15" s="6" t="s">
        <v>88</v>
      </c>
      <c r="AG15" s="35"/>
      <c r="AH15" s="7">
        <v>5</v>
      </c>
      <c r="AI15" s="7">
        <v>500</v>
      </c>
      <c r="AJ15" s="7">
        <v>500</v>
      </c>
      <c r="AK15" s="7">
        <v>2000</v>
      </c>
      <c r="AL15" s="7">
        <f t="shared" si="3"/>
        <v>1310103</v>
      </c>
      <c r="AM15" s="35"/>
      <c r="AN15" s="35"/>
      <c r="AO15" s="35"/>
      <c r="AP15" s="35"/>
      <c r="AQ15" s="35"/>
      <c r="AR15" s="7" t="str">
        <f>_xlfn.TEXTJOIN("~",1,AS15:AT15)</f>
        <v>2.5~0.1</v>
      </c>
      <c r="AS15" s="19">
        <v>2.5</v>
      </c>
      <c r="AT15" s="19">
        <v>0.1</v>
      </c>
      <c r="AU15" s="7" t="str">
        <f>REPLACE($A15,1,1,6)</f>
        <v>6310103</v>
      </c>
      <c r="AV15" s="7" t="s">
        <v>295</v>
      </c>
    </row>
    <row r="16" spans="1:48">
      <c r="A16" s="6">
        <v>1310104</v>
      </c>
      <c r="B16" s="7">
        <v>0</v>
      </c>
      <c r="C16" s="8" t="s">
        <v>95</v>
      </c>
      <c r="D16" s="8" t="s">
        <v>67</v>
      </c>
      <c r="E16" s="8" t="s">
        <v>96</v>
      </c>
      <c r="F16" s="6" t="str">
        <f t="shared" si="0"/>
        <v>device_name_1310104_spear</v>
      </c>
      <c r="H16" s="6" t="str" cm="1">
        <f t="array" ref="H16">_xlfn.LET(_xlpm.icon_state,1,
_xlfn.IFS($A16="","",
ISTEXT($J16),_xlfn.CONCAT($J16,_xlpm.icon_state),
TRUE,_xlfn.CONCAT("di_",_xlpm.icon_state,"[icon_device_",_xlpm.icon_state,"_",IF($J16&lt;&gt;"",$J16,0),"]")))</f>
        <v>di_1[icon_device_1_28]</v>
      </c>
      <c r="I16" s="6" t="str" cm="1">
        <f t="array" ref="I16">_xlfn.LET(_xlpm.icon_state,3,
_xlfn.IFS($A16="","",
ISTEXT($J16),_xlfn.CONCAT($J16,_xlpm.icon_state),
TRUE,_xlfn.CONCAT("di_",_xlpm.icon_state,"[icon_device_",_xlpm.icon_state,"_",IF($J16&lt;&gt;"",$J16,0),"]")))</f>
        <v>di_3[icon_device_3_28]</v>
      </c>
      <c r="J16" s="54">
        <v>28</v>
      </c>
      <c r="K16" s="6" t="s">
        <v>271</v>
      </c>
      <c r="L16" s="48" t="s">
        <v>342</v>
      </c>
      <c r="M16" s="8" t="str" cm="1">
        <f t="array" ref="M16">IFERROR(
  _xlfn.TEXTJOIN(";",1,_xlfn.MAP(
    _xlfn.TEXTSPLIT(L16,";"),
    _xlfn.LAMBDA(_xlpm.x,IFERROR(VLOOKUP(VALUE(_xlpm.x),device_tag!A:B,2,0),"error"))
  )),
"")</f>
        <v>近战武器;长矛</v>
      </c>
      <c r="N16" s="7">
        <v>1</v>
      </c>
      <c r="O16" s="7" t="s">
        <v>86</v>
      </c>
      <c r="R16" s="16">
        <v>0</v>
      </c>
      <c r="S16" s="16">
        <v>1</v>
      </c>
      <c r="T16" s="16">
        <v>0</v>
      </c>
      <c r="U16" s="16">
        <v>1</v>
      </c>
      <c r="V16" s="16" t="s">
        <v>70</v>
      </c>
      <c r="W16" s="16" t="s">
        <v>97</v>
      </c>
      <c r="X16" s="17" t="str">
        <f t="shared" si="1"/>
        <v>device_1310104_spear</v>
      </c>
      <c r="Y16" s="7">
        <v>65</v>
      </c>
      <c r="Z16" s="7">
        <v>3</v>
      </c>
      <c r="AA16" s="35"/>
      <c r="AB16" s="7">
        <v>0</v>
      </c>
      <c r="AC16" s="7" t="str">
        <f t="shared" si="2"/>
        <v>0~4</v>
      </c>
      <c r="AD16" s="36">
        <v>0</v>
      </c>
      <c r="AE16" s="19">
        <v>4</v>
      </c>
      <c r="AF16" s="6" t="s">
        <v>88</v>
      </c>
      <c r="AG16" s="35"/>
      <c r="AH16" s="7">
        <v>3</v>
      </c>
      <c r="AI16" s="7">
        <v>500</v>
      </c>
      <c r="AJ16" s="7">
        <v>500</v>
      </c>
      <c r="AK16" s="7">
        <v>2000</v>
      </c>
      <c r="AL16" s="7">
        <f t="shared" si="3"/>
        <v>1310104</v>
      </c>
      <c r="AM16" s="35"/>
      <c r="AN16" s="35"/>
      <c r="AO16" s="35"/>
      <c r="AP16" s="35"/>
      <c r="AQ16" s="35"/>
      <c r="AR16" s="7" t="str">
        <f t="shared" ref="AR16" si="6">_xlfn.TEXTJOIN("~",1,AS16:AT16)</f>
        <v>8~2</v>
      </c>
      <c r="AS16" s="19">
        <v>8</v>
      </c>
      <c r="AT16" s="19">
        <v>2</v>
      </c>
      <c r="AU16" s="7" t="str">
        <f>REPLACE($A16,1,1,6)</f>
        <v>6310104</v>
      </c>
      <c r="AV16" s="7" t="s">
        <v>295</v>
      </c>
    </row>
    <row r="17" spans="1:48">
      <c r="A17" s="6">
        <v>1311101</v>
      </c>
      <c r="B17" s="7">
        <v>0</v>
      </c>
      <c r="C17" s="8" t="s">
        <v>98</v>
      </c>
      <c r="D17" s="8" t="s">
        <v>99</v>
      </c>
      <c r="E17" s="8" t="s">
        <v>100</v>
      </c>
      <c r="F17" s="6" t="str">
        <f t="shared" si="0"/>
        <v>device_name_1311101_executioner_baton</v>
      </c>
      <c r="H17" s="6" t="str" cm="1">
        <f t="array" ref="H17">_xlfn.LET(_xlpm.icon_state,1,
_xlfn.IFS($A17="","",
ISTEXT($J17),_xlfn.CONCAT($J17,_xlpm.icon_state),
TRUE,_xlfn.CONCAT("di_",_xlpm.icon_state,"[icon_device_",_xlpm.icon_state,"_",IF($J17&lt;&gt;"",$J17,0),"]")))</f>
        <v>di_1[icon_device_1_9]</v>
      </c>
      <c r="I17" s="6" t="str" cm="1">
        <f t="array" ref="I17">_xlfn.LET(_xlpm.icon_state,3,
_xlfn.IFS($A17="","",
ISTEXT($J17),_xlfn.CONCAT($J17,_xlpm.icon_state),
TRUE,_xlfn.CONCAT("di_",_xlpm.icon_state,"[icon_device_",_xlpm.icon_state,"_",IF($J17&lt;&gt;"",$J17,0),"]")))</f>
        <v>di_3[icon_device_3_9]</v>
      </c>
      <c r="J17" s="54">
        <v>9</v>
      </c>
      <c r="K17" s="6" t="s">
        <v>271</v>
      </c>
      <c r="L17" s="48" t="s">
        <v>343</v>
      </c>
      <c r="M17" s="8" t="str" cm="1">
        <f t="array" ref="M17">IFERROR(
  _xlfn.TEXTJOIN(";",1,_xlfn.MAP(
    _xlfn.TEXTSPLIT(L17,";"),
    _xlfn.LAMBDA(_xlpm.x,IFERROR(VLOOKUP(VALUE(_xlpm.x),device_tag!A:B,2,0),"error"))
  )),
"")</f>
        <v>近战武器;棍棒</v>
      </c>
      <c r="N17" s="7">
        <v>1</v>
      </c>
      <c r="O17" s="7" t="s">
        <v>86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 t="s">
        <v>70</v>
      </c>
      <c r="W17" s="16" t="s">
        <v>101</v>
      </c>
      <c r="X17" s="17" t="str">
        <f t="shared" ref="X17" si="7">IF($A17&lt;&gt;"",_xlfn.TEXTJOIN("_",1,V17,$A17,W17),"")</f>
        <v>device_1311101_executioner_baton</v>
      </c>
      <c r="Y17" s="7">
        <v>65</v>
      </c>
      <c r="Z17" s="7">
        <v>3</v>
      </c>
      <c r="AA17" s="35"/>
      <c r="AB17" s="7">
        <v>0</v>
      </c>
      <c r="AC17" s="7" t="str">
        <f t="shared" si="2"/>
        <v>0~2.8</v>
      </c>
      <c r="AD17" s="36">
        <v>0</v>
      </c>
      <c r="AE17" s="19">
        <v>2.8</v>
      </c>
      <c r="AF17" s="6" t="s">
        <v>88</v>
      </c>
      <c r="AG17" s="35"/>
      <c r="AH17" s="7">
        <v>3</v>
      </c>
      <c r="AI17" s="7">
        <v>500</v>
      </c>
      <c r="AJ17" s="7">
        <v>500</v>
      </c>
      <c r="AK17" s="7">
        <v>2000</v>
      </c>
      <c r="AL17" s="7">
        <f t="shared" si="3"/>
        <v>1311101</v>
      </c>
      <c r="AM17" s="35"/>
      <c r="AN17" s="35"/>
      <c r="AO17" s="35"/>
      <c r="AP17" s="35"/>
      <c r="AQ17" s="35"/>
      <c r="AR17" s="7" t="str">
        <f t="shared" ref="AR17" si="8">_xlfn.TEXTJOIN("~",1,AS17:AT17)</f>
        <v>5~0.8</v>
      </c>
      <c r="AS17" s="19">
        <v>5</v>
      </c>
      <c r="AT17" s="19">
        <v>0.8</v>
      </c>
      <c r="AU17" s="40">
        <v>1</v>
      </c>
      <c r="AV17" s="7" t="s">
        <v>295</v>
      </c>
    </row>
    <row r="18" spans="1:48">
      <c r="A18" s="6">
        <v>1311102</v>
      </c>
      <c r="B18" s="7">
        <v>0</v>
      </c>
      <c r="C18" s="8" t="s">
        <v>102</v>
      </c>
      <c r="D18" s="8" t="s">
        <v>99</v>
      </c>
      <c r="E18" s="8" t="s">
        <v>103</v>
      </c>
      <c r="F18" s="6" t="str">
        <f t="shared" si="0"/>
        <v>device_name_1311102_executioner_halberd</v>
      </c>
      <c r="H18" s="6" t="str" cm="1">
        <f t="array" ref="H18">_xlfn.LET(_xlpm.icon_state,1,
_xlfn.IFS($A18="","",
ISTEXT($J18),_xlfn.CONCAT($J18,_xlpm.icon_state),
TRUE,_xlfn.CONCAT("di_",_xlpm.icon_state,"[icon_device_",_xlpm.icon_state,"_",IF($J18&lt;&gt;"",$J18,0),"]")))</f>
        <v>di_1[icon_device_1_10]</v>
      </c>
      <c r="I18" s="6" t="str" cm="1">
        <f t="array" ref="I18">_xlfn.LET(_xlpm.icon_state,3,
_xlfn.IFS($A18="","",
ISTEXT($J18),_xlfn.CONCAT($J18,_xlpm.icon_state),
TRUE,_xlfn.CONCAT("di_",_xlpm.icon_state,"[icon_device_",_xlpm.icon_state,"_",IF($J18&lt;&gt;"",$J18,0),"]")))</f>
        <v>di_3[icon_device_3_10]</v>
      </c>
      <c r="J18" s="54">
        <v>10</v>
      </c>
      <c r="K18" s="6" t="s">
        <v>271</v>
      </c>
      <c r="L18" s="48" t="s">
        <v>344</v>
      </c>
      <c r="M18" s="8" t="str" cm="1">
        <f t="array" ref="M18">IFERROR(
  _xlfn.TEXTJOIN(";",1,_xlfn.MAP(
    _xlfn.TEXTSPLIT(L18,";"),
    _xlfn.LAMBDA(_xlpm.x,IFERROR(VLOOKUP(VALUE(_xlpm.x),device_tag!A:B,2,0),"error"))
  )),
"")</f>
        <v>近战武器;斧钺</v>
      </c>
      <c r="N18" s="7">
        <v>1</v>
      </c>
      <c r="O18" s="7" t="s">
        <v>86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 t="s">
        <v>70</v>
      </c>
      <c r="W18" s="16" t="s">
        <v>104</v>
      </c>
      <c r="X18" s="17" t="str">
        <f t="shared" ref="X18:X20" si="9">IF($A18&lt;&gt;"",_xlfn.TEXTJOIN("_",1,V18,$A18,W18),"")</f>
        <v>device_1311102_executioner_halberd</v>
      </c>
      <c r="Y18" s="7">
        <v>75</v>
      </c>
      <c r="Z18" s="7">
        <v>9</v>
      </c>
      <c r="AA18" s="35"/>
      <c r="AB18" s="7">
        <v>0</v>
      </c>
      <c r="AC18" s="7" t="str">
        <f t="shared" si="2"/>
        <v>0~3</v>
      </c>
      <c r="AD18" s="36">
        <v>0</v>
      </c>
      <c r="AE18" s="19">
        <v>3</v>
      </c>
      <c r="AF18" s="6" t="s">
        <v>88</v>
      </c>
      <c r="AG18" s="35"/>
      <c r="AH18" s="7">
        <v>5</v>
      </c>
      <c r="AI18" s="7">
        <v>500</v>
      </c>
      <c r="AJ18" s="7">
        <v>500</v>
      </c>
      <c r="AK18" s="7">
        <v>2000</v>
      </c>
      <c r="AL18" s="7">
        <f t="shared" si="3"/>
        <v>1311102</v>
      </c>
      <c r="AM18" s="35"/>
      <c r="AN18" s="35"/>
      <c r="AO18" s="35"/>
      <c r="AP18" s="35"/>
      <c r="AQ18" s="35"/>
      <c r="AR18" s="7" t="str">
        <f t="shared" ref="AR18" si="10">_xlfn.TEXTJOIN("~",1,AS18:AT18)</f>
        <v>1.25~0.1</v>
      </c>
      <c r="AS18" s="19">
        <v>1.25</v>
      </c>
      <c r="AT18" s="19">
        <v>0.1</v>
      </c>
      <c r="AU18" s="40">
        <v>1</v>
      </c>
      <c r="AV18" s="7" t="s">
        <v>295</v>
      </c>
    </row>
    <row r="19" spans="1:48">
      <c r="A19" s="6">
        <v>130001005</v>
      </c>
      <c r="B19" s="7">
        <v>0</v>
      </c>
      <c r="C19" s="8" t="s">
        <v>105</v>
      </c>
      <c r="F19" s="6" t="str">
        <f t="shared" si="0"/>
        <v>device_name_130001005_ax</v>
      </c>
      <c r="H19" s="6" t="str" cm="1">
        <f t="array" ref="H19">_xlfn.LET(_xlpm.icon_state,1,
_xlfn.IFS($A19="","",
ISTEXT($J19),_xlfn.CONCAT($J19,_xlpm.icon_state),
TRUE,_xlfn.CONCAT("di_",_xlpm.icon_state,"[icon_device_",_xlpm.icon_state,"_",IF($J19&lt;&gt;"",$J19,0),"]")))</f>
        <v>di_1[icon_device_1_0]</v>
      </c>
      <c r="I19" s="6" t="str" cm="1">
        <f t="array" ref="I19">_xlfn.LET(_xlpm.icon_state,3,
_xlfn.IFS($A19="","",
ISTEXT($J19),_xlfn.CONCAT($J19,_xlpm.icon_state),
TRUE,_xlfn.CONCAT("di_",_xlpm.icon_state,"[icon_device_",_xlpm.icon_state,"_",IF($J19&lt;&gt;"",$J19,0),"]")))</f>
        <v>di_3[icon_device_3_0]</v>
      </c>
      <c r="K19" s="6" t="s">
        <v>271</v>
      </c>
      <c r="L19" s="48"/>
      <c r="M19" s="8" t="str" cm="1">
        <f t="array" ref="M19">IFERROR(
  _xlfn.TEXTJOIN(";",1,_xlfn.MAP(
    _xlfn.TEXTSPLIT(L19,";"),
    _xlfn.LAMBDA(_xlpm.x,IFERROR(VLOOKUP(VALUE(_xlpm.x),device_tag!A:B,2,0),"error"))
  )),
"")</f>
        <v/>
      </c>
      <c r="N19" s="7">
        <v>1</v>
      </c>
      <c r="O19" s="7" t="s">
        <v>86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 t="s">
        <v>76</v>
      </c>
      <c r="W19" s="16" t="s">
        <v>106</v>
      </c>
      <c r="X19" s="17" t="str">
        <f t="shared" si="9"/>
        <v>dp_130001005_ax</v>
      </c>
      <c r="Y19" s="7">
        <v>50</v>
      </c>
      <c r="Z19" s="7">
        <v>100</v>
      </c>
    </row>
    <row r="20" spans="1:48">
      <c r="A20" s="6">
        <v>130001006</v>
      </c>
      <c r="B20" s="7">
        <v>0</v>
      </c>
      <c r="C20" s="8" t="s">
        <v>107</v>
      </c>
      <c r="F20" s="6" t="str">
        <f t="shared" si="0"/>
        <v>device_name_130001006_mace</v>
      </c>
      <c r="H20" s="6" t="str" cm="1">
        <f t="array" ref="H20">_xlfn.LET(_xlpm.icon_state,1,
_xlfn.IFS($A20="","",
ISTEXT($J20),_xlfn.CONCAT($J20,_xlpm.icon_state),
TRUE,_xlfn.CONCAT("di_",_xlpm.icon_state,"[icon_device_",_xlpm.icon_state,"_",IF($J20&lt;&gt;"",$J20,0),"]")))</f>
        <v>di_1[icon_device_1_0]</v>
      </c>
      <c r="I20" s="6" t="str" cm="1">
        <f t="array" ref="I20">_xlfn.LET(_xlpm.icon_state,3,
_xlfn.IFS($A20="","",
ISTEXT($J20),_xlfn.CONCAT($J20,_xlpm.icon_state),
TRUE,_xlfn.CONCAT("di_",_xlpm.icon_state,"[icon_device_",_xlpm.icon_state,"_",IF($J20&lt;&gt;"",$J20,0),"]")))</f>
        <v>di_3[icon_device_3_0]</v>
      </c>
      <c r="K20" s="6" t="s">
        <v>271</v>
      </c>
      <c r="L20" s="48"/>
      <c r="M20" s="8" t="str" cm="1">
        <f t="array" ref="M20">IFERROR(
  _xlfn.TEXTJOIN(";",1,_xlfn.MAP(
    _xlfn.TEXTSPLIT(L20,";"),
    _xlfn.LAMBDA(_xlpm.x,IFERROR(VLOOKUP(VALUE(_xlpm.x),device_tag!A:B,2,0),"error"))
  )),
"")</f>
        <v/>
      </c>
      <c r="N20" s="7">
        <v>1</v>
      </c>
      <c r="O20" s="7" t="s">
        <v>86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 t="s">
        <v>76</v>
      </c>
      <c r="W20" s="16" t="s">
        <v>108</v>
      </c>
      <c r="X20" s="17" t="str">
        <f t="shared" si="9"/>
        <v>dp_130001006_mace</v>
      </c>
      <c r="Y20" s="7">
        <v>50</v>
      </c>
      <c r="Z20" s="7">
        <v>100</v>
      </c>
    </row>
    <row r="21" spans="1:48">
      <c r="F21" s="6" t="str">
        <f t="shared" si="0"/>
        <v/>
      </c>
      <c r="H21" s="6" t="str" cm="1">
        <f t="array" ref="H21">_xlfn.LET(_xlpm.icon_state,1,
_xlfn.IFS($A21="","",
ISTEXT($J21),_xlfn.CONCAT($J21,_xlpm.icon_state),
TRUE,_xlfn.CONCAT("di_",_xlpm.icon_state,"[icon_device_",_xlpm.icon_state,"_",IF($J21&lt;&gt;"",$J21,0),"]")))</f>
        <v/>
      </c>
      <c r="I21" s="6" t="str" cm="1">
        <f t="array" ref="I21">_xlfn.LET(_xlpm.icon_state,3,
_xlfn.IFS($A21="","",
ISTEXT($J21),_xlfn.CONCAT($J21,_xlpm.icon_state),
TRUE,_xlfn.CONCAT("di_",_xlpm.icon_state,"[icon_device_",_xlpm.icon_state,"_",IF($J21&lt;&gt;"",$J21,0),"]")))</f>
        <v/>
      </c>
      <c r="L21" s="48"/>
      <c r="M21" s="8" t="str" cm="1">
        <f t="array" ref="M21">IFERROR(
  _xlfn.TEXTJOIN(";",1,_xlfn.MAP(
    _xlfn.TEXTSPLIT(L21,";"),
    _xlfn.LAMBDA(_xlpm.x,IFERROR(VLOOKUP(VALUE(_xlpm.x),device_tag!A:B,2,0),"error"))
  )),
"")</f>
        <v/>
      </c>
      <c r="X21" s="17" t="str">
        <f t="shared" ref="X21:X28" si="11">IF($A21&lt;&gt;"",_xlfn.TEXTJOIN("_",1,V21,$A21,W21),"")</f>
        <v/>
      </c>
    </row>
    <row r="22" spans="1:48">
      <c r="A22" s="6">
        <v>1320101</v>
      </c>
      <c r="B22" s="7">
        <v>0</v>
      </c>
      <c r="C22" s="8" t="s">
        <v>109</v>
      </c>
      <c r="D22" s="8" t="s">
        <v>67</v>
      </c>
      <c r="E22" s="8" t="s">
        <v>110</v>
      </c>
      <c r="F22" s="6" t="str">
        <f t="shared" si="0"/>
        <v>device_name_1320101_bow</v>
      </c>
      <c r="H22" s="6" t="str" cm="1">
        <f t="array" ref="H22">_xlfn.LET(_xlpm.icon_state,1,
_xlfn.IFS($A22="","",
ISTEXT($J22),_xlfn.CONCAT($J22,_xlpm.icon_state),
TRUE,_xlfn.CONCAT("di_",_xlpm.icon_state,"[icon_device_",_xlpm.icon_state,"_",IF($J22&lt;&gt;"",$J22,0),"]")))</f>
        <v>di_1[icon_device_1_3]</v>
      </c>
      <c r="I22" s="6" t="str" cm="1">
        <f t="array" ref="I22">_xlfn.LET(_xlpm.icon_state,3,
_xlfn.IFS($A22="","",
ISTEXT($J22),_xlfn.CONCAT($J22,_xlpm.icon_state),
TRUE,_xlfn.CONCAT("di_",_xlpm.icon_state,"[icon_device_",_xlpm.icon_state,"_",IF($J22&lt;&gt;"",$J22,0),"]")))</f>
        <v>di_3[icon_device_3_3]</v>
      </c>
      <c r="J22" s="54">
        <v>3</v>
      </c>
      <c r="K22" s="6" t="s">
        <v>271</v>
      </c>
      <c r="L22" s="48" t="s">
        <v>335</v>
      </c>
      <c r="M22" s="8" t="str" cm="1">
        <f t="array" ref="M22">IFERROR(
  _xlfn.TEXTJOIN(";",1,_xlfn.MAP(
    _xlfn.TEXTSPLIT(L22,";"),
    _xlfn.LAMBDA(_xlpm.x,IFERROR(VLOOKUP(VALUE(_xlpm.x),device_tag!A:B,2,0),"error"))
  )),
"")</f>
        <v>远程武器;弓箭</v>
      </c>
      <c r="N22" s="7">
        <v>1</v>
      </c>
      <c r="O22" s="7" t="s">
        <v>86</v>
      </c>
      <c r="Q22" s="16">
        <v>0</v>
      </c>
      <c r="T22" s="16">
        <v>0</v>
      </c>
      <c r="U22" s="16">
        <v>0</v>
      </c>
      <c r="V22" s="16" t="s">
        <v>70</v>
      </c>
      <c r="W22" s="16" t="s">
        <v>111</v>
      </c>
      <c r="X22" s="17" t="str">
        <f t="shared" si="11"/>
        <v>device_1320101_bow</v>
      </c>
      <c r="Y22" s="7">
        <v>35</v>
      </c>
      <c r="Z22" s="7">
        <v>5</v>
      </c>
      <c r="AA22" s="7">
        <v>5</v>
      </c>
      <c r="AB22" s="7">
        <v>360</v>
      </c>
      <c r="AC22" s="7" t="str">
        <f t="shared" ref="AC22:AC26" si="12">_xlfn.TEXTJOIN("~",1,AD22:AE22)</f>
        <v>2~11</v>
      </c>
      <c r="AD22" s="19">
        <v>2</v>
      </c>
      <c r="AE22" s="19">
        <v>11</v>
      </c>
      <c r="AF22" s="6" t="s">
        <v>112</v>
      </c>
      <c r="AG22" s="35"/>
      <c r="AH22" s="7">
        <v>0</v>
      </c>
      <c r="AI22" s="7">
        <v>500</v>
      </c>
      <c r="AJ22" s="35"/>
      <c r="AK22" s="35"/>
      <c r="AL22" s="35"/>
      <c r="AM22" s="7">
        <f t="shared" ref="AM22:AM33" si="13">$A22</f>
        <v>1320101</v>
      </c>
      <c r="AN22" s="36"/>
      <c r="AO22" s="36"/>
      <c r="AP22" s="36"/>
      <c r="AQ22" s="36"/>
      <c r="AR22" s="7" t="str">
        <f t="shared" ref="AR22:AR27" si="14">_xlfn.TEXTJOIN("~",1,AS22:AT22)</f>
        <v>5~2.5</v>
      </c>
      <c r="AS22" s="19">
        <v>5</v>
      </c>
      <c r="AT22" s="19">
        <v>2.5</v>
      </c>
      <c r="AU22" s="40">
        <v>1</v>
      </c>
      <c r="AV22" s="7" t="s">
        <v>283</v>
      </c>
    </row>
    <row r="23" spans="1:48">
      <c r="A23" s="6">
        <v>1320102</v>
      </c>
      <c r="B23" s="7">
        <v>0</v>
      </c>
      <c r="C23" s="8" t="s">
        <v>113</v>
      </c>
      <c r="D23" s="8" t="s">
        <v>67</v>
      </c>
      <c r="E23" s="22" t="s">
        <v>114</v>
      </c>
      <c r="F23" s="6" t="str">
        <f t="shared" si="0"/>
        <v>device_name_1320102_pistol</v>
      </c>
      <c r="H23" s="6" t="str" cm="1">
        <f t="array" ref="H23">_xlfn.LET(_xlpm.icon_state,1,
_xlfn.IFS($A23="","",
ISTEXT($J23),_xlfn.CONCAT($J23,_xlpm.icon_state),
TRUE,_xlfn.CONCAT("di_",_xlpm.icon_state,"[icon_device_",_xlpm.icon_state,"_",IF($J23&lt;&gt;"",$J23,0),"]")))</f>
        <v>di_1[icon_device_1_21]</v>
      </c>
      <c r="I23" s="6" t="str" cm="1">
        <f t="array" ref="I23">_xlfn.LET(_xlpm.icon_state,3,
_xlfn.IFS($A23="","",
ISTEXT($J23),_xlfn.CONCAT($J23,_xlpm.icon_state),
TRUE,_xlfn.CONCAT("di_",_xlpm.icon_state,"[icon_device_",_xlpm.icon_state,"_",IF($J23&lt;&gt;"",$J23,0),"]")))</f>
        <v>di_3[icon_device_3_21]</v>
      </c>
      <c r="J23" s="54">
        <v>21</v>
      </c>
      <c r="K23" s="6" t="s">
        <v>271</v>
      </c>
      <c r="L23" s="48" t="s">
        <v>336</v>
      </c>
      <c r="M23" s="8" t="str" cm="1">
        <f t="array" ref="M23">IFERROR(
  _xlfn.TEXTJOIN(";",1,_xlfn.MAP(
    _xlfn.TEXTSPLIT(L23,";"),
    _xlfn.LAMBDA(_xlpm.x,IFERROR(VLOOKUP(VALUE(_xlpm.x),device_tag!A:B,2,0),"error"))
  )),
"")</f>
        <v>远程武器;枪械;手枪</v>
      </c>
      <c r="N23" s="7">
        <v>1</v>
      </c>
      <c r="O23" s="7" t="s">
        <v>86</v>
      </c>
      <c r="Q23" s="16">
        <v>0</v>
      </c>
      <c r="T23" s="16">
        <v>0</v>
      </c>
      <c r="U23" s="16">
        <v>0</v>
      </c>
      <c r="V23" s="16" t="s">
        <v>70</v>
      </c>
      <c r="W23" s="16" t="s">
        <v>115</v>
      </c>
      <c r="X23" s="17" t="str">
        <f t="shared" si="11"/>
        <v>device_1320102_pistol</v>
      </c>
      <c r="Y23" s="7">
        <v>35</v>
      </c>
      <c r="Z23" s="7">
        <v>5</v>
      </c>
      <c r="AA23" s="7">
        <v>5</v>
      </c>
      <c r="AB23" s="7">
        <v>360</v>
      </c>
      <c r="AC23" s="7" t="str">
        <f t="shared" si="12"/>
        <v>1.4~12.5</v>
      </c>
      <c r="AD23" s="19">
        <v>1.4</v>
      </c>
      <c r="AE23" s="19">
        <v>12.5</v>
      </c>
      <c r="AF23" s="6" t="s">
        <v>112</v>
      </c>
      <c r="AG23" s="35"/>
      <c r="AH23" s="7">
        <v>0</v>
      </c>
      <c r="AI23" s="7">
        <v>500</v>
      </c>
      <c r="AJ23" s="35"/>
      <c r="AK23" s="35"/>
      <c r="AL23" s="35"/>
      <c r="AM23" s="7">
        <f t="shared" si="13"/>
        <v>1320102</v>
      </c>
      <c r="AN23" s="36"/>
      <c r="AO23" s="36"/>
      <c r="AP23" s="36"/>
      <c r="AQ23" s="36"/>
      <c r="AR23" s="7" t="str">
        <f t="shared" si="14"/>
        <v>6~3</v>
      </c>
      <c r="AS23" s="19">
        <v>6</v>
      </c>
      <c r="AT23" s="19">
        <v>3</v>
      </c>
      <c r="AU23" s="40">
        <v>1</v>
      </c>
      <c r="AV23" s="7" t="s">
        <v>283</v>
      </c>
    </row>
    <row r="24" spans="1:48">
      <c r="A24" s="6">
        <v>1320103</v>
      </c>
      <c r="B24" s="7">
        <v>0</v>
      </c>
      <c r="C24" s="8" t="s">
        <v>116</v>
      </c>
      <c r="D24" s="8" t="s">
        <v>67</v>
      </c>
      <c r="E24" s="8" t="s">
        <v>117</v>
      </c>
      <c r="F24" s="6" t="str">
        <f t="shared" si="0"/>
        <v>device_name_1320103_shotgun</v>
      </c>
      <c r="H24" s="6" t="str" cm="1">
        <f t="array" ref="H24">_xlfn.LET(_xlpm.icon_state,1,
_xlfn.IFS($A24="","",
ISTEXT($J24),_xlfn.CONCAT($J24,_xlpm.icon_state),
TRUE,_xlfn.CONCAT("di_",_xlpm.icon_state,"[icon_device_",_xlpm.icon_state,"_",IF($J24&lt;&gt;"",$J24,0),"]")))</f>
        <v>di_1[icon_device_1_26]</v>
      </c>
      <c r="I24" s="6" t="str" cm="1">
        <f t="array" ref="I24">_xlfn.LET(_xlpm.icon_state,3,
_xlfn.IFS($A24="","",
ISTEXT($J24),_xlfn.CONCAT($J24,_xlpm.icon_state),
TRUE,_xlfn.CONCAT("di_",_xlpm.icon_state,"[icon_device_",_xlpm.icon_state,"_",IF($J24&lt;&gt;"",$J24,0),"]")))</f>
        <v>di_3[icon_device_3_26]</v>
      </c>
      <c r="J24" s="54">
        <v>26</v>
      </c>
      <c r="K24" s="6" t="s">
        <v>271</v>
      </c>
      <c r="L24" s="48" t="s">
        <v>337</v>
      </c>
      <c r="M24" s="8" t="str" cm="1">
        <f t="array" ref="M24">IFERROR(
  _xlfn.TEXTJOIN(";",1,_xlfn.MAP(
    _xlfn.TEXTSPLIT(L24,";"),
    _xlfn.LAMBDA(_xlpm.x,IFERROR(VLOOKUP(VALUE(_xlpm.x),device_tag!A:B,2,0),"error"))
  )),
"")</f>
        <v>远程武器;枪械;霰弹枪</v>
      </c>
      <c r="N24" s="7">
        <v>1</v>
      </c>
      <c r="O24" s="7" t="s">
        <v>86</v>
      </c>
      <c r="Q24" s="16">
        <v>0</v>
      </c>
      <c r="T24" s="16">
        <v>0</v>
      </c>
      <c r="U24" s="16">
        <v>0</v>
      </c>
      <c r="V24" s="16" t="s">
        <v>70</v>
      </c>
      <c r="W24" s="16" t="s">
        <v>118</v>
      </c>
      <c r="X24" s="17" t="str">
        <f t="shared" si="11"/>
        <v>device_1320103_shotgun</v>
      </c>
      <c r="Y24" s="7">
        <v>50</v>
      </c>
      <c r="Z24" s="7">
        <v>10</v>
      </c>
      <c r="AA24" s="7">
        <v>5</v>
      </c>
      <c r="AB24" s="7">
        <v>360</v>
      </c>
      <c r="AC24" s="7" t="str">
        <f t="shared" si="12"/>
        <v>2~8</v>
      </c>
      <c r="AD24" s="19">
        <v>2</v>
      </c>
      <c r="AE24" s="19">
        <v>8</v>
      </c>
      <c r="AF24" s="6" t="s">
        <v>112</v>
      </c>
      <c r="AG24" s="35"/>
      <c r="AH24" s="7">
        <v>0</v>
      </c>
      <c r="AI24" s="7">
        <v>500</v>
      </c>
      <c r="AJ24" s="35"/>
      <c r="AK24" s="35"/>
      <c r="AL24" s="35"/>
      <c r="AM24" s="7">
        <f t="shared" si="13"/>
        <v>1320103</v>
      </c>
      <c r="AN24" s="36"/>
      <c r="AO24" s="36"/>
      <c r="AP24" s="36"/>
      <c r="AQ24" s="36"/>
      <c r="AR24" s="7" t="str">
        <f t="shared" si="14"/>
        <v>4~0.2</v>
      </c>
      <c r="AS24" s="19">
        <v>4</v>
      </c>
      <c r="AT24" s="19">
        <v>0.2</v>
      </c>
      <c r="AU24" s="7" t="str">
        <f t="shared" ref="AU24:AU25" si="15">REPLACE($A24,1,1,6)</f>
        <v>6320103</v>
      </c>
      <c r="AV24" s="7" t="s">
        <v>283</v>
      </c>
    </row>
    <row r="25" spans="1:48">
      <c r="A25" s="6">
        <v>1320104</v>
      </c>
      <c r="B25" s="7">
        <v>0</v>
      </c>
      <c r="C25" s="8" t="s">
        <v>119</v>
      </c>
      <c r="D25" s="8" t="s">
        <v>67</v>
      </c>
      <c r="E25" s="8" t="s">
        <v>120</v>
      </c>
      <c r="F25" s="6" t="str">
        <f t="shared" si="0"/>
        <v>device_name_1320104_volley_gun</v>
      </c>
      <c r="G25" s="8" t="s">
        <v>121</v>
      </c>
      <c r="H25" s="6" t="str" cm="1">
        <f t="array" ref="H25">_xlfn.LET(_xlpm.icon_state,1,
_xlfn.IFS($A25="","",
ISTEXT($J25),_xlfn.CONCAT($J25,_xlpm.icon_state),
TRUE,_xlfn.CONCAT("di_",_xlpm.icon_state,"[icon_device_",_xlpm.icon_state,"_",IF($J25&lt;&gt;"",$J25,0),"]")))</f>
        <v>di_1[icon_device_1_33]</v>
      </c>
      <c r="I25" s="6" t="str" cm="1">
        <f t="array" ref="I25">_xlfn.LET(_xlpm.icon_state,3,
_xlfn.IFS($A25="","",
ISTEXT($J25),_xlfn.CONCAT($J25,_xlpm.icon_state),
TRUE,_xlfn.CONCAT("di_",_xlpm.icon_state,"[icon_device_",_xlpm.icon_state,"_",IF($J25&lt;&gt;"",$J25,0),"]")))</f>
        <v>di_3[icon_device_3_33]</v>
      </c>
      <c r="J25" s="54">
        <v>33</v>
      </c>
      <c r="K25" s="6" t="s">
        <v>271</v>
      </c>
      <c r="L25" s="48" t="s">
        <v>339</v>
      </c>
      <c r="M25" s="8" t="str" cm="1">
        <f t="array" ref="M25">IFERROR(
  _xlfn.TEXTJOIN(";",1,_xlfn.MAP(
    _xlfn.TEXTSPLIT(L25,";"),
    _xlfn.LAMBDA(_xlpm.x,IFERROR(VLOOKUP(VALUE(_xlpm.x),device_tag!A:B,2,0),"error"))
  )),
"")</f>
        <v>远程武器;枪械;大型枪械</v>
      </c>
      <c r="N25" s="7">
        <v>1</v>
      </c>
      <c r="O25" s="7" t="s">
        <v>86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 t="s">
        <v>70</v>
      </c>
      <c r="W25" s="16" t="s">
        <v>122</v>
      </c>
      <c r="X25" s="17" t="str">
        <f t="shared" si="11"/>
        <v>device_1320104_volley_gun</v>
      </c>
      <c r="Y25" s="7">
        <v>60</v>
      </c>
      <c r="Z25" s="7">
        <v>25</v>
      </c>
      <c r="AA25" s="7">
        <v>12</v>
      </c>
      <c r="AB25" s="7">
        <v>360</v>
      </c>
      <c r="AC25" s="7" t="str">
        <f t="shared" si="12"/>
        <v>2.6~14.5</v>
      </c>
      <c r="AD25" s="19">
        <v>2.6</v>
      </c>
      <c r="AE25" s="19">
        <v>14.5</v>
      </c>
      <c r="AF25" s="6" t="s">
        <v>112</v>
      </c>
      <c r="AG25" s="35"/>
      <c r="AH25" s="7">
        <v>1</v>
      </c>
      <c r="AI25" s="7">
        <v>500</v>
      </c>
      <c r="AJ25" s="35"/>
      <c r="AK25" s="35"/>
      <c r="AL25" s="35"/>
      <c r="AM25" s="7">
        <f t="shared" si="13"/>
        <v>1320104</v>
      </c>
      <c r="AN25" s="36"/>
      <c r="AO25" s="36"/>
      <c r="AP25" s="36"/>
      <c r="AQ25" s="36"/>
      <c r="AR25" s="7" t="str">
        <f t="shared" si="14"/>
        <v>1~0.15</v>
      </c>
      <c r="AS25" s="19">
        <v>1</v>
      </c>
      <c r="AT25" s="19">
        <v>0.15</v>
      </c>
      <c r="AU25" s="7" t="str">
        <f t="shared" si="15"/>
        <v>6320104</v>
      </c>
      <c r="AV25" s="7" t="s">
        <v>283</v>
      </c>
    </row>
    <row r="26" spans="1:48">
      <c r="A26" s="6">
        <v>1320105</v>
      </c>
      <c r="B26" s="7">
        <v>0</v>
      </c>
      <c r="C26" s="8" t="s">
        <v>123</v>
      </c>
      <c r="D26" s="8" t="s">
        <v>67</v>
      </c>
      <c r="E26" s="8" t="s">
        <v>124</v>
      </c>
      <c r="F26" s="6" t="str">
        <f t="shared" si="0"/>
        <v>device_name_1320105_rapid_fire_quiver</v>
      </c>
      <c r="H26" s="6" t="str" cm="1">
        <f t="array" ref="H26">_xlfn.LET(_xlpm.icon_state,1,
_xlfn.IFS($A26="","",
ISTEXT($J26),_xlfn.CONCAT($J26,_xlpm.icon_state),
TRUE,_xlfn.CONCAT("di_",_xlpm.icon_state,"[icon_device_",_xlpm.icon_state,"_",IF($J26&lt;&gt;"",$J26,0),"]")))</f>
        <v>di_1[icon_device_1_23]</v>
      </c>
      <c r="I26" s="6" t="str" cm="1">
        <f t="array" ref="I26">_xlfn.LET(_xlpm.icon_state,3,
_xlfn.IFS($A26="","",
ISTEXT($J26),_xlfn.CONCAT($J26,_xlpm.icon_state),
TRUE,_xlfn.CONCAT("di_",_xlpm.icon_state,"[icon_device_",_xlpm.icon_state,"_",IF($J26&lt;&gt;"",$J26,0),"]")))</f>
        <v>di_3[icon_device_3_23]</v>
      </c>
      <c r="J26" s="54">
        <v>23</v>
      </c>
      <c r="K26" s="6" t="s">
        <v>271</v>
      </c>
      <c r="L26" s="48" t="s">
        <v>338</v>
      </c>
      <c r="M26" s="8" t="str" cm="1">
        <f t="array" ref="M26">IFERROR(
  _xlfn.TEXTJOIN(";",1,_xlfn.MAP(
    _xlfn.TEXTSPLIT(L26,";"),
    _xlfn.LAMBDA(_xlpm.x,IFERROR(VLOOKUP(VALUE(_xlpm.x),device_tag!A:B,2,0),"error"))
  )),
"")</f>
        <v>远程武器;弩</v>
      </c>
      <c r="N26" s="7">
        <v>1</v>
      </c>
      <c r="O26" s="7" t="s">
        <v>86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 t="s">
        <v>70</v>
      </c>
      <c r="W26" s="16" t="s">
        <v>125</v>
      </c>
      <c r="X26" s="17" t="str">
        <f t="shared" si="11"/>
        <v>device_1320105_rapid_fire_quiver</v>
      </c>
      <c r="Y26" s="7">
        <v>45</v>
      </c>
      <c r="Z26" s="7">
        <v>15</v>
      </c>
      <c r="AA26" s="7">
        <v>12</v>
      </c>
      <c r="AB26" s="7">
        <v>360</v>
      </c>
      <c r="AC26" s="7" t="str">
        <f t="shared" si="12"/>
        <v>2.2~11</v>
      </c>
      <c r="AD26" s="19">
        <v>2.2000000000000002</v>
      </c>
      <c r="AE26" s="19">
        <v>11</v>
      </c>
      <c r="AF26" s="6" t="s">
        <v>112</v>
      </c>
      <c r="AG26" s="35"/>
      <c r="AH26" s="7">
        <v>0</v>
      </c>
      <c r="AI26" s="7">
        <v>500</v>
      </c>
      <c r="AJ26" s="35"/>
      <c r="AK26" s="35"/>
      <c r="AL26" s="35"/>
      <c r="AM26" s="7">
        <f t="shared" si="13"/>
        <v>1320105</v>
      </c>
      <c r="AN26" s="36"/>
      <c r="AO26" s="36"/>
      <c r="AP26" s="36"/>
      <c r="AQ26" s="36"/>
      <c r="AR26" s="7" t="str">
        <f t="shared" si="14"/>
        <v>2~0.5</v>
      </c>
      <c r="AS26" s="19">
        <v>2</v>
      </c>
      <c r="AT26" s="19">
        <v>0.5</v>
      </c>
      <c r="AU26" s="40">
        <v>1</v>
      </c>
      <c r="AV26" s="7" t="s">
        <v>283</v>
      </c>
    </row>
    <row r="27" spans="1:48">
      <c r="A27" s="6">
        <v>1320106</v>
      </c>
      <c r="B27" s="7">
        <v>0</v>
      </c>
      <c r="C27" s="8" t="s">
        <v>126</v>
      </c>
      <c r="D27" s="8" t="s">
        <v>67</v>
      </c>
      <c r="E27" s="8" t="s">
        <v>127</v>
      </c>
      <c r="F27" s="6" t="str">
        <f t="shared" si="0"/>
        <v>device_name_1320106_rocket_bomb</v>
      </c>
      <c r="H27" s="6" t="str" cm="1">
        <f t="array" ref="H27">_xlfn.LET(_xlpm.icon_state,1,
_xlfn.IFS($A27="","",
ISTEXT($J27),_xlfn.CONCAT($J27,_xlpm.icon_state),
TRUE,_xlfn.CONCAT("di_",_xlpm.icon_state,"[icon_device_",_xlpm.icon_state,"_",IF($J27&lt;&gt;"",$J27,0),"]")))</f>
        <v>di_1[icon_device_1_24]</v>
      </c>
      <c r="I27" s="6" t="str" cm="1">
        <f t="array" ref="I27">_xlfn.LET(_xlpm.icon_state,3,
_xlfn.IFS($A27="","",
ISTEXT($J27),_xlfn.CONCAT($J27,_xlpm.icon_state),
TRUE,_xlfn.CONCAT("di_",_xlpm.icon_state,"[icon_device_",_xlpm.icon_state,"_",IF($J27&lt;&gt;"",$J27,0),"]")))</f>
        <v>di_3[icon_device_3_24]</v>
      </c>
      <c r="J27" s="54">
        <v>24</v>
      </c>
      <c r="K27" s="6" t="s">
        <v>271</v>
      </c>
      <c r="L27" s="48">
        <v>20200</v>
      </c>
      <c r="M27" s="8" t="str" cm="1">
        <f t="array" ref="M27">IFERROR(
  _xlfn.TEXTJOIN(";",1,_xlfn.MAP(
    _xlfn.TEXTSPLIT(L27,";"),
    _xlfn.LAMBDA(_xlpm.x,IFERROR(VLOOKUP(VALUE(_xlpm.x),device_tag!A:B,2,0),"error"))
  )),
"")</f>
        <v>远程武器</v>
      </c>
      <c r="N27" s="7">
        <v>1</v>
      </c>
      <c r="O27" s="7" t="s">
        <v>86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 t="s">
        <v>70</v>
      </c>
      <c r="W27" s="16" t="s">
        <v>128</v>
      </c>
      <c r="X27" s="17" t="str">
        <f t="shared" si="11"/>
        <v>device_1320106_rocket_bomb</v>
      </c>
      <c r="Y27" s="7">
        <v>25</v>
      </c>
      <c r="Z27" s="7">
        <v>5</v>
      </c>
      <c r="AA27" s="7">
        <v>1</v>
      </c>
      <c r="AB27" s="7">
        <v>0</v>
      </c>
      <c r="AC27" s="7" t="str">
        <f t="shared" ref="AC27" si="16">_xlfn.TEXTJOIN("~",1,AD27:AE27)</f>
        <v>3~12</v>
      </c>
      <c r="AD27" s="19">
        <v>3</v>
      </c>
      <c r="AE27" s="19">
        <v>12</v>
      </c>
      <c r="AF27" s="6" t="s">
        <v>112</v>
      </c>
      <c r="AG27" s="35"/>
      <c r="AH27" s="7">
        <v>0</v>
      </c>
      <c r="AI27" s="7">
        <v>500</v>
      </c>
      <c r="AJ27" s="35"/>
      <c r="AK27" s="35"/>
      <c r="AL27" s="35"/>
      <c r="AM27" s="7">
        <f t="shared" si="13"/>
        <v>1320106</v>
      </c>
      <c r="AN27" s="36"/>
      <c r="AO27" s="36"/>
      <c r="AP27" s="36"/>
      <c r="AQ27" s="36"/>
      <c r="AR27" s="7" t="str">
        <f t="shared" si="14"/>
        <v>5~1</v>
      </c>
      <c r="AS27" s="19">
        <v>5</v>
      </c>
      <c r="AT27" s="19">
        <v>1</v>
      </c>
      <c r="AU27" s="40">
        <v>1</v>
      </c>
      <c r="AV27" s="7" t="s">
        <v>283</v>
      </c>
    </row>
    <row r="28" spans="1:48">
      <c r="A28" s="6">
        <v>1320107</v>
      </c>
      <c r="B28" s="7">
        <v>0</v>
      </c>
      <c r="C28" s="23" t="s">
        <v>129</v>
      </c>
      <c r="D28" s="8" t="s">
        <v>67</v>
      </c>
      <c r="E28" s="22" t="s">
        <v>127</v>
      </c>
      <c r="F28" s="6" t="str">
        <f t="shared" si="0"/>
        <v>device_name_1320107_homemade_rocket_bomb</v>
      </c>
      <c r="H28" s="6" t="str" cm="1">
        <f t="array" ref="H28">_xlfn.LET(_xlpm.icon_state,1,
_xlfn.IFS($A28="","",
ISTEXT($J28),_xlfn.CONCAT($J28,_xlpm.icon_state),
TRUE,_xlfn.CONCAT("di_",_xlpm.icon_state,"[icon_device_",_xlpm.icon_state,"_",IF($J28&lt;&gt;"",$J28,0),"]")))</f>
        <v>di_1[icon_device_1_24]</v>
      </c>
      <c r="I28" s="6" t="str" cm="1">
        <f t="array" ref="I28">_xlfn.LET(_xlpm.icon_state,3,
_xlfn.IFS($A28="","",
ISTEXT($J28),_xlfn.CONCAT($J28,_xlpm.icon_state),
TRUE,_xlfn.CONCAT("di_",_xlpm.icon_state,"[icon_device_",_xlpm.icon_state,"_",IF($J28&lt;&gt;"",$J28,0),"]")))</f>
        <v>di_3[icon_device_3_24]</v>
      </c>
      <c r="J28" s="56">
        <v>24</v>
      </c>
      <c r="K28" s="6" t="s">
        <v>271</v>
      </c>
      <c r="L28" s="48">
        <v>20200</v>
      </c>
      <c r="M28" s="8" t="str" cm="1">
        <f t="array" ref="M28">IFERROR(
  _xlfn.TEXTJOIN(";",1,_xlfn.MAP(
    _xlfn.TEXTSPLIT(L28,";"),
    _xlfn.LAMBDA(_xlpm.x,IFERROR(VLOOKUP(VALUE(_xlpm.x),device_tag!A:B,2,0),"error"))
  )),
"")</f>
        <v>远程武器</v>
      </c>
      <c r="N28" s="7">
        <v>1</v>
      </c>
      <c r="O28" s="7" t="s">
        <v>86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 t="s">
        <v>70</v>
      </c>
      <c r="W28" s="16" t="s">
        <v>130</v>
      </c>
      <c r="X28" s="17" t="str">
        <f t="shared" si="11"/>
        <v>device_1320107_homemade_rocket_bomb</v>
      </c>
      <c r="Y28" s="7">
        <v>25</v>
      </c>
      <c r="Z28" s="7">
        <v>4</v>
      </c>
      <c r="AA28" s="7">
        <v>1</v>
      </c>
      <c r="AB28" s="7">
        <v>0</v>
      </c>
      <c r="AC28" s="7" t="str">
        <f t="shared" ref="AC28:AC29" si="17">_xlfn.TEXTJOIN("~",1,AD28:AE28)</f>
        <v>3~10</v>
      </c>
      <c r="AD28" s="19">
        <v>3</v>
      </c>
      <c r="AE28" s="19">
        <v>10</v>
      </c>
      <c r="AF28" s="6" t="s">
        <v>112</v>
      </c>
      <c r="AG28" s="35"/>
      <c r="AH28" s="7">
        <v>0</v>
      </c>
      <c r="AI28" s="7">
        <v>500</v>
      </c>
      <c r="AJ28" s="35"/>
      <c r="AK28" s="35"/>
      <c r="AL28" s="35"/>
      <c r="AM28" s="7">
        <f t="shared" si="13"/>
        <v>1320107</v>
      </c>
      <c r="AN28" s="36"/>
      <c r="AO28" s="36"/>
      <c r="AP28" s="36"/>
      <c r="AQ28" s="36"/>
      <c r="AR28" s="7" t="str">
        <f t="shared" ref="AR28:AR30" si="18">_xlfn.TEXTJOIN("~",1,AS28:AT28)</f>
        <v>5~1</v>
      </c>
      <c r="AS28" s="19">
        <v>5</v>
      </c>
      <c r="AT28" s="19">
        <v>1</v>
      </c>
      <c r="AU28" s="40">
        <v>1</v>
      </c>
      <c r="AV28" s="7" t="s">
        <v>283</v>
      </c>
    </row>
    <row r="29" spans="1:48">
      <c r="A29" s="6">
        <v>1320108</v>
      </c>
      <c r="B29" s="7">
        <v>0</v>
      </c>
      <c r="C29" s="8" t="s">
        <v>131</v>
      </c>
      <c r="D29" s="8" t="s">
        <v>67</v>
      </c>
      <c r="E29" s="8" t="s">
        <v>114</v>
      </c>
      <c r="F29" s="6" t="str">
        <f t="shared" si="0"/>
        <v>device_name_1320108_musket</v>
      </c>
      <c r="H29" s="6" t="str" cm="1">
        <f t="array" ref="H29">_xlfn.LET(_xlpm.icon_state,1,
_xlfn.IFS($A29="","",
ISTEXT($J29),_xlfn.CONCAT($J29,_xlpm.icon_state),
TRUE,_xlfn.CONCAT("di_",_xlpm.icon_state,"[icon_device_",_xlpm.icon_state,"_",IF($J29&lt;&gt;"",$J29,0),"]")))</f>
        <v>di_1[icon_device_1_20]</v>
      </c>
      <c r="I29" s="6" t="str" cm="1">
        <f t="array" ref="I29">_xlfn.LET(_xlpm.icon_state,3,
_xlfn.IFS($A29="","",
ISTEXT($J29),_xlfn.CONCAT($J29,_xlpm.icon_state),
TRUE,_xlfn.CONCAT("di_",_xlpm.icon_state,"[icon_device_",_xlpm.icon_state,"_",IF($J29&lt;&gt;"",$J29,0),"]")))</f>
        <v>di_3[icon_device_3_20]</v>
      </c>
      <c r="J29" s="54">
        <v>20</v>
      </c>
      <c r="K29" s="6" t="s">
        <v>271</v>
      </c>
      <c r="L29" s="48" t="s">
        <v>339</v>
      </c>
      <c r="M29" s="8" t="str" cm="1">
        <f t="array" ref="M29">IFERROR(
  _xlfn.TEXTJOIN(";",1,_xlfn.MAP(
    _xlfn.TEXTSPLIT(L29,";"),
    _xlfn.LAMBDA(_xlpm.x,IFERROR(VLOOKUP(VALUE(_xlpm.x),device_tag!A:B,2,0),"error"))
  )),
"")</f>
        <v>远程武器;枪械;大型枪械</v>
      </c>
      <c r="N29" s="7">
        <v>1</v>
      </c>
      <c r="O29" s="7" t="s">
        <v>86</v>
      </c>
      <c r="Q29" s="16">
        <v>0</v>
      </c>
      <c r="T29" s="16">
        <v>0</v>
      </c>
      <c r="U29" s="16">
        <v>0</v>
      </c>
      <c r="V29" s="16" t="s">
        <v>70</v>
      </c>
      <c r="W29" s="16" t="s">
        <v>132</v>
      </c>
      <c r="X29" s="17" t="str">
        <f t="shared" ref="X29" si="19">IF($A29&lt;&gt;"",_xlfn.TEXTJOIN("_",1,V29,$A29,W29),"")</f>
        <v>device_1320108_musket</v>
      </c>
      <c r="Y29" s="7">
        <v>40</v>
      </c>
      <c r="Z29" s="7">
        <v>5</v>
      </c>
      <c r="AA29" s="7">
        <v>5</v>
      </c>
      <c r="AB29" s="7">
        <v>360</v>
      </c>
      <c r="AC29" s="7" t="str">
        <f t="shared" si="17"/>
        <v>2.2~14.5</v>
      </c>
      <c r="AD29" s="19">
        <v>2.2000000000000002</v>
      </c>
      <c r="AE29" s="19">
        <v>14.5</v>
      </c>
      <c r="AF29" s="6" t="s">
        <v>112</v>
      </c>
      <c r="AG29" s="35"/>
      <c r="AH29" s="7">
        <v>0</v>
      </c>
      <c r="AI29" s="7">
        <v>500</v>
      </c>
      <c r="AJ29" s="35"/>
      <c r="AK29" s="35"/>
      <c r="AL29" s="35"/>
      <c r="AM29" s="7">
        <f t="shared" si="13"/>
        <v>1320108</v>
      </c>
      <c r="AN29" s="36"/>
      <c r="AO29" s="36"/>
      <c r="AP29" s="36"/>
      <c r="AQ29" s="36"/>
      <c r="AR29" s="7" t="str">
        <f t="shared" si="18"/>
        <v>4~0.5</v>
      </c>
      <c r="AS29" s="19">
        <v>4</v>
      </c>
      <c r="AT29" s="19">
        <v>0.5</v>
      </c>
      <c r="AU29" s="40">
        <v>1</v>
      </c>
      <c r="AV29" s="7" t="s">
        <v>283</v>
      </c>
    </row>
    <row r="30" spans="1:48">
      <c r="A30" s="6">
        <v>1320109</v>
      </c>
      <c r="B30" s="7">
        <v>0</v>
      </c>
      <c r="C30" s="8" t="s">
        <v>133</v>
      </c>
      <c r="D30" s="8" t="s">
        <v>67</v>
      </c>
      <c r="E30" s="22" t="s">
        <v>114</v>
      </c>
      <c r="F30" s="6" t="str">
        <f t="shared" si="0"/>
        <v>device_name_1320109_fortune_pistol</v>
      </c>
      <c r="G30" s="8" t="s">
        <v>134</v>
      </c>
      <c r="H30" s="6" t="str" cm="1">
        <f t="array" ref="H30">_xlfn.LET(_xlpm.icon_state,1,
_xlfn.IFS($A30="","",
ISTEXT($J30),_xlfn.CONCAT($J30,_xlpm.icon_state),
TRUE,_xlfn.CONCAT("di_",_xlpm.icon_state,"[icon_device_",_xlpm.icon_state,"_",IF($J30&lt;&gt;"",$J30,0),"]")))</f>
        <v>di_1[icon_device_1_21]</v>
      </c>
      <c r="I30" s="6" t="str" cm="1">
        <f t="array" ref="I30">_xlfn.LET(_xlpm.icon_state,3,
_xlfn.IFS($A30="","",
ISTEXT($J30),_xlfn.CONCAT($J30,_xlpm.icon_state),
TRUE,_xlfn.CONCAT("di_",_xlpm.icon_state,"[icon_device_",_xlpm.icon_state,"_",IF($J30&lt;&gt;"",$J30,0),"]")))</f>
        <v>di_3[icon_device_3_21]</v>
      </c>
      <c r="J30" s="56">
        <v>21</v>
      </c>
      <c r="K30" s="6" t="s">
        <v>271</v>
      </c>
      <c r="L30" s="48" t="s">
        <v>336</v>
      </c>
      <c r="M30" s="8" t="str" cm="1">
        <f t="array" ref="M30">IFERROR(
  _xlfn.TEXTJOIN(";",1,_xlfn.MAP(
    _xlfn.TEXTSPLIT(L30,";"),
    _xlfn.LAMBDA(_xlpm.x,IFERROR(VLOOKUP(VALUE(_xlpm.x),device_tag!A:B,2,0),"error"))
  )),
"")</f>
        <v>远程武器;枪械;手枪</v>
      </c>
      <c r="N30" s="7">
        <v>1</v>
      </c>
      <c r="O30" s="7" t="s">
        <v>86</v>
      </c>
      <c r="Q30" s="16">
        <v>0</v>
      </c>
      <c r="T30" s="16">
        <v>0</v>
      </c>
      <c r="U30" s="16">
        <v>0</v>
      </c>
      <c r="V30" s="16" t="s">
        <v>70</v>
      </c>
      <c r="W30" s="16" t="s">
        <v>135</v>
      </c>
      <c r="X30" s="17" t="str">
        <f t="shared" ref="X30" si="20">IF($A30&lt;&gt;"",_xlfn.TEXTJOIN("_",1,V30,$A30,W30),"")</f>
        <v>device_1320109_fortune_pistol</v>
      </c>
      <c r="Y30" s="7">
        <v>40</v>
      </c>
      <c r="Z30" s="7">
        <v>5</v>
      </c>
      <c r="AA30" s="7">
        <v>5</v>
      </c>
      <c r="AB30" s="7">
        <v>360</v>
      </c>
      <c r="AC30" s="7" t="str">
        <f t="shared" ref="AC30" si="21">_xlfn.TEXTJOIN("~",1,AD30:AE30)</f>
        <v>1.4~12.5</v>
      </c>
      <c r="AD30" s="19">
        <v>1.4</v>
      </c>
      <c r="AE30" s="19">
        <v>12.5</v>
      </c>
      <c r="AF30" s="6" t="s">
        <v>112</v>
      </c>
      <c r="AG30" s="35"/>
      <c r="AH30" s="7">
        <v>0</v>
      </c>
      <c r="AI30" s="7">
        <v>500</v>
      </c>
      <c r="AJ30" s="35"/>
      <c r="AK30" s="35"/>
      <c r="AL30" s="35"/>
      <c r="AM30" s="7">
        <f t="shared" si="13"/>
        <v>1320109</v>
      </c>
      <c r="AN30" s="36"/>
      <c r="AO30" s="36"/>
      <c r="AP30" s="36"/>
      <c r="AQ30" s="36"/>
      <c r="AR30" s="7" t="str">
        <f t="shared" si="18"/>
        <v>6~3</v>
      </c>
      <c r="AS30" s="19">
        <v>6</v>
      </c>
      <c r="AT30" s="19">
        <v>3</v>
      </c>
      <c r="AU30" s="40">
        <v>1</v>
      </c>
      <c r="AV30" s="7" t="s">
        <v>283</v>
      </c>
    </row>
    <row r="31" spans="1:48">
      <c r="A31" s="6">
        <v>1320110</v>
      </c>
      <c r="B31" s="7">
        <v>0</v>
      </c>
      <c r="C31" s="24" t="s">
        <v>136</v>
      </c>
      <c r="D31" s="8" t="s">
        <v>67</v>
      </c>
      <c r="E31" s="22" t="s">
        <v>114</v>
      </c>
      <c r="F31" s="6" t="str">
        <f t="shared" si="0"/>
        <v>device_name_1320110_patience_musket</v>
      </c>
      <c r="G31" s="8" t="s">
        <v>137</v>
      </c>
      <c r="H31" s="6" t="str" cm="1">
        <f t="array" ref="H31">_xlfn.LET(_xlpm.icon_state,1,
_xlfn.IFS($A31="","",
ISTEXT($J31),_xlfn.CONCAT($J31,_xlpm.icon_state),
TRUE,_xlfn.CONCAT("di_",_xlpm.icon_state,"[icon_device_",_xlpm.icon_state,"_",IF($J31&lt;&gt;"",$J31,0),"]")))</f>
        <v>di_1[icon_device_1_20]</v>
      </c>
      <c r="I31" s="6" t="str" cm="1">
        <f t="array" ref="I31">_xlfn.LET(_xlpm.icon_state,3,
_xlfn.IFS($A31="","",
ISTEXT($J31),_xlfn.CONCAT($J31,_xlpm.icon_state),
TRUE,_xlfn.CONCAT("di_",_xlpm.icon_state,"[icon_device_",_xlpm.icon_state,"_",IF($J31&lt;&gt;"",$J31,0),"]")))</f>
        <v>di_3[icon_device_3_20]</v>
      </c>
      <c r="J31" s="56">
        <v>20</v>
      </c>
      <c r="K31" s="6" t="s">
        <v>271</v>
      </c>
      <c r="L31" s="48" t="s">
        <v>339</v>
      </c>
      <c r="M31" s="8" t="str" cm="1">
        <f t="array" ref="M31">IFERROR(
  _xlfn.TEXTJOIN(";",1,_xlfn.MAP(
    _xlfn.TEXTSPLIT(L31,";"),
    _xlfn.LAMBDA(_xlpm.x,IFERROR(VLOOKUP(VALUE(_xlpm.x),device_tag!A:B,2,0),"error"))
  )),
"")</f>
        <v>远程武器;枪械;大型枪械</v>
      </c>
      <c r="N31" s="7">
        <v>1</v>
      </c>
      <c r="O31" s="7" t="s">
        <v>86</v>
      </c>
      <c r="Q31" s="16">
        <v>0</v>
      </c>
      <c r="T31" s="16">
        <v>0</v>
      </c>
      <c r="U31" s="16">
        <v>0</v>
      </c>
      <c r="V31" s="16" t="s">
        <v>70</v>
      </c>
      <c r="W31" s="16" t="s">
        <v>138</v>
      </c>
      <c r="X31" s="17" t="str">
        <f t="shared" ref="X31" si="22">IF($A31&lt;&gt;"",_xlfn.TEXTJOIN("_",1,V31,$A31,W31),"")</f>
        <v>device_1320110_patience_musket</v>
      </c>
      <c r="Y31" s="7">
        <v>40</v>
      </c>
      <c r="Z31" s="7">
        <v>5</v>
      </c>
      <c r="AA31" s="7">
        <v>5</v>
      </c>
      <c r="AB31" s="7">
        <v>360</v>
      </c>
      <c r="AC31" s="7" t="str">
        <f t="shared" ref="AC31" si="23">_xlfn.TEXTJOIN("~",1,AD31:AE31)</f>
        <v>2.2~14.5</v>
      </c>
      <c r="AD31" s="19">
        <v>2.2000000000000002</v>
      </c>
      <c r="AE31" s="19">
        <v>14.5</v>
      </c>
      <c r="AF31" s="6" t="s">
        <v>112</v>
      </c>
      <c r="AG31" s="35"/>
      <c r="AH31" s="7">
        <v>0</v>
      </c>
      <c r="AI31" s="7">
        <v>500</v>
      </c>
      <c r="AJ31" s="35"/>
      <c r="AK31" s="35"/>
      <c r="AL31" s="35"/>
      <c r="AM31" s="7">
        <f t="shared" si="13"/>
        <v>1320110</v>
      </c>
      <c r="AN31" s="36"/>
      <c r="AO31" s="36"/>
      <c r="AP31" s="36"/>
      <c r="AQ31" s="36"/>
      <c r="AR31" s="7" t="str">
        <f t="shared" ref="AR31" si="24">_xlfn.TEXTJOIN("~",1,AS31:AT31)</f>
        <v>4~0.5</v>
      </c>
      <c r="AS31" s="19">
        <v>4</v>
      </c>
      <c r="AT31" s="19">
        <v>0.5</v>
      </c>
      <c r="AU31" s="40">
        <v>1</v>
      </c>
      <c r="AV31" s="7" t="s">
        <v>283</v>
      </c>
    </row>
    <row r="32" spans="1:48">
      <c r="A32" s="6">
        <v>1321101</v>
      </c>
      <c r="B32" s="7">
        <v>0</v>
      </c>
      <c r="C32" s="8" t="s">
        <v>139</v>
      </c>
      <c r="D32" s="8" t="s">
        <v>99</v>
      </c>
      <c r="E32" s="8" t="s">
        <v>140</v>
      </c>
      <c r="F32" s="6" t="str">
        <f t="shared" si="0"/>
        <v>device_name_1321101_anti_riot_revolver</v>
      </c>
      <c r="H32" s="6" t="str" cm="1">
        <f t="array" ref="H32">_xlfn.LET(_xlpm.icon_state,1,
_xlfn.IFS($A32="","",
ISTEXT($J32),_xlfn.CONCAT($J32,_xlpm.icon_state),
TRUE,_xlfn.CONCAT("di_",_xlpm.icon_state,"[icon_device_",_xlpm.icon_state,"_",IF($J32&lt;&gt;"",$J32,0),"]")))</f>
        <v>di_1[icon_device_1_1]</v>
      </c>
      <c r="I32" s="6" t="str" cm="1">
        <f t="array" ref="I32">_xlfn.LET(_xlpm.icon_state,3,
_xlfn.IFS($A32="","",
ISTEXT($J32),_xlfn.CONCAT($J32,_xlpm.icon_state),
TRUE,_xlfn.CONCAT("di_",_xlpm.icon_state,"[icon_device_",_xlpm.icon_state,"_",IF($J32&lt;&gt;"",$J32,0),"]")))</f>
        <v>di_3[icon_device_3_1]</v>
      </c>
      <c r="J32" s="54">
        <v>1</v>
      </c>
      <c r="K32" s="6" t="s">
        <v>271</v>
      </c>
      <c r="L32" s="48" t="s">
        <v>336</v>
      </c>
      <c r="M32" s="8" t="str" cm="1">
        <f t="array" ref="M32">IFERROR(
  _xlfn.TEXTJOIN(";",1,_xlfn.MAP(
    _xlfn.TEXTSPLIT(L32,";"),
    _xlfn.LAMBDA(_xlpm.x,IFERROR(VLOOKUP(VALUE(_xlpm.x),device_tag!A:B,2,0),"error"))
  )),
"")</f>
        <v>远程武器;枪械;手枪</v>
      </c>
      <c r="N32" s="7">
        <v>1</v>
      </c>
      <c r="O32" s="7" t="s">
        <v>86</v>
      </c>
      <c r="Q32" s="16">
        <v>0</v>
      </c>
      <c r="T32" s="16">
        <v>0</v>
      </c>
      <c r="U32" s="16">
        <v>0</v>
      </c>
      <c r="V32" s="16" t="s">
        <v>70</v>
      </c>
      <c r="W32" s="16" t="s">
        <v>141</v>
      </c>
      <c r="X32" s="17" t="str">
        <f t="shared" ref="X32:X33" si="25">IF($A32&lt;&gt;"",_xlfn.TEXTJOIN("_",1,V32,$A32,W32),"")</f>
        <v>device_1321101_anti_riot_revolver</v>
      </c>
      <c r="Y32" s="7">
        <v>30</v>
      </c>
      <c r="Z32" s="7">
        <v>2</v>
      </c>
      <c r="AA32" s="7">
        <v>5</v>
      </c>
      <c r="AB32" s="7">
        <v>360</v>
      </c>
      <c r="AC32" s="7" t="str">
        <f t="shared" ref="AC32" si="26">_xlfn.TEXTJOIN("~",1,AD32:AE32)</f>
        <v>1.4~9.5</v>
      </c>
      <c r="AD32" s="19">
        <v>1.4</v>
      </c>
      <c r="AE32" s="19">
        <v>9.5</v>
      </c>
      <c r="AF32" s="6" t="s">
        <v>112</v>
      </c>
      <c r="AG32" s="35"/>
      <c r="AH32" s="7">
        <v>0</v>
      </c>
      <c r="AI32" s="7">
        <v>500</v>
      </c>
      <c r="AJ32" s="35"/>
      <c r="AK32" s="35"/>
      <c r="AL32" s="35"/>
      <c r="AM32" s="7">
        <f t="shared" si="13"/>
        <v>1321101</v>
      </c>
      <c r="AN32" s="36"/>
      <c r="AO32" s="36"/>
      <c r="AP32" s="36"/>
      <c r="AQ32" s="36"/>
      <c r="AR32" s="7" t="str">
        <f t="shared" ref="AR32" si="27">_xlfn.TEXTJOIN("~",1,AS32:AT32)</f>
        <v>8~8</v>
      </c>
      <c r="AS32" s="19">
        <v>8</v>
      </c>
      <c r="AT32" s="19">
        <v>8</v>
      </c>
      <c r="AU32" s="40">
        <v>1</v>
      </c>
      <c r="AV32" s="7" t="s">
        <v>283</v>
      </c>
    </row>
    <row r="33" spans="1:48">
      <c r="A33" s="6">
        <v>1321102</v>
      </c>
      <c r="B33" s="7">
        <v>0</v>
      </c>
      <c r="C33" s="8" t="s">
        <v>142</v>
      </c>
      <c r="D33" s="8" t="s">
        <v>99</v>
      </c>
      <c r="E33" s="8" t="s">
        <v>143</v>
      </c>
      <c r="F33" s="6" t="str">
        <f t="shared" si="0"/>
        <v>device_name_1321102_anti_riot_shotgun</v>
      </c>
      <c r="H33" s="6" t="str" cm="1">
        <f t="array" ref="H33">_xlfn.LET(_xlpm.icon_state,1,
_xlfn.IFS($A33="","",
ISTEXT($J33),_xlfn.CONCAT($J33,_xlpm.icon_state),
TRUE,_xlfn.CONCAT("di_",_xlpm.icon_state,"[icon_device_",_xlpm.icon_state,"_",IF($J33&lt;&gt;"",$J33,0),"]")))</f>
        <v>di_1[icon_device_1_0]</v>
      </c>
      <c r="I33" s="6" t="str" cm="1">
        <f t="array" ref="I33">_xlfn.LET(_xlpm.icon_state,3,
_xlfn.IFS($A33="","",
ISTEXT($J33),_xlfn.CONCAT($J33,_xlpm.icon_state),
TRUE,_xlfn.CONCAT("di_",_xlpm.icon_state,"[icon_device_",_xlpm.icon_state,"_",IF($J33&lt;&gt;"",$J33,0),"]")))</f>
        <v>di_3[icon_device_3_0]</v>
      </c>
      <c r="J33" s="54">
        <v>0</v>
      </c>
      <c r="K33" s="6" t="s">
        <v>271</v>
      </c>
      <c r="L33" s="48" t="s">
        <v>337</v>
      </c>
      <c r="M33" s="8" t="str" cm="1">
        <f t="array" ref="M33">IFERROR(
  _xlfn.TEXTJOIN(";",1,_xlfn.MAP(
    _xlfn.TEXTSPLIT(L33,";"),
    _xlfn.LAMBDA(_xlpm.x,IFERROR(VLOOKUP(VALUE(_xlpm.x),device_tag!A:B,2,0),"error"))
  )),
"")</f>
        <v>远程武器;枪械;霰弹枪</v>
      </c>
      <c r="N33" s="7">
        <v>1</v>
      </c>
      <c r="O33" s="7" t="s">
        <v>86</v>
      </c>
      <c r="Q33" s="16">
        <v>0</v>
      </c>
      <c r="T33" s="16">
        <v>0</v>
      </c>
      <c r="U33" s="16">
        <v>0</v>
      </c>
      <c r="V33" s="16" t="s">
        <v>70</v>
      </c>
      <c r="W33" s="16" t="s">
        <v>144</v>
      </c>
      <c r="X33" s="17" t="str">
        <f t="shared" si="25"/>
        <v>device_1321102_anti_riot_shotgun</v>
      </c>
      <c r="Y33" s="7">
        <v>40</v>
      </c>
      <c r="Z33" s="7">
        <v>5</v>
      </c>
      <c r="AA33" s="7">
        <v>5</v>
      </c>
      <c r="AB33" s="7">
        <v>360</v>
      </c>
      <c r="AC33" s="7" t="str">
        <f t="shared" ref="AC33" si="28">_xlfn.TEXTJOIN("~",1,AD33:AE33)</f>
        <v>1.8~9.5</v>
      </c>
      <c r="AD33" s="19">
        <v>1.8</v>
      </c>
      <c r="AE33" s="19">
        <v>9.5</v>
      </c>
      <c r="AF33" s="6" t="s">
        <v>112</v>
      </c>
      <c r="AG33" s="35"/>
      <c r="AH33" s="7">
        <v>0</v>
      </c>
      <c r="AI33" s="7">
        <v>500</v>
      </c>
      <c r="AJ33" s="35"/>
      <c r="AK33" s="35"/>
      <c r="AL33" s="35"/>
      <c r="AM33" s="7">
        <f t="shared" si="13"/>
        <v>1321102</v>
      </c>
      <c r="AN33" s="36"/>
      <c r="AO33" s="36"/>
      <c r="AP33" s="36"/>
      <c r="AQ33" s="36"/>
      <c r="AR33" s="7" t="str">
        <f t="shared" ref="AR33" si="29">_xlfn.TEXTJOIN("~",1,AS33:AT33)</f>
        <v>6~6</v>
      </c>
      <c r="AS33" s="19">
        <v>6</v>
      </c>
      <c r="AT33" s="19">
        <v>6</v>
      </c>
      <c r="AU33" s="40">
        <v>1</v>
      </c>
      <c r="AV33" s="7" t="s">
        <v>283</v>
      </c>
    </row>
    <row r="34" spans="1:48">
      <c r="A34" s="6">
        <v>130002007</v>
      </c>
      <c r="B34" s="7">
        <v>0</v>
      </c>
      <c r="C34" s="8" t="s">
        <v>145</v>
      </c>
      <c r="F34" s="6" t="str">
        <f t="shared" si="0"/>
        <v>device_name_130002007_heave_crossbow</v>
      </c>
      <c r="H34" s="6" t="str" cm="1">
        <f t="array" ref="H34">_xlfn.LET(_xlpm.icon_state,1,
_xlfn.IFS($A34="","",
ISTEXT($J34),_xlfn.CONCAT($J34,_xlpm.icon_state),
TRUE,_xlfn.CONCAT("di_",_xlpm.icon_state,"[icon_device_",_xlpm.icon_state,"_",IF($J34&lt;&gt;"",$J34,0),"]")))</f>
        <v>di_1[icon_device_1_0]</v>
      </c>
      <c r="I34" s="6" t="str" cm="1">
        <f t="array" ref="I34">_xlfn.LET(_xlpm.icon_state,3,
_xlfn.IFS($A34="","",
ISTEXT($J34),_xlfn.CONCAT($J34,_xlpm.icon_state),
TRUE,_xlfn.CONCAT("di_",_xlpm.icon_state,"[icon_device_",_xlpm.icon_state,"_",IF($J34&lt;&gt;"",$J34,0),"]")))</f>
        <v>di_3[icon_device_3_0]</v>
      </c>
      <c r="K34" s="6" t="s">
        <v>271</v>
      </c>
      <c r="L34" s="48"/>
      <c r="M34" s="8" t="str" cm="1">
        <f t="array" ref="M34">IFERROR(
  _xlfn.TEXTJOIN(";",1,_xlfn.MAP(
    _xlfn.TEXTSPLIT(L34,";"),
    _xlfn.LAMBDA(_xlpm.x,IFERROR(VLOOKUP(VALUE(_xlpm.x),device_tag!A:B,2,0),"error"))
  )),
"")</f>
        <v/>
      </c>
      <c r="N34" s="7">
        <v>1</v>
      </c>
      <c r="O34" s="7" t="s">
        <v>86</v>
      </c>
      <c r="Q34" s="16">
        <v>0</v>
      </c>
      <c r="T34" s="16">
        <v>0</v>
      </c>
      <c r="U34" s="16">
        <v>0</v>
      </c>
      <c r="V34" s="16" t="s">
        <v>76</v>
      </c>
      <c r="W34" s="16" t="s">
        <v>146</v>
      </c>
      <c r="X34" s="17" t="str">
        <f t="shared" ref="X34:X72" si="30">IF($A34&lt;&gt;"",_xlfn.TEXTJOIN("_",1,V34,$A34,W34),"")</f>
        <v>dp_130002007_heave_crossbow</v>
      </c>
      <c r="Y34" s="7">
        <v>60</v>
      </c>
      <c r="Z34" s="7">
        <v>100</v>
      </c>
    </row>
    <row r="35" spans="1:48">
      <c r="A35" s="6">
        <v>130002008</v>
      </c>
      <c r="B35" s="7">
        <v>0</v>
      </c>
      <c r="C35" s="8" t="s">
        <v>147</v>
      </c>
      <c r="F35" s="6" t="str">
        <f t="shared" si="0"/>
        <v>device_name_130002008_spear_ballista</v>
      </c>
      <c r="H35" s="6" t="str" cm="1">
        <f t="array" ref="H35">_xlfn.LET(_xlpm.icon_state,1,
_xlfn.IFS($A35="","",
ISTEXT($J35),_xlfn.CONCAT($J35,_xlpm.icon_state),
TRUE,_xlfn.CONCAT("di_",_xlpm.icon_state,"[icon_device_",_xlpm.icon_state,"_",IF($J35&lt;&gt;"",$J35,0),"]")))</f>
        <v>di_1[icon_device_1_0]</v>
      </c>
      <c r="I35" s="6" t="str" cm="1">
        <f t="array" ref="I35">_xlfn.LET(_xlpm.icon_state,3,
_xlfn.IFS($A35="","",
ISTEXT($J35),_xlfn.CONCAT($J35,_xlpm.icon_state),
TRUE,_xlfn.CONCAT("di_",_xlpm.icon_state,"[icon_device_",_xlpm.icon_state,"_",IF($J35&lt;&gt;"",$J35,0),"]")))</f>
        <v>di_3[icon_device_3_0]</v>
      </c>
      <c r="K35" s="6" t="s">
        <v>271</v>
      </c>
      <c r="L35" s="48"/>
      <c r="M35" s="8" t="str" cm="1">
        <f t="array" ref="M35">IFERROR(
  _xlfn.TEXTJOIN(";",1,_xlfn.MAP(
    _xlfn.TEXTSPLIT(L35,";"),
    _xlfn.LAMBDA(_xlpm.x,IFERROR(VLOOKUP(VALUE(_xlpm.x),device_tag!A:B,2,0),"error"))
  )),
"")</f>
        <v/>
      </c>
      <c r="N35" s="7">
        <v>1</v>
      </c>
      <c r="O35" s="7" t="s">
        <v>86</v>
      </c>
      <c r="Q35" s="16">
        <v>0</v>
      </c>
      <c r="T35" s="16">
        <v>0</v>
      </c>
      <c r="U35" s="16">
        <v>0</v>
      </c>
      <c r="V35" s="16" t="s">
        <v>76</v>
      </c>
      <c r="W35" s="16" t="s">
        <v>148</v>
      </c>
      <c r="X35" s="17" t="str">
        <f t="shared" si="30"/>
        <v>dp_130002008_spear_ballista</v>
      </c>
      <c r="Y35" s="7">
        <v>60</v>
      </c>
      <c r="Z35" s="7">
        <v>100</v>
      </c>
    </row>
    <row r="36" spans="1:48">
      <c r="F36" s="6" t="str">
        <f t="shared" si="0"/>
        <v/>
      </c>
      <c r="H36" s="6" t="str" cm="1">
        <f t="array" ref="H36">_xlfn.LET(_xlpm.icon_state,1,
_xlfn.IFS($A36="","",
ISTEXT($J36),_xlfn.CONCAT($J36,_xlpm.icon_state),
TRUE,_xlfn.CONCAT("di_",_xlpm.icon_state,"[icon_device_",_xlpm.icon_state,"_",IF($J36&lt;&gt;"",$J36,0),"]")))</f>
        <v/>
      </c>
      <c r="I36" s="6" t="str" cm="1">
        <f t="array" ref="I36">_xlfn.LET(_xlpm.icon_state,3,
_xlfn.IFS($A36="","",
ISTEXT($J36),_xlfn.CONCAT($J36,_xlpm.icon_state),
TRUE,_xlfn.CONCAT("di_",_xlpm.icon_state,"[icon_device_",_xlpm.icon_state,"_",IF($J36&lt;&gt;"",$J36,0),"]")))</f>
        <v/>
      </c>
      <c r="L36" s="48"/>
      <c r="M36" s="8" t="str" cm="1">
        <f t="array" ref="M36">IFERROR(
  _xlfn.TEXTJOIN(";",1,_xlfn.MAP(
    _xlfn.TEXTSPLIT(L36,";"),
    _xlfn.LAMBDA(_xlpm.x,IFERROR(VLOOKUP(VALUE(_xlpm.x),device_tag!A:B,2,0),"error"))
  )),
"")</f>
        <v/>
      </c>
      <c r="X36" s="17" t="str">
        <f t="shared" si="30"/>
        <v/>
      </c>
    </row>
    <row r="37" spans="1:48">
      <c r="A37" s="6">
        <v>1330101</v>
      </c>
      <c r="B37" s="7">
        <v>0</v>
      </c>
      <c r="C37" s="8" t="s">
        <v>149</v>
      </c>
      <c r="D37" s="8" t="s">
        <v>67</v>
      </c>
      <c r="E37" s="8" t="s">
        <v>150</v>
      </c>
      <c r="F37" s="6" t="str">
        <f t="shared" si="0"/>
        <v>device_name_1330101_catapult</v>
      </c>
      <c r="H37" s="6" t="str" cm="1">
        <f t="array" ref="H37">_xlfn.LET(_xlpm.icon_state,1,
_xlfn.IFS($A37="","",
ISTEXT($J37),_xlfn.CONCAT($J37,_xlpm.icon_state),
TRUE,_xlfn.CONCAT("di_",_xlpm.icon_state,"[icon_device_",_xlpm.icon_state,"_",IF($J37&lt;&gt;"",$J37,0),"]")))</f>
        <v>di_1[icon_device_1_5]</v>
      </c>
      <c r="I37" s="6" t="str" cm="1">
        <f t="array" ref="I37">_xlfn.LET(_xlpm.icon_state,3,
_xlfn.IFS($A37="","",
ISTEXT($J37),_xlfn.CONCAT($J37,_xlpm.icon_state),
TRUE,_xlfn.CONCAT("di_",_xlpm.icon_state,"[icon_device_",_xlpm.icon_state,"_",IF($J37&lt;&gt;"",$J37,0),"]")))</f>
        <v>di_3[icon_device_3_5]</v>
      </c>
      <c r="J37" s="54">
        <v>5</v>
      </c>
      <c r="K37" s="6" t="s">
        <v>271</v>
      </c>
      <c r="L37" s="48">
        <v>20300</v>
      </c>
      <c r="M37" s="8" t="str" cm="1">
        <f t="array" ref="M37">IFERROR(
  _xlfn.TEXTJOIN(";",1,_xlfn.MAP(
    _xlfn.TEXTSPLIT(L37,";"),
    _xlfn.LAMBDA(_xlpm.x,IFERROR(VLOOKUP(VALUE(_xlpm.x),device_tag!A:B,2,0),"error"))
  )),
"")</f>
        <v>独特设备</v>
      </c>
      <c r="N37" s="7">
        <v>1</v>
      </c>
      <c r="O37" s="7" t="s">
        <v>86</v>
      </c>
      <c r="Q37" s="16">
        <v>0</v>
      </c>
      <c r="T37" s="16">
        <v>0</v>
      </c>
      <c r="U37" s="16">
        <v>0</v>
      </c>
      <c r="V37" s="16" t="s">
        <v>70</v>
      </c>
      <c r="W37" s="16" t="s">
        <v>151</v>
      </c>
      <c r="X37" s="17" t="str">
        <f t="shared" si="30"/>
        <v>device_1330101_catapult</v>
      </c>
      <c r="Y37" s="7">
        <v>90</v>
      </c>
      <c r="Z37" s="7">
        <v>100</v>
      </c>
      <c r="AA37" s="35"/>
      <c r="AB37" s="36"/>
      <c r="AC37" s="35"/>
      <c r="AD37" s="36"/>
      <c r="AE37" s="36"/>
      <c r="AF37" s="6" t="s">
        <v>152</v>
      </c>
      <c r="AG37" s="35"/>
      <c r="AH37" s="7">
        <v>3</v>
      </c>
      <c r="AI37" s="36"/>
      <c r="AJ37" s="36"/>
      <c r="AK37" s="36"/>
      <c r="AL37" s="35"/>
      <c r="AM37" s="7">
        <f>$A37</f>
        <v>1330101</v>
      </c>
      <c r="AN37" s="36"/>
      <c r="AO37" s="36"/>
      <c r="AP37" s="36"/>
      <c r="AQ37" s="36"/>
      <c r="AR37" s="36"/>
      <c r="AS37" s="36"/>
      <c r="AT37" s="36"/>
      <c r="AU37" s="40">
        <v>1</v>
      </c>
      <c r="AV37" s="7" t="s">
        <v>288</v>
      </c>
    </row>
    <row r="38" spans="1:48">
      <c r="A38" s="6">
        <v>1330102</v>
      </c>
      <c r="B38" s="7">
        <v>0</v>
      </c>
      <c r="C38" s="8" t="s">
        <v>153</v>
      </c>
      <c r="D38" s="8" t="s">
        <v>67</v>
      </c>
      <c r="E38" s="25" t="s">
        <v>154</v>
      </c>
      <c r="F38" s="6" t="str">
        <f t="shared" si="0"/>
        <v>device_name_1330102_war_drum</v>
      </c>
      <c r="H38" s="6" t="str" cm="1">
        <f t="array" ref="H38">_xlfn.LET(_xlpm.icon_state,1,
_xlfn.IFS($A38="","",
ISTEXT($J38),_xlfn.CONCAT($J38,_xlpm.icon_state),
TRUE,_xlfn.CONCAT("di_",_xlpm.icon_state,"[icon_device_",_xlpm.icon_state,"_",IF($J38&lt;&gt;"",$J38,0),"]")))</f>
        <v>di_1[icon_device_1_34]</v>
      </c>
      <c r="I38" s="6" t="str" cm="1">
        <f t="array" ref="I38">_xlfn.LET(_xlpm.icon_state,3,
_xlfn.IFS($A38="","",
ISTEXT($J38),_xlfn.CONCAT($J38,_xlpm.icon_state),
TRUE,_xlfn.CONCAT("di_",_xlpm.icon_state,"[icon_device_",_xlpm.icon_state,"_",IF($J38&lt;&gt;"",$J38,0),"]")))</f>
        <v>di_3[icon_device_3_34]</v>
      </c>
      <c r="J38" s="54">
        <v>34</v>
      </c>
      <c r="K38" s="46"/>
      <c r="L38" s="48">
        <v>20300</v>
      </c>
      <c r="M38" s="8" t="str" cm="1">
        <f t="array" ref="M38">IFERROR(
  _xlfn.TEXTJOIN(";",1,_xlfn.MAP(
    _xlfn.TEXTSPLIT(L38,";"),
    _xlfn.LAMBDA(_xlpm.x,IFERROR(VLOOKUP(VALUE(_xlpm.x),device_tag!A:B,2,0),"error"))
  )),
"")</f>
        <v>独特设备</v>
      </c>
      <c r="N38" s="7">
        <v>3</v>
      </c>
      <c r="O38" s="7" t="s">
        <v>86</v>
      </c>
      <c r="Q38" s="16">
        <v>0</v>
      </c>
      <c r="V38" s="16" t="s">
        <v>70</v>
      </c>
      <c r="W38" s="16" t="s">
        <v>155</v>
      </c>
      <c r="X38" s="17" t="str">
        <f t="shared" si="30"/>
        <v>device_1330102_war_drum</v>
      </c>
      <c r="Y38" s="7">
        <v>90</v>
      </c>
      <c r="Z38" s="7">
        <v>80</v>
      </c>
      <c r="AA38" s="35"/>
      <c r="AB38" s="36"/>
      <c r="AC38" s="7" t="str">
        <f>_xlfn.TEXTJOIN("~",1,AD38:AE38)</f>
        <v>0~5</v>
      </c>
      <c r="AD38" s="36">
        <v>0</v>
      </c>
      <c r="AE38" s="19">
        <v>5</v>
      </c>
      <c r="AF38" s="6" t="s">
        <v>156</v>
      </c>
      <c r="AG38" s="36"/>
      <c r="AH38" s="7">
        <v>1</v>
      </c>
      <c r="AI38" s="36"/>
      <c r="AJ38" s="36"/>
      <c r="AK38" s="36"/>
      <c r="AL38" s="36"/>
      <c r="AM38" s="36"/>
      <c r="AN38" s="36"/>
      <c r="AO38" s="36"/>
      <c r="AP38" s="36"/>
      <c r="AQ38" s="7">
        <f>$A38</f>
        <v>1330102</v>
      </c>
      <c r="AR38" s="36"/>
      <c r="AS38" s="36"/>
      <c r="AT38" s="36"/>
      <c r="AU38" s="7" t="str">
        <f t="shared" ref="AU38" si="31">REPLACE($A38,1,1,6)</f>
        <v>6330102</v>
      </c>
      <c r="AV38" s="7" t="s">
        <v>287</v>
      </c>
    </row>
    <row r="39" spans="1:48">
      <c r="A39" s="6">
        <v>1330103</v>
      </c>
      <c r="B39" s="7">
        <v>0</v>
      </c>
      <c r="C39" s="8" t="s">
        <v>157</v>
      </c>
      <c r="D39" s="25" t="s">
        <v>158</v>
      </c>
      <c r="E39" s="26" t="s">
        <v>159</v>
      </c>
      <c r="F39" s="6" t="str">
        <f t="shared" si="0"/>
        <v>device_name_1330103_catching_flower</v>
      </c>
      <c r="H39" s="6" t="str" cm="1">
        <f t="array" ref="H39">_xlfn.LET(_xlpm.icon_state,1,
_xlfn.IFS($A39="","",
ISTEXT($J39),_xlfn.CONCAT($J39,_xlpm.icon_state),
TRUE,_xlfn.CONCAT("di_",_xlpm.icon_state,"[icon_device_",_xlpm.icon_state,"_",IF($J39&lt;&gt;"",$J39,0),"]")))</f>
        <v>di_1[icon_device_1_6]</v>
      </c>
      <c r="I39" s="6" t="str" cm="1">
        <f t="array" ref="I39">_xlfn.LET(_xlpm.icon_state,3,
_xlfn.IFS($A39="","",
ISTEXT($J39),_xlfn.CONCAT($J39,_xlpm.icon_state),
TRUE,_xlfn.CONCAT("di_",_xlpm.icon_state,"[icon_device_",_xlpm.icon_state,"_",IF($J39&lt;&gt;"",$J39,0),"]")))</f>
        <v>di_3[icon_device_3_6]</v>
      </c>
      <c r="J39" s="54">
        <v>6</v>
      </c>
      <c r="K39" s="6" t="s">
        <v>271</v>
      </c>
      <c r="L39" s="48">
        <v>20300</v>
      </c>
      <c r="M39" s="8" t="str" cm="1">
        <f t="array" ref="M39">IFERROR(
  _xlfn.TEXTJOIN(";",1,_xlfn.MAP(
    _xlfn.TEXTSPLIT(L39,";"),
    _xlfn.LAMBDA(_xlpm.x,IFERROR(VLOOKUP(VALUE(_xlpm.x),device_tag!A:B,2,0),"error"))
  )),
"")</f>
        <v>独特设备</v>
      </c>
      <c r="N39" s="7">
        <v>3</v>
      </c>
      <c r="O39" s="7" t="s">
        <v>86</v>
      </c>
      <c r="Q39" s="16">
        <v>0</v>
      </c>
      <c r="V39" s="16" t="s">
        <v>70</v>
      </c>
      <c r="W39" s="16" t="s">
        <v>160</v>
      </c>
      <c r="X39" s="17" t="str">
        <f t="shared" si="30"/>
        <v>device_1330103_catching_flower</v>
      </c>
      <c r="Y39" s="7">
        <v>90</v>
      </c>
      <c r="Z39" s="7">
        <v>10</v>
      </c>
      <c r="AA39" s="35"/>
      <c r="AB39" s="36"/>
      <c r="AC39" s="7" t="str">
        <f>_xlfn.TEXTJOIN("~",1,AD39:AE39)</f>
        <v>0~4</v>
      </c>
      <c r="AD39" s="36">
        <v>0</v>
      </c>
      <c r="AE39" s="19">
        <v>4</v>
      </c>
      <c r="AF39" s="6" t="s">
        <v>161</v>
      </c>
      <c r="AG39" s="7">
        <v>9</v>
      </c>
      <c r="AH39" s="7">
        <v>2</v>
      </c>
      <c r="AI39" s="7">
        <v>500</v>
      </c>
      <c r="AJ39" s="7">
        <v>500</v>
      </c>
      <c r="AK39" s="7">
        <v>2000</v>
      </c>
      <c r="AL39" s="36"/>
      <c r="AM39" s="36"/>
      <c r="AN39" s="36"/>
      <c r="AO39" s="36"/>
      <c r="AP39" s="36"/>
      <c r="AQ39" s="36"/>
      <c r="AR39" s="7" t="str">
        <f>_xlfn.TEXTJOIN("~",0,AS39:AT39)</f>
        <v>5~0</v>
      </c>
      <c r="AS39" s="19">
        <v>5</v>
      </c>
      <c r="AT39" s="36">
        <v>0</v>
      </c>
      <c r="AU39" s="40">
        <v>1</v>
      </c>
      <c r="AV39" s="7" t="s">
        <v>295</v>
      </c>
    </row>
    <row r="40" spans="1:48">
      <c r="A40" s="6">
        <v>1330104</v>
      </c>
      <c r="B40" s="7">
        <v>0</v>
      </c>
      <c r="C40" s="8" t="s">
        <v>292</v>
      </c>
      <c r="D40" s="8" t="s">
        <v>67</v>
      </c>
      <c r="E40" s="22" t="s">
        <v>124</v>
      </c>
      <c r="F40" s="6" t="str">
        <f t="shared" si="0"/>
        <v>device_name_1330104_gyroscope</v>
      </c>
      <c r="H40" s="6" t="str" cm="1">
        <f t="array" ref="H40">_xlfn.LET(_xlpm.icon_state,1,
_xlfn.IFS($A40="","",
ISTEXT($J40),_xlfn.CONCAT($J40,_xlpm.icon_state),
TRUE,_xlfn.CONCAT("di_",_xlpm.icon_state,"[icon_device_",_xlpm.icon_state,"_",IF($J40&lt;&gt;"",$J40,0),"]")))</f>
        <v>di_1[icon_device_1_12]</v>
      </c>
      <c r="I40" s="6" t="str" cm="1">
        <f t="array" ref="I40">_xlfn.LET(_xlpm.icon_state,3,
_xlfn.IFS($A40="","",
ISTEXT($J40),_xlfn.CONCAT($J40,_xlpm.icon_state),
TRUE,_xlfn.CONCAT("di_",_xlpm.icon_state,"[icon_device_",_xlpm.icon_state,"_",IF($J40&lt;&gt;"",$J40,0),"]")))</f>
        <v>di_3[icon_device_3_12]</v>
      </c>
      <c r="J40" s="54">
        <v>12</v>
      </c>
      <c r="K40" s="46"/>
      <c r="L40" s="48">
        <v>20300</v>
      </c>
      <c r="M40" s="8" t="str" cm="1">
        <f t="array" ref="M40">IFERROR(
  _xlfn.TEXTJOIN(";",1,_xlfn.MAP(
    _xlfn.TEXTSPLIT(L40,";"),
    _xlfn.LAMBDA(_xlpm.x,IFERROR(VLOOKUP(VALUE(_xlpm.x),device_tag!A:B,2,0),"error"))
  )),
"")</f>
        <v>独特设备</v>
      </c>
      <c r="N40" s="7">
        <v>1</v>
      </c>
      <c r="O40" s="7" t="s">
        <v>86</v>
      </c>
      <c r="Q40" s="16">
        <v>0</v>
      </c>
      <c r="T40" s="16">
        <v>0</v>
      </c>
      <c r="U40" s="16">
        <v>0</v>
      </c>
      <c r="V40" s="16" t="s">
        <v>70</v>
      </c>
      <c r="W40" s="16" t="s">
        <v>289</v>
      </c>
      <c r="X40" s="17" t="str">
        <f t="shared" ref="X40" si="32">IF($A40&lt;&gt;"",_xlfn.TEXTJOIN("_",1,V40,$A40,W40),"")</f>
        <v>device_1330104_gyroscope</v>
      </c>
      <c r="Y40" s="7">
        <v>90</v>
      </c>
      <c r="Z40" s="7">
        <v>50</v>
      </c>
      <c r="AA40" s="35"/>
      <c r="AB40" s="36"/>
      <c r="AC40" s="35"/>
      <c r="AD40" s="36"/>
      <c r="AE40" s="36"/>
      <c r="AF40" s="6" t="s">
        <v>290</v>
      </c>
      <c r="AG40" s="35"/>
      <c r="AH40" s="7">
        <v>3</v>
      </c>
      <c r="AI40" s="7">
        <v>500</v>
      </c>
      <c r="AJ40" s="7">
        <v>500</v>
      </c>
      <c r="AK40" s="7">
        <v>2000</v>
      </c>
      <c r="AL40" s="35"/>
      <c r="AM40" s="7">
        <f>$A40</f>
        <v>1330104</v>
      </c>
      <c r="AN40" s="36"/>
      <c r="AO40" s="36"/>
      <c r="AP40" s="36"/>
      <c r="AQ40" s="36"/>
      <c r="AR40" s="36"/>
      <c r="AS40" s="36"/>
      <c r="AT40" s="36"/>
      <c r="AU40" s="40">
        <v>1</v>
      </c>
      <c r="AV40" s="7" t="s">
        <v>291</v>
      </c>
    </row>
    <row r="41" spans="1:48">
      <c r="A41" s="6">
        <v>130003002</v>
      </c>
      <c r="B41" s="7">
        <v>0</v>
      </c>
      <c r="C41" s="8" t="s">
        <v>162</v>
      </c>
      <c r="F41" s="6" t="str">
        <f t="shared" si="0"/>
        <v>device_name_130003002_waterthrower</v>
      </c>
      <c r="H41" s="6" t="str" cm="1">
        <f t="array" ref="H41">_xlfn.LET(_xlpm.icon_state,1,
_xlfn.IFS($A41="","",
ISTEXT($J41),_xlfn.CONCAT($J41,_xlpm.icon_state),
TRUE,_xlfn.CONCAT("di_",_xlpm.icon_state,"[icon_device_",_xlpm.icon_state,"_",IF($J41&lt;&gt;"",$J41,0),"]")))</f>
        <v>di_1[icon_device_1_0]</v>
      </c>
      <c r="I41" s="6" t="str" cm="1">
        <f t="array" ref="I41">_xlfn.LET(_xlpm.icon_state,3,
_xlfn.IFS($A41="","",
ISTEXT($J41),_xlfn.CONCAT($J41,_xlpm.icon_state),
TRUE,_xlfn.CONCAT("di_",_xlpm.icon_state,"[icon_device_",_xlpm.icon_state,"_",IF($J41&lt;&gt;"",$J41,0),"]")))</f>
        <v>di_3[icon_device_3_0]</v>
      </c>
      <c r="K41" s="6" t="s">
        <v>271</v>
      </c>
      <c r="L41" s="48"/>
      <c r="M41" s="8" t="str" cm="1">
        <f t="array" ref="M41">IFERROR(
  _xlfn.TEXTJOIN(";",1,_xlfn.MAP(
    _xlfn.TEXTSPLIT(L41,";"),
    _xlfn.LAMBDA(_xlpm.x,IFERROR(VLOOKUP(VALUE(_xlpm.x),device_tag!A:B,2,0),"error"))
  )),
"")</f>
        <v/>
      </c>
      <c r="N41" s="7">
        <v>3</v>
      </c>
      <c r="O41" s="7" t="s">
        <v>86</v>
      </c>
      <c r="Q41" s="16">
        <v>0</v>
      </c>
      <c r="V41" s="16" t="s">
        <v>76</v>
      </c>
      <c r="W41" s="16" t="s">
        <v>163</v>
      </c>
      <c r="X41" s="17" t="str">
        <f t="shared" si="30"/>
        <v>dp_130003002_waterthrower</v>
      </c>
      <c r="Y41" s="7">
        <v>50</v>
      </c>
      <c r="Z41" s="7">
        <v>100</v>
      </c>
      <c r="AA41" s="35"/>
    </row>
    <row r="42" spans="1:48">
      <c r="A42" s="6">
        <v>130003003</v>
      </c>
      <c r="B42" s="7">
        <v>0</v>
      </c>
      <c r="C42" s="8" t="s">
        <v>164</v>
      </c>
      <c r="F42" s="6" t="str">
        <f t="shared" si="0"/>
        <v>device_name_130003003_flamethrower</v>
      </c>
      <c r="H42" s="6" t="str" cm="1">
        <f t="array" ref="H42">_xlfn.LET(_xlpm.icon_state,1,
_xlfn.IFS($A42="","",
ISTEXT($J42),_xlfn.CONCAT($J42,_xlpm.icon_state),
TRUE,_xlfn.CONCAT("di_",_xlpm.icon_state,"[icon_device_",_xlpm.icon_state,"_",IF($J42&lt;&gt;"",$J42,0),"]")))</f>
        <v>di_1[icon_device_1_0]</v>
      </c>
      <c r="I42" s="6" t="str" cm="1">
        <f t="array" ref="I42">_xlfn.LET(_xlpm.icon_state,3,
_xlfn.IFS($A42="","",
ISTEXT($J42),_xlfn.CONCAT($J42,_xlpm.icon_state),
TRUE,_xlfn.CONCAT("di_",_xlpm.icon_state,"[icon_device_",_xlpm.icon_state,"_",IF($J42&lt;&gt;"",$J42,0),"]")))</f>
        <v>di_3[icon_device_3_0]</v>
      </c>
      <c r="K42" s="6" t="s">
        <v>271</v>
      </c>
      <c r="L42" s="48"/>
      <c r="M42" s="8" t="str" cm="1">
        <f t="array" ref="M42">IFERROR(
  _xlfn.TEXTJOIN(";",1,_xlfn.MAP(
    _xlfn.TEXTSPLIT(L42,";"),
    _xlfn.LAMBDA(_xlpm.x,IFERROR(VLOOKUP(VALUE(_xlpm.x),device_tag!A:B,2,0),"error"))
  )),
"")</f>
        <v/>
      </c>
      <c r="N42" s="7">
        <v>3</v>
      </c>
      <c r="O42" s="7" t="s">
        <v>86</v>
      </c>
      <c r="Q42" s="16">
        <v>0</v>
      </c>
      <c r="V42" s="16" t="s">
        <v>76</v>
      </c>
      <c r="W42" s="16" t="s">
        <v>165</v>
      </c>
      <c r="X42" s="17" t="str">
        <f t="shared" si="30"/>
        <v>dp_130003003_flamethrower</v>
      </c>
      <c r="Y42" s="7">
        <v>50</v>
      </c>
      <c r="Z42" s="7">
        <v>100</v>
      </c>
      <c r="AA42" s="35"/>
    </row>
    <row r="43" spans="1:48">
      <c r="A43" s="6">
        <v>130003004</v>
      </c>
      <c r="B43" s="7">
        <v>0</v>
      </c>
      <c r="C43" s="8" t="s">
        <v>166</v>
      </c>
      <c r="F43" s="6" t="str">
        <f t="shared" si="0"/>
        <v>device_name_130003004_bronze cannon</v>
      </c>
      <c r="H43" s="6" t="str" cm="1">
        <f t="array" ref="H43">_xlfn.LET(_xlpm.icon_state,1,
_xlfn.IFS($A43="","",
ISTEXT($J43),_xlfn.CONCAT($J43,_xlpm.icon_state),
TRUE,_xlfn.CONCAT("di_",_xlpm.icon_state,"[icon_device_",_xlpm.icon_state,"_",IF($J43&lt;&gt;"",$J43,0),"]")))</f>
        <v>di_1[icon_device_1_0]</v>
      </c>
      <c r="I43" s="6" t="str" cm="1">
        <f t="array" ref="I43">_xlfn.LET(_xlpm.icon_state,3,
_xlfn.IFS($A43="","",
ISTEXT($J43),_xlfn.CONCAT($J43,_xlpm.icon_state),
TRUE,_xlfn.CONCAT("di_",_xlpm.icon_state,"[icon_device_",_xlpm.icon_state,"_",IF($J43&lt;&gt;"",$J43,0),"]")))</f>
        <v>di_3[icon_device_3_0]</v>
      </c>
      <c r="K43" s="6" t="s">
        <v>271</v>
      </c>
      <c r="L43" s="48"/>
      <c r="M43" s="8" t="str" cm="1">
        <f t="array" ref="M43">IFERROR(
  _xlfn.TEXTJOIN(";",1,_xlfn.MAP(
    _xlfn.TEXTSPLIT(L43,";"),
    _xlfn.LAMBDA(_xlpm.x,IFERROR(VLOOKUP(VALUE(_xlpm.x),device_tag!A:B,2,0),"error"))
  )),
"")</f>
        <v/>
      </c>
      <c r="N43" s="7">
        <v>3</v>
      </c>
      <c r="O43" s="7" t="s">
        <v>86</v>
      </c>
      <c r="Q43" s="16">
        <v>0</v>
      </c>
      <c r="V43" s="16" t="s">
        <v>76</v>
      </c>
      <c r="W43" s="16" t="s">
        <v>167</v>
      </c>
      <c r="X43" s="17" t="str">
        <f t="shared" si="30"/>
        <v>dp_130003004_bronze cannon</v>
      </c>
      <c r="Y43" s="7">
        <v>50</v>
      </c>
      <c r="Z43" s="7">
        <v>100</v>
      </c>
      <c r="AA43" s="35"/>
    </row>
    <row r="44" spans="1:48">
      <c r="A44" s="6">
        <v>130003005</v>
      </c>
      <c r="B44" s="7">
        <v>0</v>
      </c>
      <c r="C44" s="8" t="s">
        <v>168</v>
      </c>
      <c r="F44" s="6" t="str">
        <f t="shared" si="0"/>
        <v>device_name_130003005_giant_lance</v>
      </c>
      <c r="H44" s="6" t="str" cm="1">
        <f t="array" ref="H44">_xlfn.LET(_xlpm.icon_state,1,
_xlfn.IFS($A44="","",
ISTEXT($J44),_xlfn.CONCAT($J44,_xlpm.icon_state),
TRUE,_xlfn.CONCAT("di_",_xlpm.icon_state,"[icon_device_",_xlpm.icon_state,"_",IF($J44&lt;&gt;"",$J44,0),"]")))</f>
        <v>di_1[icon_device_1_0]</v>
      </c>
      <c r="I44" s="6" t="str" cm="1">
        <f t="array" ref="I44">_xlfn.LET(_xlpm.icon_state,3,
_xlfn.IFS($A44="","",
ISTEXT($J44),_xlfn.CONCAT($J44,_xlpm.icon_state),
TRUE,_xlfn.CONCAT("di_",_xlpm.icon_state,"[icon_device_",_xlpm.icon_state,"_",IF($J44&lt;&gt;"",$J44,0),"]")))</f>
        <v>di_3[icon_device_3_0]</v>
      </c>
      <c r="K44" s="6" t="s">
        <v>271</v>
      </c>
      <c r="L44" s="48"/>
      <c r="M44" s="8" t="str" cm="1">
        <f t="array" ref="M44">IFERROR(
  _xlfn.TEXTJOIN(";",1,_xlfn.MAP(
    _xlfn.TEXTSPLIT(L44,";"),
    _xlfn.LAMBDA(_xlpm.x,IFERROR(VLOOKUP(VALUE(_xlpm.x),device_tag!A:B,2,0),"error"))
  )),
"")</f>
        <v/>
      </c>
      <c r="N44" s="7">
        <v>3</v>
      </c>
      <c r="O44" s="7" t="s">
        <v>86</v>
      </c>
      <c r="Q44" s="16">
        <v>0</v>
      </c>
      <c r="V44" s="16" t="s">
        <v>76</v>
      </c>
      <c r="W44" s="16" t="s">
        <v>169</v>
      </c>
      <c r="X44" s="17" t="str">
        <f t="shared" si="30"/>
        <v>dp_130003005_giant_lance</v>
      </c>
      <c r="Y44" s="7">
        <v>50</v>
      </c>
      <c r="Z44" s="7">
        <v>100</v>
      </c>
      <c r="AA44" s="35"/>
    </row>
    <row r="45" spans="1:48">
      <c r="A45" s="6">
        <v>130003006</v>
      </c>
      <c r="B45" s="7">
        <v>0</v>
      </c>
      <c r="C45" s="8" t="s">
        <v>170</v>
      </c>
      <c r="F45" s="6" t="str">
        <f t="shared" si="0"/>
        <v>device_name_130003006_dragon_rocket</v>
      </c>
      <c r="H45" s="6" t="str" cm="1">
        <f t="array" ref="H45">_xlfn.LET(_xlpm.icon_state,1,
_xlfn.IFS($A45="","",
ISTEXT($J45),_xlfn.CONCAT($J45,_xlpm.icon_state),
TRUE,_xlfn.CONCAT("di_",_xlpm.icon_state,"[icon_device_",_xlpm.icon_state,"_",IF($J45&lt;&gt;"",$J45,0),"]")))</f>
        <v>di_1[icon_device_1_0]</v>
      </c>
      <c r="I45" s="6" t="str" cm="1">
        <f t="array" ref="I45">_xlfn.LET(_xlpm.icon_state,3,
_xlfn.IFS($A45="","",
ISTEXT($J45),_xlfn.CONCAT($J45,_xlpm.icon_state),
TRUE,_xlfn.CONCAT("di_",_xlpm.icon_state,"[icon_device_",_xlpm.icon_state,"_",IF($J45&lt;&gt;"",$J45,0),"]")))</f>
        <v>di_3[icon_device_3_0]</v>
      </c>
      <c r="K45" s="6" t="s">
        <v>271</v>
      </c>
      <c r="L45" s="48"/>
      <c r="M45" s="8" t="str" cm="1">
        <f t="array" ref="M45">IFERROR(
  _xlfn.TEXTJOIN(";",1,_xlfn.MAP(
    _xlfn.TEXTSPLIT(L45,";"),
    _xlfn.LAMBDA(_xlpm.x,IFERROR(VLOOKUP(VALUE(_xlpm.x),device_tag!A:B,2,0),"error"))
  )),
"")</f>
        <v/>
      </c>
      <c r="N45" s="7">
        <v>3</v>
      </c>
      <c r="O45" s="7" t="s">
        <v>86</v>
      </c>
      <c r="Q45" s="16">
        <v>0</v>
      </c>
      <c r="V45" s="16" t="s">
        <v>76</v>
      </c>
      <c r="W45" s="16" t="s">
        <v>171</v>
      </c>
      <c r="X45" s="17" t="str">
        <f t="shared" ref="X45" si="33">IF($A45&lt;&gt;"",_xlfn.TEXTJOIN("_",1,V45,$A45,W45),"")</f>
        <v>dp_130003006_dragon_rocket</v>
      </c>
      <c r="Y45" s="7">
        <v>50</v>
      </c>
      <c r="Z45" s="7">
        <v>100</v>
      </c>
      <c r="AA45" s="35"/>
    </row>
    <row r="46" spans="1:48">
      <c r="A46" s="6">
        <v>130003007</v>
      </c>
      <c r="B46" s="7">
        <v>0</v>
      </c>
      <c r="C46" s="8" t="s">
        <v>172</v>
      </c>
      <c r="F46" s="6" t="str">
        <f t="shared" si="0"/>
        <v>device_name_130003007_cluster_rocket</v>
      </c>
      <c r="H46" s="6" t="str" cm="1">
        <f t="array" ref="H46">_xlfn.LET(_xlpm.icon_state,1,
_xlfn.IFS($A46="","",
ISTEXT($J46),_xlfn.CONCAT($J46,_xlpm.icon_state),
TRUE,_xlfn.CONCAT("di_",_xlpm.icon_state,"[icon_device_",_xlpm.icon_state,"_",IF($J46&lt;&gt;"",$J46,0),"]")))</f>
        <v>di_1[icon_device_1_0]</v>
      </c>
      <c r="I46" s="6" t="str" cm="1">
        <f t="array" ref="I46">_xlfn.LET(_xlpm.icon_state,3,
_xlfn.IFS($A46="","",
ISTEXT($J46),_xlfn.CONCAT($J46,_xlpm.icon_state),
TRUE,_xlfn.CONCAT("di_",_xlpm.icon_state,"[icon_device_",_xlpm.icon_state,"_",IF($J46&lt;&gt;"",$J46,0),"]")))</f>
        <v>di_3[icon_device_3_0]</v>
      </c>
      <c r="K46" s="6" t="s">
        <v>271</v>
      </c>
      <c r="L46" s="48"/>
      <c r="M46" s="8" t="str" cm="1">
        <f t="array" ref="M46">IFERROR(
  _xlfn.TEXTJOIN(";",1,_xlfn.MAP(
    _xlfn.TEXTSPLIT(L46,";"),
    _xlfn.LAMBDA(_xlpm.x,IFERROR(VLOOKUP(VALUE(_xlpm.x),device_tag!A:B,2,0),"error"))
  )),
"")</f>
        <v/>
      </c>
      <c r="N46" s="7">
        <v>3</v>
      </c>
      <c r="O46" s="7" t="s">
        <v>86</v>
      </c>
      <c r="Q46" s="16">
        <v>0</v>
      </c>
      <c r="V46" s="16" t="s">
        <v>76</v>
      </c>
      <c r="W46" s="16" t="s">
        <v>173</v>
      </c>
      <c r="X46" s="17" t="str">
        <f t="shared" ref="X46" si="34">IF($A46&lt;&gt;"",_xlfn.TEXTJOIN("_",1,V46,$A46,W46),"")</f>
        <v>dp_130003007_cluster_rocket</v>
      </c>
      <c r="Y46" s="7">
        <v>50</v>
      </c>
      <c r="Z46" s="7">
        <v>100</v>
      </c>
      <c r="AA46" s="35"/>
    </row>
    <row r="47" spans="1:48">
      <c r="H47" s="6" t="str" cm="1">
        <f t="array" ref="H47">_xlfn.LET(_xlpm.icon_state,1,
_xlfn.IFS($A47="","",
ISTEXT($J47),_xlfn.CONCAT($J47,_xlpm.icon_state),
TRUE,_xlfn.CONCAT("di_",_xlpm.icon_state,"[icon_device_",_xlpm.icon_state,"_",IF($J47&lt;&gt;"",$J47,0),"]")))</f>
        <v/>
      </c>
      <c r="I47" s="6" t="str" cm="1">
        <f t="array" ref="I47">_xlfn.LET(_xlpm.icon_state,3,
_xlfn.IFS($A47="","",
ISTEXT($J47),_xlfn.CONCAT($J47,_xlpm.icon_state),
TRUE,_xlfn.CONCAT("di_",_xlpm.icon_state,"[icon_device_",_xlpm.icon_state,"_",IF($J47&lt;&gt;"",$J47,0),"]")))</f>
        <v/>
      </c>
      <c r="L47" s="48"/>
      <c r="M47" s="8" t="str" cm="1">
        <f t="array" ref="M47">IFERROR(
  _xlfn.TEXTJOIN(";",1,_xlfn.MAP(
    _xlfn.TEXTSPLIT(L47,";"),
    _xlfn.LAMBDA(_xlpm.x,IFERROR(VLOOKUP(VALUE(_xlpm.x),device_tag!A:B,2,0),"error"))
  )),
"")</f>
        <v/>
      </c>
    </row>
    <row r="48" spans="1:48">
      <c r="A48" s="6">
        <v>1340101</v>
      </c>
      <c r="B48" s="7">
        <v>0</v>
      </c>
      <c r="C48" s="8" t="s">
        <v>174</v>
      </c>
      <c r="D48" s="8" t="s">
        <v>67</v>
      </c>
      <c r="E48" s="8" t="s">
        <v>347</v>
      </c>
      <c r="F48" s="6" t="str">
        <f t="shared" ref="F48:F65" si="35">IF($A48&lt;&gt;"",_xlfn.TEXTJOIN("_",1,"device_name",$A48,$W48),"")</f>
        <v>device_name_1340101_buckler</v>
      </c>
      <c r="H48" s="6" t="str" cm="1">
        <f t="array" ref="H48">_xlfn.LET(_xlpm.icon_state,1,
_xlfn.IFS($A48="","",
ISTEXT($J48),_xlfn.CONCAT($J48,_xlpm.icon_state),
TRUE,_xlfn.CONCAT("di_",_xlpm.icon_state,"[icon_device_",_xlpm.icon_state,"_",IF($J48&lt;&gt;"",$J48,0),"]")))</f>
        <v>di_1[icon_device_1_4]</v>
      </c>
      <c r="I48" s="6" t="str" cm="1">
        <f t="array" ref="I48">_xlfn.LET(_xlpm.icon_state,3,
_xlfn.IFS($A48="","",
ISTEXT($J48),_xlfn.CONCAT($J48,_xlpm.icon_state),
TRUE,_xlfn.CONCAT("di_",_xlpm.icon_state,"[icon_device_",_xlpm.icon_state,"_",IF($J48&lt;&gt;"",$J48,0),"]")))</f>
        <v>di_3[icon_device_3_4]</v>
      </c>
      <c r="J48" s="54">
        <v>4</v>
      </c>
      <c r="K48" s="6" t="s">
        <v>271</v>
      </c>
      <c r="L48" s="48">
        <v>20400</v>
      </c>
      <c r="M48" s="8" t="str" cm="1">
        <f t="array" ref="M48">IFERROR(
  _xlfn.TEXTJOIN(";",1,_xlfn.MAP(
    _xlfn.TEXTSPLIT(L48,";"),
    _xlfn.LAMBDA(_xlpm.x,IFERROR(VLOOKUP(VALUE(_xlpm.x),device_tag!A:B,2,0),"error"))
  )),
"")</f>
        <v>盾牌</v>
      </c>
      <c r="N48" s="7">
        <v>3</v>
      </c>
      <c r="O48" s="7" t="s">
        <v>86</v>
      </c>
      <c r="T48" s="16">
        <v>0</v>
      </c>
      <c r="U48" s="16">
        <v>0</v>
      </c>
      <c r="V48" s="16" t="s">
        <v>70</v>
      </c>
      <c r="W48" s="16" t="s">
        <v>176</v>
      </c>
      <c r="X48" s="17" t="str">
        <f t="shared" ref="X48:X57" si="36">IF($A48&lt;&gt;"",_xlfn.TEXTJOIN("_",1,V48,$A48,W48),"")</f>
        <v>device_1340101_buckler</v>
      </c>
      <c r="Y48" s="7">
        <v>60</v>
      </c>
      <c r="Z48" s="7">
        <v>5</v>
      </c>
      <c r="AA48" s="35"/>
      <c r="AC48" s="7" t="str">
        <f t="shared" ref="AC48:AC55" si="37">_xlfn.TEXTJOIN("~",1,AD48:AE48)</f>
        <v>0~6</v>
      </c>
      <c r="AD48" s="19">
        <v>0</v>
      </c>
      <c r="AE48" s="19">
        <v>6</v>
      </c>
      <c r="AF48" s="6" t="s">
        <v>177</v>
      </c>
      <c r="AG48" s="7">
        <v>10</v>
      </c>
      <c r="AH48" s="7">
        <v>8</v>
      </c>
      <c r="AI48" s="7">
        <v>500</v>
      </c>
      <c r="AJ48" s="7">
        <v>500</v>
      </c>
      <c r="AK48" s="7">
        <v>2000</v>
      </c>
      <c r="AL48" s="35"/>
      <c r="AM48" s="35"/>
      <c r="AN48" s="7">
        <f t="shared" ref="AN48:AN55" si="38">$A48</f>
        <v>1340101</v>
      </c>
      <c r="AO48" s="35"/>
      <c r="AP48" s="35"/>
      <c r="AQ48" s="35"/>
      <c r="AR48" s="7" t="str">
        <f t="shared" ref="AR48" si="39">_xlfn.TEXTJOIN("~",1,AS48:AT48)</f>
        <v>10~6</v>
      </c>
      <c r="AS48" s="19">
        <v>10</v>
      </c>
      <c r="AT48" s="19">
        <v>6</v>
      </c>
      <c r="AU48" s="40">
        <v>1</v>
      </c>
      <c r="AV48" s="7" t="s">
        <v>366</v>
      </c>
    </row>
    <row r="49" spans="1:52">
      <c r="A49" s="6">
        <v>1340102</v>
      </c>
      <c r="B49" s="7">
        <v>0</v>
      </c>
      <c r="C49" s="8" t="s">
        <v>178</v>
      </c>
      <c r="D49" s="25" t="s">
        <v>158</v>
      </c>
      <c r="E49" s="26" t="s">
        <v>175</v>
      </c>
      <c r="F49" s="6" t="str">
        <f t="shared" si="35"/>
        <v>device_name_1340102_shield</v>
      </c>
      <c r="H49" s="6" t="str" cm="1">
        <f t="array" ref="H49">_xlfn.LET(_xlpm.icon_state,1,
_xlfn.IFS($A49="","",
ISTEXT($J49),_xlfn.CONCAT($J49,_xlpm.icon_state),
TRUE,_xlfn.CONCAT("di_",_xlpm.icon_state,"[icon_device_",_xlpm.icon_state,"_",IF($J49&lt;&gt;"",$J49,0),"]")))</f>
        <v>di_1[icon_device_1_25]</v>
      </c>
      <c r="I49" s="6" t="str" cm="1">
        <f t="array" ref="I49">_xlfn.LET(_xlpm.icon_state,3,
_xlfn.IFS($A49="","",
ISTEXT($J49),_xlfn.CONCAT($J49,_xlpm.icon_state),
TRUE,_xlfn.CONCAT("di_",_xlpm.icon_state,"[icon_device_",_xlpm.icon_state,"_",IF($J49&lt;&gt;"",$J49,0),"]")))</f>
        <v>di_3[icon_device_3_25]</v>
      </c>
      <c r="J49" s="54">
        <v>25</v>
      </c>
      <c r="K49" s="6" t="s">
        <v>271</v>
      </c>
      <c r="L49" s="48">
        <v>20400</v>
      </c>
      <c r="M49" s="8" t="str" cm="1">
        <f t="array" ref="M49">IFERROR(
  _xlfn.TEXTJOIN(";",1,_xlfn.MAP(
    _xlfn.TEXTSPLIT(L49,";"),
    _xlfn.LAMBDA(_xlpm.x,IFERROR(VLOOKUP(VALUE(_xlpm.x),device_tag!A:B,2,0),"error"))
  )),
"")</f>
        <v>盾牌</v>
      </c>
      <c r="N49" s="7">
        <v>3</v>
      </c>
      <c r="O49" s="7" t="s">
        <v>86</v>
      </c>
      <c r="T49" s="16">
        <v>0</v>
      </c>
      <c r="U49" s="16">
        <v>0</v>
      </c>
      <c r="V49" s="16" t="s">
        <v>76</v>
      </c>
      <c r="W49" s="16" t="s">
        <v>179</v>
      </c>
      <c r="X49" s="17" t="str">
        <f t="shared" si="36"/>
        <v>dp_1340102_shield</v>
      </c>
      <c r="Y49" s="7">
        <v>60</v>
      </c>
      <c r="Z49" s="7">
        <v>5</v>
      </c>
      <c r="AA49" s="35"/>
      <c r="AC49" s="7" t="str">
        <f t="shared" si="37"/>
        <v>0~6</v>
      </c>
      <c r="AD49" s="19">
        <v>0</v>
      </c>
      <c r="AE49" s="19">
        <v>6</v>
      </c>
      <c r="AF49" s="6" t="s">
        <v>177</v>
      </c>
      <c r="AG49" s="7">
        <v>10</v>
      </c>
      <c r="AH49" s="7">
        <v>8</v>
      </c>
      <c r="AI49" s="7">
        <v>500</v>
      </c>
      <c r="AJ49" s="7">
        <v>500</v>
      </c>
      <c r="AK49" s="7">
        <v>2000</v>
      </c>
      <c r="AL49" s="35"/>
      <c r="AM49" s="35"/>
      <c r="AN49" s="50">
        <f t="shared" si="38"/>
        <v>1340102</v>
      </c>
      <c r="AO49" s="35"/>
      <c r="AP49" s="35"/>
      <c r="AQ49" s="35"/>
      <c r="AR49" s="7" t="str">
        <f t="shared" ref="AR49:AR50" si="40">_xlfn.TEXTJOIN("~",1,AS49:AT49)</f>
        <v>10~6</v>
      </c>
      <c r="AS49" s="19">
        <v>10</v>
      </c>
      <c r="AT49" s="19">
        <v>6</v>
      </c>
      <c r="AU49" s="40">
        <v>1</v>
      </c>
      <c r="AV49" s="7" t="s">
        <v>366</v>
      </c>
      <c r="AZ49" s="41"/>
    </row>
    <row r="50" spans="1:52">
      <c r="A50" s="6">
        <v>1340103</v>
      </c>
      <c r="B50" s="7">
        <v>0</v>
      </c>
      <c r="C50" s="8" t="s">
        <v>180</v>
      </c>
      <c r="F50" s="6" t="str">
        <f t="shared" si="35"/>
        <v>device_name_1340103_testudo</v>
      </c>
      <c r="H50" s="6" t="str" cm="1">
        <f t="array" ref="H50">_xlfn.LET(_xlpm.icon_state,1,
_xlfn.IFS($A50="","",
ISTEXT($J50),_xlfn.CONCAT($J50,_xlpm.icon_state),
TRUE,_xlfn.CONCAT("di_",_xlpm.icon_state,"[icon_device_",_xlpm.icon_state,"_",IF($J50&lt;&gt;"",$J50,0),"]")))</f>
        <v>di_1[icon_device_1_31]</v>
      </c>
      <c r="I50" s="6" t="str" cm="1">
        <f t="array" ref="I50">_xlfn.LET(_xlpm.icon_state,3,
_xlfn.IFS($A50="","",
ISTEXT($J50),_xlfn.CONCAT($J50,_xlpm.icon_state),
TRUE,_xlfn.CONCAT("di_",_xlpm.icon_state,"[icon_device_",_xlpm.icon_state,"_",IF($J50&lt;&gt;"",$J50,0),"]")))</f>
        <v>di_3[icon_device_3_31]</v>
      </c>
      <c r="J50" s="54">
        <v>31</v>
      </c>
      <c r="K50" s="6" t="s">
        <v>271</v>
      </c>
      <c r="L50" s="48">
        <v>20400</v>
      </c>
      <c r="M50" s="8" t="str" cm="1">
        <f t="array" ref="M50">IFERROR(
  _xlfn.TEXTJOIN(";",1,_xlfn.MAP(
    _xlfn.TEXTSPLIT(L50,";"),
    _xlfn.LAMBDA(_xlpm.x,IFERROR(VLOOKUP(VALUE(_xlpm.x),device_tag!A:B,2,0),"error"))
  )),
"")</f>
        <v>盾牌</v>
      </c>
      <c r="N50" s="7">
        <v>3</v>
      </c>
      <c r="O50" s="7" t="s">
        <v>86</v>
      </c>
      <c r="T50" s="16">
        <v>0</v>
      </c>
      <c r="U50" s="16">
        <v>0</v>
      </c>
      <c r="V50" s="16" t="s">
        <v>76</v>
      </c>
      <c r="W50" s="16" t="s">
        <v>181</v>
      </c>
      <c r="X50" s="17" t="str">
        <f t="shared" ref="X50" si="41">IF($A50&lt;&gt;"",_xlfn.TEXTJOIN("_",1,V50,$A50,W50),"")</f>
        <v>dp_1340103_testudo</v>
      </c>
      <c r="Y50" s="7">
        <v>60</v>
      </c>
      <c r="Z50" s="7">
        <v>5</v>
      </c>
      <c r="AA50" s="35"/>
      <c r="AC50" s="7" t="str">
        <f t="shared" si="37"/>
        <v>0~6</v>
      </c>
      <c r="AD50" s="19">
        <v>0</v>
      </c>
      <c r="AE50" s="19">
        <v>6</v>
      </c>
      <c r="AF50" s="6" t="s">
        <v>177</v>
      </c>
      <c r="AG50" s="7">
        <v>10</v>
      </c>
      <c r="AH50" s="7">
        <v>8</v>
      </c>
      <c r="AI50" s="7">
        <v>500</v>
      </c>
      <c r="AJ50" s="7">
        <v>500</v>
      </c>
      <c r="AK50" s="7">
        <v>2000</v>
      </c>
      <c r="AL50" s="35"/>
      <c r="AM50" s="35"/>
      <c r="AN50" s="50">
        <f t="shared" si="38"/>
        <v>1340103</v>
      </c>
      <c r="AO50" s="35"/>
      <c r="AP50" s="35"/>
      <c r="AQ50" s="35"/>
      <c r="AR50" s="7" t="str">
        <f t="shared" si="40"/>
        <v>10~6</v>
      </c>
      <c r="AS50" s="19">
        <v>10</v>
      </c>
      <c r="AT50" s="19">
        <v>6</v>
      </c>
      <c r="AU50" s="40">
        <v>1</v>
      </c>
      <c r="AV50" s="7" t="s">
        <v>366</v>
      </c>
    </row>
    <row r="51" spans="1:52">
      <c r="A51" s="6">
        <v>1340104</v>
      </c>
      <c r="B51" s="7">
        <v>0</v>
      </c>
      <c r="C51" s="8" t="s">
        <v>182</v>
      </c>
      <c r="F51" s="6" t="str">
        <f t="shared" si="35"/>
        <v>device_name_1340104_leather_shield</v>
      </c>
      <c r="H51" s="6" t="str" cm="1">
        <f t="array" ref="H51">_xlfn.LET(_xlpm.icon_state,1,
_xlfn.IFS($A51="","",
ISTEXT($J51),_xlfn.CONCAT($J51,_xlpm.icon_state),
TRUE,_xlfn.CONCAT("di_",_xlpm.icon_state,"[icon_device_",_xlpm.icon_state,"_",IF($J51&lt;&gt;"",$J51,0),"]")))</f>
        <v>di_1[icon_device_1_14]</v>
      </c>
      <c r="I51" s="6" t="str" cm="1">
        <f t="array" ref="I51">_xlfn.LET(_xlpm.icon_state,3,
_xlfn.IFS($A51="","",
ISTEXT($J51),_xlfn.CONCAT($J51,_xlpm.icon_state),
TRUE,_xlfn.CONCAT("di_",_xlpm.icon_state,"[icon_device_",_xlpm.icon_state,"_",IF($J51&lt;&gt;"",$J51,0),"]")))</f>
        <v>di_3[icon_device_3_14]</v>
      </c>
      <c r="J51" s="54">
        <v>14</v>
      </c>
      <c r="K51" s="6" t="s">
        <v>271</v>
      </c>
      <c r="L51" s="48">
        <v>20400</v>
      </c>
      <c r="M51" s="8" t="str" cm="1">
        <f t="array" ref="M51">IFERROR(
  _xlfn.TEXTJOIN(";",1,_xlfn.MAP(
    _xlfn.TEXTSPLIT(L51,";"),
    _xlfn.LAMBDA(_xlpm.x,IFERROR(VLOOKUP(VALUE(_xlpm.x),device_tag!A:B,2,0),"error"))
  )),
"")</f>
        <v>盾牌</v>
      </c>
      <c r="N51" s="7">
        <v>3</v>
      </c>
      <c r="O51" s="7" t="s">
        <v>86</v>
      </c>
      <c r="T51" s="16">
        <v>0</v>
      </c>
      <c r="U51" s="16">
        <v>0</v>
      </c>
      <c r="V51" s="16" t="s">
        <v>76</v>
      </c>
      <c r="W51" s="16" t="s">
        <v>183</v>
      </c>
      <c r="X51" s="17" t="str">
        <f t="shared" ref="X51" si="42">IF($A51&lt;&gt;"",_xlfn.TEXTJOIN("_",1,V51,$A51,W51),"")</f>
        <v>dp_1340104_leather_shield</v>
      </c>
      <c r="Y51" s="7">
        <v>60</v>
      </c>
      <c r="Z51" s="7">
        <v>5</v>
      </c>
      <c r="AA51" s="35"/>
      <c r="AC51" s="7" t="str">
        <f t="shared" si="37"/>
        <v>0~6</v>
      </c>
      <c r="AD51" s="19">
        <v>0</v>
      </c>
      <c r="AE51" s="19">
        <v>6</v>
      </c>
      <c r="AF51" s="6" t="s">
        <v>177</v>
      </c>
      <c r="AG51" s="7">
        <v>10</v>
      </c>
      <c r="AH51" s="7">
        <v>8</v>
      </c>
      <c r="AI51" s="7">
        <v>500</v>
      </c>
      <c r="AJ51" s="7">
        <v>500</v>
      </c>
      <c r="AK51" s="7">
        <v>2000</v>
      </c>
      <c r="AL51" s="35"/>
      <c r="AM51" s="35"/>
      <c r="AN51" s="50">
        <f t="shared" si="38"/>
        <v>1340104</v>
      </c>
      <c r="AO51" s="35"/>
      <c r="AP51" s="35"/>
      <c r="AQ51" s="35"/>
      <c r="AR51" s="7" t="str">
        <f t="shared" ref="AR51:AR52" si="43">_xlfn.TEXTJOIN("~",1,AS51:AT51)</f>
        <v>10~6</v>
      </c>
      <c r="AS51" s="19">
        <v>10</v>
      </c>
      <c r="AT51" s="19">
        <v>6</v>
      </c>
      <c r="AU51" s="40">
        <v>1</v>
      </c>
      <c r="AV51" s="7" t="s">
        <v>366</v>
      </c>
    </row>
    <row r="52" spans="1:52">
      <c r="A52" s="6">
        <v>1340105</v>
      </c>
      <c r="B52" s="7">
        <v>0</v>
      </c>
      <c r="C52" s="8" t="s">
        <v>184</v>
      </c>
      <c r="F52" s="6" t="str">
        <f t="shared" si="35"/>
        <v>device_name_1340105_metal_plate</v>
      </c>
      <c r="H52" s="6" t="str" cm="1">
        <f t="array" ref="H52">_xlfn.LET(_xlpm.icon_state,1,
_xlfn.IFS($A52="","",
ISTEXT($J52),_xlfn.CONCAT($J52,_xlpm.icon_state),
TRUE,_xlfn.CONCAT("di_",_xlpm.icon_state,"[icon_device_",_xlpm.icon_state,"_",IF($J52&lt;&gt;"",$J52,0),"]")))</f>
        <v>di_1[icon_device_1_18]</v>
      </c>
      <c r="I52" s="6" t="str" cm="1">
        <f t="array" ref="I52">_xlfn.LET(_xlpm.icon_state,3,
_xlfn.IFS($A52="","",
ISTEXT($J52),_xlfn.CONCAT($J52,_xlpm.icon_state),
TRUE,_xlfn.CONCAT("di_",_xlpm.icon_state,"[icon_device_",_xlpm.icon_state,"_",IF($J52&lt;&gt;"",$J52,0),"]")))</f>
        <v>di_3[icon_device_3_18]</v>
      </c>
      <c r="J52" s="54">
        <v>18</v>
      </c>
      <c r="K52" s="6" t="s">
        <v>271</v>
      </c>
      <c r="L52" s="48">
        <v>20400</v>
      </c>
      <c r="M52" s="8" t="str" cm="1">
        <f t="array" ref="M52">IFERROR(
  _xlfn.TEXTJOIN(";",1,_xlfn.MAP(
    _xlfn.TEXTSPLIT(L52,";"),
    _xlfn.LAMBDA(_xlpm.x,IFERROR(VLOOKUP(VALUE(_xlpm.x),device_tag!A:B,2,0),"error"))
  )),
"")</f>
        <v>盾牌</v>
      </c>
      <c r="N52" s="7">
        <v>3</v>
      </c>
      <c r="O52" s="7" t="s">
        <v>86</v>
      </c>
      <c r="T52" s="16">
        <v>0</v>
      </c>
      <c r="U52" s="16">
        <v>0</v>
      </c>
      <c r="V52" s="16" t="s">
        <v>76</v>
      </c>
      <c r="W52" s="16" t="s">
        <v>185</v>
      </c>
      <c r="X52" s="17" t="str">
        <f t="shared" ref="X52" si="44">IF($A52&lt;&gt;"",_xlfn.TEXTJOIN("_",1,V52,$A52,W52),"")</f>
        <v>dp_1340105_metal_plate</v>
      </c>
      <c r="Y52" s="7">
        <v>60</v>
      </c>
      <c r="Z52" s="7">
        <v>5</v>
      </c>
      <c r="AA52" s="35"/>
      <c r="AC52" s="7" t="str">
        <f t="shared" si="37"/>
        <v>0~6</v>
      </c>
      <c r="AD52" s="19">
        <v>0</v>
      </c>
      <c r="AE52" s="19">
        <v>6</v>
      </c>
      <c r="AF52" s="6" t="s">
        <v>177</v>
      </c>
      <c r="AG52" s="7">
        <v>10</v>
      </c>
      <c r="AH52" s="7">
        <v>8</v>
      </c>
      <c r="AI52" s="7">
        <v>500</v>
      </c>
      <c r="AJ52" s="7">
        <v>500</v>
      </c>
      <c r="AK52" s="7">
        <v>2000</v>
      </c>
      <c r="AL52" s="35"/>
      <c r="AM52" s="35"/>
      <c r="AN52" s="50">
        <f t="shared" si="38"/>
        <v>1340105</v>
      </c>
      <c r="AO52" s="35"/>
      <c r="AP52" s="35"/>
      <c r="AQ52" s="35"/>
      <c r="AR52" s="7" t="str">
        <f t="shared" si="43"/>
        <v>10~6</v>
      </c>
      <c r="AS52" s="19">
        <v>10</v>
      </c>
      <c r="AT52" s="19">
        <v>6</v>
      </c>
      <c r="AU52" s="40">
        <v>1</v>
      </c>
      <c r="AV52" s="7" t="s">
        <v>366</v>
      </c>
    </row>
    <row r="53" spans="1:52">
      <c r="A53" s="6">
        <v>1340106</v>
      </c>
      <c r="B53" s="7">
        <v>0</v>
      </c>
      <c r="C53" s="8" t="s">
        <v>186</v>
      </c>
      <c r="F53" s="6" t="str">
        <f t="shared" si="35"/>
        <v>device_name_1340106_spiked_shield</v>
      </c>
      <c r="H53" s="6" t="str" cm="1">
        <f t="array" ref="H53">_xlfn.LET(_xlpm.icon_state,1,
_xlfn.IFS($A53="","",
ISTEXT($J53),_xlfn.CONCAT($J53,_xlpm.icon_state),
TRUE,_xlfn.CONCAT("di_",_xlpm.icon_state,"[icon_device_",_xlpm.icon_state,"_",IF($J53&lt;&gt;"",$J53,0),"]")))</f>
        <v>di_1[icon_device_1_30]</v>
      </c>
      <c r="I53" s="6" t="str" cm="1">
        <f t="array" ref="I53">_xlfn.LET(_xlpm.icon_state,3,
_xlfn.IFS($A53="","",
ISTEXT($J53),_xlfn.CONCAT($J53,_xlpm.icon_state),
TRUE,_xlfn.CONCAT("di_",_xlpm.icon_state,"[icon_device_",_xlpm.icon_state,"_",IF($J53&lt;&gt;"",$J53,0),"]")))</f>
        <v>di_3[icon_device_3_30]</v>
      </c>
      <c r="J53" s="54">
        <v>30</v>
      </c>
      <c r="K53" s="6" t="s">
        <v>271</v>
      </c>
      <c r="L53" s="48">
        <v>20400</v>
      </c>
      <c r="M53" s="8" t="str" cm="1">
        <f t="array" ref="M53">IFERROR(
  _xlfn.TEXTJOIN(";",1,_xlfn.MAP(
    _xlfn.TEXTSPLIT(L53,";"),
    _xlfn.LAMBDA(_xlpm.x,IFERROR(VLOOKUP(VALUE(_xlpm.x),device_tag!A:B,2,0),"error"))
  )),
"")</f>
        <v>盾牌</v>
      </c>
      <c r="N53" s="7">
        <v>3</v>
      </c>
      <c r="O53" s="7" t="s">
        <v>86</v>
      </c>
      <c r="T53" s="16">
        <v>0</v>
      </c>
      <c r="U53" s="16">
        <v>0</v>
      </c>
      <c r="V53" s="16" t="s">
        <v>76</v>
      </c>
      <c r="W53" s="16" t="s">
        <v>187</v>
      </c>
      <c r="X53" s="17" t="str">
        <f t="shared" si="36"/>
        <v>dp_1340106_spiked_shield</v>
      </c>
      <c r="Y53" s="7">
        <v>60</v>
      </c>
      <c r="Z53" s="7">
        <v>5</v>
      </c>
      <c r="AA53" s="35"/>
      <c r="AC53" s="7" t="str">
        <f t="shared" si="37"/>
        <v>0~6</v>
      </c>
      <c r="AD53" s="19">
        <v>0</v>
      </c>
      <c r="AE53" s="19">
        <v>6</v>
      </c>
      <c r="AF53" s="6" t="s">
        <v>177</v>
      </c>
      <c r="AG53" s="7">
        <v>10</v>
      </c>
      <c r="AH53" s="7">
        <v>8</v>
      </c>
      <c r="AI53" s="7">
        <v>500</v>
      </c>
      <c r="AJ53" s="7">
        <v>500</v>
      </c>
      <c r="AK53" s="7">
        <v>2000</v>
      </c>
      <c r="AL53" s="35"/>
      <c r="AM53" s="35"/>
      <c r="AN53" s="50">
        <f t="shared" si="38"/>
        <v>1340106</v>
      </c>
      <c r="AO53" s="35"/>
      <c r="AP53" s="35"/>
      <c r="AQ53" s="35"/>
      <c r="AR53" s="7" t="str">
        <f t="shared" ref="AR53:AR54" si="45">_xlfn.TEXTJOIN("~",1,AS53:AT53)</f>
        <v>10~6</v>
      </c>
      <c r="AS53" s="19">
        <v>10</v>
      </c>
      <c r="AT53" s="19">
        <v>6</v>
      </c>
      <c r="AU53" s="40">
        <v>1</v>
      </c>
      <c r="AV53" s="7" t="s">
        <v>366</v>
      </c>
    </row>
    <row r="54" spans="1:52">
      <c r="A54" s="6">
        <v>1340107</v>
      </c>
      <c r="B54" s="7">
        <v>0</v>
      </c>
      <c r="C54" s="8" t="s">
        <v>188</v>
      </c>
      <c r="F54" s="6" t="str">
        <f t="shared" si="35"/>
        <v>device_name_1340107_vine_shield</v>
      </c>
      <c r="H54" s="6" t="str" cm="1">
        <f t="array" ref="H54">_xlfn.LET(_xlpm.icon_state,1,
_xlfn.IFS($A54="","",
ISTEXT($J54),_xlfn.CONCAT($J54,_xlpm.icon_state),
TRUE,_xlfn.CONCAT("di_",_xlpm.icon_state,"[icon_device_",_xlpm.icon_state,"_",IF($J54&lt;&gt;"",$J54,0),"]")))</f>
        <v>di_1[icon_device_1_32]</v>
      </c>
      <c r="I54" s="6" t="str" cm="1">
        <f t="array" ref="I54">_xlfn.LET(_xlpm.icon_state,3,
_xlfn.IFS($A54="","",
ISTEXT($J54),_xlfn.CONCAT($J54,_xlpm.icon_state),
TRUE,_xlfn.CONCAT("di_",_xlpm.icon_state,"[icon_device_",_xlpm.icon_state,"_",IF($J54&lt;&gt;"",$J54,0),"]")))</f>
        <v>di_3[icon_device_3_32]</v>
      </c>
      <c r="J54" s="54">
        <v>32</v>
      </c>
      <c r="K54" s="6" t="s">
        <v>271</v>
      </c>
      <c r="L54" s="48">
        <v>20400</v>
      </c>
      <c r="M54" s="8" t="str" cm="1">
        <f t="array" ref="M54">IFERROR(
  _xlfn.TEXTJOIN(";",1,_xlfn.MAP(
    _xlfn.TEXTSPLIT(L54,";"),
    _xlfn.LAMBDA(_xlpm.x,IFERROR(VLOOKUP(VALUE(_xlpm.x),device_tag!A:B,2,0),"error"))
  )),
"")</f>
        <v>盾牌</v>
      </c>
      <c r="N54" s="7">
        <v>3</v>
      </c>
      <c r="O54" s="7" t="s">
        <v>86</v>
      </c>
      <c r="T54" s="16">
        <v>0</v>
      </c>
      <c r="U54" s="16">
        <v>0</v>
      </c>
      <c r="V54" s="16" t="s">
        <v>76</v>
      </c>
      <c r="W54" s="16" t="s">
        <v>189</v>
      </c>
      <c r="X54" s="17" t="str">
        <f t="shared" si="36"/>
        <v>dp_1340107_vine_shield</v>
      </c>
      <c r="Y54" s="7">
        <v>60</v>
      </c>
      <c r="Z54" s="7">
        <v>5</v>
      </c>
      <c r="AA54" s="35"/>
      <c r="AC54" s="7" t="str">
        <f t="shared" si="37"/>
        <v>0~6</v>
      </c>
      <c r="AD54" s="19">
        <v>0</v>
      </c>
      <c r="AE54" s="19">
        <v>6</v>
      </c>
      <c r="AF54" s="6" t="s">
        <v>177</v>
      </c>
      <c r="AG54" s="7">
        <v>10</v>
      </c>
      <c r="AH54" s="7">
        <v>8</v>
      </c>
      <c r="AI54" s="7">
        <v>500</v>
      </c>
      <c r="AJ54" s="7">
        <v>500</v>
      </c>
      <c r="AK54" s="7">
        <v>2000</v>
      </c>
      <c r="AL54" s="35"/>
      <c r="AM54" s="35"/>
      <c r="AN54" s="50">
        <f t="shared" si="38"/>
        <v>1340107</v>
      </c>
      <c r="AO54" s="35"/>
      <c r="AP54" s="35"/>
      <c r="AQ54" s="35"/>
      <c r="AR54" s="7" t="str">
        <f t="shared" si="45"/>
        <v>10~6</v>
      </c>
      <c r="AS54" s="19">
        <v>10</v>
      </c>
      <c r="AT54" s="19">
        <v>6</v>
      </c>
      <c r="AU54" s="40">
        <v>1</v>
      </c>
      <c r="AV54" s="7" t="s">
        <v>366</v>
      </c>
    </row>
    <row r="55" spans="1:52">
      <c r="A55" s="6">
        <v>1340108</v>
      </c>
      <c r="B55" s="7">
        <v>0</v>
      </c>
      <c r="C55" s="8" t="s">
        <v>190</v>
      </c>
      <c r="F55" s="6" t="str">
        <f t="shared" si="35"/>
        <v>device_name_1340108_protective_short_sword</v>
      </c>
      <c r="H55" s="6" t="str" cm="1">
        <f t="array" ref="H55">_xlfn.LET(_xlpm.icon_state,1,
_xlfn.IFS($A55="","",
ISTEXT($J55),_xlfn.CONCAT($J55,_xlpm.icon_state),
TRUE,_xlfn.CONCAT("di_",_xlpm.icon_state,"[icon_device_",_xlpm.icon_state,"_",IF($J55&lt;&gt;"",$J55,0),"]")))</f>
        <v>di_1[icon_device_1_22]</v>
      </c>
      <c r="I55" s="6" t="str" cm="1">
        <f t="array" ref="I55">_xlfn.LET(_xlpm.icon_state,3,
_xlfn.IFS($A55="","",
ISTEXT($J55),_xlfn.CONCAT($J55,_xlpm.icon_state),
TRUE,_xlfn.CONCAT("di_",_xlpm.icon_state,"[icon_device_",_xlpm.icon_state,"_",IF($J55&lt;&gt;"",$J55,0),"]")))</f>
        <v>di_3[icon_device_3_22]</v>
      </c>
      <c r="J55" s="54">
        <v>22</v>
      </c>
      <c r="K55" s="6" t="s">
        <v>271</v>
      </c>
      <c r="L55" s="48">
        <v>20400</v>
      </c>
      <c r="M55" s="8" t="str" cm="1">
        <f t="array" ref="M55">IFERROR(
  _xlfn.TEXTJOIN(";",1,_xlfn.MAP(
    _xlfn.TEXTSPLIT(L55,";"),
    _xlfn.LAMBDA(_xlpm.x,IFERROR(VLOOKUP(VALUE(_xlpm.x),device_tag!A:B,2,0),"error"))
  )),
"")</f>
        <v>盾牌</v>
      </c>
      <c r="N55" s="7">
        <v>3</v>
      </c>
      <c r="O55" s="7" t="s">
        <v>86</v>
      </c>
      <c r="T55" s="16">
        <v>0</v>
      </c>
      <c r="U55" s="16">
        <v>0</v>
      </c>
      <c r="V55" s="16" t="s">
        <v>76</v>
      </c>
      <c r="W55" s="16" t="s">
        <v>191</v>
      </c>
      <c r="X55" s="17" t="str">
        <f t="shared" ref="X55" si="46">IF($A55&lt;&gt;"",_xlfn.TEXTJOIN("_",1,V55,$A55,W55),"")</f>
        <v>dp_1340108_protective_short_sword</v>
      </c>
      <c r="Y55" s="7">
        <v>60</v>
      </c>
      <c r="Z55" s="7">
        <v>5</v>
      </c>
      <c r="AA55" s="35"/>
      <c r="AC55" s="7" t="str">
        <f t="shared" si="37"/>
        <v>0~6</v>
      </c>
      <c r="AD55" s="19">
        <v>0</v>
      </c>
      <c r="AE55" s="19">
        <v>6</v>
      </c>
      <c r="AF55" s="6" t="s">
        <v>177</v>
      </c>
      <c r="AG55" s="7">
        <v>10</v>
      </c>
      <c r="AH55" s="7">
        <v>8</v>
      </c>
      <c r="AI55" s="7">
        <v>500</v>
      </c>
      <c r="AJ55" s="7">
        <v>500</v>
      </c>
      <c r="AK55" s="7">
        <v>2000</v>
      </c>
      <c r="AL55" s="35"/>
      <c r="AM55" s="35"/>
      <c r="AN55" s="50">
        <f t="shared" si="38"/>
        <v>1340108</v>
      </c>
      <c r="AO55" s="35"/>
      <c r="AP55" s="35"/>
      <c r="AQ55" s="35"/>
      <c r="AR55" s="7" t="str">
        <f t="shared" ref="AR55" si="47">_xlfn.TEXTJOIN("~",1,AS55:AT55)</f>
        <v>10~6</v>
      </c>
      <c r="AS55" s="19">
        <v>10</v>
      </c>
      <c r="AT55" s="19">
        <v>6</v>
      </c>
      <c r="AU55" s="40">
        <v>1</v>
      </c>
      <c r="AV55" s="7" t="s">
        <v>366</v>
      </c>
    </row>
    <row r="56" spans="1:52">
      <c r="F56" s="6" t="str">
        <f t="shared" si="35"/>
        <v/>
      </c>
      <c r="H56" s="6" t="str" cm="1">
        <f t="array" ref="H56">_xlfn.LET(_xlpm.icon_state,1,
_xlfn.IFS($A56="","",
ISTEXT($J56),_xlfn.CONCAT($J56,_xlpm.icon_state),
TRUE,_xlfn.CONCAT("di_",_xlpm.icon_state,"[icon_device_",_xlpm.icon_state,"_",IF($J56&lt;&gt;"",$J56,0),"]")))</f>
        <v/>
      </c>
      <c r="I56" s="6" t="str" cm="1">
        <f t="array" ref="I56">_xlfn.LET(_xlpm.icon_state,3,
_xlfn.IFS($A56="","",
ISTEXT($J56),_xlfn.CONCAT($J56,_xlpm.icon_state),
TRUE,_xlfn.CONCAT("di_",_xlpm.icon_state,"[icon_device_",_xlpm.icon_state,"_",IF($J56&lt;&gt;"",$J56,0),"]")))</f>
        <v/>
      </c>
      <c r="L56" s="48"/>
      <c r="M56" s="8" t="str" cm="1">
        <f t="array" ref="M56">IFERROR(
  _xlfn.TEXTJOIN(";",1,_xlfn.MAP(
    _xlfn.TEXTSPLIT(L56,";"),
    _xlfn.LAMBDA(_xlpm.x,IFERROR(VLOOKUP(VALUE(_xlpm.x),device_tag!A:B,2,0),"error"))
  )),
"")</f>
        <v/>
      </c>
      <c r="X56" s="17" t="str">
        <f t="shared" si="36"/>
        <v/>
      </c>
    </row>
    <row r="57" spans="1:52">
      <c r="A57" s="6">
        <v>1350101</v>
      </c>
      <c r="B57" s="7">
        <v>0</v>
      </c>
      <c r="C57" s="8" t="s">
        <v>192</v>
      </c>
      <c r="D57" s="8" t="s">
        <v>67</v>
      </c>
      <c r="E57" s="8" t="s">
        <v>193</v>
      </c>
      <c r="F57" s="6" t="str">
        <f t="shared" si="35"/>
        <v>device_name_1350101_hookrope</v>
      </c>
      <c r="H57" s="6" t="str" cm="1">
        <f t="array" ref="H57">_xlfn.LET(_xlpm.icon_state,1,
_xlfn.IFS($A57="","",
ISTEXT($J57),_xlfn.CONCAT($J57,_xlpm.icon_state),
TRUE,_xlfn.CONCAT("di_",_xlpm.icon_state,"[icon_device_",_xlpm.icon_state,"_",IF($J57&lt;&gt;"",$J57,0),"]")))</f>
        <v>di_1[icon_device_1_13]</v>
      </c>
      <c r="I57" s="6" t="str" cm="1">
        <f t="array" ref="I57">_xlfn.LET(_xlpm.icon_state,3,
_xlfn.IFS($A57="","",
ISTEXT($J57),_xlfn.CONCAT($J57,_xlpm.icon_state),
TRUE,_xlfn.CONCAT("di_",_xlpm.icon_state,"[icon_device_",_xlpm.icon_state,"_",IF($J57&lt;&gt;"",$J57,0),"]")))</f>
        <v>di_3[icon_device_3_13]</v>
      </c>
      <c r="J57" s="54">
        <v>13</v>
      </c>
      <c r="K57" s="6" t="s">
        <v>271</v>
      </c>
      <c r="L57" s="48">
        <v>20500</v>
      </c>
      <c r="M57" s="8" t="str" cm="1">
        <f t="array" ref="M57">IFERROR(
  _xlfn.TEXTJOIN(";",1,_xlfn.MAP(
    _xlfn.TEXTSPLIT(L57,";"),
    _xlfn.LAMBDA(_xlpm.x,IFERROR(VLOOKUP(VALUE(_xlpm.x),device_tag!A:B,2,0),"error"))
  )),
"")</f>
        <v>钩索</v>
      </c>
      <c r="N57" s="7">
        <v>1</v>
      </c>
      <c r="O57" s="7" t="s">
        <v>86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 t="s">
        <v>70</v>
      </c>
      <c r="W57" s="16" t="s">
        <v>194</v>
      </c>
      <c r="X57" s="17" t="str">
        <f t="shared" si="36"/>
        <v>device_1350101_hookrope</v>
      </c>
      <c r="Y57" s="7">
        <v>50</v>
      </c>
      <c r="Z57" s="7">
        <v>20</v>
      </c>
      <c r="AA57" s="7">
        <v>1</v>
      </c>
      <c r="AB57" s="7">
        <v>0</v>
      </c>
      <c r="AC57" s="7" t="str">
        <f>_xlfn.TEXTJOIN("~",1,AD57:AE57)</f>
        <v>3~10</v>
      </c>
      <c r="AD57" s="19">
        <v>3</v>
      </c>
      <c r="AE57" s="19">
        <v>10</v>
      </c>
      <c r="AF57" s="6" t="s">
        <v>195</v>
      </c>
      <c r="AG57" s="7">
        <v>2</v>
      </c>
      <c r="AH57" s="7">
        <v>0</v>
      </c>
      <c r="AI57" s="7">
        <v>500</v>
      </c>
      <c r="AJ57" s="7">
        <v>500</v>
      </c>
      <c r="AK57" s="7">
        <v>2000</v>
      </c>
      <c r="AL57" s="35"/>
      <c r="AM57" s="35"/>
      <c r="AN57" s="35"/>
      <c r="AO57" s="7">
        <f>$A57</f>
        <v>1350101</v>
      </c>
      <c r="AP57" s="35"/>
      <c r="AQ57" s="35"/>
      <c r="AR57" s="7" t="str">
        <f>_xlfn.TEXTJOIN("~",0,AS57:AT57)</f>
        <v>2~0</v>
      </c>
      <c r="AS57" s="19">
        <v>2</v>
      </c>
      <c r="AT57" s="36">
        <v>0</v>
      </c>
      <c r="AU57" s="40">
        <v>1</v>
      </c>
      <c r="AV57" s="7" t="s">
        <v>286</v>
      </c>
    </row>
    <row r="58" spans="1:52">
      <c r="A58" s="6">
        <v>1350102</v>
      </c>
      <c r="B58" s="7">
        <v>0</v>
      </c>
      <c r="C58" s="8" t="s">
        <v>196</v>
      </c>
      <c r="D58" s="8" t="s">
        <v>67</v>
      </c>
      <c r="E58" s="8" t="s">
        <v>197</v>
      </c>
      <c r="F58" s="6" t="str">
        <f t="shared" si="35"/>
        <v>device_name_1350102_merchant_crane</v>
      </c>
      <c r="H58" s="6" t="str" cm="1">
        <f t="array" ref="H58">_xlfn.LET(_xlpm.icon_state,1,
_xlfn.IFS($A58="","",
ISTEXT($J58),_xlfn.CONCAT($J58,_xlpm.icon_state),
TRUE,_xlfn.CONCAT("di_",_xlpm.icon_state,"[icon_device_",_xlpm.icon_state,"_",IF($J58&lt;&gt;"",$J58,0),"]")))</f>
        <v>di_1[icon_device_1_16]</v>
      </c>
      <c r="I58" s="6" t="str" cm="1">
        <f t="array" ref="I58">_xlfn.LET(_xlpm.icon_state,3,
_xlfn.IFS($A58="","",
ISTEXT($J58),_xlfn.CONCAT($J58,_xlpm.icon_state),
TRUE,_xlfn.CONCAT("di_",_xlpm.icon_state,"[icon_device_",_xlpm.icon_state,"_",IF($J58&lt;&gt;"",$J58,0),"]")))</f>
        <v>di_3[icon_device_3_16]</v>
      </c>
      <c r="J58" s="54">
        <v>16</v>
      </c>
      <c r="K58" s="6" t="s">
        <v>271</v>
      </c>
      <c r="L58" s="48">
        <v>20500</v>
      </c>
      <c r="M58" s="8" t="str" cm="1">
        <f t="array" ref="M58">IFERROR(
  _xlfn.TEXTJOIN(";",1,_xlfn.MAP(
    _xlfn.TEXTSPLIT(L58,";"),
    _xlfn.LAMBDA(_xlpm.x,IFERROR(VLOOKUP(VALUE(_xlpm.x),device_tag!A:B,2,0),"error"))
  )),
"")</f>
        <v>钩索</v>
      </c>
      <c r="N58" s="7">
        <v>1</v>
      </c>
      <c r="O58" s="7" t="s">
        <v>86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 t="s">
        <v>70</v>
      </c>
      <c r="W58" s="16" t="s">
        <v>198</v>
      </c>
      <c r="X58" s="17" t="str">
        <f t="shared" ref="X58:X60" si="48">IF($A58&lt;&gt;"",_xlfn.TEXTJOIN("_",1,V58,$A58,W58),"")</f>
        <v>device_1350102_merchant_crane</v>
      </c>
      <c r="Y58" s="7">
        <v>50</v>
      </c>
      <c r="Z58" s="7">
        <v>20</v>
      </c>
      <c r="AA58" s="7">
        <v>1</v>
      </c>
      <c r="AB58" s="7">
        <v>0</v>
      </c>
      <c r="AC58" s="7" t="str">
        <f>_xlfn.TEXTJOIN("~",1,AD58:AE58)</f>
        <v>2.5~9</v>
      </c>
      <c r="AD58" s="19">
        <v>2.5</v>
      </c>
      <c r="AE58" s="19">
        <v>9</v>
      </c>
      <c r="AF58" s="6" t="s">
        <v>195</v>
      </c>
      <c r="AG58" s="7">
        <v>1</v>
      </c>
      <c r="AH58" s="7">
        <v>0</v>
      </c>
      <c r="AI58" s="7">
        <v>500</v>
      </c>
      <c r="AJ58" s="7">
        <v>500</v>
      </c>
      <c r="AK58" s="7">
        <v>2000</v>
      </c>
      <c r="AL58" s="35"/>
      <c r="AM58" s="35"/>
      <c r="AN58" s="35"/>
      <c r="AO58" s="7">
        <f t="shared" ref="AO58:AP65" si="49">$A58</f>
        <v>1350102</v>
      </c>
      <c r="AP58" s="35"/>
      <c r="AQ58" s="35"/>
      <c r="AR58" s="7" t="str">
        <f t="shared" ref="AR58:AR61" si="50">_xlfn.TEXTJOIN("~",0,AS58:AT58)</f>
        <v>2.5~0</v>
      </c>
      <c r="AS58" s="19">
        <v>2.5</v>
      </c>
      <c r="AT58" s="36">
        <v>0</v>
      </c>
      <c r="AU58" s="40">
        <v>1</v>
      </c>
      <c r="AV58" s="7" t="s">
        <v>286</v>
      </c>
    </row>
    <row r="59" spans="1:52">
      <c r="A59" s="6">
        <v>1350103</v>
      </c>
      <c r="B59" s="7">
        <v>0</v>
      </c>
      <c r="C59" s="8" t="s">
        <v>199</v>
      </c>
      <c r="D59" s="8" t="s">
        <v>67</v>
      </c>
      <c r="E59" s="8" t="s">
        <v>200</v>
      </c>
      <c r="F59" s="6" t="str">
        <f t="shared" si="35"/>
        <v>device_name_1350103_merchant_tower_crane</v>
      </c>
      <c r="H59" s="6" t="str" cm="1">
        <f t="array" ref="H59">_xlfn.LET(_xlpm.icon_state,1,
_xlfn.IFS($A59="","",
ISTEXT($J59),_xlfn.CONCAT($J59,_xlpm.icon_state),
TRUE,_xlfn.CONCAT("di_",_xlpm.icon_state,"[icon_device_",_xlpm.icon_state,"_",IF($J59&lt;&gt;"",$J59,0),"]")))</f>
        <v>di_1[icon_device_1_17]</v>
      </c>
      <c r="I59" s="6" t="str" cm="1">
        <f t="array" ref="I59">_xlfn.LET(_xlpm.icon_state,3,
_xlfn.IFS($A59="","",
ISTEXT($J59),_xlfn.CONCAT($J59,_xlpm.icon_state),
TRUE,_xlfn.CONCAT("di_",_xlpm.icon_state,"[icon_device_",_xlpm.icon_state,"_",IF($J59&lt;&gt;"",$J59,0),"]")))</f>
        <v>di_3[icon_device_3_17]</v>
      </c>
      <c r="J59" s="54">
        <v>17</v>
      </c>
      <c r="K59" s="6" t="s">
        <v>271</v>
      </c>
      <c r="L59" s="48">
        <v>20500</v>
      </c>
      <c r="M59" s="8" t="str" cm="1">
        <f t="array" ref="M59">IFERROR(
  _xlfn.TEXTJOIN(";",1,_xlfn.MAP(
    _xlfn.TEXTSPLIT(L59,";"),
    _xlfn.LAMBDA(_xlpm.x,IFERROR(VLOOKUP(VALUE(_xlpm.x),device_tag!A:B,2,0),"error"))
  )),
"")</f>
        <v>钩索</v>
      </c>
      <c r="N59" s="7">
        <v>1</v>
      </c>
      <c r="O59" s="7" t="s">
        <v>86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 t="s">
        <v>70</v>
      </c>
      <c r="W59" s="16" t="s">
        <v>201</v>
      </c>
      <c r="X59" s="17" t="str">
        <f t="shared" ref="X59" si="51">IF($A59&lt;&gt;"",_xlfn.TEXTJOIN("_",1,V59,$A59,W59),"")</f>
        <v>device_1350103_merchant_tower_crane</v>
      </c>
      <c r="Y59" s="7">
        <v>50</v>
      </c>
      <c r="Z59" s="7">
        <v>20</v>
      </c>
      <c r="AA59" s="7">
        <v>1</v>
      </c>
      <c r="AB59" s="7">
        <v>0</v>
      </c>
      <c r="AC59" s="7" t="str">
        <f>_xlfn.TEXTJOIN("~",1,AD59:AE59)</f>
        <v>3~13</v>
      </c>
      <c r="AD59" s="19">
        <v>3</v>
      </c>
      <c r="AE59" s="19">
        <v>13</v>
      </c>
      <c r="AF59" s="6" t="s">
        <v>195</v>
      </c>
      <c r="AG59" s="7">
        <v>1</v>
      </c>
      <c r="AH59" s="7">
        <v>0</v>
      </c>
      <c r="AI59" s="7">
        <v>500</v>
      </c>
      <c r="AJ59" s="7">
        <v>500</v>
      </c>
      <c r="AK59" s="7">
        <v>2000</v>
      </c>
      <c r="AL59" s="35"/>
      <c r="AM59" s="35"/>
      <c r="AN59" s="35"/>
      <c r="AO59" s="7">
        <f t="shared" si="49"/>
        <v>1350103</v>
      </c>
      <c r="AP59" s="35"/>
      <c r="AQ59" s="35"/>
      <c r="AR59" s="7" t="str">
        <f t="shared" ref="AR59" si="52">_xlfn.TEXTJOIN("~",0,AS59:AT59)</f>
        <v>2.5~0</v>
      </c>
      <c r="AS59" s="19">
        <v>2.5</v>
      </c>
      <c r="AT59" s="36">
        <v>0</v>
      </c>
      <c r="AU59" s="40">
        <v>1</v>
      </c>
      <c r="AV59" s="7" t="s">
        <v>286</v>
      </c>
    </row>
    <row r="60" spans="1:52">
      <c r="A60" s="6">
        <v>1351101</v>
      </c>
      <c r="B60" s="7">
        <v>0</v>
      </c>
      <c r="C60" s="8" t="s">
        <v>202</v>
      </c>
      <c r="D60" s="8" t="s">
        <v>99</v>
      </c>
      <c r="E60" s="8" t="s">
        <v>203</v>
      </c>
      <c r="F60" s="6" t="str">
        <f t="shared" si="35"/>
        <v>device_name_1351101_slave_hookrope</v>
      </c>
      <c r="H60" s="6" t="str" cm="1">
        <f t="array" ref="H60">_xlfn.LET(_xlpm.icon_state,1,
_xlfn.IFS($A60="","",
ISTEXT($J60),_xlfn.CONCAT($J60,_xlpm.icon_state),
TRUE,_xlfn.CONCAT("di_",_xlpm.icon_state,"[icon_device_",_xlpm.icon_state,"_",IF($J60&lt;&gt;"",$J60,0),"]")))</f>
        <v>di_1[icon_device_1_27]</v>
      </c>
      <c r="I60" s="6" t="str" cm="1">
        <f t="array" ref="I60">_xlfn.LET(_xlpm.icon_state,3,
_xlfn.IFS($A60="","",
ISTEXT($J60),_xlfn.CONCAT($J60,_xlpm.icon_state),
TRUE,_xlfn.CONCAT("di_",_xlpm.icon_state,"[icon_device_",_xlpm.icon_state,"_",IF($J60&lt;&gt;"",$J60,0),"]")))</f>
        <v>di_3[icon_device_3_27]</v>
      </c>
      <c r="J60" s="54">
        <v>27</v>
      </c>
      <c r="K60" s="6" t="s">
        <v>271</v>
      </c>
      <c r="L60" s="48">
        <v>20500</v>
      </c>
      <c r="M60" s="8" t="str" cm="1">
        <f t="array" ref="M60">IFERROR(
  _xlfn.TEXTJOIN(";",1,_xlfn.MAP(
    _xlfn.TEXTSPLIT(L60,";"),
    _xlfn.LAMBDA(_xlpm.x,IFERROR(VLOOKUP(VALUE(_xlpm.x),device_tag!A:B,2,0),"error"))
  )),
"")</f>
        <v>钩索</v>
      </c>
      <c r="N60" s="7">
        <v>1</v>
      </c>
      <c r="O60" s="7" t="s">
        <v>86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 t="s">
        <v>70</v>
      </c>
      <c r="W60" s="16" t="s">
        <v>204</v>
      </c>
      <c r="X60" s="17" t="str">
        <f t="shared" si="48"/>
        <v>device_1351101_slave_hookrope</v>
      </c>
      <c r="Y60" s="7">
        <v>50</v>
      </c>
      <c r="Z60" s="7">
        <v>20</v>
      </c>
      <c r="AA60" s="7">
        <v>1</v>
      </c>
      <c r="AB60" s="7">
        <v>0</v>
      </c>
      <c r="AC60" s="7" t="str">
        <f>_xlfn.TEXTJOIN("~",1,AD60:AE60)</f>
        <v>2~13</v>
      </c>
      <c r="AD60" s="19">
        <v>2</v>
      </c>
      <c r="AE60" s="19">
        <v>13</v>
      </c>
      <c r="AF60" s="6" t="s">
        <v>195</v>
      </c>
      <c r="AG60" s="7">
        <v>2</v>
      </c>
      <c r="AH60" s="7">
        <v>1</v>
      </c>
      <c r="AI60" s="7">
        <v>500</v>
      </c>
      <c r="AJ60" s="7">
        <v>500</v>
      </c>
      <c r="AK60" s="7">
        <v>2000</v>
      </c>
      <c r="AL60" s="35"/>
      <c r="AM60" s="35"/>
      <c r="AN60" s="35"/>
      <c r="AO60" s="7">
        <f t="shared" si="49"/>
        <v>1351101</v>
      </c>
      <c r="AP60" s="35"/>
      <c r="AQ60" s="35"/>
      <c r="AR60" s="7" t="str">
        <f t="shared" si="50"/>
        <v>6~0</v>
      </c>
      <c r="AS60" s="19">
        <v>6</v>
      </c>
      <c r="AT60" s="36">
        <v>0</v>
      </c>
      <c r="AU60" s="40">
        <v>1</v>
      </c>
      <c r="AV60" s="7" t="s">
        <v>286</v>
      </c>
    </row>
    <row r="61" spans="1:52">
      <c r="A61" s="6">
        <v>1351102</v>
      </c>
      <c r="B61" s="7">
        <v>0</v>
      </c>
      <c r="C61" s="8" t="s">
        <v>205</v>
      </c>
      <c r="D61" s="8" t="s">
        <v>99</v>
      </c>
      <c r="E61" s="8" t="s">
        <v>206</v>
      </c>
      <c r="F61" s="6" t="str">
        <f t="shared" si="35"/>
        <v>device_name_1351102_executioner_hookrope</v>
      </c>
      <c r="H61" s="6" t="str" cm="1">
        <f t="array" ref="H61">_xlfn.LET(_xlpm.icon_state,1,
_xlfn.IFS($A61="","",
ISTEXT($J61),_xlfn.CONCAT($J61,_xlpm.icon_state),
TRUE,_xlfn.CONCAT("di_",_xlpm.icon_state,"[icon_device_",_xlpm.icon_state,"_",IF($J61&lt;&gt;"",$J61,0),"]")))</f>
        <v>di_1[icon_device_1_11]</v>
      </c>
      <c r="I61" s="6" t="str" cm="1">
        <f t="array" ref="I61">_xlfn.LET(_xlpm.icon_state,3,
_xlfn.IFS($A61="","",
ISTEXT($J61),_xlfn.CONCAT($J61,_xlpm.icon_state),
TRUE,_xlfn.CONCAT("di_",_xlpm.icon_state,"[icon_device_",_xlpm.icon_state,"_",IF($J61&lt;&gt;"",$J61,0),"]")))</f>
        <v>di_3[icon_device_3_11]</v>
      </c>
      <c r="J61" s="54">
        <v>11</v>
      </c>
      <c r="K61" s="6" t="s">
        <v>271</v>
      </c>
      <c r="L61" s="48">
        <v>20500</v>
      </c>
      <c r="M61" s="8" t="str" cm="1">
        <f t="array" ref="M61">IFERROR(
  _xlfn.TEXTJOIN(";",1,_xlfn.MAP(
    _xlfn.TEXTSPLIT(L61,";"),
    _xlfn.LAMBDA(_xlpm.x,IFERROR(VLOOKUP(VALUE(_xlpm.x),device_tag!A:B,2,0),"error"))
  )),
"")</f>
        <v>钩索</v>
      </c>
      <c r="N61" s="7">
        <v>1</v>
      </c>
      <c r="O61" s="7" t="s">
        <v>86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 t="s">
        <v>70</v>
      </c>
      <c r="W61" s="16" t="s">
        <v>207</v>
      </c>
      <c r="X61" s="17" t="str">
        <f t="shared" ref="X61" si="53">IF($A61&lt;&gt;"",_xlfn.TEXTJOIN("_",1,V61,$A61,W61),"")</f>
        <v>device_1351102_executioner_hookrope</v>
      </c>
      <c r="Y61" s="7">
        <v>50</v>
      </c>
      <c r="Z61" s="7">
        <v>20</v>
      </c>
      <c r="AA61" s="7">
        <v>1</v>
      </c>
      <c r="AB61" s="7">
        <v>0</v>
      </c>
      <c r="AC61" s="7" t="str">
        <f>_xlfn.TEXTJOIN("~",1,AD61:AE61)</f>
        <v>2~9</v>
      </c>
      <c r="AD61" s="19">
        <v>2</v>
      </c>
      <c r="AE61" s="19">
        <v>9</v>
      </c>
      <c r="AF61" s="6" t="s">
        <v>195</v>
      </c>
      <c r="AG61" s="7">
        <v>4</v>
      </c>
      <c r="AH61" s="7">
        <v>2</v>
      </c>
      <c r="AI61" s="7">
        <v>500</v>
      </c>
      <c r="AJ61" s="7">
        <v>500</v>
      </c>
      <c r="AK61" s="7">
        <v>2000</v>
      </c>
      <c r="AL61" s="35"/>
      <c r="AM61" s="35"/>
      <c r="AN61" s="35"/>
      <c r="AO61" s="7">
        <f t="shared" si="49"/>
        <v>1351102</v>
      </c>
      <c r="AP61" s="35"/>
      <c r="AQ61" s="35"/>
      <c r="AR61" s="7" t="str">
        <f t="shared" si="50"/>
        <v>2~0</v>
      </c>
      <c r="AS61" s="19">
        <v>2</v>
      </c>
      <c r="AT61" s="36">
        <v>0</v>
      </c>
      <c r="AU61" s="40">
        <v>1</v>
      </c>
      <c r="AV61" s="7" t="s">
        <v>286</v>
      </c>
    </row>
    <row r="62" spans="1:52">
      <c r="F62" s="6" t="str">
        <f t="shared" si="35"/>
        <v/>
      </c>
      <c r="H62" s="6" t="str" cm="1">
        <f t="array" ref="H62">_xlfn.LET(_xlpm.icon_state,1,
_xlfn.IFS($A62="","",
ISTEXT($J62),_xlfn.CONCAT($J62,_xlpm.icon_state),
TRUE,_xlfn.CONCAT("di_",_xlpm.icon_state,"[icon_device_",_xlpm.icon_state,"_",IF($J62&lt;&gt;"",$J62,0),"]")))</f>
        <v/>
      </c>
      <c r="I62" s="6" t="str" cm="1">
        <f t="array" ref="I62">_xlfn.LET(_xlpm.icon_state,3,
_xlfn.IFS($A62="","",
ISTEXT($J62),_xlfn.CONCAT($J62,_xlpm.icon_state),
TRUE,_xlfn.CONCAT("di_",_xlpm.icon_state,"[icon_device_",_xlpm.icon_state,"_",IF($J62&lt;&gt;"",$J62,0),"]")))</f>
        <v/>
      </c>
      <c r="L62" s="48"/>
      <c r="M62" s="8" t="str" cm="1">
        <f t="array" ref="M62">IFERROR(
  _xlfn.TEXTJOIN(";",1,_xlfn.MAP(
    _xlfn.TEXTSPLIT(L62,";"),
    _xlfn.LAMBDA(_xlpm.x,IFERROR(VLOOKUP(VALUE(_xlpm.x),device_tag!A:B,2,0),"error"))
  )),
"")</f>
        <v/>
      </c>
      <c r="X62" s="17" t="str">
        <f t="shared" si="30"/>
        <v/>
      </c>
    </row>
    <row r="63" spans="1:52">
      <c r="A63" s="6">
        <v>1360101</v>
      </c>
      <c r="B63" s="7">
        <v>0</v>
      </c>
      <c r="C63" s="8" t="s">
        <v>300</v>
      </c>
      <c r="D63" s="8" t="s">
        <v>67</v>
      </c>
      <c r="E63" s="8" t="s">
        <v>297</v>
      </c>
      <c r="F63" s="6" t="str">
        <f t="shared" si="35"/>
        <v>device_name_1360101_spear_ram</v>
      </c>
      <c r="H63" s="6" t="str" cm="1">
        <f t="array" ref="H63">_xlfn.LET(_xlpm.icon_state,1,
_xlfn.IFS($A63="","",
ISTEXT($J63),_xlfn.CONCAT($J63,_xlpm.icon_state),
TRUE,_xlfn.CONCAT("di_",_xlpm.icon_state,"[icon_device_",_xlpm.icon_state,"_",IF($J63&lt;&gt;"",$J63,0),"]")))</f>
        <v>di_1[icon_device_1_29]</v>
      </c>
      <c r="I63" s="6" t="str" cm="1">
        <f t="array" ref="I63">_xlfn.LET(_xlpm.icon_state,3,
_xlfn.IFS($A63="","",
ISTEXT($J63),_xlfn.CONCAT($J63,_xlpm.icon_state),
TRUE,_xlfn.CONCAT("di_",_xlpm.icon_state,"[icon_device_",_xlpm.icon_state,"_",IF($J63&lt;&gt;"",$J63,0),"]")))</f>
        <v>di_3[icon_device_3_29]</v>
      </c>
      <c r="J63" s="54">
        <v>29</v>
      </c>
      <c r="K63" s="6" t="s">
        <v>271</v>
      </c>
      <c r="L63" s="48">
        <v>20600</v>
      </c>
      <c r="M63" s="8" t="str" cm="1">
        <f t="array" ref="M63">IFERROR(
  _xlfn.TEXTJOIN(";",1,_xlfn.MAP(
    _xlfn.TEXTSPLIT(L63,";"),
    _xlfn.LAMBDA(_xlpm.x,IFERROR(VLOOKUP(VALUE(_xlpm.x),device_tag!A:B,2,0),"error"))
  )),
"")</f>
        <v>撞角</v>
      </c>
      <c r="N63" s="7">
        <v>1</v>
      </c>
      <c r="O63" s="7" t="s">
        <v>86</v>
      </c>
      <c r="R63" s="16">
        <v>0</v>
      </c>
      <c r="S63" s="16">
        <v>1</v>
      </c>
      <c r="T63" s="16">
        <v>0</v>
      </c>
      <c r="U63" s="16">
        <v>1</v>
      </c>
      <c r="V63" s="16" t="s">
        <v>70</v>
      </c>
      <c r="W63" s="16" t="s">
        <v>305</v>
      </c>
      <c r="X63" s="17" t="str">
        <f t="shared" si="30"/>
        <v>device_1360101_spear_ram</v>
      </c>
      <c r="Y63" s="7">
        <v>110</v>
      </c>
      <c r="Z63" s="7">
        <v>3</v>
      </c>
      <c r="AA63" s="35"/>
      <c r="AC63" s="35"/>
      <c r="AD63" s="36"/>
      <c r="AE63" s="36"/>
      <c r="AF63" s="6" t="s">
        <v>281</v>
      </c>
      <c r="AG63" s="35"/>
      <c r="AH63" s="7">
        <v>3</v>
      </c>
      <c r="AI63" s="7">
        <v>500</v>
      </c>
      <c r="AJ63" s="7">
        <v>500</v>
      </c>
      <c r="AK63" s="7">
        <v>2000</v>
      </c>
      <c r="AL63" s="35"/>
      <c r="AM63" s="35"/>
      <c r="AN63" s="35"/>
      <c r="AO63" s="35"/>
      <c r="AP63" s="7">
        <f t="shared" si="49"/>
        <v>1360101</v>
      </c>
      <c r="AQ63" s="35"/>
      <c r="AR63" s="7" t="str">
        <f t="shared" ref="AR63" si="54">_xlfn.TEXTJOIN("~",0,AS63:AT63)</f>
        <v>2~0</v>
      </c>
      <c r="AS63" s="19">
        <v>2</v>
      </c>
      <c r="AT63" s="36">
        <v>0</v>
      </c>
      <c r="AU63" s="40">
        <v>1</v>
      </c>
      <c r="AV63" s="7" t="s">
        <v>285</v>
      </c>
    </row>
    <row r="64" spans="1:52">
      <c r="A64" s="6">
        <v>1360102</v>
      </c>
      <c r="B64" s="7">
        <v>0</v>
      </c>
      <c r="C64" s="8" t="s">
        <v>301</v>
      </c>
      <c r="D64" s="8" t="s">
        <v>67</v>
      </c>
      <c r="E64" s="8" t="s">
        <v>298</v>
      </c>
      <c r="F64" s="6" t="str">
        <f t="shared" si="35"/>
        <v>device_name_1360102_metal_ram</v>
      </c>
      <c r="H64" s="6" t="str" cm="1">
        <f t="array" ref="H64">_xlfn.LET(_xlpm.icon_state,1,
_xlfn.IFS($A64="","",
ISTEXT($J64),_xlfn.CONCAT($J64,_xlpm.icon_state),
TRUE,_xlfn.CONCAT("di_",_xlpm.icon_state,"[icon_device_",_xlpm.icon_state,"_",IF($J64&lt;&gt;"",$J64,0),"]")))</f>
        <v>di_1[icon_device_1_19]</v>
      </c>
      <c r="I64" s="6" t="str" cm="1">
        <f t="array" ref="I64">_xlfn.LET(_xlpm.icon_state,3,
_xlfn.IFS($A64="","",
ISTEXT($J64),_xlfn.CONCAT($J64,_xlpm.icon_state),
TRUE,_xlfn.CONCAT("di_",_xlpm.icon_state,"[icon_device_",_xlpm.icon_state,"_",IF($J64&lt;&gt;"",$J64,0),"]")))</f>
        <v>di_3[icon_device_3_19]</v>
      </c>
      <c r="J64" s="54">
        <v>19</v>
      </c>
      <c r="K64" s="6" t="s">
        <v>271</v>
      </c>
      <c r="L64" s="48">
        <v>20600</v>
      </c>
      <c r="M64" s="8" t="str" cm="1">
        <f t="array" ref="M64">IFERROR(
  _xlfn.TEXTJOIN(";",1,_xlfn.MAP(
    _xlfn.TEXTSPLIT(L64,";"),
    _xlfn.LAMBDA(_xlpm.x,IFERROR(VLOOKUP(VALUE(_xlpm.x),device_tag!A:B,2,0),"error"))
  )),
"")</f>
        <v>撞角</v>
      </c>
      <c r="N64" s="7">
        <v>1</v>
      </c>
      <c r="O64" s="7" t="s">
        <v>86</v>
      </c>
      <c r="R64" s="16">
        <v>0</v>
      </c>
      <c r="S64" s="16">
        <v>1</v>
      </c>
      <c r="T64" s="16">
        <v>0</v>
      </c>
      <c r="U64" s="16">
        <v>1</v>
      </c>
      <c r="V64" s="16" t="s">
        <v>70</v>
      </c>
      <c r="W64" s="16" t="s">
        <v>303</v>
      </c>
      <c r="X64" s="17" t="str">
        <f t="shared" si="30"/>
        <v>device_1360102_metal_ram</v>
      </c>
      <c r="Y64" s="7">
        <v>50</v>
      </c>
      <c r="Z64" s="7">
        <v>7</v>
      </c>
      <c r="AA64" s="35"/>
      <c r="AC64" s="35"/>
      <c r="AD64" s="36"/>
      <c r="AE64" s="36"/>
      <c r="AF64" s="6" t="s">
        <v>281</v>
      </c>
      <c r="AG64" s="35"/>
      <c r="AH64" s="7">
        <v>3</v>
      </c>
      <c r="AI64" s="7">
        <v>500</v>
      </c>
      <c r="AJ64" s="7">
        <v>500</v>
      </c>
      <c r="AK64" s="7">
        <v>2000</v>
      </c>
      <c r="AL64" s="35"/>
      <c r="AM64" s="35"/>
      <c r="AN64" s="35"/>
      <c r="AO64" s="35"/>
      <c r="AP64" s="7">
        <f t="shared" si="49"/>
        <v>1360102</v>
      </c>
      <c r="AQ64" s="35"/>
      <c r="AR64" s="7" t="str">
        <f t="shared" ref="AR64" si="55">_xlfn.TEXTJOIN("~",0,AS64:AT64)</f>
        <v>2~0</v>
      </c>
      <c r="AS64" s="19">
        <v>2</v>
      </c>
      <c r="AT64" s="36">
        <v>0</v>
      </c>
      <c r="AU64" s="40">
        <v>1</v>
      </c>
      <c r="AV64" s="7" t="s">
        <v>285</v>
      </c>
    </row>
    <row r="65" spans="1:48">
      <c r="A65" s="6">
        <v>1360103</v>
      </c>
      <c r="B65" s="7">
        <v>0</v>
      </c>
      <c r="C65" s="8" t="s">
        <v>299</v>
      </c>
      <c r="D65" s="8" t="s">
        <v>67</v>
      </c>
      <c r="E65" s="8" t="s">
        <v>302</v>
      </c>
      <c r="F65" s="6" t="str">
        <f t="shared" si="35"/>
        <v>device_name_1360103_bouncing_mushroom</v>
      </c>
      <c r="H65" s="6" t="str" cm="1">
        <f t="array" ref="H65">_xlfn.LET(_xlpm.icon_state,1,
_xlfn.IFS($A65="","",
ISTEXT($J65),_xlfn.CONCAT($J65,_xlpm.icon_state),
TRUE,_xlfn.CONCAT("di_",_xlpm.icon_state,"[icon_device_",_xlpm.icon_state,"_",IF($J65&lt;&gt;"",$J65,0),"]")))</f>
        <v>di_1[icon_device_1_2]</v>
      </c>
      <c r="I65" s="6" t="str" cm="1">
        <f t="array" ref="I65">_xlfn.LET(_xlpm.icon_state,3,
_xlfn.IFS($A65="","",
ISTEXT($J65),_xlfn.CONCAT($J65,_xlpm.icon_state),
TRUE,_xlfn.CONCAT("di_",_xlpm.icon_state,"[icon_device_",_xlpm.icon_state,"_",IF($J65&lt;&gt;"",$J65,0),"]")))</f>
        <v>di_3[icon_device_3_2]</v>
      </c>
      <c r="J65" s="54">
        <v>2</v>
      </c>
      <c r="K65" s="6" t="s">
        <v>271</v>
      </c>
      <c r="L65" s="48">
        <v>20600</v>
      </c>
      <c r="M65" s="8" t="str" cm="1">
        <f t="array" ref="M65">IFERROR(
  _xlfn.TEXTJOIN(";",1,_xlfn.MAP(
    _xlfn.TEXTSPLIT(L65,";"),
    _xlfn.LAMBDA(_xlpm.x,IFERROR(VLOOKUP(VALUE(_xlpm.x),device_tag!A:B,2,0),"error"))
  )),
"")</f>
        <v>撞角</v>
      </c>
      <c r="N65" s="7">
        <v>1</v>
      </c>
      <c r="O65" s="7" t="s">
        <v>86</v>
      </c>
      <c r="R65" s="16">
        <v>0</v>
      </c>
      <c r="S65" s="16">
        <v>1</v>
      </c>
      <c r="T65" s="16">
        <v>0</v>
      </c>
      <c r="U65" s="16">
        <v>1</v>
      </c>
      <c r="V65" s="16" t="s">
        <v>70</v>
      </c>
      <c r="W65" s="16" t="s">
        <v>304</v>
      </c>
      <c r="X65" s="17" t="str">
        <f t="shared" ref="X65" si="56">IF($A65&lt;&gt;"",_xlfn.TEXTJOIN("_",1,V65,$A65,W65),"")</f>
        <v>device_1360103_bouncing_mushroom</v>
      </c>
      <c r="Y65" s="7">
        <v>50</v>
      </c>
      <c r="Z65" s="7">
        <v>15</v>
      </c>
      <c r="AA65" s="35"/>
      <c r="AC65" s="35"/>
      <c r="AD65" s="36"/>
      <c r="AE65" s="36"/>
      <c r="AF65" s="6" t="s">
        <v>281</v>
      </c>
      <c r="AG65" s="35"/>
      <c r="AH65" s="7">
        <v>3</v>
      </c>
      <c r="AI65" s="7">
        <v>500</v>
      </c>
      <c r="AJ65" s="7">
        <v>500</v>
      </c>
      <c r="AK65" s="7">
        <v>2000</v>
      </c>
      <c r="AL65" s="35"/>
      <c r="AM65" s="35"/>
      <c r="AN65" s="35"/>
      <c r="AO65" s="35"/>
      <c r="AP65" s="7">
        <f t="shared" si="49"/>
        <v>1360103</v>
      </c>
      <c r="AQ65" s="35"/>
      <c r="AR65" s="7" t="str">
        <f t="shared" ref="AR65" si="57">_xlfn.TEXTJOIN("~",0,AS65:AT65)</f>
        <v>2~0</v>
      </c>
      <c r="AS65" s="19">
        <v>2</v>
      </c>
      <c r="AT65" s="36">
        <v>0</v>
      </c>
      <c r="AU65" s="40">
        <v>1</v>
      </c>
      <c r="AV65" s="7" t="s">
        <v>285</v>
      </c>
    </row>
    <row r="66" spans="1:48">
      <c r="H66" s="6" t="str" cm="1">
        <f t="array" ref="H66">_xlfn.LET(_xlpm.icon_state,1,
_xlfn.IFS($A66="","",
ISTEXT($J66),_xlfn.CONCAT($J66,_xlpm.icon_state),
TRUE,_xlfn.CONCAT("di_",_xlpm.icon_state,"[icon_device_",_xlpm.icon_state,"_",IF($J66&lt;&gt;"",$J66,0),"]")))</f>
        <v/>
      </c>
      <c r="I66" s="6" t="str" cm="1">
        <f t="array" ref="I66">_xlfn.LET(_xlpm.icon_state,3,
_xlfn.IFS($A66="","",
ISTEXT($J66),_xlfn.CONCAT($J66,_xlpm.icon_state),
TRUE,_xlfn.CONCAT("di_",_xlpm.icon_state,"[icon_device_",_xlpm.icon_state,"_",IF($J66&lt;&gt;"",$J66,0),"]")))</f>
        <v/>
      </c>
      <c r="L66" s="48"/>
      <c r="M66" s="8" t="str" cm="1">
        <f t="array" ref="M66">IFERROR(
  _xlfn.TEXTJOIN(";",1,_xlfn.MAP(
    _xlfn.TEXTSPLIT(L66,";"),
    _xlfn.LAMBDA(_xlpm.x,IFERROR(VLOOKUP(VALUE(_xlpm.x),device_tag!A:B,2,0),"error"))
  )),
"")</f>
        <v/>
      </c>
    </row>
    <row r="67" spans="1:48">
      <c r="A67" s="6">
        <v>130006001</v>
      </c>
      <c r="B67" s="7">
        <v>0</v>
      </c>
      <c r="C67" s="8" t="s">
        <v>208</v>
      </c>
      <c r="F67" s="6" t="str">
        <f t="shared" ref="F67:F80" si="58">IF($A67&lt;&gt;"",_xlfn.TEXTJOIN("_",1,"device_name",$A67,$W67),"")</f>
        <v>device_name_130006001_puppet_blade</v>
      </c>
      <c r="H67" s="6" t="str" cm="1">
        <f t="array" ref="H67">_xlfn.LET(_xlpm.icon_state,1,
_xlfn.IFS($A67="","",
ISTEXT($J67),_xlfn.CONCAT($J67,_xlpm.icon_state),
TRUE,_xlfn.CONCAT("di_",_xlpm.icon_state,"[icon_device_",_xlpm.icon_state,"_",IF($J67&lt;&gt;"",$J67,0),"]")))</f>
        <v>di_1[icon_device_1_0]</v>
      </c>
      <c r="I67" s="6" t="str" cm="1">
        <f t="array" ref="I67">_xlfn.LET(_xlpm.icon_state,3,
_xlfn.IFS($A67="","",
ISTEXT($J67),_xlfn.CONCAT($J67,_xlpm.icon_state),
TRUE,_xlfn.CONCAT("di_",_xlpm.icon_state,"[icon_device_",_xlpm.icon_state,"_",IF($J67&lt;&gt;"",$J67,0),"]")))</f>
        <v>di_3[icon_device_3_0]</v>
      </c>
      <c r="K67" s="6" t="s">
        <v>271</v>
      </c>
      <c r="L67" s="48"/>
      <c r="M67" s="8" t="str" cm="1">
        <f t="array" ref="M67">IFERROR(
  _xlfn.TEXTJOIN(";",1,_xlfn.MAP(
    _xlfn.TEXTSPLIT(L67,";"),
    _xlfn.LAMBDA(_xlpm.x,IFERROR(VLOOKUP(VALUE(_xlpm.x),device_tag!A:B,2,0),"error"))
  )),
"")</f>
        <v/>
      </c>
      <c r="N67" s="7">
        <v>1</v>
      </c>
      <c r="O67" s="7" t="s">
        <v>86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 t="s">
        <v>76</v>
      </c>
      <c r="W67" s="16" t="s">
        <v>209</v>
      </c>
      <c r="X67" s="17" t="str">
        <f t="shared" si="30"/>
        <v>dp_130006001_puppet_blade</v>
      </c>
      <c r="Y67" s="7">
        <v>50</v>
      </c>
      <c r="Z67" s="7">
        <v>100</v>
      </c>
    </row>
    <row r="68" spans="1:48">
      <c r="A68" s="6">
        <v>130006002</v>
      </c>
      <c r="B68" s="7">
        <v>0</v>
      </c>
      <c r="C68" s="8" t="s">
        <v>210</v>
      </c>
      <c r="F68" s="6" t="str">
        <f t="shared" si="58"/>
        <v>device_name_130006002_puppet_gunpowder</v>
      </c>
      <c r="H68" s="6" t="str" cm="1">
        <f t="array" ref="H68">_xlfn.LET(_xlpm.icon_state,1,
_xlfn.IFS($A68="","",
ISTEXT($J68),_xlfn.CONCAT($J68,_xlpm.icon_state),
TRUE,_xlfn.CONCAT("di_",_xlpm.icon_state,"[icon_device_",_xlpm.icon_state,"_",IF($J68&lt;&gt;"",$J68,0),"]")))</f>
        <v>di_1[icon_device_1_0]</v>
      </c>
      <c r="I68" s="6" t="str" cm="1">
        <f t="array" ref="I68">_xlfn.LET(_xlpm.icon_state,3,
_xlfn.IFS($A68="","",
ISTEXT($J68),_xlfn.CONCAT($J68,_xlpm.icon_state),
TRUE,_xlfn.CONCAT("di_",_xlpm.icon_state,"[icon_device_",_xlpm.icon_state,"_",IF($J68&lt;&gt;"",$J68,0),"]")))</f>
        <v>di_3[icon_device_3_0]</v>
      </c>
      <c r="K68" s="6" t="s">
        <v>271</v>
      </c>
      <c r="L68" s="48"/>
      <c r="M68" s="8" t="str" cm="1">
        <f t="array" ref="M68">IFERROR(
  _xlfn.TEXTJOIN(";",1,_xlfn.MAP(
    _xlfn.TEXTSPLIT(L68,";"),
    _xlfn.LAMBDA(_xlpm.x,IFERROR(VLOOKUP(VALUE(_xlpm.x),device_tag!A:B,2,0),"error"))
  )),
"")</f>
        <v/>
      </c>
      <c r="N68" s="7">
        <v>1</v>
      </c>
      <c r="O68" s="7" t="s">
        <v>86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 t="s">
        <v>76</v>
      </c>
      <c r="W68" s="16" t="s">
        <v>211</v>
      </c>
      <c r="X68" s="17" t="str">
        <f t="shared" si="30"/>
        <v>dp_130006002_puppet_gunpowder</v>
      </c>
      <c r="Y68" s="7">
        <v>50</v>
      </c>
      <c r="Z68" s="7">
        <v>100</v>
      </c>
    </row>
    <row r="69" spans="1:48">
      <c r="A69" s="6">
        <v>130006003</v>
      </c>
      <c r="B69" s="7">
        <v>0</v>
      </c>
      <c r="C69" s="8" t="s">
        <v>212</v>
      </c>
      <c r="F69" s="6" t="str">
        <f t="shared" si="58"/>
        <v>device_name_130006003_puppet_arc</v>
      </c>
      <c r="H69" s="6" t="str" cm="1">
        <f t="array" ref="H69">_xlfn.LET(_xlpm.icon_state,1,
_xlfn.IFS($A69="","",
ISTEXT($J69),_xlfn.CONCAT($J69,_xlpm.icon_state),
TRUE,_xlfn.CONCAT("di_",_xlpm.icon_state,"[icon_device_",_xlpm.icon_state,"_",IF($J69&lt;&gt;"",$J69,0),"]")))</f>
        <v>di_1[icon_device_1_0]</v>
      </c>
      <c r="I69" s="6" t="str" cm="1">
        <f t="array" ref="I69">_xlfn.LET(_xlpm.icon_state,3,
_xlfn.IFS($A69="","",
ISTEXT($J69),_xlfn.CONCAT($J69,_xlpm.icon_state),
TRUE,_xlfn.CONCAT("di_",_xlpm.icon_state,"[icon_device_",_xlpm.icon_state,"_",IF($J69&lt;&gt;"",$J69,0),"]")))</f>
        <v>di_3[icon_device_3_0]</v>
      </c>
      <c r="K69" s="6" t="s">
        <v>271</v>
      </c>
      <c r="L69" s="48"/>
      <c r="M69" s="8" t="str" cm="1">
        <f t="array" ref="M69">IFERROR(
  _xlfn.TEXTJOIN(";",1,_xlfn.MAP(
    _xlfn.TEXTSPLIT(L69,";"),
    _xlfn.LAMBDA(_xlpm.x,IFERROR(VLOOKUP(VALUE(_xlpm.x),device_tag!A:B,2,0),"error"))
  )),
"")</f>
        <v/>
      </c>
      <c r="N69" s="7">
        <v>1</v>
      </c>
      <c r="O69" s="7" t="s">
        <v>86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 t="s">
        <v>76</v>
      </c>
      <c r="W69" s="16" t="s">
        <v>213</v>
      </c>
      <c r="X69" s="17" t="str">
        <f t="shared" si="30"/>
        <v>dp_130006003_puppet_arc</v>
      </c>
      <c r="Y69" s="7">
        <v>50</v>
      </c>
      <c r="Z69" s="7">
        <v>100</v>
      </c>
    </row>
    <row r="70" spans="1:48">
      <c r="A70" s="6">
        <v>130006004</v>
      </c>
      <c r="B70" s="7">
        <v>0</v>
      </c>
      <c r="C70" s="8" t="s">
        <v>214</v>
      </c>
      <c r="F70" s="6" t="str">
        <f t="shared" si="58"/>
        <v>device_name_130006004_puppet_crossbow</v>
      </c>
      <c r="H70" s="6" t="str" cm="1">
        <f t="array" ref="H70">_xlfn.LET(_xlpm.icon_state,1,
_xlfn.IFS($A70="","",
ISTEXT($J70),_xlfn.CONCAT($J70,_xlpm.icon_state),
TRUE,_xlfn.CONCAT("di_",_xlpm.icon_state,"[icon_device_",_xlpm.icon_state,"_",IF($J70&lt;&gt;"",$J70,0),"]")))</f>
        <v>di_1[icon_device_1_0]</v>
      </c>
      <c r="I70" s="6" t="str" cm="1">
        <f t="array" ref="I70">_xlfn.LET(_xlpm.icon_state,3,
_xlfn.IFS($A70="","",
ISTEXT($J70),_xlfn.CONCAT($J70,_xlpm.icon_state),
TRUE,_xlfn.CONCAT("di_",_xlpm.icon_state,"[icon_device_",_xlpm.icon_state,"_",IF($J70&lt;&gt;"",$J70,0),"]")))</f>
        <v>di_3[icon_device_3_0]</v>
      </c>
      <c r="K70" s="6" t="s">
        <v>271</v>
      </c>
      <c r="L70" s="48"/>
      <c r="M70" s="8" t="str" cm="1">
        <f t="array" ref="M70">IFERROR(
  _xlfn.TEXTJOIN(";",1,_xlfn.MAP(
    _xlfn.TEXTSPLIT(L70,";"),
    _xlfn.LAMBDA(_xlpm.x,IFERROR(VLOOKUP(VALUE(_xlpm.x),device_tag!A:B,2,0),"error"))
  )),
"")</f>
        <v/>
      </c>
      <c r="N70" s="7">
        <v>1</v>
      </c>
      <c r="O70" s="7" t="s">
        <v>86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 t="s">
        <v>76</v>
      </c>
      <c r="W70" s="16" t="s">
        <v>215</v>
      </c>
      <c r="X70" s="17" t="str">
        <f t="shared" si="30"/>
        <v>dp_130006004_puppet_crossbow</v>
      </c>
      <c r="Y70" s="7">
        <v>50</v>
      </c>
      <c r="Z70" s="7">
        <v>100</v>
      </c>
    </row>
    <row r="71" spans="1:48">
      <c r="A71" s="6">
        <v>130006005</v>
      </c>
      <c r="B71" s="7">
        <v>0</v>
      </c>
      <c r="C71" s="8" t="s">
        <v>216</v>
      </c>
      <c r="F71" s="6" t="str">
        <f t="shared" si="58"/>
        <v>device_name_130006005_puppet_sling</v>
      </c>
      <c r="H71" s="6" t="str" cm="1">
        <f t="array" ref="H71">_xlfn.LET(_xlpm.icon_state,1,
_xlfn.IFS($A71="","",
ISTEXT($J71),_xlfn.CONCAT($J71,_xlpm.icon_state),
TRUE,_xlfn.CONCAT("di_",_xlpm.icon_state,"[icon_device_",_xlpm.icon_state,"_",IF($J71&lt;&gt;"",$J71,0),"]")))</f>
        <v>di_1[icon_device_1_0]</v>
      </c>
      <c r="I71" s="6" t="str" cm="1">
        <f t="array" ref="I71">_xlfn.LET(_xlpm.icon_state,3,
_xlfn.IFS($A71="","",
ISTEXT($J71),_xlfn.CONCAT($J71,_xlpm.icon_state),
TRUE,_xlfn.CONCAT("di_",_xlpm.icon_state,"[icon_device_",_xlpm.icon_state,"_",IF($J71&lt;&gt;"",$J71,0),"]")))</f>
        <v>di_3[icon_device_3_0]</v>
      </c>
      <c r="K71" s="6" t="s">
        <v>271</v>
      </c>
      <c r="L71" s="48"/>
      <c r="M71" s="8" t="str" cm="1">
        <f t="array" ref="M71">IFERROR(
  _xlfn.TEXTJOIN(";",1,_xlfn.MAP(
    _xlfn.TEXTSPLIT(L71,";"),
    _xlfn.LAMBDA(_xlpm.x,IFERROR(VLOOKUP(VALUE(_xlpm.x),device_tag!A:B,2,0),"error"))
  )),
"")</f>
        <v/>
      </c>
      <c r="N71" s="7">
        <v>1</v>
      </c>
      <c r="O71" s="7" t="s">
        <v>86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 t="s">
        <v>76</v>
      </c>
      <c r="W71" s="16" t="s">
        <v>217</v>
      </c>
      <c r="X71" s="17" t="str">
        <f t="shared" si="30"/>
        <v>dp_130006005_puppet_sling</v>
      </c>
      <c r="Y71" s="7">
        <v>50</v>
      </c>
      <c r="Z71" s="7">
        <v>100</v>
      </c>
    </row>
    <row r="72" spans="1:48">
      <c r="A72" s="6">
        <v>130006006</v>
      </c>
      <c r="B72" s="7">
        <v>0</v>
      </c>
      <c r="C72" s="8" t="s">
        <v>218</v>
      </c>
      <c r="F72" s="6" t="str">
        <f t="shared" si="58"/>
        <v>device_name_130006006_puppet_musket</v>
      </c>
      <c r="H72" s="6" t="str" cm="1">
        <f t="array" ref="H72">_xlfn.LET(_xlpm.icon_state,1,
_xlfn.IFS($A72="","",
ISTEXT($J72),_xlfn.CONCAT($J72,_xlpm.icon_state),
TRUE,_xlfn.CONCAT("di_",_xlpm.icon_state,"[icon_device_",_xlpm.icon_state,"_",IF($J72&lt;&gt;"",$J72,0),"]")))</f>
        <v>di_1[icon_device_1_0]</v>
      </c>
      <c r="I72" s="6" t="str" cm="1">
        <f t="array" ref="I72">_xlfn.LET(_xlpm.icon_state,3,
_xlfn.IFS($A72="","",
ISTEXT($J72),_xlfn.CONCAT($J72,_xlpm.icon_state),
TRUE,_xlfn.CONCAT("di_",_xlpm.icon_state,"[icon_device_",_xlpm.icon_state,"_",IF($J72&lt;&gt;"",$J72,0),"]")))</f>
        <v>di_3[icon_device_3_0]</v>
      </c>
      <c r="K72" s="6" t="s">
        <v>271</v>
      </c>
      <c r="L72" s="48"/>
      <c r="M72" s="8" t="str" cm="1">
        <f t="array" ref="M72">IFERROR(
  _xlfn.TEXTJOIN(";",1,_xlfn.MAP(
    _xlfn.TEXTSPLIT(L72,";"),
    _xlfn.LAMBDA(_xlpm.x,IFERROR(VLOOKUP(VALUE(_xlpm.x),device_tag!A:B,2,0),"error"))
  )),
"")</f>
        <v/>
      </c>
      <c r="N72" s="7">
        <v>1</v>
      </c>
      <c r="O72" s="7" t="s">
        <v>86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 t="s">
        <v>76</v>
      </c>
      <c r="W72" s="16" t="s">
        <v>219</v>
      </c>
      <c r="X72" s="17" t="str">
        <f t="shared" si="30"/>
        <v>dp_130006006_puppet_musket</v>
      </c>
      <c r="Y72" s="7">
        <v>50</v>
      </c>
      <c r="Z72" s="7">
        <v>100</v>
      </c>
    </row>
    <row r="73" spans="1:48">
      <c r="F73" s="6" t="str">
        <f t="shared" si="58"/>
        <v/>
      </c>
      <c r="H73" s="6" t="str" cm="1">
        <f t="array" ref="H73">_xlfn.LET(_xlpm.icon_state,1,
_xlfn.IFS($A73="","",
ISTEXT($J73),_xlfn.CONCAT($J73,_xlpm.icon_state),
TRUE,_xlfn.CONCAT("di_",_xlpm.icon_state,"[icon_device_",_xlpm.icon_state,"_",IF($J73&lt;&gt;"",$J73,0),"]")))</f>
        <v/>
      </c>
      <c r="I73" s="6" t="str" cm="1">
        <f t="array" ref="I73">_xlfn.LET(_xlpm.icon_state,3,
_xlfn.IFS($A73="","",
ISTEXT($J73),_xlfn.CONCAT($J73,_xlpm.icon_state),
TRUE,_xlfn.CONCAT("di_",_xlpm.icon_state,"[icon_device_",_xlpm.icon_state,"_",IF($J73&lt;&gt;"",$J73,0),"]")))</f>
        <v/>
      </c>
      <c r="L73" s="48"/>
      <c r="M73" s="8" t="str" cm="1">
        <f t="array" ref="M73">IFERROR(
  _xlfn.TEXTJOIN(";",1,_xlfn.MAP(
    _xlfn.TEXTSPLIT(L73,";"),
    _xlfn.LAMBDA(_xlpm.x,IFERROR(VLOOKUP(VALUE(_xlpm.x),device_tag!A:B,2,0),"error"))
  )),
"")</f>
        <v/>
      </c>
      <c r="X73" s="17" t="str">
        <f t="shared" ref="X73:X80" si="59">IF($A73&lt;&gt;"",_xlfn.TEXTJOIN("_",1,V73,$A73,W73),"")</f>
        <v/>
      </c>
    </row>
    <row r="74" spans="1:48">
      <c r="A74" s="6">
        <v>130000001</v>
      </c>
      <c r="B74" s="7">
        <v>0</v>
      </c>
      <c r="C74" s="8" t="s">
        <v>220</v>
      </c>
      <c r="F74" s="6" t="str">
        <f t="shared" si="58"/>
        <v>device_name_130000001_core_magic</v>
      </c>
      <c r="H74" s="6" t="str" cm="1">
        <f t="array" ref="H74">_xlfn.LET(_xlpm.icon_state,1,
_xlfn.IFS($A74="","",
ISTEXT($J74),_xlfn.CONCAT($J74,_xlpm.icon_state),
TRUE,_xlfn.CONCAT("di_",_xlpm.icon_state,"[icon_device_",_xlpm.icon_state,"_",IF($J74&lt;&gt;"",$J74,0),"]")))</f>
        <v>di_1[icon_device_1_0]</v>
      </c>
      <c r="I74" s="6" t="str" cm="1">
        <f t="array" ref="I74">_xlfn.LET(_xlpm.icon_state,3,
_xlfn.IFS($A74="","",
ISTEXT($J74),_xlfn.CONCAT($J74,_xlpm.icon_state),
TRUE,_xlfn.CONCAT("di_",_xlpm.icon_state,"[icon_device_",_xlpm.icon_state,"_",IF($J74&lt;&gt;"",$J74,0),"]")))</f>
        <v>di_3[icon_device_3_0]</v>
      </c>
      <c r="K74" s="6" t="s">
        <v>271</v>
      </c>
      <c r="L74" s="48"/>
      <c r="M74" s="8" t="str" cm="1">
        <f t="array" ref="M74">IFERROR(
  _xlfn.TEXTJOIN(";",1,_xlfn.MAP(
    _xlfn.TEXTSPLIT(L74,";"),
    _xlfn.LAMBDA(_xlpm.x,IFERROR(VLOOKUP(VALUE(_xlpm.x),device_tag!A:B,2,0),"error"))
  )),
"")</f>
        <v/>
      </c>
      <c r="N74" s="7">
        <v>1</v>
      </c>
      <c r="O74" s="7" t="s">
        <v>221</v>
      </c>
      <c r="S74" s="16">
        <v>0</v>
      </c>
      <c r="U74" s="16">
        <v>0</v>
      </c>
      <c r="V74" s="16" t="s">
        <v>76</v>
      </c>
      <c r="W74" s="16" t="s">
        <v>222</v>
      </c>
      <c r="X74" s="17" t="str">
        <f t="shared" si="59"/>
        <v>dp_130000001_core_magic</v>
      </c>
      <c r="Y74" s="7">
        <v>15</v>
      </c>
      <c r="Z74" s="7">
        <v>100</v>
      </c>
    </row>
    <row r="75" spans="1:48">
      <c r="A75" s="6">
        <v>130000002</v>
      </c>
      <c r="B75" s="7">
        <v>0</v>
      </c>
      <c r="C75" s="8" t="s">
        <v>223</v>
      </c>
      <c r="F75" s="6" t="str">
        <f t="shared" si="58"/>
        <v>device_name_130000002_core_battery</v>
      </c>
      <c r="H75" s="6" t="str" cm="1">
        <f t="array" ref="H75">_xlfn.LET(_xlpm.icon_state,1,
_xlfn.IFS($A75="","",
ISTEXT($J75),_xlfn.CONCAT($J75,_xlpm.icon_state),
TRUE,_xlfn.CONCAT("di_",_xlpm.icon_state,"[icon_device_",_xlpm.icon_state,"_",IF($J75&lt;&gt;"",$J75,0),"]")))</f>
        <v>di_1[icon_device_1_0]</v>
      </c>
      <c r="I75" s="6" t="str" cm="1">
        <f t="array" ref="I75">_xlfn.LET(_xlpm.icon_state,3,
_xlfn.IFS($A75="","",
ISTEXT($J75),_xlfn.CONCAT($J75,_xlpm.icon_state),
TRUE,_xlfn.CONCAT("di_",_xlpm.icon_state,"[icon_device_",_xlpm.icon_state,"_",IF($J75&lt;&gt;"",$J75,0),"]")))</f>
        <v>di_3[icon_device_3_0]</v>
      </c>
      <c r="K75" s="6" t="s">
        <v>271</v>
      </c>
      <c r="L75" s="48"/>
      <c r="M75" s="8" t="str" cm="1">
        <f t="array" ref="M75">IFERROR(
  _xlfn.TEXTJOIN(";",1,_xlfn.MAP(
    _xlfn.TEXTSPLIT(L75,";"),
    _xlfn.LAMBDA(_xlpm.x,IFERROR(VLOOKUP(VALUE(_xlpm.x),device_tag!A:B,2,0),"error"))
  )),
"")</f>
        <v/>
      </c>
      <c r="N75" s="7">
        <v>1</v>
      </c>
      <c r="O75" s="7" t="s">
        <v>221</v>
      </c>
      <c r="S75" s="16">
        <v>0</v>
      </c>
      <c r="U75" s="16">
        <v>0</v>
      </c>
      <c r="V75" s="16" t="s">
        <v>76</v>
      </c>
      <c r="W75" s="16" t="s">
        <v>224</v>
      </c>
      <c r="X75" s="17" t="str">
        <f t="shared" si="59"/>
        <v>dp_130000002_core_battery</v>
      </c>
      <c r="Y75" s="7">
        <v>15</v>
      </c>
      <c r="Z75" s="7">
        <v>100</v>
      </c>
    </row>
    <row r="76" spans="1:48">
      <c r="A76" s="6">
        <v>130000003</v>
      </c>
      <c r="B76" s="7">
        <v>0</v>
      </c>
      <c r="C76" s="8" t="s">
        <v>225</v>
      </c>
      <c r="F76" s="6" t="str">
        <f t="shared" si="58"/>
        <v>device_name_130000003_core_furnace</v>
      </c>
      <c r="H76" s="6" t="str" cm="1">
        <f t="array" ref="H76">_xlfn.LET(_xlpm.icon_state,1,
_xlfn.IFS($A76="","",
ISTEXT($J76),_xlfn.CONCAT($J76,_xlpm.icon_state),
TRUE,_xlfn.CONCAT("di_",_xlpm.icon_state,"[icon_device_",_xlpm.icon_state,"_",IF($J76&lt;&gt;"",$J76,0),"]")))</f>
        <v>di_1[icon_device_1_0]</v>
      </c>
      <c r="I76" s="6" t="str" cm="1">
        <f t="array" ref="I76">_xlfn.LET(_xlpm.icon_state,3,
_xlfn.IFS($A76="","",
ISTEXT($J76),_xlfn.CONCAT($J76,_xlpm.icon_state),
TRUE,_xlfn.CONCAT("di_",_xlpm.icon_state,"[icon_device_",_xlpm.icon_state,"_",IF($J76&lt;&gt;"",$J76,0),"]")))</f>
        <v>di_3[icon_device_3_0]</v>
      </c>
      <c r="K76" s="6" t="s">
        <v>271</v>
      </c>
      <c r="L76" s="48"/>
      <c r="M76" s="8" t="str" cm="1">
        <f t="array" ref="M76">IFERROR(
  _xlfn.TEXTJOIN(";",1,_xlfn.MAP(
    _xlfn.TEXTSPLIT(L76,";"),
    _xlfn.LAMBDA(_xlpm.x,IFERROR(VLOOKUP(VALUE(_xlpm.x),device_tag!A:B,2,0),"error"))
  )),
"")</f>
        <v/>
      </c>
      <c r="N76" s="7">
        <v>1</v>
      </c>
      <c r="O76" s="7" t="s">
        <v>221</v>
      </c>
      <c r="S76" s="16">
        <v>0</v>
      </c>
      <c r="U76" s="16">
        <v>0</v>
      </c>
      <c r="V76" s="16" t="s">
        <v>76</v>
      </c>
      <c r="W76" s="16" t="s">
        <v>226</v>
      </c>
      <c r="X76" s="17" t="str">
        <f t="shared" si="59"/>
        <v>dp_130000003_core_furnace</v>
      </c>
      <c r="Y76" s="7">
        <v>15</v>
      </c>
      <c r="Z76" s="7">
        <v>100</v>
      </c>
    </row>
    <row r="77" spans="1:48">
      <c r="A77" s="6">
        <v>130000004</v>
      </c>
      <c r="B77" s="7">
        <v>0</v>
      </c>
      <c r="C77" s="8" t="s">
        <v>227</v>
      </c>
      <c r="F77" s="6" t="str">
        <f t="shared" si="58"/>
        <v>device_name_130000004_core_steam</v>
      </c>
      <c r="H77" s="6" t="str" cm="1">
        <f t="array" ref="H77">_xlfn.LET(_xlpm.icon_state,1,
_xlfn.IFS($A77="","",
ISTEXT($J77),_xlfn.CONCAT($J77,_xlpm.icon_state),
TRUE,_xlfn.CONCAT("di_",_xlpm.icon_state,"[icon_device_",_xlpm.icon_state,"_",IF($J77&lt;&gt;"",$J77,0),"]")))</f>
        <v>di_1[icon_device_1_0]</v>
      </c>
      <c r="I77" s="6" t="str" cm="1">
        <f t="array" ref="I77">_xlfn.LET(_xlpm.icon_state,3,
_xlfn.IFS($A77="","",
ISTEXT($J77),_xlfn.CONCAT($J77,_xlpm.icon_state),
TRUE,_xlfn.CONCAT("di_",_xlpm.icon_state,"[icon_device_",_xlpm.icon_state,"_",IF($J77&lt;&gt;"",$J77,0),"]")))</f>
        <v>di_3[icon_device_3_0]</v>
      </c>
      <c r="K77" s="6" t="s">
        <v>271</v>
      </c>
      <c r="L77" s="48"/>
      <c r="M77" s="8" t="str" cm="1">
        <f t="array" ref="M77">IFERROR(
  _xlfn.TEXTJOIN(";",1,_xlfn.MAP(
    _xlfn.TEXTSPLIT(L77,";"),
    _xlfn.LAMBDA(_xlpm.x,IFERROR(VLOOKUP(VALUE(_xlpm.x),device_tag!A:B,2,0),"error"))
  )),
"")</f>
        <v/>
      </c>
      <c r="N77" s="7">
        <v>1</v>
      </c>
      <c r="O77" s="7" t="s">
        <v>221</v>
      </c>
      <c r="S77" s="16">
        <v>0</v>
      </c>
      <c r="U77" s="16">
        <v>0</v>
      </c>
      <c r="V77" s="16" t="s">
        <v>76</v>
      </c>
      <c r="W77" s="16" t="s">
        <v>228</v>
      </c>
      <c r="X77" s="17" t="str">
        <f t="shared" si="59"/>
        <v>dp_130000004_core_steam</v>
      </c>
      <c r="Y77" s="7">
        <v>15</v>
      </c>
      <c r="Z77" s="7">
        <v>100</v>
      </c>
    </row>
    <row r="78" spans="1:48">
      <c r="A78" s="6">
        <v>130000005</v>
      </c>
      <c r="B78" s="7">
        <v>0</v>
      </c>
      <c r="C78" s="8" t="s">
        <v>229</v>
      </c>
      <c r="F78" s="6" t="str">
        <f t="shared" si="58"/>
        <v>device_name_130000005_core_windmill</v>
      </c>
      <c r="H78" s="6" t="str" cm="1">
        <f t="array" ref="H78">_xlfn.LET(_xlpm.icon_state,1,
_xlfn.IFS($A78="","",
ISTEXT($J78),_xlfn.CONCAT($J78,_xlpm.icon_state),
TRUE,_xlfn.CONCAT("di_",_xlpm.icon_state,"[icon_device_",_xlpm.icon_state,"_",IF($J78&lt;&gt;"",$J78,0),"]")))</f>
        <v>di_1[icon_device_1_0]</v>
      </c>
      <c r="I78" s="6" t="str" cm="1">
        <f t="array" ref="I78">_xlfn.LET(_xlpm.icon_state,3,
_xlfn.IFS($A78="","",
ISTEXT($J78),_xlfn.CONCAT($J78,_xlpm.icon_state),
TRUE,_xlfn.CONCAT("di_",_xlpm.icon_state,"[icon_device_",_xlpm.icon_state,"_",IF($J78&lt;&gt;"",$J78,0),"]")))</f>
        <v>di_3[icon_device_3_0]</v>
      </c>
      <c r="K78" s="6" t="s">
        <v>271</v>
      </c>
      <c r="L78" s="48"/>
      <c r="M78" s="8" t="str" cm="1">
        <f t="array" ref="M78">IFERROR(
  _xlfn.TEXTJOIN(";",1,_xlfn.MAP(
    _xlfn.TEXTSPLIT(L78,";"),
    _xlfn.LAMBDA(_xlpm.x,IFERROR(VLOOKUP(VALUE(_xlpm.x),device_tag!A:B,2,0),"error"))
  )),
"")</f>
        <v/>
      </c>
      <c r="N78" s="7">
        <v>1</v>
      </c>
      <c r="O78" s="7" t="s">
        <v>221</v>
      </c>
      <c r="S78" s="16">
        <v>0</v>
      </c>
      <c r="U78" s="16">
        <v>0</v>
      </c>
      <c r="V78" s="16" t="s">
        <v>76</v>
      </c>
      <c r="W78" s="16" t="s">
        <v>230</v>
      </c>
      <c r="X78" s="17" t="str">
        <f t="shared" si="59"/>
        <v>dp_130000005_core_windmill</v>
      </c>
      <c r="Y78" s="7">
        <v>15</v>
      </c>
      <c r="Z78" s="7">
        <v>100</v>
      </c>
    </row>
    <row r="79" spans="1:48">
      <c r="A79" s="6">
        <v>130000006</v>
      </c>
      <c r="B79" s="7">
        <v>0</v>
      </c>
      <c r="C79" s="8" t="s">
        <v>231</v>
      </c>
      <c r="F79" s="6" t="str">
        <f t="shared" si="58"/>
        <v>device_name_130000006_core_mice</v>
      </c>
      <c r="H79" s="6" t="str" cm="1">
        <f t="array" ref="H79">_xlfn.LET(_xlpm.icon_state,1,
_xlfn.IFS($A79="","",
ISTEXT($J79),_xlfn.CONCAT($J79,_xlpm.icon_state),
TRUE,_xlfn.CONCAT("di_",_xlpm.icon_state,"[icon_device_",_xlpm.icon_state,"_",IF($J79&lt;&gt;"",$J79,0),"]")))</f>
        <v>di_1[icon_device_1_0]</v>
      </c>
      <c r="I79" s="6" t="str" cm="1">
        <f t="array" ref="I79">_xlfn.LET(_xlpm.icon_state,3,
_xlfn.IFS($A79="","",
ISTEXT($J79),_xlfn.CONCAT($J79,_xlpm.icon_state),
TRUE,_xlfn.CONCAT("di_",_xlpm.icon_state,"[icon_device_",_xlpm.icon_state,"_",IF($J79&lt;&gt;"",$J79,0),"]")))</f>
        <v>di_3[icon_device_3_0]</v>
      </c>
      <c r="K79" s="6" t="s">
        <v>271</v>
      </c>
      <c r="L79" s="48"/>
      <c r="M79" s="8" t="str" cm="1">
        <f t="array" ref="M79">IFERROR(
  _xlfn.TEXTJOIN(";",1,_xlfn.MAP(
    _xlfn.TEXTSPLIT(L79,";"),
    _xlfn.LAMBDA(_xlpm.x,IFERROR(VLOOKUP(VALUE(_xlpm.x),device_tag!A:B,2,0),"error"))
  )),
"")</f>
        <v/>
      </c>
      <c r="N79" s="7">
        <v>1</v>
      </c>
      <c r="O79" s="7" t="s">
        <v>221</v>
      </c>
      <c r="S79" s="16">
        <v>0</v>
      </c>
      <c r="U79" s="16">
        <v>0</v>
      </c>
      <c r="V79" s="16" t="s">
        <v>76</v>
      </c>
      <c r="W79" s="16" t="s">
        <v>232</v>
      </c>
      <c r="X79" s="17" t="str">
        <f t="shared" si="59"/>
        <v>dp_130000006_core_mice</v>
      </c>
      <c r="Y79" s="7">
        <v>15</v>
      </c>
      <c r="Z79" s="7">
        <v>100</v>
      </c>
    </row>
    <row r="80" spans="1:48">
      <c r="A80" s="6">
        <v>130000007</v>
      </c>
      <c r="B80" s="7">
        <v>0</v>
      </c>
      <c r="C80" s="8" t="s">
        <v>233</v>
      </c>
      <c r="F80" s="6" t="str">
        <f t="shared" si="58"/>
        <v>device_name_130000007_core_human</v>
      </c>
      <c r="H80" s="6" t="str" cm="1">
        <f t="array" ref="H80">_xlfn.LET(_xlpm.icon_state,1,
_xlfn.IFS($A80="","",
ISTEXT($J80),_xlfn.CONCAT($J80,_xlpm.icon_state),
TRUE,_xlfn.CONCAT("di_",_xlpm.icon_state,"[icon_device_",_xlpm.icon_state,"_",IF($J80&lt;&gt;"",$J80,0),"]")))</f>
        <v>di_1[icon_device_1_0]</v>
      </c>
      <c r="I80" s="6" t="str" cm="1">
        <f t="array" ref="I80">_xlfn.LET(_xlpm.icon_state,3,
_xlfn.IFS($A80="","",
ISTEXT($J80),_xlfn.CONCAT($J80,_xlpm.icon_state),
TRUE,_xlfn.CONCAT("di_",_xlpm.icon_state,"[icon_device_",_xlpm.icon_state,"_",IF($J80&lt;&gt;"",$J80,0),"]")))</f>
        <v>di_3[icon_device_3_0]</v>
      </c>
      <c r="K80" s="6" t="s">
        <v>271</v>
      </c>
      <c r="L80" s="48"/>
      <c r="M80" s="8" t="str" cm="1">
        <f t="array" ref="M80">IFERROR(
  _xlfn.TEXTJOIN(";",1,_xlfn.MAP(
    _xlfn.TEXTSPLIT(L80,";"),
    _xlfn.LAMBDA(_xlpm.x,IFERROR(VLOOKUP(VALUE(_xlpm.x),device_tag!A:B,2,0),"error"))
  )),
"")</f>
        <v/>
      </c>
      <c r="N80" s="7">
        <v>1</v>
      </c>
      <c r="O80" s="7" t="s">
        <v>221</v>
      </c>
      <c r="S80" s="16">
        <v>0</v>
      </c>
      <c r="U80" s="16">
        <v>0</v>
      </c>
      <c r="V80" s="16" t="s">
        <v>76</v>
      </c>
      <c r="W80" s="16" t="s">
        <v>234</v>
      </c>
      <c r="X80" s="17" t="str">
        <f t="shared" si="59"/>
        <v>dp_130000007_core_human</v>
      </c>
      <c r="Y80" s="7">
        <v>15</v>
      </c>
      <c r="Z80" s="7">
        <v>100</v>
      </c>
    </row>
    <row r="81" spans="12:12">
      <c r="L81" s="48"/>
    </row>
  </sheetData>
  <phoneticPr fontId="22" type="noConversion"/>
  <conditionalFormatting sqref="AK1:AK21 AK34:AK36 AK39:AK1048576">
    <cfRule type="expression" dxfId="0" priority="1">
      <formula>AND(AK1&lt;&gt;"",AK1&lt;=1000)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4"/>
  <sheetViews>
    <sheetView workbookViewId="0">
      <pane xSplit="5" ySplit="3" topLeftCell="F4" activePane="bottomRight" state="frozen"/>
      <selection pane="topRight"/>
      <selection pane="bottomLeft"/>
      <selection pane="bottomRight" activeCell="K24" sqref="K24"/>
    </sheetView>
  </sheetViews>
  <sheetFormatPr defaultColWidth="9" defaultRowHeight="14.25"/>
  <cols>
    <col min="1" max="1" width="10.625" style="6" customWidth="1"/>
    <col min="2" max="2" width="9" style="7" customWidth="1"/>
    <col min="3" max="3" width="9.5" style="8" customWidth="1"/>
    <col min="4" max="4" width="11.625" style="8" customWidth="1"/>
    <col min="5" max="5" width="27.75" style="8" customWidth="1"/>
    <col min="6" max="6" width="13.125" style="7" customWidth="1"/>
    <col min="7" max="7" width="19.25" style="7" customWidth="1"/>
    <col min="8" max="8" width="18.875" style="6" customWidth="1"/>
    <col min="9" max="10" width="13.125" style="7" customWidth="1"/>
    <col min="11" max="11" width="20" style="7" bestFit="1" customWidth="1"/>
    <col min="12" max="12" width="14.75" style="53" customWidth="1"/>
    <col min="13" max="13" width="16.5" style="7" bestFit="1" customWidth="1"/>
    <col min="14" max="14" width="19.25" style="7" bestFit="1" customWidth="1"/>
    <col min="15" max="15" width="17.5" style="7" bestFit="1" customWidth="1"/>
    <col min="16" max="16" width="23.875" style="7" bestFit="1" customWidth="1"/>
    <col min="17" max="17" width="10.375" style="53" bestFit="1" customWidth="1"/>
    <col min="18" max="16384" width="9" style="6"/>
  </cols>
  <sheetData>
    <row r="1" spans="1:17" s="3" customFormat="1" ht="15.75">
      <c r="A1" s="3" t="s">
        <v>2</v>
      </c>
      <c r="B1" s="3" t="s">
        <v>3</v>
      </c>
      <c r="C1" s="9"/>
      <c r="D1" s="9"/>
      <c r="E1" s="9"/>
      <c r="F1" s="3" t="s">
        <v>235</v>
      </c>
      <c r="G1" s="3" t="s">
        <v>236</v>
      </c>
      <c r="H1" s="3" t="s">
        <v>237</v>
      </c>
      <c r="I1" s="3" t="s">
        <v>238</v>
      </c>
      <c r="J1" s="3" t="s">
        <v>239</v>
      </c>
      <c r="K1" s="3" t="s">
        <v>352</v>
      </c>
      <c r="L1" s="51"/>
      <c r="M1" s="3" t="s">
        <v>353</v>
      </c>
      <c r="N1" s="3" t="s">
        <v>354</v>
      </c>
      <c r="O1" s="3" t="s">
        <v>355</v>
      </c>
      <c r="P1" s="3" t="s">
        <v>360</v>
      </c>
      <c r="Q1" s="51"/>
    </row>
    <row r="2" spans="1:17" s="4" customFormat="1" ht="15.75">
      <c r="A2" s="4" t="s">
        <v>345</v>
      </c>
      <c r="B2" s="4" t="s">
        <v>26</v>
      </c>
      <c r="C2" s="9"/>
      <c r="D2" s="9"/>
      <c r="E2" s="9"/>
      <c r="F2" s="4" t="s">
        <v>240</v>
      </c>
      <c r="G2" s="4" t="s">
        <v>241</v>
      </c>
      <c r="H2" s="4" t="s">
        <v>28</v>
      </c>
      <c r="I2" s="4" t="s">
        <v>241</v>
      </c>
      <c r="J2" s="4" t="s">
        <v>241</v>
      </c>
      <c r="K2" s="4" t="s">
        <v>348</v>
      </c>
      <c r="L2" s="51"/>
      <c r="M2" s="4" t="s">
        <v>273</v>
      </c>
      <c r="N2" s="4" t="s">
        <v>273</v>
      </c>
      <c r="O2" s="4" t="s">
        <v>348</v>
      </c>
      <c r="P2" s="4" t="s">
        <v>348</v>
      </c>
      <c r="Q2" s="51"/>
    </row>
    <row r="3" spans="1:17" s="5" customFormat="1" ht="57">
      <c r="A3" s="10" t="s">
        <v>32</v>
      </c>
      <c r="B3" s="10" t="s">
        <v>33</v>
      </c>
      <c r="C3" s="11" t="s">
        <v>34</v>
      </c>
      <c r="D3" s="11" t="s">
        <v>242</v>
      </c>
      <c r="E3" s="12" t="s">
        <v>36</v>
      </c>
      <c r="F3" s="13" t="s">
        <v>243</v>
      </c>
      <c r="G3" s="14" t="s">
        <v>244</v>
      </c>
      <c r="H3" s="10" t="s">
        <v>245</v>
      </c>
      <c r="I3" s="14" t="s">
        <v>246</v>
      </c>
      <c r="J3" s="14" t="s">
        <v>247</v>
      </c>
      <c r="K3" s="10" t="s">
        <v>350</v>
      </c>
      <c r="L3" s="52" t="s">
        <v>349</v>
      </c>
      <c r="M3" s="10" t="s">
        <v>351</v>
      </c>
      <c r="N3" s="10" t="s">
        <v>357</v>
      </c>
      <c r="O3" s="10" t="s">
        <v>356</v>
      </c>
      <c r="P3" s="10" t="s">
        <v>359</v>
      </c>
      <c r="Q3" s="52" t="s">
        <v>358</v>
      </c>
    </row>
    <row r="4" spans="1:17">
      <c r="A4" s="6">
        <v>1210101</v>
      </c>
      <c r="B4" s="7">
        <v>0</v>
      </c>
      <c r="C4" s="8" t="s">
        <v>66</v>
      </c>
      <c r="D4" s="8" t="s">
        <v>67</v>
      </c>
      <c r="E4" s="8" t="s">
        <v>68</v>
      </c>
      <c r="F4" s="7">
        <v>0.8</v>
      </c>
      <c r="G4" s="7">
        <v>0.34</v>
      </c>
      <c r="H4" s="7">
        <v>2400</v>
      </c>
      <c r="I4" s="7">
        <v>-0.36</v>
      </c>
      <c r="J4" s="7">
        <v>-270</v>
      </c>
      <c r="K4" s="7">
        <f>IF(L4=0,0,1/L4/120)</f>
        <v>5.5555555555555556E-4</v>
      </c>
      <c r="L4" s="53">
        <v>15</v>
      </c>
      <c r="M4" s="7">
        <v>60</v>
      </c>
      <c r="N4" s="7">
        <v>2</v>
      </c>
      <c r="O4" s="7">
        <v>0.4</v>
      </c>
      <c r="P4" s="7">
        <v>3.8</v>
      </c>
      <c r="Q4" s="53">
        <f>P4*7.2</f>
        <v>27.36</v>
      </c>
    </row>
    <row r="5" spans="1:17">
      <c r="A5" s="6">
        <v>1210102</v>
      </c>
      <c r="B5" s="7">
        <v>0</v>
      </c>
      <c r="C5" s="8" t="s">
        <v>72</v>
      </c>
      <c r="D5" s="8" t="s">
        <v>67</v>
      </c>
      <c r="E5" s="8" t="s">
        <v>73</v>
      </c>
      <c r="F5" s="7">
        <v>0.4</v>
      </c>
      <c r="G5" s="7">
        <v>0.14000000000000001</v>
      </c>
      <c r="H5" s="7">
        <v>7000</v>
      </c>
      <c r="I5" s="7">
        <v>-0.12</v>
      </c>
      <c r="J5" s="7">
        <v>-2500</v>
      </c>
      <c r="K5" s="7">
        <f t="shared" ref="K5:K10" si="0">IF(L5=0,0,1/L5/120)</f>
        <v>4.1666666666666669E-4</v>
      </c>
      <c r="L5" s="53">
        <v>20</v>
      </c>
      <c r="M5" s="7">
        <v>90</v>
      </c>
      <c r="N5" s="7">
        <v>1</v>
      </c>
      <c r="O5" s="7">
        <v>1</v>
      </c>
      <c r="P5" s="7">
        <v>1.7</v>
      </c>
      <c r="Q5" s="53">
        <f>P5*7.2</f>
        <v>12.24</v>
      </c>
    </row>
    <row r="6" spans="1:17">
      <c r="A6" s="6">
        <v>120000002</v>
      </c>
      <c r="B6" s="7">
        <v>0</v>
      </c>
      <c r="C6" s="8" t="s">
        <v>75</v>
      </c>
      <c r="F6" s="7">
        <v>0.999</v>
      </c>
      <c r="G6" s="7">
        <v>0.999</v>
      </c>
      <c r="H6" s="7">
        <v>999</v>
      </c>
      <c r="I6" s="7">
        <v>-0.19</v>
      </c>
      <c r="J6" s="7">
        <v>-199</v>
      </c>
      <c r="K6" s="7">
        <f t="shared" si="0"/>
        <v>0</v>
      </c>
    </row>
    <row r="7" spans="1:17">
      <c r="A7" s="6">
        <v>120000003</v>
      </c>
      <c r="B7" s="7">
        <v>0</v>
      </c>
      <c r="C7" s="8" t="s">
        <v>78</v>
      </c>
      <c r="F7" s="7">
        <v>0.999</v>
      </c>
      <c r="G7" s="7">
        <v>0.999</v>
      </c>
      <c r="H7" s="7">
        <v>999</v>
      </c>
      <c r="I7" s="7">
        <v>-0.19</v>
      </c>
      <c r="J7" s="7">
        <v>-199</v>
      </c>
      <c r="K7" s="7">
        <f t="shared" si="0"/>
        <v>0</v>
      </c>
    </row>
    <row r="8" spans="1:17">
      <c r="A8" s="6">
        <v>120000004</v>
      </c>
      <c r="B8" s="7">
        <v>0</v>
      </c>
      <c r="C8" s="8" t="s">
        <v>80</v>
      </c>
      <c r="F8" s="7">
        <v>0.999</v>
      </c>
      <c r="G8" s="7">
        <v>0.999</v>
      </c>
      <c r="H8" s="7">
        <v>999</v>
      </c>
      <c r="I8" s="7">
        <v>-0.19</v>
      </c>
      <c r="J8" s="7">
        <v>-199</v>
      </c>
      <c r="K8" s="7">
        <f t="shared" si="0"/>
        <v>0</v>
      </c>
    </row>
    <row r="9" spans="1:17">
      <c r="A9" s="6">
        <v>120000005</v>
      </c>
      <c r="B9" s="7">
        <v>0</v>
      </c>
      <c r="C9" s="8" t="s">
        <v>72</v>
      </c>
      <c r="F9" s="7">
        <v>0.999</v>
      </c>
      <c r="G9" s="7">
        <v>0.999</v>
      </c>
      <c r="H9" s="7">
        <v>999</v>
      </c>
      <c r="I9" s="7">
        <v>-0.19</v>
      </c>
      <c r="J9" s="7">
        <v>-199</v>
      </c>
      <c r="K9" s="7">
        <f t="shared" si="0"/>
        <v>0</v>
      </c>
    </row>
    <row r="10" spans="1:17">
      <c r="A10" s="6">
        <v>120000006</v>
      </c>
      <c r="B10" s="7">
        <v>0</v>
      </c>
      <c r="C10" s="8" t="s">
        <v>82</v>
      </c>
      <c r="F10" s="7">
        <v>0.999</v>
      </c>
      <c r="G10" s="7">
        <v>0.999</v>
      </c>
      <c r="H10" s="7">
        <v>999</v>
      </c>
      <c r="I10" s="7">
        <v>-0.19</v>
      </c>
      <c r="J10" s="7">
        <v>-199</v>
      </c>
      <c r="K10" s="7">
        <f t="shared" si="0"/>
        <v>0</v>
      </c>
    </row>
    <row r="14" spans="1:17">
      <c r="H14" s="6" t="s">
        <v>248</v>
      </c>
    </row>
  </sheetData>
  <phoneticPr fontId="2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1C37-8F5F-43A7-87BA-7E6FE9CE80DC}">
  <dimension ref="A1:C28"/>
  <sheetViews>
    <sheetView workbookViewId="0">
      <selection activeCell="F19" sqref="F19"/>
    </sheetView>
  </sheetViews>
  <sheetFormatPr defaultColWidth="9" defaultRowHeight="14.25"/>
  <cols>
    <col min="1" max="1" width="10.625" style="6" customWidth="1"/>
    <col min="2" max="2" width="9.5" style="8" customWidth="1"/>
    <col min="3" max="3" width="18" style="7" customWidth="1"/>
    <col min="4" max="16384" width="9" style="6"/>
  </cols>
  <sheetData>
    <row r="1" spans="1:3" s="3" customFormat="1" ht="15.75">
      <c r="A1" s="3" t="s">
        <v>2</v>
      </c>
      <c r="B1" s="9"/>
      <c r="C1" s="3" t="s">
        <v>310</v>
      </c>
    </row>
    <row r="2" spans="1:3" s="4" customFormat="1" ht="15.75">
      <c r="A2" s="4" t="s">
        <v>346</v>
      </c>
      <c r="B2" s="9"/>
      <c r="C2" s="4" t="s">
        <v>308</v>
      </c>
    </row>
    <row r="3" spans="1:3" s="5" customFormat="1" ht="28.5">
      <c r="A3" s="10" t="s">
        <v>309</v>
      </c>
      <c r="B3" s="11" t="s">
        <v>34</v>
      </c>
      <c r="C3" s="10" t="s">
        <v>311</v>
      </c>
    </row>
    <row r="4" spans="1:3">
      <c r="A4" s="6">
        <v>10100</v>
      </c>
      <c r="B4" s="8" t="s">
        <v>322</v>
      </c>
      <c r="C4" s="7" t="str">
        <f>"device_tag_"&amp;A4</f>
        <v>device_tag_10100</v>
      </c>
    </row>
    <row r="6" spans="1:3">
      <c r="A6" s="6">
        <v>20100</v>
      </c>
      <c r="B6" s="8" t="s">
        <v>315</v>
      </c>
      <c r="C6" s="7" t="str">
        <f>"device_tag_"&amp;A6</f>
        <v>device_tag_20100</v>
      </c>
    </row>
    <row r="7" spans="1:3">
      <c r="A7" s="6">
        <v>20101</v>
      </c>
      <c r="B7" s="8" t="s">
        <v>332</v>
      </c>
      <c r="C7" s="7" t="str">
        <f>"device_tag_"&amp;A7</f>
        <v>device_tag_20101</v>
      </c>
    </row>
    <row r="8" spans="1:3">
      <c r="A8" s="6">
        <v>20102</v>
      </c>
      <c r="B8" s="8" t="s">
        <v>326</v>
      </c>
      <c r="C8" s="7" t="str">
        <f>"device_tag_"&amp;A8</f>
        <v>device_tag_20102</v>
      </c>
    </row>
    <row r="9" spans="1:3">
      <c r="A9" s="6">
        <v>20103</v>
      </c>
      <c r="B9" s="8" t="s">
        <v>333</v>
      </c>
      <c r="C9" s="7" t="str">
        <f>"device_tag_"&amp;A9</f>
        <v>device_tag_20103</v>
      </c>
    </row>
    <row r="10" spans="1:3">
      <c r="A10" s="6">
        <v>20104</v>
      </c>
      <c r="B10" s="8" t="s">
        <v>334</v>
      </c>
      <c r="C10" s="7" t="str">
        <f>"device_tag_"&amp;A10</f>
        <v>device_tag_20104</v>
      </c>
    </row>
    <row r="12" spans="1:3">
      <c r="A12" s="6">
        <v>20200</v>
      </c>
      <c r="B12" s="8" t="s">
        <v>316</v>
      </c>
      <c r="C12" s="7" t="str">
        <f t="shared" ref="C12:C18" si="0">"device_tag_"&amp;A12</f>
        <v>device_tag_20200</v>
      </c>
    </row>
    <row r="13" spans="1:3">
      <c r="A13" s="6">
        <v>20210</v>
      </c>
      <c r="B13" s="8" t="s">
        <v>328</v>
      </c>
      <c r="C13" s="7" t="str">
        <f t="shared" si="0"/>
        <v>device_tag_20210</v>
      </c>
    </row>
    <row r="14" spans="1:3">
      <c r="A14" s="6">
        <v>20211</v>
      </c>
      <c r="B14" s="8" t="s">
        <v>323</v>
      </c>
      <c r="C14" s="7" t="str">
        <f t="shared" si="0"/>
        <v>device_tag_20211</v>
      </c>
    </row>
    <row r="15" spans="1:3">
      <c r="A15" s="6">
        <v>20212</v>
      </c>
      <c r="B15" s="8" t="s">
        <v>327</v>
      </c>
      <c r="C15" s="7" t="str">
        <f t="shared" si="0"/>
        <v>device_tag_20212</v>
      </c>
    </row>
    <row r="16" spans="1:3">
      <c r="A16" s="6">
        <v>20213</v>
      </c>
      <c r="B16" s="8" t="s">
        <v>340</v>
      </c>
      <c r="C16" s="7" t="str">
        <f t="shared" si="0"/>
        <v>device_tag_20213</v>
      </c>
    </row>
    <row r="17" spans="1:3">
      <c r="A17" s="6">
        <v>20221</v>
      </c>
      <c r="B17" s="8" t="s">
        <v>325</v>
      </c>
      <c r="C17" s="7" t="str">
        <f t="shared" si="0"/>
        <v>device_tag_20221</v>
      </c>
    </row>
    <row r="18" spans="1:3">
      <c r="A18" s="6">
        <v>20222</v>
      </c>
      <c r="B18" s="8" t="s">
        <v>324</v>
      </c>
      <c r="C18" s="7" t="str">
        <f t="shared" si="0"/>
        <v>device_tag_20222</v>
      </c>
    </row>
    <row r="20" spans="1:3">
      <c r="A20" s="6">
        <v>20300</v>
      </c>
      <c r="B20" s="8" t="s">
        <v>329</v>
      </c>
      <c r="C20" s="7" t="str">
        <f>"device_tag_"&amp;A20</f>
        <v>device_tag_20300</v>
      </c>
    </row>
    <row r="22" spans="1:3">
      <c r="A22" s="6">
        <v>20400</v>
      </c>
      <c r="B22" s="8" t="s">
        <v>319</v>
      </c>
      <c r="C22" s="7" t="str">
        <f>"device_tag_"&amp;A22</f>
        <v>device_tag_20400</v>
      </c>
    </row>
    <row r="24" spans="1:3">
      <c r="A24" s="6">
        <v>20500</v>
      </c>
      <c r="B24" s="8" t="s">
        <v>320</v>
      </c>
      <c r="C24" s="7" t="str">
        <f>"device_tag_"&amp;A24</f>
        <v>device_tag_20500</v>
      </c>
    </row>
    <row r="26" spans="1:3">
      <c r="A26" s="6">
        <v>20600</v>
      </c>
      <c r="B26" s="8" t="s">
        <v>317</v>
      </c>
      <c r="C26" s="7" t="str">
        <f>"device_tag_"&amp;A26</f>
        <v>device_tag_20600</v>
      </c>
    </row>
    <row r="28" spans="1:3">
      <c r="A28" s="6">
        <v>3001</v>
      </c>
      <c r="B28" s="8" t="s">
        <v>331</v>
      </c>
      <c r="C28" s="7" t="str">
        <f>"device_tag_"&amp;A28</f>
        <v>device_tag_3001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5"/>
  <sheetViews>
    <sheetView workbookViewId="0">
      <selection activeCell="F17" sqref="F17"/>
    </sheetView>
  </sheetViews>
  <sheetFormatPr defaultColWidth="12.5" defaultRowHeight="14.25"/>
  <cols>
    <col min="1" max="16384" width="12.5" style="2"/>
  </cols>
  <sheetData>
    <row r="1" spans="1:9" s="1" customFormat="1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2"/>
      <c r="I1" s="2"/>
    </row>
    <row r="2" spans="1:9">
      <c r="A2" s="57" t="s">
        <v>256</v>
      </c>
      <c r="B2" s="57"/>
      <c r="C2" s="2" t="s">
        <v>257</v>
      </c>
      <c r="D2" s="57" t="s">
        <v>258</v>
      </c>
      <c r="E2" s="57"/>
      <c r="F2" s="57" t="s">
        <v>259</v>
      </c>
      <c r="G2" s="57"/>
    </row>
    <row r="3" spans="1:9">
      <c r="C3" s="2" t="s">
        <v>260</v>
      </c>
      <c r="D3" s="57" t="s">
        <v>261</v>
      </c>
      <c r="E3" s="57"/>
    </row>
    <row r="4" spans="1:9">
      <c r="D4" s="57" t="s">
        <v>262</v>
      </c>
      <c r="E4" s="57"/>
    </row>
    <row r="9" spans="1:9">
      <c r="A9" s="57" t="s">
        <v>263</v>
      </c>
      <c r="B9" s="57"/>
      <c r="C9" s="2" t="s">
        <v>264</v>
      </c>
      <c r="D9" s="57" t="s">
        <v>258</v>
      </c>
      <c r="E9" s="57"/>
      <c r="F9" s="57" t="s">
        <v>259</v>
      </c>
      <c r="G9" s="57"/>
    </row>
    <row r="10" spans="1:9">
      <c r="C10" s="2" t="s">
        <v>265</v>
      </c>
      <c r="D10" s="57" t="s">
        <v>282</v>
      </c>
      <c r="E10" s="57"/>
      <c r="F10" s="57"/>
      <c r="G10" s="57"/>
    </row>
    <row r="11" spans="1:9">
      <c r="C11" s="2" t="s">
        <v>318</v>
      </c>
      <c r="D11" s="57" t="s">
        <v>261</v>
      </c>
      <c r="E11" s="57"/>
      <c r="F11" s="57"/>
      <c r="G11" s="57"/>
    </row>
    <row r="12" spans="1:9">
      <c r="C12" s="2" t="s">
        <v>266</v>
      </c>
      <c r="D12" s="57" t="s">
        <v>262</v>
      </c>
      <c r="E12" s="57"/>
    </row>
    <row r="13" spans="1:9">
      <c r="C13" s="2" t="s">
        <v>267</v>
      </c>
    </row>
    <row r="14" spans="1:9">
      <c r="C14" s="2" t="s">
        <v>321</v>
      </c>
    </row>
    <row r="15" spans="1:9">
      <c r="C15" s="2" t="s">
        <v>268</v>
      </c>
    </row>
  </sheetData>
  <mergeCells count="13">
    <mergeCell ref="A2:B2"/>
    <mergeCell ref="D2:E2"/>
    <mergeCell ref="F2:G2"/>
    <mergeCell ref="D3:E3"/>
    <mergeCell ref="D4:E4"/>
    <mergeCell ref="D12:E12"/>
    <mergeCell ref="F11:G11"/>
    <mergeCell ref="A9:B9"/>
    <mergeCell ref="D9:E9"/>
    <mergeCell ref="F9:G9"/>
    <mergeCell ref="D11:E11"/>
    <mergeCell ref="F10:G10"/>
    <mergeCell ref="D10:E10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device_all</vt:lpstr>
      <vt:lpstr>device_wheel</vt:lpstr>
      <vt:lpstr>device_tag</vt:lpstr>
      <vt:lpstr>-id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2025-05-13T06:56:07Z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2052-12.1.0.20305</vt:lpwstr>
  </property>
</Properties>
</file>