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BA0FE3DF-C209-429A-8AC1-56693F0EF4F4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device_all" sheetId="15" r:id="rId1"/>
    <sheet name="device_wheel" sheetId="13" r:id="rId2"/>
    <sheet name="device_tag" sheetId="18" r:id="rId3"/>
    <sheet name="-id 配置说明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8" l="1"/>
  <c r="C28" i="18"/>
  <c r="C26" i="18"/>
  <c r="C24" i="18"/>
  <c r="C22" i="18"/>
  <c r="C20" i="18"/>
  <c r="C18" i="18"/>
  <c r="C17" i="18"/>
  <c r="C16" i="18"/>
  <c r="C15" i="18"/>
  <c r="C14" i="18"/>
  <c r="C13" i="18"/>
  <c r="C12" i="18"/>
  <c r="C10" i="18"/>
  <c r="C9" i="18"/>
  <c r="C8" i="18"/>
  <c r="C7" i="18"/>
  <c r="C6" i="18"/>
  <c r="C4" i="18"/>
  <c r="N10" i="13"/>
  <c r="L10" i="13"/>
  <c r="N9" i="13"/>
  <c r="L9" i="13"/>
  <c r="N8" i="13"/>
  <c r="L8" i="13"/>
  <c r="N7" i="13"/>
  <c r="L7" i="13"/>
  <c r="N6" i="13"/>
  <c r="L6" i="13"/>
  <c r="R5" i="13"/>
  <c r="N5" i="13"/>
  <c r="L5" i="13"/>
  <c r="R4" i="13"/>
  <c r="N4" i="13"/>
  <c r="L4" i="13"/>
  <c r="AB107" i="15"/>
  <c r="R107" i="15" a="1"/>
  <c r="R107" i="15"/>
  <c r="M107" i="15" a="1"/>
  <c r="M107" i="15"/>
  <c r="L107" i="15" a="1"/>
  <c r="L107" i="15"/>
  <c r="K107" i="15" a="1"/>
  <c r="K107" i="15"/>
  <c r="J107" i="15" a="1"/>
  <c r="J107" i="15"/>
  <c r="I107" i="15" a="1"/>
  <c r="I107" i="15"/>
  <c r="H107" i="15"/>
  <c r="F107" i="15"/>
  <c r="AB106" i="15"/>
  <c r="R106" i="15" a="1"/>
  <c r="R106" i="15"/>
  <c r="M106" i="15" a="1"/>
  <c r="M106" i="15"/>
  <c r="L106" i="15" a="1"/>
  <c r="L106" i="15"/>
  <c r="K106" i="15" a="1"/>
  <c r="K106" i="15"/>
  <c r="J106" i="15" a="1"/>
  <c r="J106" i="15"/>
  <c r="I106" i="15" a="1"/>
  <c r="I106" i="15"/>
  <c r="H106" i="15"/>
  <c r="F106" i="15"/>
  <c r="AB105" i="15"/>
  <c r="R105" i="15" a="1"/>
  <c r="R105" i="15"/>
  <c r="M105" i="15" a="1"/>
  <c r="M105" i="15"/>
  <c r="L105" i="15" a="1"/>
  <c r="L105" i="15"/>
  <c r="K105" i="15" a="1"/>
  <c r="K105" i="15"/>
  <c r="J105" i="15" a="1"/>
  <c r="J105" i="15"/>
  <c r="I105" i="15" a="1"/>
  <c r="I105" i="15"/>
  <c r="H105" i="15"/>
  <c r="F105" i="15"/>
  <c r="AB104" i="15"/>
  <c r="R104" i="15" a="1"/>
  <c r="R104" i="15"/>
  <c r="M104" i="15" a="1"/>
  <c r="M104" i="15"/>
  <c r="L104" i="15" a="1"/>
  <c r="L104" i="15"/>
  <c r="K104" i="15" a="1"/>
  <c r="K104" i="15"/>
  <c r="J104" i="15" a="1"/>
  <c r="J104" i="15"/>
  <c r="I104" i="15" a="1"/>
  <c r="I104" i="15"/>
  <c r="H104" i="15"/>
  <c r="F104" i="15"/>
  <c r="AB103" i="15"/>
  <c r="R103" i="15" a="1"/>
  <c r="R103" i="15"/>
  <c r="M103" i="15" a="1"/>
  <c r="M103" i="15"/>
  <c r="L103" i="15" a="1"/>
  <c r="L103" i="15"/>
  <c r="K103" i="15" a="1"/>
  <c r="K103" i="15"/>
  <c r="J103" i="15" a="1"/>
  <c r="J103" i="15"/>
  <c r="I103" i="15" a="1"/>
  <c r="I103" i="15"/>
  <c r="H103" i="15"/>
  <c r="F103" i="15"/>
  <c r="AB102" i="15"/>
  <c r="R102" i="15" a="1"/>
  <c r="R102" i="15"/>
  <c r="M102" i="15" a="1"/>
  <c r="M102" i="15"/>
  <c r="L102" i="15" a="1"/>
  <c r="L102" i="15"/>
  <c r="K102" i="15" a="1"/>
  <c r="K102" i="15"/>
  <c r="J102" i="15" a="1"/>
  <c r="J102" i="15"/>
  <c r="I102" i="15" a="1"/>
  <c r="I102" i="15"/>
  <c r="H102" i="15"/>
  <c r="F102" i="15"/>
  <c r="AB101" i="15"/>
  <c r="R101" i="15" a="1"/>
  <c r="R101" i="15"/>
  <c r="M101" i="15" a="1"/>
  <c r="M101" i="15"/>
  <c r="L101" i="15" a="1"/>
  <c r="L101" i="15"/>
  <c r="K101" i="15" a="1"/>
  <c r="K101" i="15"/>
  <c r="J101" i="15" a="1"/>
  <c r="J101" i="15"/>
  <c r="I101" i="15" a="1"/>
  <c r="I101" i="15"/>
  <c r="H101" i="15"/>
  <c r="F101" i="15"/>
  <c r="AB100" i="15"/>
  <c r="R100" i="15" a="1"/>
  <c r="R100" i="15"/>
  <c r="M100" i="15" a="1"/>
  <c r="M100" i="15"/>
  <c r="L100" i="15" a="1"/>
  <c r="L100" i="15"/>
  <c r="K100" i="15" a="1"/>
  <c r="K100" i="15"/>
  <c r="J100" i="15" a="1"/>
  <c r="J100" i="15"/>
  <c r="I100" i="15" a="1"/>
  <c r="I100" i="15"/>
  <c r="H100" i="15"/>
  <c r="F100" i="15"/>
  <c r="AB99" i="15"/>
  <c r="R99" i="15" a="1"/>
  <c r="R99" i="15"/>
  <c r="M99" i="15" a="1"/>
  <c r="M99" i="15"/>
  <c r="L99" i="15" a="1"/>
  <c r="L99" i="15"/>
  <c r="K99" i="15" a="1"/>
  <c r="K99" i="15"/>
  <c r="J99" i="15" a="1"/>
  <c r="J99" i="15"/>
  <c r="I99" i="15" a="1"/>
  <c r="I99" i="15"/>
  <c r="H99" i="15"/>
  <c r="F99" i="15"/>
  <c r="AB98" i="15"/>
  <c r="R98" i="15" a="1"/>
  <c r="R98" i="15"/>
  <c r="M98" i="15" a="1"/>
  <c r="M98" i="15"/>
  <c r="L98" i="15" a="1"/>
  <c r="L98" i="15"/>
  <c r="K98" i="15" a="1"/>
  <c r="K98" i="15"/>
  <c r="J98" i="15" a="1"/>
  <c r="J98" i="15"/>
  <c r="I98" i="15" a="1"/>
  <c r="I98" i="15"/>
  <c r="H98" i="15"/>
  <c r="F98" i="15"/>
  <c r="AB97" i="15"/>
  <c r="R97" i="15" a="1"/>
  <c r="R97" i="15"/>
  <c r="M97" i="15" a="1"/>
  <c r="M97" i="15"/>
  <c r="L97" i="15" a="1"/>
  <c r="L97" i="15"/>
  <c r="K97" i="15" a="1"/>
  <c r="K97" i="15"/>
  <c r="J97" i="15" a="1"/>
  <c r="J97" i="15"/>
  <c r="I97" i="15" a="1"/>
  <c r="I97" i="15"/>
  <c r="H97" i="15"/>
  <c r="F97" i="15"/>
  <c r="AB96" i="15"/>
  <c r="R96" i="15" a="1"/>
  <c r="R96" i="15"/>
  <c r="M96" i="15" a="1"/>
  <c r="M96" i="15"/>
  <c r="L96" i="15" a="1"/>
  <c r="L96" i="15"/>
  <c r="K96" i="15" a="1"/>
  <c r="K96" i="15"/>
  <c r="J96" i="15" a="1"/>
  <c r="J96" i="15"/>
  <c r="I96" i="15" a="1"/>
  <c r="I96" i="15"/>
  <c r="H96" i="15"/>
  <c r="F96" i="15"/>
  <c r="AB95" i="15"/>
  <c r="R95" i="15" a="1"/>
  <c r="R95" i="15"/>
  <c r="M95" i="15" a="1"/>
  <c r="M95" i="15"/>
  <c r="L95" i="15" a="1"/>
  <c r="L95" i="15"/>
  <c r="K95" i="15" a="1"/>
  <c r="K95" i="15"/>
  <c r="J95" i="15" a="1"/>
  <c r="J95" i="15"/>
  <c r="I95" i="15" a="1"/>
  <c r="I95" i="15"/>
  <c r="H95" i="15"/>
  <c r="F95" i="15"/>
  <c r="AB94" i="15"/>
  <c r="R94" i="15" a="1"/>
  <c r="R94" i="15"/>
  <c r="M94" i="15" a="1"/>
  <c r="M94" i="15"/>
  <c r="L94" i="15" a="1"/>
  <c r="L94" i="15"/>
  <c r="K94" i="15" a="1"/>
  <c r="K94" i="15"/>
  <c r="J94" i="15" a="1"/>
  <c r="J94" i="15"/>
  <c r="I94" i="15" a="1"/>
  <c r="I94" i="15"/>
  <c r="H94" i="15"/>
  <c r="F94" i="15"/>
  <c r="R93" i="15" a="1"/>
  <c r="R93" i="15"/>
  <c r="M93" i="15" a="1"/>
  <c r="M93" i="15"/>
  <c r="L93" i="15" a="1"/>
  <c r="L93" i="15"/>
  <c r="K93" i="15" a="1"/>
  <c r="K93" i="15"/>
  <c r="J93" i="15" a="1"/>
  <c r="J93" i="15"/>
  <c r="I93" i="15" a="1"/>
  <c r="I93" i="15"/>
  <c r="H93" i="15"/>
  <c r="AW91" i="15"/>
  <c r="AG91" i="15"/>
  <c r="R91" i="15" a="1"/>
  <c r="R91" i="15"/>
  <c r="M91" i="15" a="1"/>
  <c r="M91" i="15"/>
  <c r="L91" i="15" a="1"/>
  <c r="L91" i="15"/>
  <c r="K91" i="15" a="1"/>
  <c r="K91" i="15"/>
  <c r="J91" i="15" a="1"/>
  <c r="J91" i="15"/>
  <c r="I91" i="15" a="1"/>
  <c r="I91" i="15"/>
  <c r="H91" i="15"/>
  <c r="AW90" i="15"/>
  <c r="AG90" i="15"/>
  <c r="R90" i="15" a="1"/>
  <c r="R90" i="15"/>
  <c r="M90" i="15" a="1"/>
  <c r="M90" i="15"/>
  <c r="L90" i="15" a="1"/>
  <c r="L90" i="15"/>
  <c r="K90" i="15" a="1"/>
  <c r="K90" i="15"/>
  <c r="J90" i="15" a="1"/>
  <c r="J90" i="15"/>
  <c r="I90" i="15" a="1"/>
  <c r="I90" i="15"/>
  <c r="H90" i="15"/>
  <c r="AW89" i="15"/>
  <c r="AG89" i="15"/>
  <c r="R89" i="15" a="1"/>
  <c r="R89" i="15"/>
  <c r="M89" i="15" a="1"/>
  <c r="M89" i="15"/>
  <c r="L89" i="15" a="1"/>
  <c r="L89" i="15"/>
  <c r="K89" i="15" a="1"/>
  <c r="K89" i="15"/>
  <c r="J89" i="15" a="1"/>
  <c r="J89" i="15"/>
  <c r="I89" i="15" a="1"/>
  <c r="I89" i="15"/>
  <c r="H89" i="15"/>
  <c r="AW88" i="15"/>
  <c r="AG88" i="15"/>
  <c r="R88" i="15" a="1"/>
  <c r="R88" i="15"/>
  <c r="M88" i="15" a="1"/>
  <c r="M88" i="15"/>
  <c r="L88" i="15" a="1"/>
  <c r="L88" i="15"/>
  <c r="K88" i="15" a="1"/>
  <c r="K88" i="15"/>
  <c r="J88" i="15" a="1"/>
  <c r="J88" i="15"/>
  <c r="I88" i="15" a="1"/>
  <c r="I88" i="15"/>
  <c r="H88" i="15"/>
  <c r="AW87" i="15"/>
  <c r="AG87" i="15"/>
  <c r="R87" i="15" a="1"/>
  <c r="R87" i="15"/>
  <c r="M87" i="15" a="1"/>
  <c r="M87" i="15"/>
  <c r="L87" i="15" a="1"/>
  <c r="L87" i="15"/>
  <c r="K87" i="15" a="1"/>
  <c r="K87" i="15"/>
  <c r="J87" i="15" a="1"/>
  <c r="J87" i="15"/>
  <c r="I87" i="15" a="1"/>
  <c r="I87" i="15"/>
  <c r="H87" i="15"/>
  <c r="AW86" i="15"/>
  <c r="AG86" i="15"/>
  <c r="R86" i="15" a="1"/>
  <c r="R86" i="15"/>
  <c r="M86" i="15" a="1"/>
  <c r="M86" i="15"/>
  <c r="L86" i="15" a="1"/>
  <c r="L86" i="15"/>
  <c r="K86" i="15" a="1"/>
  <c r="K86" i="15"/>
  <c r="J86" i="15" a="1"/>
  <c r="J86" i="15"/>
  <c r="I86" i="15" a="1"/>
  <c r="I86" i="15"/>
  <c r="H86" i="15"/>
  <c r="AW85" i="15"/>
  <c r="AG85" i="15"/>
  <c r="R85" i="15" a="1"/>
  <c r="R85" i="15"/>
  <c r="M85" i="15" a="1"/>
  <c r="M85" i="15"/>
  <c r="L85" i="15" a="1"/>
  <c r="L85" i="15"/>
  <c r="K85" i="15" a="1"/>
  <c r="K85" i="15"/>
  <c r="J85" i="15" a="1"/>
  <c r="J85" i="15"/>
  <c r="I85" i="15" a="1"/>
  <c r="I85" i="15"/>
  <c r="H85" i="15"/>
  <c r="AW84" i="15"/>
  <c r="AG84" i="15"/>
  <c r="R84" i="15" a="1"/>
  <c r="R84" i="15"/>
  <c r="M84" i="15" a="1"/>
  <c r="M84" i="15"/>
  <c r="L84" i="15" a="1"/>
  <c r="L84" i="15"/>
  <c r="K84" i="15" a="1"/>
  <c r="K84" i="15"/>
  <c r="J84" i="15" a="1"/>
  <c r="J84" i="15"/>
  <c r="I84" i="15" a="1"/>
  <c r="I84" i="15"/>
  <c r="H84" i="15"/>
  <c r="AW83" i="15"/>
  <c r="AG83" i="15"/>
  <c r="R83" i="15" a="1"/>
  <c r="R83" i="15"/>
  <c r="M83" i="15" a="1"/>
  <c r="M83" i="15"/>
  <c r="L83" i="15" a="1"/>
  <c r="L83" i="15"/>
  <c r="K83" i="15" a="1"/>
  <c r="K83" i="15"/>
  <c r="J83" i="15" a="1"/>
  <c r="J83" i="15"/>
  <c r="I83" i="15" a="1"/>
  <c r="I83" i="15"/>
  <c r="H83" i="15"/>
  <c r="AW82" i="15"/>
  <c r="AG82" i="15"/>
  <c r="R82" i="15" a="1"/>
  <c r="R82" i="15"/>
  <c r="M82" i="15" a="1"/>
  <c r="M82" i="15"/>
  <c r="L82" i="15" a="1"/>
  <c r="L82" i="15"/>
  <c r="K82" i="15" a="1"/>
  <c r="K82" i="15"/>
  <c r="J82" i="15" a="1"/>
  <c r="J82" i="15"/>
  <c r="I82" i="15" a="1"/>
  <c r="I82" i="15"/>
  <c r="H82" i="15"/>
  <c r="AW81" i="15"/>
  <c r="AG81" i="15"/>
  <c r="R81" i="15" a="1"/>
  <c r="R81" i="15"/>
  <c r="M81" i="15" a="1"/>
  <c r="M81" i="15"/>
  <c r="L81" i="15" a="1"/>
  <c r="L81" i="15"/>
  <c r="K81" i="15" a="1"/>
  <c r="K81" i="15"/>
  <c r="J81" i="15" a="1"/>
  <c r="J81" i="15"/>
  <c r="I81" i="15" a="1"/>
  <c r="I81" i="15"/>
  <c r="H81" i="15"/>
  <c r="AB80" i="15"/>
  <c r="R80" i="15" a="1"/>
  <c r="R80" i="15"/>
  <c r="M80" i="15" a="1"/>
  <c r="M80" i="15"/>
  <c r="L80" i="15" a="1"/>
  <c r="L80" i="15"/>
  <c r="K80" i="15" a="1"/>
  <c r="K80" i="15"/>
  <c r="J80" i="15" a="1"/>
  <c r="J80" i="15"/>
  <c r="I80" i="15" a="1"/>
  <c r="I80" i="15"/>
  <c r="H80" i="15"/>
  <c r="F80" i="15"/>
  <c r="AZ79" i="15"/>
  <c r="AW79" i="15"/>
  <c r="AU79" i="15"/>
  <c r="AB79" i="15"/>
  <c r="R79" i="15" a="1"/>
  <c r="R79" i="15"/>
  <c r="M79" i="15" a="1"/>
  <c r="M79" i="15"/>
  <c r="L79" i="15" a="1"/>
  <c r="L79" i="15"/>
  <c r="K79" i="15" a="1"/>
  <c r="K79" i="15"/>
  <c r="J79" i="15" a="1"/>
  <c r="J79" i="15"/>
  <c r="I79" i="15" a="1"/>
  <c r="I79" i="15"/>
  <c r="H79" i="15"/>
  <c r="F79" i="15"/>
  <c r="AZ78" i="15"/>
  <c r="AW78" i="15"/>
  <c r="AU78" i="15"/>
  <c r="AB78" i="15"/>
  <c r="R78" i="15" a="1"/>
  <c r="R78" i="15"/>
  <c r="M78" i="15" a="1"/>
  <c r="M78" i="15"/>
  <c r="L78" i="15" a="1"/>
  <c r="L78" i="15"/>
  <c r="K78" i="15" a="1"/>
  <c r="K78" i="15"/>
  <c r="J78" i="15" a="1"/>
  <c r="J78" i="15"/>
  <c r="I78" i="15" a="1"/>
  <c r="I78" i="15"/>
  <c r="H78" i="15"/>
  <c r="F78" i="15"/>
  <c r="AZ77" i="15"/>
  <c r="AW77" i="15"/>
  <c r="AU77" i="15"/>
  <c r="AB77" i="15"/>
  <c r="R77" i="15" a="1"/>
  <c r="R77" i="15"/>
  <c r="M77" i="15" a="1"/>
  <c r="M77" i="15"/>
  <c r="L77" i="15" a="1"/>
  <c r="L77" i="15"/>
  <c r="K77" i="15" a="1"/>
  <c r="K77" i="15"/>
  <c r="J77" i="15" a="1"/>
  <c r="J77" i="15"/>
  <c r="I77" i="15" a="1"/>
  <c r="I77" i="15"/>
  <c r="H77" i="15"/>
  <c r="F77" i="15"/>
  <c r="AB76" i="15"/>
  <c r="R76" i="15" a="1"/>
  <c r="R76" i="15"/>
  <c r="M76" i="15" a="1"/>
  <c r="M76" i="15"/>
  <c r="L76" i="15" a="1"/>
  <c r="L76" i="15"/>
  <c r="K76" i="15" a="1"/>
  <c r="K76" i="15"/>
  <c r="J76" i="15" a="1"/>
  <c r="J76" i="15"/>
  <c r="I76" i="15" a="1"/>
  <c r="I76" i="15"/>
  <c r="H76" i="15"/>
  <c r="F76" i="15"/>
  <c r="AZ75" i="15"/>
  <c r="AW75" i="15"/>
  <c r="AT75" i="15"/>
  <c r="AG75" i="15"/>
  <c r="AB75" i="15"/>
  <c r="R75" i="15" a="1"/>
  <c r="R75" i="15"/>
  <c r="M75" i="15" a="1"/>
  <c r="M75" i="15"/>
  <c r="L75" i="15" a="1"/>
  <c r="L75" i="15"/>
  <c r="K75" i="15" a="1"/>
  <c r="K75" i="15"/>
  <c r="J75" i="15" a="1"/>
  <c r="J75" i="15"/>
  <c r="I75" i="15" a="1"/>
  <c r="I75" i="15"/>
  <c r="H75" i="15"/>
  <c r="F75" i="15"/>
  <c r="AZ74" i="15"/>
  <c r="AW74" i="15"/>
  <c r="AT74" i="15"/>
  <c r="AG74" i="15"/>
  <c r="AB74" i="15"/>
  <c r="R74" i="15" a="1"/>
  <c r="R74" i="15"/>
  <c r="M74" i="15" a="1"/>
  <c r="M74" i="15"/>
  <c r="L74" i="15" a="1"/>
  <c r="L74" i="15"/>
  <c r="K74" i="15" a="1"/>
  <c r="K74" i="15"/>
  <c r="J74" i="15" a="1"/>
  <c r="J74" i="15"/>
  <c r="I74" i="15" a="1"/>
  <c r="I74" i="15"/>
  <c r="H74" i="15"/>
  <c r="F74" i="15"/>
  <c r="AZ73" i="15"/>
  <c r="AW73" i="15"/>
  <c r="AT73" i="15"/>
  <c r="AG73" i="15"/>
  <c r="AB73" i="15"/>
  <c r="R73" i="15" a="1"/>
  <c r="R73" i="15"/>
  <c r="M73" i="15" a="1"/>
  <c r="M73" i="15"/>
  <c r="L73" i="15" a="1"/>
  <c r="L73" i="15"/>
  <c r="K73" i="15" a="1"/>
  <c r="K73" i="15"/>
  <c r="J73" i="15" a="1"/>
  <c r="J73" i="15"/>
  <c r="I73" i="15" a="1"/>
  <c r="I73" i="15"/>
  <c r="H73" i="15"/>
  <c r="F73" i="15"/>
  <c r="AZ72" i="15"/>
  <c r="AW72" i="15"/>
  <c r="AT72" i="15"/>
  <c r="AG72" i="15"/>
  <c r="AB72" i="15"/>
  <c r="R72" i="15" a="1"/>
  <c r="R72" i="15"/>
  <c r="M72" i="15" a="1"/>
  <c r="M72" i="15"/>
  <c r="L72" i="15" a="1"/>
  <c r="L72" i="15"/>
  <c r="K72" i="15" a="1"/>
  <c r="K72" i="15"/>
  <c r="J72" i="15" a="1"/>
  <c r="J72" i="15"/>
  <c r="I72" i="15" a="1"/>
  <c r="I72" i="15"/>
  <c r="H72" i="15"/>
  <c r="F72" i="15"/>
  <c r="AZ71" i="15"/>
  <c r="AW71" i="15"/>
  <c r="AT71" i="15"/>
  <c r="AG71" i="15"/>
  <c r="AB71" i="15"/>
  <c r="R71" i="15" a="1"/>
  <c r="R71" i="15"/>
  <c r="M71" i="15" a="1"/>
  <c r="M71" i="15"/>
  <c r="L71" i="15" a="1"/>
  <c r="L71" i="15"/>
  <c r="K71" i="15" a="1"/>
  <c r="K71" i="15"/>
  <c r="J71" i="15" a="1"/>
  <c r="J71" i="15"/>
  <c r="I71" i="15" a="1"/>
  <c r="I71" i="15"/>
  <c r="H71" i="15"/>
  <c r="F71" i="15"/>
  <c r="AB70" i="15"/>
  <c r="R70" i="15" a="1"/>
  <c r="R70" i="15"/>
  <c r="M70" i="15" a="1"/>
  <c r="M70" i="15"/>
  <c r="L70" i="15" a="1"/>
  <c r="L70" i="15"/>
  <c r="K70" i="15" a="1"/>
  <c r="K70" i="15"/>
  <c r="J70" i="15" a="1"/>
  <c r="J70" i="15"/>
  <c r="I70" i="15" a="1"/>
  <c r="I70" i="15"/>
  <c r="H70" i="15"/>
  <c r="F70" i="15"/>
  <c r="AW69" i="15"/>
  <c r="AG69" i="15"/>
  <c r="AB69" i="15"/>
  <c r="R69" i="15" a="1"/>
  <c r="R69" i="15"/>
  <c r="M69" i="15" a="1"/>
  <c r="M69" i="15"/>
  <c r="L69" i="15" a="1"/>
  <c r="L69" i="15"/>
  <c r="K69" i="15" a="1"/>
  <c r="K69" i="15"/>
  <c r="J69" i="15" a="1"/>
  <c r="J69" i="15"/>
  <c r="I69" i="15" a="1"/>
  <c r="I69" i="15"/>
  <c r="H69" i="15"/>
  <c r="F69" i="15"/>
  <c r="AW68" i="15"/>
  <c r="AS68" i="15"/>
  <c r="AG68" i="15"/>
  <c r="AB68" i="15"/>
  <c r="R68" i="15" a="1"/>
  <c r="R68" i="15"/>
  <c r="M68" i="15" a="1"/>
  <c r="M68" i="15"/>
  <c r="L68" i="15" a="1"/>
  <c r="L68" i="15"/>
  <c r="K68" i="15" a="1"/>
  <c r="K68" i="15"/>
  <c r="J68" i="15" a="1"/>
  <c r="J68" i="15"/>
  <c r="I68" i="15" a="1"/>
  <c r="I68" i="15"/>
  <c r="H68" i="15"/>
  <c r="F68" i="15"/>
  <c r="AW67" i="15"/>
  <c r="AS67" i="15"/>
  <c r="AG67" i="15"/>
  <c r="AB67" i="15"/>
  <c r="R67" i="15" a="1"/>
  <c r="R67" i="15"/>
  <c r="M67" i="15" a="1"/>
  <c r="M67" i="15"/>
  <c r="L67" i="15" a="1"/>
  <c r="L67" i="15"/>
  <c r="K67" i="15" a="1"/>
  <c r="K67" i="15"/>
  <c r="J67" i="15" a="1"/>
  <c r="J67" i="15"/>
  <c r="I67" i="15" a="1"/>
  <c r="I67" i="15"/>
  <c r="H67" i="15"/>
  <c r="F67" i="15"/>
  <c r="AW66" i="15"/>
  <c r="AS66" i="15"/>
  <c r="AG66" i="15"/>
  <c r="AB66" i="15"/>
  <c r="R66" i="15" a="1"/>
  <c r="R66" i="15"/>
  <c r="M66" i="15" a="1"/>
  <c r="M66" i="15"/>
  <c r="L66" i="15" a="1"/>
  <c r="L66" i="15"/>
  <c r="K66" i="15" a="1"/>
  <c r="K66" i="15"/>
  <c r="J66" i="15" a="1"/>
  <c r="J66" i="15"/>
  <c r="I66" i="15" a="1"/>
  <c r="I66" i="15"/>
  <c r="H66" i="15"/>
  <c r="F66" i="15"/>
  <c r="AW65" i="15"/>
  <c r="AS65" i="15"/>
  <c r="AG65" i="15"/>
  <c r="AB65" i="15"/>
  <c r="R65" i="15" a="1"/>
  <c r="R65" i="15"/>
  <c r="M65" i="15" a="1"/>
  <c r="M65" i="15"/>
  <c r="L65" i="15" a="1"/>
  <c r="L65" i="15"/>
  <c r="K65" i="15" a="1"/>
  <c r="K65" i="15"/>
  <c r="J65" i="15" a="1"/>
  <c r="J65" i="15"/>
  <c r="I65" i="15" a="1"/>
  <c r="I65" i="15"/>
  <c r="H65" i="15"/>
  <c r="F65" i="15"/>
  <c r="AW64" i="15"/>
  <c r="AS64" i="15"/>
  <c r="AG64" i="15"/>
  <c r="AB64" i="15"/>
  <c r="R64" i="15" a="1"/>
  <c r="R64" i="15"/>
  <c r="M64" i="15" a="1"/>
  <c r="M64" i="15"/>
  <c r="L64" i="15" a="1"/>
  <c r="L64" i="15"/>
  <c r="K64" i="15" a="1"/>
  <c r="K64" i="15"/>
  <c r="J64" i="15" a="1"/>
  <c r="J64" i="15"/>
  <c r="I64" i="15" a="1"/>
  <c r="I64" i="15"/>
  <c r="H64" i="15"/>
  <c r="F64" i="15"/>
  <c r="AW63" i="15"/>
  <c r="AS63" i="15"/>
  <c r="AG63" i="15"/>
  <c r="AB63" i="15"/>
  <c r="R63" i="15" a="1"/>
  <c r="R63" i="15"/>
  <c r="M63" i="15" a="1"/>
  <c r="M63" i="15"/>
  <c r="L63" i="15" a="1"/>
  <c r="L63" i="15"/>
  <c r="K63" i="15" a="1"/>
  <c r="K63" i="15"/>
  <c r="J63" i="15" a="1"/>
  <c r="J63" i="15"/>
  <c r="I63" i="15" a="1"/>
  <c r="I63" i="15"/>
  <c r="H63" i="15"/>
  <c r="F63" i="15"/>
  <c r="AW62" i="15"/>
  <c r="AS62" i="15"/>
  <c r="AG62" i="15"/>
  <c r="AB62" i="15"/>
  <c r="R62" i="15" a="1"/>
  <c r="R62" i="15"/>
  <c r="M62" i="15" a="1"/>
  <c r="M62" i="15"/>
  <c r="L62" i="15" a="1"/>
  <c r="L62" i="15"/>
  <c r="K62" i="15" a="1"/>
  <c r="K62" i="15"/>
  <c r="J62" i="15" a="1"/>
  <c r="J62" i="15"/>
  <c r="I62" i="15" a="1"/>
  <c r="I62" i="15"/>
  <c r="H62" i="15"/>
  <c r="F62" i="15"/>
  <c r="AZ61" i="15"/>
  <c r="AW61" i="15"/>
  <c r="AS61" i="15"/>
  <c r="AG61" i="15"/>
  <c r="AB61" i="15"/>
  <c r="R61" i="15" a="1"/>
  <c r="R61" i="15"/>
  <c r="M61" i="15" a="1"/>
  <c r="M61" i="15"/>
  <c r="L61" i="15" a="1"/>
  <c r="L61" i="15"/>
  <c r="K61" i="15" a="1"/>
  <c r="K61" i="15"/>
  <c r="J61" i="15" a="1"/>
  <c r="J61" i="15"/>
  <c r="I61" i="15" a="1"/>
  <c r="I61" i="15"/>
  <c r="H61" i="15"/>
  <c r="F61" i="15"/>
  <c r="R60" i="15" a="1"/>
  <c r="R60" i="15"/>
  <c r="M60" i="15" a="1"/>
  <c r="M60" i="15"/>
  <c r="L60" i="15" a="1"/>
  <c r="L60" i="15"/>
  <c r="K60" i="15" a="1"/>
  <c r="K60" i="15"/>
  <c r="J60" i="15" a="1"/>
  <c r="J60" i="15"/>
  <c r="I60" i="15" a="1"/>
  <c r="I60" i="15"/>
  <c r="H60" i="15"/>
  <c r="AB59" i="15"/>
  <c r="R59" i="15" a="1"/>
  <c r="R59" i="15"/>
  <c r="M59" i="15" a="1"/>
  <c r="M59" i="15"/>
  <c r="L59" i="15" a="1"/>
  <c r="L59" i="15"/>
  <c r="K59" i="15" a="1"/>
  <c r="K59" i="15"/>
  <c r="J59" i="15" a="1"/>
  <c r="J59" i="15"/>
  <c r="I59" i="15" a="1"/>
  <c r="I59" i="15"/>
  <c r="H59" i="15"/>
  <c r="F59" i="15"/>
  <c r="AB58" i="15"/>
  <c r="R58" i="15" a="1"/>
  <c r="R58" i="15"/>
  <c r="M58" i="15" a="1"/>
  <c r="M58" i="15"/>
  <c r="L58" i="15" a="1"/>
  <c r="L58" i="15"/>
  <c r="K58" i="15" a="1"/>
  <c r="K58" i="15"/>
  <c r="J58" i="15" a="1"/>
  <c r="J58" i="15"/>
  <c r="I58" i="15" a="1"/>
  <c r="I58" i="15"/>
  <c r="H58" i="15"/>
  <c r="F58" i="15"/>
  <c r="AB57" i="15"/>
  <c r="R57" i="15" a="1"/>
  <c r="R57" i="15"/>
  <c r="M57" i="15" a="1"/>
  <c r="M57" i="15"/>
  <c r="L57" i="15" a="1"/>
  <c r="L57" i="15"/>
  <c r="K57" i="15" a="1"/>
  <c r="K57" i="15"/>
  <c r="J57" i="15" a="1"/>
  <c r="J57" i="15"/>
  <c r="I57" i="15" a="1"/>
  <c r="I57" i="15"/>
  <c r="H57" i="15"/>
  <c r="F57" i="15"/>
  <c r="AB56" i="15"/>
  <c r="R56" i="15" a="1"/>
  <c r="R56" i="15"/>
  <c r="M56" i="15" a="1"/>
  <c r="M56" i="15"/>
  <c r="L56" i="15" a="1"/>
  <c r="L56" i="15"/>
  <c r="K56" i="15" a="1"/>
  <c r="K56" i="15"/>
  <c r="J56" i="15" a="1"/>
  <c r="J56" i="15"/>
  <c r="I56" i="15" a="1"/>
  <c r="I56" i="15"/>
  <c r="H56" i="15"/>
  <c r="F56" i="15"/>
  <c r="AB55" i="15"/>
  <c r="R55" i="15" a="1"/>
  <c r="R55" i="15"/>
  <c r="M55" i="15" a="1"/>
  <c r="M55" i="15"/>
  <c r="L55" i="15" a="1"/>
  <c r="L55" i="15"/>
  <c r="K55" i="15" a="1"/>
  <c r="K55" i="15"/>
  <c r="J55" i="15" a="1"/>
  <c r="J55" i="15"/>
  <c r="I55" i="15" a="1"/>
  <c r="I55" i="15"/>
  <c r="H55" i="15"/>
  <c r="F55" i="15"/>
  <c r="AB54" i="15"/>
  <c r="R54" i="15" a="1"/>
  <c r="R54" i="15"/>
  <c r="M54" i="15" a="1"/>
  <c r="M54" i="15"/>
  <c r="L54" i="15" a="1"/>
  <c r="L54" i="15"/>
  <c r="K54" i="15" a="1"/>
  <c r="K54" i="15"/>
  <c r="J54" i="15" a="1"/>
  <c r="J54" i="15"/>
  <c r="I54" i="15" a="1"/>
  <c r="I54" i="15"/>
  <c r="H54" i="15"/>
  <c r="F54" i="15"/>
  <c r="AW52" i="15"/>
  <c r="AG52" i="15"/>
  <c r="R52" i="15" a="1"/>
  <c r="R52" i="15"/>
  <c r="M52" i="15" a="1"/>
  <c r="M52" i="15"/>
  <c r="L52" i="15" a="1"/>
  <c r="L52" i="15"/>
  <c r="K52" i="15" a="1"/>
  <c r="K52" i="15"/>
  <c r="J52" i="15" a="1"/>
  <c r="J52" i="15"/>
  <c r="I52" i="15" a="1"/>
  <c r="I52" i="15"/>
  <c r="H52" i="15"/>
  <c r="F52" i="15"/>
  <c r="AW51" i="15"/>
  <c r="AG51" i="15"/>
  <c r="R51" i="15" a="1"/>
  <c r="R51" i="15"/>
  <c r="M51" i="15" a="1"/>
  <c r="M51" i="15"/>
  <c r="L51" i="15" a="1"/>
  <c r="L51" i="15"/>
  <c r="K51" i="15" a="1"/>
  <c r="K51" i="15"/>
  <c r="J51" i="15" a="1"/>
  <c r="J51" i="15"/>
  <c r="I51" i="15" a="1"/>
  <c r="I51" i="15"/>
  <c r="H51" i="15"/>
  <c r="F51" i="15"/>
  <c r="AW50" i="15"/>
  <c r="AG50" i="15"/>
  <c r="R50" i="15" a="1"/>
  <c r="R50" i="15"/>
  <c r="M50" i="15" a="1"/>
  <c r="M50" i="15"/>
  <c r="L50" i="15" a="1"/>
  <c r="L50" i="15"/>
  <c r="K50" i="15" a="1"/>
  <c r="K50" i="15"/>
  <c r="J50" i="15" a="1"/>
  <c r="J50" i="15"/>
  <c r="I50" i="15" a="1"/>
  <c r="I50" i="15"/>
  <c r="H50" i="15"/>
  <c r="F50" i="15"/>
  <c r="AW49" i="15"/>
  <c r="AG49" i="15"/>
  <c r="AB49" i="15"/>
  <c r="R49" i="15" a="1"/>
  <c r="R49" i="15"/>
  <c r="M49" i="15" a="1"/>
  <c r="M49" i="15"/>
  <c r="L49" i="15" a="1"/>
  <c r="L49" i="15"/>
  <c r="K49" i="15" a="1"/>
  <c r="K49" i="15"/>
  <c r="J49" i="15" a="1"/>
  <c r="J49" i="15"/>
  <c r="I49" i="15" a="1"/>
  <c r="I49" i="15"/>
  <c r="H49" i="15"/>
  <c r="F49" i="15"/>
  <c r="AW48" i="15"/>
  <c r="AG48" i="15"/>
  <c r="AB48" i="15"/>
  <c r="R48" i="15" a="1"/>
  <c r="R48" i="15"/>
  <c r="M48" i="15" a="1"/>
  <c r="M48" i="15"/>
  <c r="L48" i="15" a="1"/>
  <c r="L48" i="15"/>
  <c r="K48" i="15" a="1"/>
  <c r="K48" i="15"/>
  <c r="J48" i="15" a="1"/>
  <c r="J48" i="15"/>
  <c r="I48" i="15" a="1"/>
  <c r="I48" i="15"/>
  <c r="H48" i="15"/>
  <c r="F48" i="15"/>
  <c r="AW47" i="15"/>
  <c r="AG47" i="15"/>
  <c r="AB47" i="15"/>
  <c r="R47" i="15" a="1"/>
  <c r="R47" i="15"/>
  <c r="M47" i="15" a="1"/>
  <c r="M47" i="15"/>
  <c r="L47" i="15" a="1"/>
  <c r="L47" i="15"/>
  <c r="K47" i="15" a="1"/>
  <c r="K47" i="15"/>
  <c r="J47" i="15" a="1"/>
  <c r="J47" i="15"/>
  <c r="I47" i="15" a="1"/>
  <c r="I47" i="15"/>
  <c r="H47" i="15"/>
  <c r="F47" i="15"/>
  <c r="AW46" i="15"/>
  <c r="AG46" i="15"/>
  <c r="AB46" i="15"/>
  <c r="R46" i="15" a="1"/>
  <c r="R46" i="15"/>
  <c r="M46" i="15" a="1"/>
  <c r="M46" i="15"/>
  <c r="L46" i="15" a="1"/>
  <c r="L46" i="15"/>
  <c r="K46" i="15" a="1"/>
  <c r="K46" i="15"/>
  <c r="J46" i="15" a="1"/>
  <c r="J46" i="15"/>
  <c r="I46" i="15" a="1"/>
  <c r="I46" i="15"/>
  <c r="H46" i="15"/>
  <c r="F46" i="15"/>
  <c r="AW45" i="15"/>
  <c r="AG45" i="15"/>
  <c r="AB45" i="15"/>
  <c r="R45" i="15" a="1"/>
  <c r="R45" i="15"/>
  <c r="M45" i="15" a="1"/>
  <c r="M45" i="15"/>
  <c r="L45" i="15" a="1"/>
  <c r="L45" i="15"/>
  <c r="K45" i="15" a="1"/>
  <c r="K45" i="15"/>
  <c r="J45" i="15" a="1"/>
  <c r="J45" i="15"/>
  <c r="I45" i="15" a="1"/>
  <c r="I45" i="15"/>
  <c r="H45" i="15"/>
  <c r="F45" i="15"/>
  <c r="AW44" i="15"/>
  <c r="AG44" i="15"/>
  <c r="AB44" i="15"/>
  <c r="R44" i="15" a="1"/>
  <c r="R44" i="15"/>
  <c r="M44" i="15" a="1"/>
  <c r="M44" i="15"/>
  <c r="L44" i="15" a="1"/>
  <c r="L44" i="15"/>
  <c r="K44" i="15" a="1"/>
  <c r="K44" i="15"/>
  <c r="J44" i="15" a="1"/>
  <c r="J44" i="15"/>
  <c r="I44" i="15" a="1"/>
  <c r="I44" i="15"/>
  <c r="H44" i="15"/>
  <c r="F44" i="15"/>
  <c r="AW43" i="15"/>
  <c r="AG43" i="15"/>
  <c r="AB43" i="15"/>
  <c r="R43" i="15" a="1"/>
  <c r="R43" i="15"/>
  <c r="M43" i="15" a="1"/>
  <c r="M43" i="15"/>
  <c r="L43" i="15" a="1"/>
  <c r="L43" i="15"/>
  <c r="K43" i="15" a="1"/>
  <c r="K43" i="15"/>
  <c r="J43" i="15" a="1"/>
  <c r="J43" i="15"/>
  <c r="I43" i="15" a="1"/>
  <c r="I43" i="15"/>
  <c r="H43" i="15"/>
  <c r="F43" i="15"/>
  <c r="AW42" i="15"/>
  <c r="AR42" i="15"/>
  <c r="AG42" i="15"/>
  <c r="R42" i="15" a="1"/>
  <c r="R42" i="15"/>
  <c r="M42" i="15" a="1"/>
  <c r="M42" i="15"/>
  <c r="L42" i="15" a="1"/>
  <c r="L42" i="15"/>
  <c r="K42" i="15" a="1"/>
  <c r="K42" i="15"/>
  <c r="J42" i="15" a="1"/>
  <c r="J42" i="15"/>
  <c r="I42" i="15" a="1"/>
  <c r="I42" i="15"/>
  <c r="H42" i="15"/>
  <c r="F42" i="15"/>
  <c r="AB41" i="15"/>
  <c r="R41" i="15" a="1"/>
  <c r="R41" i="15"/>
  <c r="M41" i="15" a="1"/>
  <c r="M41" i="15"/>
  <c r="L41" i="15" a="1"/>
  <c r="L41" i="15"/>
  <c r="K41" i="15" a="1"/>
  <c r="K41" i="15"/>
  <c r="J41" i="15" a="1"/>
  <c r="J41" i="15"/>
  <c r="I41" i="15" a="1"/>
  <c r="I41" i="15"/>
  <c r="H41" i="15"/>
  <c r="F41" i="15"/>
  <c r="AR40" i="15"/>
  <c r="AB40" i="15"/>
  <c r="R40" i="15" a="1"/>
  <c r="R40" i="15"/>
  <c r="M40" i="15" a="1"/>
  <c r="M40" i="15"/>
  <c r="L40" i="15" a="1"/>
  <c r="L40" i="15"/>
  <c r="K40" i="15" a="1"/>
  <c r="K40" i="15"/>
  <c r="J40" i="15" a="1"/>
  <c r="J40" i="15"/>
  <c r="I40" i="15" a="1"/>
  <c r="I40" i="15"/>
  <c r="H40" i="15"/>
  <c r="F40" i="15"/>
  <c r="AW39" i="15"/>
  <c r="AG39" i="15"/>
  <c r="AB39" i="15"/>
  <c r="R39" i="15" a="1"/>
  <c r="R39" i="15"/>
  <c r="M39" i="15" a="1"/>
  <c r="M39" i="15"/>
  <c r="L39" i="15" a="1"/>
  <c r="L39" i="15"/>
  <c r="K39" i="15" a="1"/>
  <c r="K39" i="15"/>
  <c r="J39" i="15" a="1"/>
  <c r="J39" i="15"/>
  <c r="I39" i="15" a="1"/>
  <c r="I39" i="15"/>
  <c r="H39" i="15"/>
  <c r="F39" i="15"/>
  <c r="AZ38" i="15"/>
  <c r="AV38" i="15"/>
  <c r="AG38" i="15"/>
  <c r="AB38" i="15"/>
  <c r="R38" i="15" a="1"/>
  <c r="R38" i="15"/>
  <c r="M38" i="15" a="1"/>
  <c r="M38" i="15"/>
  <c r="L38" i="15" a="1"/>
  <c r="L38" i="15"/>
  <c r="K38" i="15" a="1"/>
  <c r="K38" i="15"/>
  <c r="J38" i="15" a="1"/>
  <c r="J38" i="15"/>
  <c r="I38" i="15" a="1"/>
  <c r="I38" i="15"/>
  <c r="H38" i="15"/>
  <c r="F38" i="15"/>
  <c r="AZ37" i="15"/>
  <c r="AR37" i="15"/>
  <c r="AG37" i="15"/>
  <c r="AB37" i="15"/>
  <c r="R37" i="15" a="1"/>
  <c r="R37" i="15"/>
  <c r="M37" i="15" a="1"/>
  <c r="M37" i="15"/>
  <c r="L37" i="15" a="1"/>
  <c r="L37" i="15"/>
  <c r="K37" i="15" a="1"/>
  <c r="K37" i="15"/>
  <c r="J37" i="15" a="1"/>
  <c r="J37" i="15"/>
  <c r="I37" i="15" a="1"/>
  <c r="I37" i="15"/>
  <c r="H37" i="15"/>
  <c r="F37" i="15"/>
  <c r="AB36" i="15"/>
  <c r="R36" i="15" a="1"/>
  <c r="R36" i="15"/>
  <c r="M36" i="15" a="1"/>
  <c r="M36" i="15"/>
  <c r="L36" i="15" a="1"/>
  <c r="L36" i="15"/>
  <c r="K36" i="15" a="1"/>
  <c r="K36" i="15"/>
  <c r="J36" i="15" a="1"/>
  <c r="J36" i="15"/>
  <c r="I36" i="15" a="1"/>
  <c r="I36" i="15"/>
  <c r="H36" i="15"/>
  <c r="F36" i="15"/>
  <c r="AB35" i="15"/>
  <c r="R35" i="15" a="1"/>
  <c r="R35" i="15"/>
  <c r="M35" i="15" a="1"/>
  <c r="M35" i="15"/>
  <c r="L35" i="15" a="1"/>
  <c r="L35" i="15"/>
  <c r="K35" i="15" a="1"/>
  <c r="K35" i="15"/>
  <c r="J35" i="15" a="1"/>
  <c r="J35" i="15"/>
  <c r="I35" i="15" a="1"/>
  <c r="I35" i="15"/>
  <c r="H35" i="15"/>
  <c r="F35" i="15"/>
  <c r="AB34" i="15"/>
  <c r="R34" i="15" a="1"/>
  <c r="R34" i="15"/>
  <c r="M34" i="15" a="1"/>
  <c r="M34" i="15"/>
  <c r="L34" i="15" a="1"/>
  <c r="L34" i="15"/>
  <c r="K34" i="15" a="1"/>
  <c r="K34" i="15"/>
  <c r="J34" i="15" a="1"/>
  <c r="J34" i="15"/>
  <c r="I34" i="15" a="1"/>
  <c r="I34" i="15"/>
  <c r="H34" i="15"/>
  <c r="F34" i="15"/>
  <c r="AZ33" i="15"/>
  <c r="AW33" i="15"/>
  <c r="AR33" i="15"/>
  <c r="AG33" i="15"/>
  <c r="AB33" i="15"/>
  <c r="R33" i="15" a="1"/>
  <c r="R33" i="15"/>
  <c r="M33" i="15" a="1"/>
  <c r="M33" i="15"/>
  <c r="L33" i="15" a="1"/>
  <c r="L33" i="15"/>
  <c r="K33" i="15" a="1"/>
  <c r="K33" i="15"/>
  <c r="J33" i="15" a="1"/>
  <c r="J33" i="15"/>
  <c r="I33" i="15" a="1"/>
  <c r="I33" i="15"/>
  <c r="H33" i="15"/>
  <c r="F33" i="15"/>
  <c r="AZ32" i="15"/>
  <c r="AW32" i="15"/>
  <c r="AR32" i="15"/>
  <c r="AG32" i="15"/>
  <c r="AB32" i="15"/>
  <c r="R32" i="15" a="1"/>
  <c r="R32" i="15"/>
  <c r="M32" i="15" a="1"/>
  <c r="M32" i="15"/>
  <c r="L32" i="15" a="1"/>
  <c r="L32" i="15"/>
  <c r="K32" i="15" a="1"/>
  <c r="K32" i="15"/>
  <c r="J32" i="15" a="1"/>
  <c r="J32" i="15"/>
  <c r="I32" i="15" a="1"/>
  <c r="I32" i="15"/>
  <c r="H32" i="15"/>
  <c r="F32" i="15"/>
  <c r="AW31" i="15"/>
  <c r="AR31" i="15"/>
  <c r="AG31" i="15"/>
  <c r="AB31" i="15"/>
  <c r="R31" i="15" a="1"/>
  <c r="R31" i="15"/>
  <c r="M31" i="15" a="1"/>
  <c r="M31" i="15"/>
  <c r="L31" i="15" a="1"/>
  <c r="L31" i="15"/>
  <c r="K31" i="15" a="1"/>
  <c r="K31" i="15"/>
  <c r="J31" i="15" a="1"/>
  <c r="J31" i="15"/>
  <c r="I31" i="15" a="1"/>
  <c r="I31" i="15"/>
  <c r="H31" i="15"/>
  <c r="F31" i="15"/>
  <c r="AZ30" i="15"/>
  <c r="AW30" i="15"/>
  <c r="AR30" i="15"/>
  <c r="AG30" i="15"/>
  <c r="AB30" i="15"/>
  <c r="R30" i="15" a="1"/>
  <c r="R30" i="15"/>
  <c r="M30" i="15" a="1"/>
  <c r="M30" i="15"/>
  <c r="L30" i="15" a="1"/>
  <c r="L30" i="15"/>
  <c r="K30" i="15" a="1"/>
  <c r="K30" i="15"/>
  <c r="J30" i="15" a="1"/>
  <c r="J30" i="15"/>
  <c r="I30" i="15" a="1"/>
  <c r="I30" i="15"/>
  <c r="H30" i="15"/>
  <c r="F30" i="15"/>
  <c r="AZ29" i="15"/>
  <c r="AW29" i="15"/>
  <c r="AR29" i="15"/>
  <c r="AG29" i="15"/>
  <c r="AB29" i="15"/>
  <c r="R29" i="15" a="1"/>
  <c r="R29" i="15"/>
  <c r="M29" i="15" a="1"/>
  <c r="M29" i="15"/>
  <c r="L29" i="15" a="1"/>
  <c r="L29" i="15"/>
  <c r="K29" i="15" a="1"/>
  <c r="K29" i="15"/>
  <c r="J29" i="15" a="1"/>
  <c r="J29" i="15"/>
  <c r="I29" i="15" a="1"/>
  <c r="I29" i="15"/>
  <c r="H29" i="15"/>
  <c r="F29" i="15"/>
  <c r="AW28" i="15"/>
  <c r="AR28" i="15"/>
  <c r="AG28" i="15"/>
  <c r="AB28" i="15"/>
  <c r="R28" i="15" a="1"/>
  <c r="R28" i="15"/>
  <c r="M28" i="15" a="1"/>
  <c r="M28" i="15"/>
  <c r="L28" i="15" a="1"/>
  <c r="L28" i="15"/>
  <c r="K28" i="15" a="1"/>
  <c r="K28" i="15"/>
  <c r="J28" i="15" a="1"/>
  <c r="J28" i="15"/>
  <c r="I28" i="15" a="1"/>
  <c r="I28" i="15"/>
  <c r="H28" i="15"/>
  <c r="F28" i="15"/>
  <c r="AZ27" i="15"/>
  <c r="AW27" i="15"/>
  <c r="AR27" i="15"/>
  <c r="AG27" i="15"/>
  <c r="AB27" i="15"/>
  <c r="R27" i="15" a="1"/>
  <c r="R27" i="15"/>
  <c r="M27" i="15" a="1"/>
  <c r="M27" i="15"/>
  <c r="L27" i="15" a="1"/>
  <c r="L27" i="15"/>
  <c r="K27" i="15" a="1"/>
  <c r="K27" i="15"/>
  <c r="J27" i="15" a="1"/>
  <c r="J27" i="15"/>
  <c r="I27" i="15" a="1"/>
  <c r="I27" i="15"/>
  <c r="H27" i="15"/>
  <c r="F27" i="15"/>
  <c r="AZ26" i="15"/>
  <c r="AW26" i="15"/>
  <c r="AR26" i="15"/>
  <c r="AG26" i="15"/>
  <c r="AB26" i="15"/>
  <c r="R26" i="15" a="1"/>
  <c r="R26" i="15"/>
  <c r="M26" i="15" a="1"/>
  <c r="M26" i="15"/>
  <c r="L26" i="15" a="1"/>
  <c r="L26" i="15"/>
  <c r="K26" i="15" a="1"/>
  <c r="K26" i="15"/>
  <c r="J26" i="15" a="1"/>
  <c r="J26" i="15"/>
  <c r="I26" i="15" a="1"/>
  <c r="I26" i="15"/>
  <c r="H26" i="15"/>
  <c r="F26" i="15"/>
  <c r="AZ25" i="15"/>
  <c r="AW25" i="15"/>
  <c r="AR25" i="15"/>
  <c r="AG25" i="15"/>
  <c r="AB25" i="15"/>
  <c r="R25" i="15" a="1"/>
  <c r="R25" i="15"/>
  <c r="M25" i="15" a="1"/>
  <c r="M25" i="15"/>
  <c r="L25" i="15" a="1"/>
  <c r="L25" i="15"/>
  <c r="K25" i="15" a="1"/>
  <c r="K25" i="15"/>
  <c r="J25" i="15" a="1"/>
  <c r="J25" i="15"/>
  <c r="I25" i="15" a="1"/>
  <c r="I25" i="15"/>
  <c r="H25" i="15"/>
  <c r="F25" i="15"/>
  <c r="AZ24" i="15"/>
  <c r="AW24" i="15"/>
  <c r="AR24" i="15"/>
  <c r="AG24" i="15"/>
  <c r="AB24" i="15"/>
  <c r="R24" i="15" a="1"/>
  <c r="R24" i="15"/>
  <c r="M24" i="15" a="1"/>
  <c r="M24" i="15"/>
  <c r="L24" i="15" a="1"/>
  <c r="L24" i="15"/>
  <c r="K24" i="15" a="1"/>
  <c r="K24" i="15"/>
  <c r="J24" i="15" a="1"/>
  <c r="J24" i="15"/>
  <c r="I24" i="15" a="1"/>
  <c r="I24" i="15"/>
  <c r="H24" i="15"/>
  <c r="F24" i="15"/>
  <c r="AZ23" i="15"/>
  <c r="AW23" i="15"/>
  <c r="AR23" i="15"/>
  <c r="AG23" i="15"/>
  <c r="AB23" i="15"/>
  <c r="R23" i="15" a="1"/>
  <c r="R23" i="15"/>
  <c r="M23" i="15" a="1"/>
  <c r="M23" i="15"/>
  <c r="L23" i="15" a="1"/>
  <c r="L23" i="15"/>
  <c r="K23" i="15" a="1"/>
  <c r="K23" i="15"/>
  <c r="J23" i="15" a="1"/>
  <c r="J23" i="15"/>
  <c r="I23" i="15" a="1"/>
  <c r="I23" i="15"/>
  <c r="H23" i="15"/>
  <c r="F23" i="15"/>
  <c r="AZ22" i="15"/>
  <c r="AW22" i="15"/>
  <c r="AR22" i="15"/>
  <c r="AG22" i="15"/>
  <c r="AB22" i="15"/>
  <c r="R22" i="15" a="1"/>
  <c r="R22" i="15"/>
  <c r="M22" i="15" a="1"/>
  <c r="M22" i="15"/>
  <c r="L22" i="15" a="1"/>
  <c r="L22" i="15"/>
  <c r="K22" i="15" a="1"/>
  <c r="K22" i="15"/>
  <c r="J22" i="15" a="1"/>
  <c r="J22" i="15"/>
  <c r="I22" i="15" a="1"/>
  <c r="I22" i="15"/>
  <c r="H22" i="15"/>
  <c r="F22" i="15"/>
  <c r="AB21" i="15"/>
  <c r="R21" i="15" a="1"/>
  <c r="R21" i="15"/>
  <c r="M21" i="15" a="1"/>
  <c r="M21" i="15"/>
  <c r="L21" i="15" a="1"/>
  <c r="L21" i="15"/>
  <c r="K21" i="15" a="1"/>
  <c r="K21" i="15"/>
  <c r="J21" i="15" a="1"/>
  <c r="J21" i="15"/>
  <c r="I21" i="15" a="1"/>
  <c r="I21" i="15"/>
  <c r="H21" i="15"/>
  <c r="F21" i="15"/>
  <c r="AB20" i="15"/>
  <c r="R20" i="15" a="1"/>
  <c r="R20" i="15"/>
  <c r="M20" i="15" a="1"/>
  <c r="M20" i="15"/>
  <c r="L20" i="15" a="1"/>
  <c r="L20" i="15"/>
  <c r="K20" i="15" a="1"/>
  <c r="K20" i="15"/>
  <c r="J20" i="15" a="1"/>
  <c r="J20" i="15"/>
  <c r="I20" i="15" a="1"/>
  <c r="I20" i="15"/>
  <c r="H20" i="15"/>
  <c r="F20" i="15"/>
  <c r="AB19" i="15"/>
  <c r="R19" i="15" a="1"/>
  <c r="R19" i="15"/>
  <c r="M19" i="15" a="1"/>
  <c r="M19" i="15"/>
  <c r="L19" i="15" a="1"/>
  <c r="L19" i="15"/>
  <c r="K19" i="15" a="1"/>
  <c r="K19" i="15"/>
  <c r="J19" i="15" a="1"/>
  <c r="J19" i="15"/>
  <c r="I19" i="15" a="1"/>
  <c r="I19" i="15"/>
  <c r="H19" i="15"/>
  <c r="F19" i="15"/>
  <c r="AZ18" i="15"/>
  <c r="AW18" i="15"/>
  <c r="AQ18" i="15"/>
  <c r="AG18" i="15"/>
  <c r="AB18" i="15"/>
  <c r="R18" i="15" a="1"/>
  <c r="R18" i="15"/>
  <c r="M18" i="15" a="1"/>
  <c r="M18" i="15"/>
  <c r="L18" i="15" a="1"/>
  <c r="L18" i="15"/>
  <c r="K18" i="15" a="1"/>
  <c r="K18" i="15"/>
  <c r="J18" i="15" a="1"/>
  <c r="J18" i="15"/>
  <c r="I18" i="15" a="1"/>
  <c r="I18" i="15"/>
  <c r="H18" i="15"/>
  <c r="F18" i="15"/>
  <c r="AZ17" i="15"/>
  <c r="AW17" i="15"/>
  <c r="AQ17" i="15"/>
  <c r="AG17" i="15"/>
  <c r="AB17" i="15"/>
  <c r="R17" i="15" a="1"/>
  <c r="R17" i="15"/>
  <c r="M17" i="15" a="1"/>
  <c r="M17" i="15"/>
  <c r="L17" i="15" a="1"/>
  <c r="L17" i="15"/>
  <c r="K17" i="15" a="1"/>
  <c r="K17" i="15"/>
  <c r="J17" i="15" a="1"/>
  <c r="J17" i="15"/>
  <c r="I17" i="15" a="1"/>
  <c r="I17" i="15"/>
  <c r="H17" i="15"/>
  <c r="F17" i="15"/>
  <c r="AZ16" i="15"/>
  <c r="AW16" i="15"/>
  <c r="AQ16" i="15"/>
  <c r="AG16" i="15"/>
  <c r="AB16" i="15"/>
  <c r="R16" i="15" a="1"/>
  <c r="R16" i="15"/>
  <c r="M16" i="15" a="1"/>
  <c r="M16" i="15"/>
  <c r="L16" i="15" a="1"/>
  <c r="L16" i="15"/>
  <c r="K16" i="15" a="1"/>
  <c r="K16" i="15"/>
  <c r="J16" i="15" a="1"/>
  <c r="J16" i="15"/>
  <c r="I16" i="15" a="1"/>
  <c r="I16" i="15"/>
  <c r="H16" i="15"/>
  <c r="F16" i="15"/>
  <c r="AZ15" i="15"/>
  <c r="AW15" i="15"/>
  <c r="AQ15" i="15"/>
  <c r="AG15" i="15"/>
  <c r="AB15" i="15"/>
  <c r="R15" i="15" a="1"/>
  <c r="R15" i="15"/>
  <c r="M15" i="15" a="1"/>
  <c r="M15" i="15"/>
  <c r="L15" i="15" a="1"/>
  <c r="L15" i="15"/>
  <c r="K15" i="15" a="1"/>
  <c r="K15" i="15"/>
  <c r="J15" i="15" a="1"/>
  <c r="J15" i="15"/>
  <c r="I15" i="15" a="1"/>
  <c r="I15" i="15"/>
  <c r="H15" i="15"/>
  <c r="F15" i="15"/>
  <c r="AZ14" i="15"/>
  <c r="AW14" i="15"/>
  <c r="AQ14" i="15"/>
  <c r="AG14" i="15"/>
  <c r="AB14" i="15"/>
  <c r="R14" i="15" a="1"/>
  <c r="R14" i="15"/>
  <c r="M14" i="15" a="1"/>
  <c r="M14" i="15"/>
  <c r="L14" i="15" a="1"/>
  <c r="L14" i="15"/>
  <c r="K14" i="15" a="1"/>
  <c r="K14" i="15"/>
  <c r="J14" i="15" a="1"/>
  <c r="J14" i="15"/>
  <c r="I14" i="15" a="1"/>
  <c r="I14" i="15"/>
  <c r="H14" i="15"/>
  <c r="F14" i="15"/>
  <c r="AZ13" i="15"/>
  <c r="AW13" i="15"/>
  <c r="AQ13" i="15"/>
  <c r="AG13" i="15"/>
  <c r="AB13" i="15"/>
  <c r="R13" i="15" a="1"/>
  <c r="R13" i="15"/>
  <c r="M13" i="15" a="1"/>
  <c r="M13" i="15"/>
  <c r="L13" i="15" a="1"/>
  <c r="L13" i="15"/>
  <c r="K13" i="15" a="1"/>
  <c r="K13" i="15"/>
  <c r="J13" i="15" a="1"/>
  <c r="J13" i="15"/>
  <c r="I13" i="15" a="1"/>
  <c r="I13" i="15"/>
  <c r="H13" i="15"/>
  <c r="F13" i="15"/>
  <c r="AB12" i="15"/>
  <c r="R12" i="15" a="1"/>
  <c r="R12" i="15"/>
  <c r="M12" i="15" a="1"/>
  <c r="M12" i="15"/>
  <c r="L12" i="15" a="1"/>
  <c r="L12" i="15"/>
  <c r="K12" i="15" a="1"/>
  <c r="K12" i="15"/>
  <c r="J12" i="15" a="1"/>
  <c r="J12" i="15"/>
  <c r="I12" i="15" a="1"/>
  <c r="I12" i="15"/>
  <c r="H12" i="15"/>
  <c r="F12" i="15"/>
  <c r="AB11" i="15"/>
  <c r="R11" i="15" a="1"/>
  <c r="R11" i="15"/>
  <c r="M11" i="15" a="1"/>
  <c r="M11" i="15"/>
  <c r="L11" i="15" a="1"/>
  <c r="L11" i="15"/>
  <c r="K11" i="15" a="1"/>
  <c r="K11" i="15"/>
  <c r="J11" i="15" a="1"/>
  <c r="J11" i="15"/>
  <c r="I11" i="15" a="1"/>
  <c r="I11" i="15"/>
  <c r="H11" i="15"/>
  <c r="F11" i="15"/>
  <c r="AB10" i="15"/>
  <c r="R10" i="15" a="1"/>
  <c r="R10" i="15"/>
  <c r="M10" i="15" a="1"/>
  <c r="M10" i="15"/>
  <c r="L10" i="15" a="1"/>
  <c r="L10" i="15"/>
  <c r="K10" i="15" a="1"/>
  <c r="K10" i="15"/>
  <c r="J10" i="15" a="1"/>
  <c r="J10" i="15"/>
  <c r="I10" i="15" a="1"/>
  <c r="I10" i="15"/>
  <c r="H10" i="15"/>
  <c r="F10" i="15"/>
  <c r="AB9" i="15"/>
  <c r="R9" i="15" a="1"/>
  <c r="R9" i="15"/>
  <c r="M9" i="15" a="1"/>
  <c r="M9" i="15"/>
  <c r="L9" i="15" a="1"/>
  <c r="L9" i="15"/>
  <c r="K9" i="15" a="1"/>
  <c r="K9" i="15"/>
  <c r="J9" i="15" a="1"/>
  <c r="J9" i="15"/>
  <c r="I9" i="15" a="1"/>
  <c r="I9" i="15"/>
  <c r="H9" i="15"/>
  <c r="F9" i="15"/>
  <c r="AB8" i="15"/>
  <c r="R8" i="15" a="1"/>
  <c r="R8" i="15"/>
  <c r="M8" i="15" a="1"/>
  <c r="M8" i="15"/>
  <c r="L8" i="15" a="1"/>
  <c r="L8" i="15"/>
  <c r="K8" i="15" a="1"/>
  <c r="K8" i="15"/>
  <c r="J8" i="15" a="1"/>
  <c r="J8" i="15"/>
  <c r="I8" i="15" a="1"/>
  <c r="I8" i="15"/>
  <c r="H8" i="15"/>
  <c r="F8" i="15"/>
  <c r="AZ7" i="15"/>
  <c r="AB7" i="15"/>
  <c r="R7" i="15" a="1"/>
  <c r="R7" i="15"/>
  <c r="M7" i="15" a="1"/>
  <c r="M7" i="15"/>
  <c r="L7" i="15" a="1"/>
  <c r="L7" i="15"/>
  <c r="K7" i="15" a="1"/>
  <c r="K7" i="15"/>
  <c r="J7" i="15" a="1"/>
  <c r="J7" i="15"/>
  <c r="I7" i="15" a="1"/>
  <c r="I7" i="15"/>
  <c r="H7" i="15"/>
  <c r="F7" i="15"/>
  <c r="AZ6" i="15"/>
  <c r="AB6" i="15"/>
  <c r="R6" i="15" a="1"/>
  <c r="R6" i="15"/>
  <c r="M6" i="15" a="1"/>
  <c r="M6" i="15"/>
  <c r="L6" i="15" a="1"/>
  <c r="L6" i="15"/>
  <c r="K6" i="15" a="1"/>
  <c r="K6" i="15"/>
  <c r="J6" i="15" a="1"/>
  <c r="J6" i="15"/>
  <c r="I6" i="15" a="1"/>
  <c r="I6" i="15"/>
  <c r="H6" i="15"/>
  <c r="F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<sst xmlns="http://schemas.openxmlformats.org/spreadsheetml/2006/main" count="1132" uniqueCount="481">
  <si>
    <t>#enum slotType: int {车轮 = 0, 顶部 = 1,前 = 2,后 = 3 , 前上 = 4, 后上 = 5}</t>
  </si>
  <si>
    <t>#enum deviceType: int {Core = 1, Wheel = 2, Common = 3}</t>
  </si>
  <si>
    <t>id</t>
  </si>
  <si>
    <t>sub_id</t>
  </si>
  <si>
    <t>name</t>
  </si>
  <si>
    <t>alt_info</t>
  </si>
  <si>
    <t>icon</t>
  </si>
  <si>
    <t>icon_damaged</t>
  </si>
  <si>
    <t>icon_broken</t>
  </si>
  <si>
    <t>icon_info_board</t>
  </si>
  <si>
    <t>icon_photo</t>
  </si>
  <si>
    <t>se_broken</t>
  </si>
  <si>
    <t>se_be_hit</t>
  </si>
  <si>
    <t>device_tag</t>
  </si>
  <si>
    <t>device_type</t>
  </si>
  <si>
    <t>prefeb</t>
  </si>
  <si>
    <t>hp</t>
  </si>
  <si>
    <t>weight</t>
  </si>
  <si>
    <t>target_counts</t>
  </si>
  <si>
    <t>unlock_target_ticks</t>
  </si>
  <si>
    <t>basic_range</t>
  </si>
  <si>
    <t>rotate_by_car</t>
  </si>
  <si>
    <t>behavior_script</t>
  </si>
  <si>
    <t>basic_damage</t>
  </si>
  <si>
    <t>def</t>
  </si>
  <si>
    <t>armor_piercing</t>
  </si>
  <si>
    <t>critical_chance</t>
  </si>
  <si>
    <t>critical_rate</t>
  </si>
  <si>
    <t>melee_logic</t>
  </si>
  <si>
    <t>fire_logic</t>
  </si>
  <si>
    <t>shield_logic</t>
  </si>
  <si>
    <t>hook_logic</t>
  </si>
  <si>
    <t>ram_logic</t>
  </si>
  <si>
    <t>other_logic</t>
  </si>
  <si>
    <t>rotate_speed</t>
  </si>
  <si>
    <t>device_upgrade</t>
  </si>
  <si>
    <t>ui_prefab</t>
  </si>
  <si>
    <t>uint key</t>
  </si>
  <si>
    <t>string</t>
  </si>
  <si>
    <t>uint[]</t>
  </si>
  <si>
    <t>deviceType</t>
  </si>
  <si>
    <t>int</t>
  </si>
  <si>
    <t>(float,float)</t>
  </si>
  <si>
    <t>bool</t>
  </si>
  <si>
    <t>uint</t>
  </si>
  <si>
    <t>设备种类
ID</t>
  </si>
  <si>
    <t>设备变种
ID</t>
  </si>
  <si>
    <t>备注</t>
  </si>
  <si>
    <t>版本</t>
  </si>
  <si>
    <t>Spine
文件名称</t>
  </si>
  <si>
    <t>设备名称</t>
  </si>
  <si>
    <t>额外说明</t>
  </si>
  <si>
    <t>设备alt信息</t>
  </si>
  <si>
    <r>
      <rPr>
        <b/>
        <sz val="11"/>
        <color theme="1"/>
        <rFont val="等线"/>
        <family val="3"/>
        <charset val="134"/>
        <scheme val="minor"/>
      </rPr>
      <t xml:space="preserve">设备icon1
</t>
    </r>
    <r>
      <rPr>
        <i/>
        <sz val="10"/>
        <color theme="1"/>
        <rFont val="等线"/>
        <family val="3"/>
        <charset val="134"/>
        <scheme val="minor"/>
      </rPr>
      <t>会显示在操作面板上方</t>
    </r>
  </si>
  <si>
    <r>
      <rPr>
        <b/>
        <sz val="11"/>
        <color theme="1"/>
        <rFont val="等线"/>
        <family val="3"/>
        <charset val="134"/>
        <scheme val="minor"/>
      </rPr>
      <t xml:space="preserve">设备icon2
</t>
    </r>
    <r>
      <rPr>
        <i/>
        <sz val="10"/>
        <color theme="1"/>
        <rFont val="等线"/>
        <family val="3"/>
        <charset val="134"/>
        <scheme val="minor"/>
      </rPr>
      <t>会显示在操作面板上方
设备受伤时显示的icon</t>
    </r>
  </si>
  <si>
    <r>
      <rPr>
        <b/>
        <sz val="11"/>
        <color theme="1"/>
        <rFont val="等线"/>
        <family val="3"/>
        <charset val="134"/>
        <scheme val="minor"/>
      </rPr>
      <t xml:space="preserve">设备icon3
</t>
    </r>
    <r>
      <rPr>
        <i/>
        <sz val="10"/>
        <color theme="1"/>
        <rFont val="等线"/>
        <family val="3"/>
        <charset val="134"/>
        <scheme val="minor"/>
      </rPr>
      <t>会显示在操作面板上方
设备失能时显示的icon</t>
    </r>
  </si>
  <si>
    <r>
      <rPr>
        <b/>
        <sz val="11"/>
        <color theme="1"/>
        <rFont val="等线"/>
        <family val="3"/>
        <charset val="134"/>
        <scheme val="minor"/>
      </rPr>
      <t xml:space="preserve">设备icon4
</t>
    </r>
    <r>
      <rPr>
        <i/>
        <sz val="10"/>
        <color theme="1"/>
        <rFont val="等线"/>
        <family val="3"/>
        <charset val="134"/>
        <scheme val="minor"/>
      </rPr>
      <t>会显示在装备/商店信息面板中的icon，形象是个石板</t>
    </r>
  </si>
  <si>
    <r>
      <rPr>
        <b/>
        <sz val="11"/>
        <color theme="1"/>
        <rFont val="等线"/>
        <family val="3"/>
        <charset val="134"/>
        <scheme val="minor"/>
      </rPr>
      <t xml:space="preserve">设备icon5
</t>
    </r>
    <r>
      <rPr>
        <i/>
        <sz val="10"/>
        <color theme="1"/>
        <rFont val="等线"/>
        <family val="3"/>
        <charset val="134"/>
        <scheme val="minor"/>
      </rPr>
      <t>会显示在商店信息面板中，与设备的spine形象保持一致</t>
    </r>
  </si>
  <si>
    <t>配置辅助列
icon编号</t>
  </si>
  <si>
    <r>
      <rPr>
        <b/>
        <sz val="11"/>
        <color theme="1"/>
        <rFont val="等线"/>
        <family val="3"/>
        <charset val="134"/>
        <scheme val="minor"/>
      </rPr>
      <t xml:space="preserve">音效- 设备损坏
</t>
    </r>
    <r>
      <rPr>
        <sz val="11"/>
        <color theme="1"/>
        <rFont val="等线"/>
        <family val="3"/>
        <charset val="134"/>
        <scheme val="minor"/>
      </rPr>
      <t>设备损坏时
播放的音效</t>
    </r>
  </si>
  <si>
    <r>
      <rPr>
        <b/>
        <sz val="11"/>
        <color theme="1"/>
        <rFont val="等线"/>
        <family val="3"/>
        <charset val="134"/>
        <scheme val="minor"/>
      </rPr>
      <t xml:space="preserve">音效- 设备受击
</t>
    </r>
    <r>
      <rPr>
        <sz val="11"/>
        <color theme="1"/>
        <rFont val="等线"/>
        <family val="3"/>
        <charset val="134"/>
        <scheme val="minor"/>
      </rPr>
      <t>设备受击时
播放的音效</t>
    </r>
  </si>
  <si>
    <t>设备标签</t>
  </si>
  <si>
    <t>标签翻译</t>
  </si>
  <si>
    <t>设备分类</t>
  </si>
  <si>
    <t>车轮</t>
  </si>
  <si>
    <t>顶部</t>
  </si>
  <si>
    <t>前</t>
  </si>
  <si>
    <t>后</t>
  </si>
  <si>
    <t>前上</t>
  </si>
  <si>
    <t>后上</t>
  </si>
  <si>
    <t>prefix</t>
  </si>
  <si>
    <r>
      <rPr>
        <b/>
        <sz val="11"/>
        <color theme="1"/>
        <rFont val="等线"/>
        <family val="3"/>
        <charset val="134"/>
        <scheme val="minor"/>
      </rPr>
      <t xml:space="preserve">suffix
</t>
    </r>
    <r>
      <rPr>
        <i/>
        <sz val="11"/>
        <color theme="1"/>
        <rFont val="等线"/>
        <family val="3"/>
        <charset val="134"/>
        <scheme val="minor"/>
      </rPr>
      <t>device
main name</t>
    </r>
  </si>
  <si>
    <r>
      <rPr>
        <b/>
        <sz val="11"/>
        <rFont val="等线"/>
        <family val="3"/>
        <charset val="134"/>
        <scheme val="minor"/>
      </rPr>
      <t>预制体的 path</t>
    </r>
    <r>
      <rPr>
        <sz val="11"/>
        <rFont val="等线"/>
        <family val="3"/>
        <charset val="134"/>
        <scheme val="minor"/>
      </rPr>
      <t xml:space="preserve">
（配置值是公式生成的，不要手填）
dp_xxxxxxxxx_x</t>
    </r>
  </si>
  <si>
    <t>耐久</t>
  </si>
  <si>
    <r>
      <rPr>
        <b/>
        <sz val="11"/>
        <color theme="1"/>
        <rFont val="等线"/>
        <family val="3"/>
        <charset val="134"/>
        <scheme val="minor"/>
      </rPr>
      <t xml:space="preserve">重量
</t>
    </r>
    <r>
      <rPr>
        <i/>
        <sz val="9"/>
        <color theme="1"/>
        <rFont val="等线"/>
        <family val="3"/>
        <charset val="134"/>
        <scheme val="minor"/>
      </rPr>
      <t>单位: kg</t>
    </r>
  </si>
  <si>
    <t>最大
目标数</t>
  </si>
  <si>
    <r>
      <rPr>
        <b/>
        <sz val="11"/>
        <color theme="1"/>
        <rFont val="等线"/>
        <family val="3"/>
        <charset val="134"/>
        <scheme val="minor"/>
      </rPr>
      <t xml:space="preserve">取消目标所需帧数
</t>
    </r>
    <r>
      <rPr>
        <i/>
        <sz val="9"/>
        <color theme="1"/>
        <rFont val="等线"/>
        <family val="3"/>
        <charset val="134"/>
        <scheme val="minor"/>
      </rPr>
      <t>当目标超出攻击范围时开始计时</t>
    </r>
  </si>
  <si>
    <t>攻击范围</t>
  </si>
  <si>
    <t>攻击范围
min</t>
  </si>
  <si>
    <t>攻击范围
max</t>
  </si>
  <si>
    <t>预制体会跟随车体进行旋转</t>
  </si>
  <si>
    <t>设备行为脚本</t>
  </si>
  <si>
    <r>
      <rPr>
        <b/>
        <sz val="11"/>
        <color theme="1"/>
        <rFont val="等线"/>
        <family val="3"/>
        <charset val="134"/>
        <scheme val="minor"/>
      </rPr>
      <t xml:space="preserve">特殊设备伤害
</t>
    </r>
    <r>
      <rPr>
        <i/>
        <sz val="10"/>
        <color theme="1"/>
        <rFont val="等线"/>
        <family val="3"/>
        <charset val="134"/>
        <scheme val="minor"/>
      </rPr>
      <t>其他设备伤害不放在这里是为了方便在配置表中计算dps</t>
    </r>
  </si>
  <si>
    <t>减伤</t>
  </si>
  <si>
    <r>
      <rPr>
        <b/>
        <sz val="11"/>
        <color theme="1"/>
        <rFont val="等线"/>
        <family val="3"/>
        <charset val="134"/>
        <scheme val="minor"/>
      </rPr>
      <t xml:space="preserve">护甲穿透
</t>
    </r>
    <r>
      <rPr>
        <i/>
        <sz val="10"/>
        <color theme="1"/>
        <rFont val="等线"/>
        <family val="3"/>
        <charset val="134"/>
        <scheme val="minor"/>
      </rPr>
      <t>千分比配置
1000=100%</t>
    </r>
  </si>
  <si>
    <r>
      <rPr>
        <b/>
        <sz val="11"/>
        <color theme="1"/>
        <rFont val="等线"/>
        <family val="3"/>
        <charset val="134"/>
        <scheme val="minor"/>
      </rPr>
      <t xml:space="preserve">暴击率
</t>
    </r>
    <r>
      <rPr>
        <i/>
        <sz val="10"/>
        <color theme="1"/>
        <rFont val="等线"/>
        <family val="3"/>
        <charset val="134"/>
        <scheme val="minor"/>
      </rPr>
      <t>千分比配置
1000=100%</t>
    </r>
  </si>
  <si>
    <r>
      <rPr>
        <b/>
        <sz val="11"/>
        <color theme="1"/>
        <rFont val="等线"/>
        <family val="3"/>
        <charset val="134"/>
        <scheme val="minor"/>
      </rPr>
      <t xml:space="preserve">暴击伤害
</t>
    </r>
    <r>
      <rPr>
        <i/>
        <sz val="10"/>
        <color theme="1"/>
        <rFont val="等线"/>
        <family val="3"/>
        <charset val="134"/>
        <scheme val="minor"/>
      </rPr>
      <t>千分比配置
1000=100%
配置值不应低于1000</t>
    </r>
  </si>
  <si>
    <r>
      <rPr>
        <b/>
        <sz val="11"/>
        <color theme="1"/>
        <rFont val="等线"/>
        <family val="3"/>
        <charset val="134"/>
        <scheme val="minor"/>
      </rPr>
      <t xml:space="preserve">近战逻辑
</t>
    </r>
    <r>
      <rPr>
        <i/>
        <sz val="11"/>
        <color theme="1"/>
        <rFont val="等线"/>
        <family val="3"/>
        <charset val="134"/>
        <scheme val="minor"/>
      </rPr>
      <t>近战设备用。引用melee_logic表id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</si>
  <si>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开火逻辑
</t>
    </r>
    <r>
      <rPr>
        <i/>
        <sz val="11"/>
        <color theme="1"/>
        <rFont val="等线"/>
        <family val="3"/>
        <charset val="134"/>
        <scheme val="minor"/>
      </rPr>
      <t>远程设备用。引用fire_logic表id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</si>
  <si>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护盾逻辑
</t>
    </r>
    <r>
      <rPr>
        <i/>
        <sz val="11"/>
        <color theme="1"/>
        <rFont val="等线"/>
        <family val="3"/>
        <charset val="134"/>
        <scheme val="minor"/>
      </rPr>
      <t>盾牌设备用。引用shield_logic表id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</si>
  <si>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钩索逻辑
</t>
    </r>
    <r>
      <rPr>
        <i/>
        <sz val="11"/>
        <color theme="1"/>
        <rFont val="等线"/>
        <family val="3"/>
        <charset val="134"/>
        <scheme val="minor"/>
      </rPr>
      <t>钩索设备用。引用hook_logic表id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</si>
  <si>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撞角逻辑
</t>
    </r>
    <r>
      <rPr>
        <i/>
        <sz val="11"/>
        <color theme="1"/>
        <rFont val="等线"/>
        <family val="3"/>
        <charset val="134"/>
        <scheme val="minor"/>
      </rPr>
      <t>撞角设备用。引用ram_logic表id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</si>
  <si>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其他逻辑
</t>
    </r>
    <r>
      <rPr>
        <i/>
        <sz val="11"/>
        <color theme="1"/>
        <rFont val="等线"/>
        <family val="3"/>
        <charset val="134"/>
        <scheme val="minor"/>
      </rPr>
      <t>其他设备用。引用other_logic表id</t>
    </r>
  </si>
  <si>
    <r>
      <rPr>
        <b/>
        <sz val="11"/>
        <color theme="1"/>
        <rFont val="等线"/>
        <family val="3"/>
        <charset val="134"/>
        <scheme val="minor"/>
      </rPr>
      <t xml:space="preserve">旋转速度
</t>
    </r>
    <r>
      <rPr>
        <i/>
        <sz val="9"/>
        <color theme="1"/>
        <rFont val="等线"/>
        <family val="3"/>
        <charset val="134"/>
        <scheme val="minor"/>
      </rPr>
      <t>单位 = deg/tick
近战: idle~atk
远程: idle~shoot
钩索: 索敌~Null</t>
    </r>
  </si>
  <si>
    <t>旋转
速度
min</t>
  </si>
  <si>
    <t>旋转
速度
max</t>
  </si>
  <si>
    <t>设备升级选项id</t>
  </si>
  <si>
    <t>设备UI面板的path</t>
  </si>
  <si>
    <t>硬木车轮</t>
  </si>
  <si>
    <t>YH</t>
  </si>
  <si>
    <t>wheel_wooden</t>
  </si>
  <si>
    <t>icon_dv_tyre_</t>
  </si>
  <si>
    <t>se_ag_device_broken</t>
  </si>
  <si>
    <t>se_ag_device_be_hit</t>
  </si>
  <si>
    <t>Wheel</t>
  </si>
  <si>
    <t>device</t>
  </si>
  <si>
    <t>BasicWheel</t>
  </si>
  <si>
    <t>BasicWheel_Panel</t>
  </si>
  <si>
    <t>履带</t>
  </si>
  <si>
    <t>wheel_track</t>
  </si>
  <si>
    <t>Wheel_Track</t>
  </si>
  <si>
    <t>笨重石轮</t>
  </si>
  <si>
    <t>dp</t>
  </si>
  <si>
    <t>wheel_stone</t>
  </si>
  <si>
    <t>Base_Device_Panel</t>
  </si>
  <si>
    <t>坚固铁轮</t>
  </si>
  <si>
    <t>wheel_iron</t>
  </si>
  <si>
    <t>凝胶车轮</t>
  </si>
  <si>
    <t>wheel_gem</t>
  </si>
  <si>
    <t>废弃轮胎</t>
  </si>
  <si>
    <t>wheel_tyre</t>
  </si>
  <si>
    <t>短匕</t>
  </si>
  <si>
    <t>device_dagger</t>
  </si>
  <si>
    <t>1420100;1420101</t>
  </si>
  <si>
    <t>Common</t>
  </si>
  <si>
    <t>dagger</t>
  </si>
  <si>
    <t>NewBasicMelee</t>
  </si>
  <si>
    <t>BasicMelee_Panel</t>
  </si>
  <si>
    <t>砍刀</t>
  </si>
  <si>
    <t>device_machete</t>
  </si>
  <si>
    <t>machete</t>
  </si>
  <si>
    <t>大剑</t>
  </si>
  <si>
    <t>device_claymore</t>
  </si>
  <si>
    <t>claymore</t>
  </si>
  <si>
    <t>长矛</t>
  </si>
  <si>
    <t>device_spear</t>
  </si>
  <si>
    <t>1420100;1420102</t>
  </si>
  <si>
    <t>spear</t>
  </si>
  <si>
    <t>执刑钉棍</t>
  </si>
  <si>
    <t>DG</t>
  </si>
  <si>
    <t>device_executioner_baton</t>
  </si>
  <si>
    <t>1420100;1420103</t>
  </si>
  <si>
    <t>executioner_baton</t>
  </si>
  <si>
    <t>执刑斧钺</t>
  </si>
  <si>
    <t>device_executioner_halberd</t>
  </si>
  <si>
    <t>1420100;1420104</t>
  </si>
  <si>
    <t>executioner_halberd</t>
  </si>
  <si>
    <t>巨斧</t>
  </si>
  <si>
    <t>ax</t>
  </si>
  <si>
    <t>钉锤</t>
  </si>
  <si>
    <t>mace</t>
  </si>
  <si>
    <t>弓箭</t>
  </si>
  <si>
    <t>device_crossbow</t>
  </si>
  <si>
    <t>1420200;1420221</t>
  </si>
  <si>
    <t>bow</t>
  </si>
  <si>
    <t>NewBasicShooter</t>
  </si>
  <si>
    <t>BasicShooter_Panel</t>
  </si>
  <si>
    <t>防身手枪</t>
  </si>
  <si>
    <t>device_pistol</t>
  </si>
  <si>
    <t>1420200;1420210;1420211</t>
  </si>
  <si>
    <t>pistol</t>
  </si>
  <si>
    <t>喇叭霰弹枪</t>
  </si>
  <si>
    <t>device_shotgun</t>
  </si>
  <si>
    <t>1420200;1420210;1420212</t>
  </si>
  <si>
    <t>shotgun</t>
  </si>
  <si>
    <t>百子连珠炮</t>
  </si>
  <si>
    <t>device_volley_gun</t>
  </si>
  <si>
    <t>极大弹匣，极长装填时间</t>
  </si>
  <si>
    <t>1420200;1420210;1420213</t>
  </si>
  <si>
    <t>volley_gun</t>
  </si>
  <si>
    <t>机关箭匣</t>
  </si>
  <si>
    <t>device_rapid_fire_quiver</t>
  </si>
  <si>
    <t>1420200;1420222</t>
  </si>
  <si>
    <t>rapid_fire_quiver</t>
  </si>
  <si>
    <t>火箭爆弹</t>
  </si>
  <si>
    <t>device_rocket_bomb</t>
  </si>
  <si>
    <t>rocket_bomb</t>
  </si>
  <si>
    <t>土制火箭爆弹</t>
  </si>
  <si>
    <t>homemade_rocket_bomb</t>
  </si>
  <si>
    <t>单发火枪</t>
  </si>
  <si>
    <t>device_musket</t>
  </si>
  <si>
    <t>musket</t>
  </si>
  <si>
    <t>命运手枪</t>
  </si>
  <si>
    <t>低伤害，高暴率，高暴伤</t>
  </si>
  <si>
    <t>fortune_pistol</t>
  </si>
  <si>
    <t>静心猎人火枪</t>
  </si>
  <si>
    <t>暴击率随攻击间隔上升</t>
  </si>
  <si>
    <t>patience_musket</t>
  </si>
  <si>
    <t>镇暴左轮</t>
  </si>
  <si>
    <t>device_anti_riot_revolver</t>
  </si>
  <si>
    <t>anti_riot_revolver</t>
  </si>
  <si>
    <t>镇暴霰弹枪</t>
  </si>
  <si>
    <t>device_anti_riot_shotgun</t>
  </si>
  <si>
    <t>anti_riot_shotgun</t>
  </si>
  <si>
    <t>重弩</t>
  </si>
  <si>
    <t>heave_crossbow</t>
  </si>
  <si>
    <t>梭镖床弩</t>
  </si>
  <si>
    <t>spear_ballista</t>
  </si>
  <si>
    <t>车载投石器</t>
  </si>
  <si>
    <t>device_catapult</t>
  </si>
  <si>
    <t>catapult</t>
  </si>
  <si>
    <t>Shooter_Trebuchet</t>
  </si>
  <si>
    <t>Shooter_Trebuchet_Panel</t>
  </si>
  <si>
    <t>慑敌战鼓</t>
  </si>
  <si>
    <t>device_war_drum</t>
  </si>
  <si>
    <t>war_drum</t>
  </si>
  <si>
    <t>War_Drum</t>
  </si>
  <si>
    <t>Unique_WarDrum_Panel</t>
  </si>
  <si>
    <t>捕兽草</t>
  </si>
  <si>
    <t>FT</t>
  </si>
  <si>
    <t>device_9999_hua</t>
  </si>
  <si>
    <t>catching_flower</t>
  </si>
  <si>
    <t>Catching_Flower</t>
  </si>
  <si>
    <t>飞针陀螺</t>
  </si>
  <si>
    <t>device_gyroscope</t>
  </si>
  <si>
    <t>gyroscope</t>
  </si>
  <si>
    <t>Shooter_Gyroscope</t>
  </si>
  <si>
    <t>Shooter_Gyroscope_Panel</t>
  </si>
  <si>
    <t>小鸟弹弓</t>
  </si>
  <si>
    <t>bird_slingshot</t>
  </si>
  <si>
    <t>巨大床弩</t>
  </si>
  <si>
    <t>huge_ballista</t>
  </si>
  <si>
    <t>device_1320101_bow</t>
  </si>
  <si>
    <t>ComplexShooter</t>
  </si>
  <si>
    <t>Complex_Shooter_Panel</t>
  </si>
  <si>
    <t>黑洞发射器</t>
  </si>
  <si>
    <t>JC</t>
  </si>
  <si>
    <t>BlackHole</t>
  </si>
  <si>
    <t>Unique_BlackHole_Panel</t>
  </si>
  <si>
    <t>磁铁</t>
  </si>
  <si>
    <t>Magnet</t>
  </si>
  <si>
    <t>Unique_Magnet_Panel</t>
  </si>
  <si>
    <t>回收者</t>
  </si>
  <si>
    <t>Recycler</t>
  </si>
  <si>
    <t>Unique_Recycler_Panel</t>
  </si>
  <si>
    <t>大百变怪</t>
  </si>
  <si>
    <t>BigDitto</t>
  </si>
  <si>
    <t>Unique_Ditto_Panel</t>
  </si>
  <si>
    <t>小百变怪</t>
  </si>
  <si>
    <t>SmallDitto</t>
  </si>
  <si>
    <t>气球枪</t>
  </si>
  <si>
    <t>Shooter_Balloon</t>
  </si>
  <si>
    <t>Shooter_Gravity_Panel</t>
  </si>
  <si>
    <t>铅球枪</t>
  </si>
  <si>
    <t>Shooter_IronBall</t>
  </si>
  <si>
    <t>滚木</t>
  </si>
  <si>
    <t>XY</t>
  </si>
  <si>
    <t>device_1330127_roll_wood</t>
  </si>
  <si>
    <t>Roll_Wood</t>
  </si>
  <si>
    <t>Roll_Wood_Panel</t>
  </si>
  <si>
    <t>仙人掌</t>
  </si>
  <si>
    <t>device_1330128_cactus</t>
  </si>
  <si>
    <t>Unique_Cactus</t>
  </si>
  <si>
    <t>Base_Cactus_Panel</t>
  </si>
  <si>
    <t>拨浪鼓</t>
  </si>
  <si>
    <t>device_1310103_claymore</t>
  </si>
  <si>
    <t>Rattle</t>
  </si>
  <si>
    <t>Rattle_Panel</t>
  </si>
  <si>
    <t>水龙</t>
  </si>
  <si>
    <t>waterthrower</t>
  </si>
  <si>
    <t>火龙</t>
  </si>
  <si>
    <t>flamethrower</t>
  </si>
  <si>
    <t>铜炮</t>
  </si>
  <si>
    <t>bronze cannon</t>
  </si>
  <si>
    <t>千钧战槊</t>
  </si>
  <si>
    <t>giant_lance</t>
  </si>
  <si>
    <t>龙首火箭</t>
  </si>
  <si>
    <t>dragon_rocket</t>
  </si>
  <si>
    <t>一窝蜂</t>
  </si>
  <si>
    <t>cluster_rocket</t>
  </si>
  <si>
    <t>小圆盾</t>
  </si>
  <si>
    <t>device_buckler</t>
  </si>
  <si>
    <t>buckler</t>
  </si>
  <si>
    <t>BasicShield</t>
  </si>
  <si>
    <t>BasicShield_Panel</t>
  </si>
  <si>
    <t>木盾</t>
  </si>
  <si>
    <t>device_wooden_shield</t>
  </si>
  <si>
    <t>wooden_shield</t>
  </si>
  <si>
    <t>长阔盾</t>
  </si>
  <si>
    <t>device_testudo</t>
  </si>
  <si>
    <t>testudo</t>
  </si>
  <si>
    <t>硬皮盾</t>
  </si>
  <si>
    <t>device_lether_shield</t>
  </si>
  <si>
    <t>leather_shield</t>
  </si>
  <si>
    <t>金属板</t>
  </si>
  <si>
    <t>device_metal_plate</t>
  </si>
  <si>
    <t>metal_plate</t>
  </si>
  <si>
    <t>尖刺格斗盾</t>
  </si>
  <si>
    <t>device_spiked_shield</t>
  </si>
  <si>
    <t>spiked_shield</t>
  </si>
  <si>
    <t>藤牌</t>
  </si>
  <si>
    <t>device_vine_shield</t>
  </si>
  <si>
    <t>vine_shield</t>
  </si>
  <si>
    <t>格斗短剑</t>
  </si>
  <si>
    <t>device_protective_short_sword</t>
  </si>
  <si>
    <t>protective_short_sword</t>
  </si>
  <si>
    <t>未来科技护盾生成器</t>
  </si>
  <si>
    <t>device_shield_generator</t>
  </si>
  <si>
    <t>shield_generator</t>
  </si>
  <si>
    <t>Shield_Generator</t>
  </si>
  <si>
    <t>Shield_Generator_Panel</t>
  </si>
  <si>
    <t>拖曳钩索</t>
  </si>
  <si>
    <t>device_hookrope</t>
  </si>
  <si>
    <t>hookrope</t>
  </si>
  <si>
    <t>NewBasicHook</t>
  </si>
  <si>
    <t>BasicHook_Panel</t>
  </si>
  <si>
    <t>货运吊臂</t>
  </si>
  <si>
    <t>device_merchant_crane</t>
  </si>
  <si>
    <t>merchant_crane</t>
  </si>
  <si>
    <t>商队塔吊</t>
  </si>
  <si>
    <t>device_merchant_tower_crane</t>
  </si>
  <si>
    <t>merchant_tower_crane</t>
  </si>
  <si>
    <t>捕奴肉钩</t>
  </si>
  <si>
    <t>device_slave_hookrope</t>
  </si>
  <si>
    <t>slave_hookrope</t>
  </si>
  <si>
    <t>执刑人挂钩</t>
  </si>
  <si>
    <t>device_executioner_hookrope</t>
  </si>
  <si>
    <t>executioner_hookrope</t>
  </si>
  <si>
    <t>刺矛撞角</t>
  </si>
  <si>
    <t>device_spear_ram</t>
  </si>
  <si>
    <t>spear_ram</t>
  </si>
  <si>
    <t>BasicRam</t>
  </si>
  <si>
    <t>BasicRam_Panel</t>
  </si>
  <si>
    <t>金属铲斗</t>
  </si>
  <si>
    <t>device_metal_ram</t>
  </si>
  <si>
    <t>metal_ram</t>
  </si>
  <si>
    <t>蘑菇挡板</t>
  </si>
  <si>
    <t>device_bouncing_mushroom</t>
  </si>
  <si>
    <t>bouncing_mushroom</t>
  </si>
  <si>
    <t>device_name_1320101_bow</t>
  </si>
  <si>
    <t>BasicShooter_Panel_2</t>
  </si>
  <si>
    <t>device_name_1320102_pistol</t>
  </si>
  <si>
    <t>device_1320102_pistol</t>
  </si>
  <si>
    <t>device_name_1320103_shotgun</t>
  </si>
  <si>
    <t>device_1320103_shotgun</t>
  </si>
  <si>
    <t>device_name_1320104_volley_gun</t>
  </si>
  <si>
    <t>device_1320104_volley_gun</t>
  </si>
  <si>
    <t>device_name_1320105_rapid_fire_quiver</t>
  </si>
  <si>
    <t>device_1320105_rapid_fire_quiver</t>
  </si>
  <si>
    <t>device_name_1320106_rocket_bomb</t>
  </si>
  <si>
    <t>device_1320106_rocket_bomb</t>
  </si>
  <si>
    <t>device_name_1320108_musket</t>
  </si>
  <si>
    <t>device_1320108_musket</t>
  </si>
  <si>
    <t>device_name_1320109_fortune_pistol</t>
  </si>
  <si>
    <t>device_1320109_fortune_pistol</t>
  </si>
  <si>
    <t>device_name_1321101_anti_riot_revolver</t>
  </si>
  <si>
    <t>device_1321101_anti_riot_revolver</t>
  </si>
  <si>
    <t>device_name_1321102_anti_riot_shotgun</t>
  </si>
  <si>
    <t>device_1321102_anti_riot_shotgun</t>
  </si>
  <si>
    <t>未来科技激光炮</t>
  </si>
  <si>
    <t>device_lasergun</t>
  </si>
  <si>
    <t>device_name_1321103_lasergun</t>
  </si>
  <si>
    <t>lasergun</t>
  </si>
  <si>
    <t>LaserGun</t>
  </si>
  <si>
    <t>LaserGun_Panel</t>
  </si>
  <si>
    <t>刀斧傀儡</t>
  </si>
  <si>
    <t>puppet_blade</t>
  </si>
  <si>
    <t>火药傀儡</t>
  </si>
  <si>
    <t>puppet_gunpowder</t>
  </si>
  <si>
    <t>弧光傀儡</t>
  </si>
  <si>
    <t>puppet_arc</t>
  </si>
  <si>
    <t>弩箭傀儡</t>
  </si>
  <si>
    <t>puppet_crossbow</t>
  </si>
  <si>
    <t>投石傀儡</t>
  </si>
  <si>
    <t>puppet_sling</t>
  </si>
  <si>
    <t>火铳傀儡</t>
  </si>
  <si>
    <t>puppet_musket</t>
  </si>
  <si>
    <t>魔力方块</t>
  </si>
  <si>
    <t>Core</t>
  </si>
  <si>
    <t>core_magic</t>
  </si>
  <si>
    <t>电池</t>
  </si>
  <si>
    <t>core_battery</t>
  </si>
  <si>
    <t>火热熔炉</t>
  </si>
  <si>
    <t>core_furnace</t>
  </si>
  <si>
    <t>蒸汽轮机</t>
  </si>
  <si>
    <t>core_steam</t>
  </si>
  <si>
    <t>风车轮轴</t>
  </si>
  <si>
    <t>core_windmill</t>
  </si>
  <si>
    <t>仓鼠轮</t>
  </si>
  <si>
    <t>core_mice</t>
  </si>
  <si>
    <t>人力轮</t>
  </si>
  <si>
    <t>core_human</t>
  </si>
  <si>
    <t>SE_stuck</t>
  </si>
  <si>
    <t>wheel_height</t>
  </si>
  <si>
    <t>wheel_radius_visual</t>
  </si>
  <si>
    <t>tractive_force_max</t>
  </si>
  <si>
    <t>feedback_0</t>
  </si>
  <si>
    <t>feedback_1</t>
  </si>
  <si>
    <t>sprint_charge_speed</t>
  </si>
  <si>
    <t>sprint_charge_speed_bonus</t>
  </si>
  <si>
    <t>sprint_charge_cd</t>
  </si>
  <si>
    <t>sprint_charge_point</t>
  </si>
  <si>
    <t>sprint_max_speed</t>
  </si>
  <si>
    <t>ejection_charge</t>
  </si>
  <si>
    <t>ejection_count_init</t>
  </si>
  <si>
    <t>ejection_count_max</t>
  </si>
  <si>
    <t>ejection_speed_x</t>
  </si>
  <si>
    <t>ejection_speed_y</t>
  </si>
  <si>
    <t>sprint_lever_loss</t>
  </si>
  <si>
    <t>float?</t>
  </si>
  <si>
    <t>float</t>
  </si>
  <si>
    <t>版本/流派</t>
  </si>
  <si>
    <r>
      <rPr>
        <b/>
        <sz val="11"/>
        <color theme="1"/>
        <rFont val="等线"/>
        <family val="3"/>
        <charset val="134"/>
        <scheme val="minor"/>
      </rPr>
      <t>音效-车轮卡住</t>
    </r>
    <r>
      <rPr>
        <i/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车轮在broken状态下，有几率触发“卡住”效果</t>
    </r>
  </si>
  <si>
    <r>
      <rPr>
        <b/>
        <sz val="11"/>
        <color theme="1"/>
        <rFont val="等线"/>
        <family val="3"/>
        <charset val="134"/>
        <scheme val="minor"/>
      </rPr>
      <t xml:space="preserve">车轮高度
</t>
    </r>
    <r>
      <rPr>
        <i/>
        <sz val="11"/>
        <color theme="1"/>
        <rFont val="等线"/>
        <family val="3"/>
        <charset val="134"/>
        <scheme val="minor"/>
      </rPr>
      <t>(Collider半径)</t>
    </r>
  </si>
  <si>
    <r>
      <rPr>
        <b/>
        <sz val="11"/>
        <color theme="1"/>
        <rFont val="等线"/>
        <family val="3"/>
        <charset val="134"/>
        <scheme val="minor"/>
      </rPr>
      <t xml:space="preserve">车轮视觉高度
</t>
    </r>
    <r>
      <rPr>
        <i/>
        <sz val="11"/>
        <color theme="1"/>
        <rFont val="等线"/>
        <family val="3"/>
        <charset val="134"/>
        <scheme val="minor"/>
      </rPr>
      <t>(用于转动表现)</t>
    </r>
  </si>
  <si>
    <r>
      <rPr>
        <b/>
        <sz val="11"/>
        <color theme="1"/>
        <rFont val="等线"/>
        <family val="3"/>
        <charset val="134"/>
        <scheme val="minor"/>
      </rPr>
      <t xml:space="preserve">最大牵引力
</t>
    </r>
    <r>
      <rPr>
        <i/>
        <sz val="11"/>
        <color theme="1"/>
        <rFont val="等线"/>
        <family val="3"/>
        <charset val="134"/>
        <scheme val="minor"/>
      </rPr>
      <t>（N）</t>
    </r>
  </si>
  <si>
    <r>
      <rPr>
        <b/>
        <sz val="11"/>
        <color theme="1"/>
        <rFont val="等线"/>
        <family val="3"/>
        <charset val="134"/>
        <scheme val="minor"/>
      </rPr>
      <t xml:space="preserve">阻力系数0
</t>
    </r>
    <r>
      <rPr>
        <i/>
        <sz val="11"/>
        <color theme="1"/>
        <rFont val="等线"/>
        <family val="3"/>
        <charset val="134"/>
        <scheme val="minor"/>
      </rPr>
      <t>正相关于v^0
绝对值越低，承重性能越好</t>
    </r>
  </si>
  <si>
    <r>
      <rPr>
        <b/>
        <sz val="11"/>
        <color theme="1"/>
        <rFont val="等线"/>
        <family val="3"/>
        <charset val="134"/>
        <scheme val="minor"/>
      </rPr>
      <t xml:space="preserve">阻力系数1
</t>
    </r>
    <r>
      <rPr>
        <i/>
        <sz val="11"/>
        <color theme="1"/>
        <rFont val="等线"/>
        <family val="3"/>
        <charset val="134"/>
        <scheme val="minor"/>
      </rPr>
      <t>正相关于v^1
绝对值越低，高速性能越好</t>
    </r>
  </si>
  <si>
    <r>
      <rPr>
        <b/>
        <sz val="11"/>
        <color theme="1"/>
        <rFont val="等线"/>
        <family val="3"/>
        <charset val="134"/>
        <scheme val="minor"/>
      </rPr>
      <t xml:space="preserve">冲刺.充能速率
</t>
    </r>
    <r>
      <rPr>
        <i/>
        <sz val="11"/>
        <color theme="1"/>
        <rFont val="等线"/>
        <family val="3"/>
        <charset val="134"/>
        <scheme val="minor"/>
      </rPr>
      <t>每帧速率</t>
    </r>
  </si>
  <si>
    <t>配置辅助列
充能完成时长
（秒）</t>
  </si>
  <si>
    <r>
      <rPr>
        <b/>
        <sz val="11"/>
        <color theme="1"/>
        <rFont val="等线"/>
        <family val="3"/>
        <charset val="134"/>
        <scheme val="minor"/>
      </rPr>
      <t xml:space="preserve">冲刺.额外充能速率
</t>
    </r>
    <r>
      <rPr>
        <i/>
        <sz val="11"/>
        <color theme="1"/>
        <rFont val="等线"/>
        <family val="3"/>
        <charset val="134"/>
        <scheme val="minor"/>
      </rPr>
      <t>当角色位于工位时，提供的额外每帧速率加成</t>
    </r>
  </si>
  <si>
    <r>
      <rPr>
        <b/>
        <sz val="11"/>
        <color theme="1"/>
        <rFont val="等线"/>
        <family val="3"/>
        <charset val="134"/>
        <scheme val="minor"/>
      </rPr>
      <t xml:space="preserve">冲刺.充能冷却
</t>
    </r>
    <r>
      <rPr>
        <i/>
        <sz val="11"/>
        <color theme="1"/>
        <rFont val="等线"/>
        <family val="3"/>
        <charset val="134"/>
        <scheme val="minor"/>
      </rPr>
      <t>帧数</t>
    </r>
  </si>
  <si>
    <r>
      <rPr>
        <b/>
        <sz val="11"/>
        <color theme="1"/>
        <rFont val="等线"/>
        <family val="3"/>
        <charset val="134"/>
        <scheme val="minor"/>
      </rPr>
      <t xml:space="preserve">冲刺.最大充能次数
</t>
    </r>
    <r>
      <rPr>
        <i/>
        <sz val="11"/>
        <color theme="1"/>
        <rFont val="等线"/>
        <family val="3"/>
        <charset val="134"/>
        <scheme val="minor"/>
      </rPr>
      <t>无法小于1</t>
    </r>
  </si>
  <si>
    <t>冲刺.最大速度</t>
  </si>
  <si>
    <r>
      <rPr>
        <b/>
        <sz val="11"/>
        <color theme="1"/>
        <rFont val="等线"/>
        <family val="3"/>
        <charset val="134"/>
        <scheme val="minor"/>
      </rPr>
      <t>弹射.充能速率
每</t>
    </r>
    <r>
      <rPr>
        <b/>
        <u/>
        <sz val="11"/>
        <color theme="1"/>
        <rFont val="等线"/>
        <family val="3"/>
        <charset val="134"/>
        <scheme val="minor"/>
      </rPr>
      <t>秒</t>
    </r>
    <r>
      <rPr>
        <b/>
        <sz val="11"/>
        <color theme="1"/>
        <rFont val="等线"/>
        <family val="3"/>
        <charset val="134"/>
        <scheme val="minor"/>
      </rPr>
      <t>速度</t>
    </r>
  </si>
  <si>
    <r>
      <rPr>
        <b/>
        <sz val="11"/>
        <color theme="1"/>
        <rFont val="等线"/>
        <family val="3"/>
        <charset val="134"/>
        <scheme val="minor"/>
      </rPr>
      <t xml:space="preserve">弹射.最大充能次数
</t>
    </r>
    <r>
      <rPr>
        <i/>
        <sz val="11"/>
        <color theme="1"/>
        <rFont val="等线"/>
        <family val="3"/>
        <charset val="134"/>
        <scheme val="minor"/>
      </rPr>
      <t>无法小于1</t>
    </r>
  </si>
  <si>
    <t>弹射.最大速度x</t>
  </si>
  <si>
    <t>弹射.最大速度y</t>
  </si>
  <si>
    <t>冲刺.动力消耗</t>
  </si>
  <si>
    <t>se_ag_wheel_stuck</t>
  </si>
  <si>
    <t>4~4.5</t>
  </si>
  <si>
    <t>3~6</t>
  </si>
  <si>
    <t>1~2</t>
  </si>
  <si>
    <t>3~4</t>
  </si>
  <si>
    <t xml:space="preserve"> </t>
  </si>
  <si>
    <t>tag_name</t>
  </si>
  <si>
    <t>设备标签
ID</t>
  </si>
  <si>
    <r>
      <rPr>
        <b/>
        <sz val="11"/>
        <color theme="1"/>
        <rFont val="等线"/>
        <family val="3"/>
        <charset val="134"/>
        <scheme val="minor"/>
      </rPr>
      <t xml:space="preserve">设备标签名称
</t>
    </r>
    <r>
      <rPr>
        <i/>
        <sz val="10"/>
        <color theme="1"/>
        <rFont val="等线"/>
        <family val="3"/>
        <charset val="134"/>
        <scheme val="minor"/>
      </rPr>
      <t>翻译表key</t>
    </r>
  </si>
  <si>
    <t>近战武器</t>
  </si>
  <si>
    <t>刀剑</t>
  </si>
  <si>
    <t>棍棒</t>
  </si>
  <si>
    <t>斧钺</t>
  </si>
  <si>
    <t>远程武器</t>
  </si>
  <si>
    <t>枪械</t>
  </si>
  <si>
    <t>手枪</t>
  </si>
  <si>
    <t>霰弹枪</t>
  </si>
  <si>
    <t>大型枪械</t>
  </si>
  <si>
    <t>弩</t>
  </si>
  <si>
    <t>独特设备</t>
  </si>
  <si>
    <t>盾牌</t>
  </si>
  <si>
    <t>钩索</t>
  </si>
  <si>
    <t>撞角</t>
  </si>
  <si>
    <t>冷兵器</t>
  </si>
  <si>
    <t>热兵器</t>
  </si>
  <si>
    <t>第1位</t>
  </si>
  <si>
    <t>第2位</t>
  </si>
  <si>
    <t>第3位</t>
  </si>
  <si>
    <t>第4位</t>
  </si>
  <si>
    <t>第5位</t>
  </si>
  <si>
    <t>第6位</t>
  </si>
  <si>
    <t>第7位</t>
  </si>
  <si>
    <t>12 = wheel</t>
  </si>
  <si>
    <t>1 = 车轮</t>
  </si>
  <si>
    <t>01 = 玩家基础/未分类</t>
  </si>
  <si>
    <t>编号</t>
  </si>
  <si>
    <t>2 = 滑橇</t>
  </si>
  <si>
    <t>11 = 地宫设备</t>
  </si>
  <si>
    <t>12 ~19 = 其他关卡设备</t>
  </si>
  <si>
    <t>13 = other_device</t>
  </si>
  <si>
    <t>1 = 近战</t>
  </si>
  <si>
    <t>2 = 远程</t>
  </si>
  <si>
    <t>02 = 进阶特化设备</t>
  </si>
  <si>
    <t>type</t>
  </si>
  <si>
    <t>3 = 特殊</t>
  </si>
  <si>
    <t xml:space="preserve"> 近战</t>
  </si>
  <si>
    <t>melee</t>
  </si>
  <si>
    <t>4 = 盾牌</t>
  </si>
  <si>
    <t xml:space="preserve"> 远程</t>
  </si>
  <si>
    <t>ranged</t>
  </si>
  <si>
    <t>5 = 钩索</t>
  </si>
  <si>
    <t xml:space="preserve"> 特殊</t>
  </si>
  <si>
    <t>unique</t>
  </si>
  <si>
    <t>6 = 撞角</t>
  </si>
  <si>
    <t xml:space="preserve"> 盾牌</t>
  </si>
  <si>
    <t>shield</t>
  </si>
  <si>
    <t>7 = 手动远程</t>
  </si>
  <si>
    <t xml:space="preserve"> 钩索</t>
  </si>
  <si>
    <t>hook</t>
  </si>
  <si>
    <t>8 = 傀儡</t>
  </si>
  <si>
    <t xml:space="preserve"> 撞角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</si>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</sst>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0"/>
      <name val="等线"/>
      <family val="3"/>
      <charset val="134"/>
      <scheme val="minor"/>
    </font>
    <font>
      <sz val="12"/>
      <color theme="5" tint="0.39896847437971128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12"/>
      <color theme="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9"/>
      <name val="等线"/>
      <family val="3"/>
      <charset val="134"/>
      <scheme val="minor"/>
    </font>
    <font>
      <i/>
      <sz val="12"/>
      <color theme="9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5" tint="0.39942625202185128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C2767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theme="5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23" fillId="0" borderId="0"/>
    <xf numFmtId="0" fontId="23" fillId="0" borderId="0"/>
    <xf numFmtId="0" fontId="23" fillId="0" borderId="0"/>
  </cellStyleXfs>
  <cellXfs count="50">
    <xf numFmtId="0" fontId="0" fillId="0" borderId="0" xfId="0"/>
    <xf numFmtId="0" fontId="1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23" fillId="3" borderId="0" xfId="2" applyFill="1" applyAlignment="1">
      <alignment horizontal="center" vertical="center"/>
    </xf>
    <xf numFmtId="0" fontId="23" fillId="0" borderId="0" xfId="2" applyAlignment="1">
      <alignment vertical="center"/>
    </xf>
    <xf numFmtId="0" fontId="5" fillId="0" borderId="0" xfId="2" applyFont="1" applyAlignment="1">
      <alignment vertical="center"/>
    </xf>
    <xf numFmtId="0" fontId="23" fillId="0" borderId="0" xfId="2" applyAlignment="1">
      <alignment horizontal="center" vertical="center"/>
    </xf>
    <xf numFmtId="0" fontId="6" fillId="2" borderId="0" xfId="2" applyFont="1" applyFill="1" applyAlignment="1">
      <alignment horizontal="center" vertical="center"/>
    </xf>
    <xf numFmtId="0" fontId="7" fillId="3" borderId="0" xfId="2" applyFont="1" applyFill="1" applyAlignment="1">
      <alignment horizontal="center" vertical="center" wrapText="1"/>
    </xf>
    <xf numFmtId="0" fontId="5" fillId="3" borderId="0" xfId="2" applyFont="1" applyFill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23" fillId="4" borderId="0" xfId="2" applyFill="1" applyAlignment="1">
      <alignment horizontal="center" vertical="center" wrapText="1"/>
    </xf>
    <xf numFmtId="0" fontId="23" fillId="3" borderId="0" xfId="2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/>
    </xf>
    <xf numFmtId="0" fontId="8" fillId="3" borderId="0" xfId="2" applyFont="1" applyFill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23" fillId="5" borderId="1" xfId="2" applyFill="1" applyBorder="1" applyAlignment="1">
      <alignment horizontal="center" vertical="center"/>
    </xf>
    <xf numFmtId="0" fontId="11" fillId="6" borderId="0" xfId="2" applyFont="1" applyFill="1" applyAlignment="1">
      <alignment vertical="center"/>
    </xf>
    <xf numFmtId="49" fontId="23" fillId="0" borderId="0" xfId="2" applyNumberForma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7" fillId="7" borderId="0" xfId="2" applyFont="1" applyFill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5" fillId="8" borderId="0" xfId="2" applyFont="1" applyFill="1" applyAlignment="1">
      <alignment vertical="center"/>
    </xf>
    <xf numFmtId="0" fontId="5" fillId="9" borderId="0" xfId="2" applyFont="1" applyFill="1" applyAlignment="1">
      <alignment vertical="center"/>
    </xf>
    <xf numFmtId="0" fontId="5" fillId="10" borderId="0" xfId="2" applyFont="1" applyFill="1" applyAlignment="1">
      <alignment vertical="center"/>
    </xf>
    <xf numFmtId="0" fontId="5" fillId="11" borderId="0" xfId="2" applyFont="1" applyFill="1" applyAlignment="1">
      <alignment vertical="center"/>
    </xf>
    <xf numFmtId="0" fontId="8" fillId="12" borderId="0" xfId="2" applyFont="1" applyFill="1" applyAlignment="1">
      <alignment horizontal="center" vertical="center"/>
    </xf>
    <xf numFmtId="0" fontId="8" fillId="13" borderId="0" xfId="2" applyFont="1" applyFill="1" applyAlignment="1">
      <alignment horizontal="center" vertical="center"/>
    </xf>
    <xf numFmtId="0" fontId="13" fillId="3" borderId="0" xfId="2" applyFont="1" applyFill="1" applyAlignment="1">
      <alignment horizontal="center" vertical="center" wrapText="1"/>
    </xf>
    <xf numFmtId="0" fontId="23" fillId="0" borderId="0" xfId="2" applyAlignment="1">
      <alignment horizontal="left" vertical="center"/>
    </xf>
    <xf numFmtId="0" fontId="14" fillId="3" borderId="0" xfId="2" applyFont="1" applyFill="1" applyAlignment="1">
      <alignment horizontal="center" vertical="center" wrapText="1"/>
    </xf>
    <xf numFmtId="0" fontId="23" fillId="14" borderId="0" xfId="2" applyFill="1" applyAlignment="1">
      <alignment horizontal="center" vertical="center"/>
    </xf>
    <xf numFmtId="49" fontId="23" fillId="14" borderId="0" xfId="2" applyNumberFormat="1" applyFill="1" applyAlignment="1">
      <alignment horizontal="center" vertical="center"/>
    </xf>
    <xf numFmtId="0" fontId="15" fillId="6" borderId="0" xfId="2" applyFont="1" applyFill="1" applyAlignment="1">
      <alignment vertical="center"/>
    </xf>
    <xf numFmtId="49" fontId="3" fillId="2" borderId="0" xfId="2" applyNumberFormat="1" applyFont="1" applyFill="1" applyAlignment="1">
      <alignment horizontal="center" vertical="center"/>
    </xf>
    <xf numFmtId="0" fontId="16" fillId="2" borderId="0" xfId="2" applyFont="1" applyFill="1" applyAlignment="1">
      <alignment horizontal="center" vertical="center"/>
    </xf>
    <xf numFmtId="49" fontId="4" fillId="2" borderId="0" xfId="2" applyNumberFormat="1" applyFont="1" applyFill="1" applyAlignment="1">
      <alignment horizontal="center" vertical="center"/>
    </xf>
    <xf numFmtId="49" fontId="7" fillId="3" borderId="0" xfId="2" applyNumberFormat="1" applyFont="1" applyFill="1" applyAlignment="1">
      <alignment horizontal="center" vertical="center" wrapText="1"/>
    </xf>
    <xf numFmtId="0" fontId="10" fillId="3" borderId="0" xfId="2" applyFont="1" applyFill="1" applyAlignment="1">
      <alignment horizontal="center" vertical="center" wrapText="1"/>
    </xf>
    <xf numFmtId="0" fontId="7" fillId="15" borderId="0" xfId="2" applyFont="1" applyFill="1" applyAlignment="1">
      <alignment horizontal="center" vertical="center" wrapText="1"/>
    </xf>
    <xf numFmtId="0" fontId="23" fillId="7" borderId="0" xfId="2" applyFill="1" applyAlignment="1">
      <alignment horizontal="center" vertical="center"/>
    </xf>
    <xf numFmtId="0" fontId="0" fillId="0" borderId="0" xfId="0" applyAlignment="1">
      <alignment horizontal="center"/>
    </xf>
    <xf numFmtId="0" fontId="23" fillId="16" borderId="0" xfId="2" applyFill="1" applyAlignment="1">
      <alignment horizontal="center" vertical="center"/>
    </xf>
    <xf numFmtId="9" fontId="23" fillId="0" borderId="0" xfId="2" applyNumberFormat="1" applyAlignment="1">
      <alignment vertical="center"/>
    </xf>
    <xf numFmtId="0" fontId="23" fillId="7" borderId="0" xfId="2" applyFill="1" applyAlignment="1">
      <alignment vertical="center"/>
    </xf>
    <xf numFmtId="0" fontId="2" fillId="0" borderId="0" xfId="3" applyFont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</cellStyles>
  <dxfs count="5">
    <dxf>
      <font>
        <color rgb="FFC00000"/>
      </font>
      <fill>
        <patternFill patternType="solid">
          <bgColor rgb="FFFCAC88"/>
        </patternFill>
      </fill>
    </dxf>
    <dxf>
      <font>
        <color rgb="FFC00000"/>
      </font>
      <fill>
        <patternFill patternType="solid">
          <bgColor rgb="FFFCAC88"/>
        </patternFill>
      </fill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等线"/>
        <family val="3"/>
        <charset val="134"/>
        <scheme val="none"/>
      </font>
      <alignment horizontal="center" vertical="center"/>
    </dxf>
  </dxfs>
  <tableStyles count="0" defaultTableStyle="TableStyleMedium2" defaultPivotStyle="PivotStyleLight16"/>
  <colors>
    <mruColors>
      <color rgb="FFFCAC88"/>
      <color rgb="FF5C2767"/>
      <color rgb="FFDAA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www.wps.cn/officeDocument/2023/relationships/customStorage" Target="customStorage/customStorage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1266825</xdr:colOff>
      <xdr:row>9</xdr:row>
      <xdr:rowOff>142875</xdr:rowOff>
    </xdr:from>
    <xdr:to>
      <xdr:col>19</xdr:col>
      <xdr:colOff>63321</xdr:colOff>
      <xdr:row>33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27125" y="2533650"/>
          <a:ext cx="1377315" cy="43338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  <a:headEnd/>
          <a:tailEnd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_device_info_type" displayName="tb_device_info_type" ref="K10:M16" totalsRowShown="0">
  <autoFilter ref="K10:M16" xr:uid="{00000000-0009-0000-0100-000001000000}"/>
  <tableColumns count="3">
    <tableColumn id="1" xr3:uid="{00000000-0010-0000-0000-000001000000}" name="id" dataDxfId="4"/>
    <tableColumn id="2" xr3:uid="{00000000-0010-0000-0000-000002000000}" name="type" dataDxfId="3"/>
    <tableColumn id="3" xr3:uid="{00000000-0010-0000-0000-000003000000}" name="alt_info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08"/>
  <sheetViews>
    <sheetView workbookViewId="0">
      <pane xSplit="5" ySplit="5" topLeftCell="AK39" activePane="bottomRight" state="frozen"/>
      <selection pane="topRight"/>
      <selection pane="bottomLeft"/>
      <selection pane="bottomRight" activeCell="AQ45" sqref="AQ45"/>
    </sheetView>
  </sheetViews>
  <sheetFormatPr defaultColWidth="9" defaultRowHeight="14.25"/>
  <cols>
    <col min="1" max="1" width="10.625" style="6" customWidth="1"/>
    <col min="2" max="2" width="9" style="8" customWidth="1"/>
    <col min="3" max="3" width="15.5" style="7" customWidth="1"/>
    <col min="4" max="4" width="5.75" style="7" customWidth="1"/>
    <col min="5" max="5" width="26.75" style="7" customWidth="1"/>
    <col min="6" max="6" width="41" style="6" customWidth="1"/>
    <col min="7" max="7" width="21.5" style="7" customWidth="1"/>
    <col min="8" max="8" width="15.75" style="6" customWidth="1"/>
    <col min="9" max="12" width="20.625" style="18" customWidth="1"/>
    <col min="13" max="13" width="27.25" style="18" customWidth="1"/>
    <col min="14" max="14" width="13" style="12" customWidth="1"/>
    <col min="15" max="15" width="19.5" style="18" customWidth="1"/>
    <col min="16" max="16" width="18.625" style="18" customWidth="1"/>
    <col min="17" max="17" width="24.75" style="19" customWidth="1"/>
    <col min="18" max="18" width="22.25" style="7" customWidth="1"/>
    <col min="19" max="19" width="11.625" style="18" customWidth="1"/>
    <col min="20" max="25" width="2.5" style="20" customWidth="1"/>
    <col min="26" max="26" width="7.875" style="20" customWidth="1"/>
    <col min="27" max="27" width="24" style="20" customWidth="1"/>
    <col min="28" max="28" width="32.625" style="21" customWidth="1"/>
    <col min="29" max="29" width="5.25" style="8" customWidth="1"/>
    <col min="30" max="30" width="7" style="8" customWidth="1"/>
    <col min="31" max="31" width="6.5" style="6" customWidth="1"/>
    <col min="32" max="32" width="11.625" style="8" customWidth="1"/>
    <col min="33" max="33" width="11.625" style="22" customWidth="1"/>
    <col min="34" max="35" width="9" style="23"/>
    <col min="36" max="36" width="13" style="6" customWidth="1"/>
    <col min="37" max="37" width="23.125" style="6" customWidth="1"/>
    <col min="38" max="38" width="14" style="8" customWidth="1"/>
    <col min="39" max="39" width="5.875" style="8" customWidth="1"/>
    <col min="40" max="40" width="14.75" style="8" customWidth="1"/>
    <col min="41" max="41" width="14.25" style="8" customWidth="1"/>
    <col min="42" max="42" width="11.25" style="8" customWidth="1"/>
    <col min="43" max="48" width="10.25" style="8" customWidth="1"/>
    <col min="49" max="49" width="12.375" style="22" customWidth="1"/>
    <col min="50" max="51" width="4.625" style="23" customWidth="1"/>
    <col min="52" max="52" width="12.875" style="8" customWidth="1"/>
    <col min="53" max="53" width="27.125" style="8" customWidth="1"/>
    <col min="54" max="16384" width="9" style="6"/>
  </cols>
  <sheetData>
    <row r="1" spans="1:53">
      <c r="A1" s="6" t="s">
        <v>0</v>
      </c>
      <c r="F1" s="8"/>
      <c r="H1" s="8"/>
      <c r="I1" s="8"/>
      <c r="J1" s="8"/>
      <c r="K1" s="8"/>
      <c r="L1" s="8"/>
      <c r="M1" s="8"/>
      <c r="O1" s="8"/>
      <c r="P1" s="8"/>
      <c r="Q1" s="8"/>
      <c r="S1" s="8"/>
      <c r="T1" s="8"/>
      <c r="U1" s="8"/>
      <c r="V1" s="8"/>
      <c r="W1" s="8"/>
      <c r="X1" s="8"/>
      <c r="Y1" s="8"/>
      <c r="Z1" s="8"/>
      <c r="AA1" s="8"/>
      <c r="AB1" s="6"/>
    </row>
    <row r="2" spans="1:53">
      <c r="A2" s="6" t="s">
        <v>1</v>
      </c>
      <c r="F2" s="8"/>
      <c r="H2" s="8"/>
      <c r="I2" s="8"/>
      <c r="J2" s="8"/>
      <c r="K2" s="8"/>
      <c r="L2" s="8"/>
      <c r="M2" s="8"/>
      <c r="O2" s="8"/>
      <c r="P2" s="8"/>
      <c r="Q2" s="8"/>
      <c r="S2" s="8"/>
      <c r="T2" s="8"/>
      <c r="U2" s="8"/>
      <c r="V2" s="8"/>
      <c r="W2" s="8"/>
      <c r="X2" s="8"/>
      <c r="Y2" s="8"/>
      <c r="Z2" s="8"/>
      <c r="AA2" s="8"/>
      <c r="AB2" s="6"/>
    </row>
    <row r="3" spans="1:53" s="3" customFormat="1" ht="15.75">
      <c r="A3" s="3" t="s">
        <v>2</v>
      </c>
      <c r="B3" s="3" t="s">
        <v>3</v>
      </c>
      <c r="C3" s="9"/>
      <c r="D3" s="9"/>
      <c r="E3" s="9"/>
      <c r="F3" s="3" t="s">
        <v>4</v>
      </c>
      <c r="G3" s="9"/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16"/>
      <c r="O3" s="3" t="s">
        <v>11</v>
      </c>
      <c r="P3" s="3" t="s">
        <v>12</v>
      </c>
      <c r="Q3" s="3" t="s">
        <v>13</v>
      </c>
      <c r="R3" s="9"/>
      <c r="S3" s="3" t="s">
        <v>14</v>
      </c>
      <c r="AB3" s="3" t="s">
        <v>15</v>
      </c>
      <c r="AC3" s="3" t="s">
        <v>16</v>
      </c>
      <c r="AD3" s="3" t="s">
        <v>17</v>
      </c>
      <c r="AE3" s="3" t="s">
        <v>18</v>
      </c>
      <c r="AF3" s="3" t="s">
        <v>19</v>
      </c>
      <c r="AG3" s="38" t="s">
        <v>20</v>
      </c>
      <c r="AH3" s="39"/>
      <c r="AI3" s="39"/>
      <c r="AJ3" s="3" t="s">
        <v>21</v>
      </c>
      <c r="AK3" s="3" t="s">
        <v>22</v>
      </c>
      <c r="AL3" s="3" t="s">
        <v>23</v>
      </c>
      <c r="AM3" s="3" t="s">
        <v>24</v>
      </c>
      <c r="AN3" s="3" t="s">
        <v>25</v>
      </c>
      <c r="AO3" s="3" t="s">
        <v>26</v>
      </c>
      <c r="AP3" s="3" t="s">
        <v>27</v>
      </c>
      <c r="AQ3" s="3" t="s">
        <v>28</v>
      </c>
      <c r="AR3" s="3" t="s">
        <v>29</v>
      </c>
      <c r="AS3" s="3" t="s">
        <v>30</v>
      </c>
      <c r="AT3" s="3" t="s">
        <v>31</v>
      </c>
      <c r="AU3" s="3" t="s">
        <v>32</v>
      </c>
      <c r="AV3" s="3" t="s">
        <v>33</v>
      </c>
      <c r="AW3" s="38" t="s">
        <v>34</v>
      </c>
      <c r="AX3" s="39"/>
      <c r="AY3" s="39"/>
      <c r="AZ3" s="3" t="s">
        <v>35</v>
      </c>
      <c r="BA3" s="3" t="s">
        <v>36</v>
      </c>
    </row>
    <row r="4" spans="1:53" s="4" customFormat="1" ht="15.75">
      <c r="A4" s="4" t="s">
        <v>37</v>
      </c>
      <c r="B4" s="4" t="s">
        <v>37</v>
      </c>
      <c r="C4" s="9"/>
      <c r="D4" s="9"/>
      <c r="E4" s="9"/>
      <c r="F4" s="4" t="s">
        <v>38</v>
      </c>
      <c r="G4" s="9"/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16"/>
      <c r="O4" s="4" t="s">
        <v>38</v>
      </c>
      <c r="P4" s="4" t="s">
        <v>38</v>
      </c>
      <c r="Q4" s="4" t="s">
        <v>39</v>
      </c>
      <c r="R4" s="9"/>
      <c r="S4" s="4" t="s">
        <v>40</v>
      </c>
      <c r="AB4" s="4" t="s">
        <v>38</v>
      </c>
      <c r="AC4" s="4" t="s">
        <v>41</v>
      </c>
      <c r="AD4" s="4" t="s">
        <v>41</v>
      </c>
      <c r="AE4" s="4" t="s">
        <v>41</v>
      </c>
      <c r="AF4" s="4" t="s">
        <v>41</v>
      </c>
      <c r="AG4" s="40" t="s">
        <v>42</v>
      </c>
      <c r="AH4" s="39"/>
      <c r="AI4" s="39"/>
      <c r="AJ4" s="4" t="s">
        <v>43</v>
      </c>
      <c r="AK4" s="4" t="s">
        <v>38</v>
      </c>
      <c r="AL4" s="4" t="s">
        <v>41</v>
      </c>
      <c r="AM4" s="4" t="s">
        <v>41</v>
      </c>
      <c r="AN4" s="4" t="s">
        <v>41</v>
      </c>
      <c r="AO4" s="4" t="s">
        <v>41</v>
      </c>
      <c r="AP4" s="4" t="s">
        <v>41</v>
      </c>
      <c r="AQ4" s="4" t="s">
        <v>41</v>
      </c>
      <c r="AR4" s="4" t="s">
        <v>41</v>
      </c>
      <c r="AS4" s="4" t="s">
        <v>41</v>
      </c>
      <c r="AT4" s="4" t="s">
        <v>41</v>
      </c>
      <c r="AU4" s="4" t="s">
        <v>41</v>
      </c>
      <c r="AV4" s="4" t="s">
        <v>41</v>
      </c>
      <c r="AW4" s="40" t="s">
        <v>42</v>
      </c>
      <c r="AX4" s="39"/>
      <c r="AY4" s="39"/>
      <c r="AZ4" s="4" t="s">
        <v>44</v>
      </c>
      <c r="BA4" s="4" t="s">
        <v>38</v>
      </c>
    </row>
    <row r="5" spans="1:53" s="5" customFormat="1" ht="71.25">
      <c r="A5" s="10" t="s">
        <v>45</v>
      </c>
      <c r="B5" s="24" t="s">
        <v>46</v>
      </c>
      <c r="C5" s="11" t="s">
        <v>47</v>
      </c>
      <c r="D5" s="13" t="s">
        <v>48</v>
      </c>
      <c r="E5" s="13" t="s">
        <v>49</v>
      </c>
      <c r="F5" s="25" t="s">
        <v>50</v>
      </c>
      <c r="G5" s="13" t="s">
        <v>51</v>
      </c>
      <c r="H5" s="25" t="s">
        <v>52</v>
      </c>
      <c r="I5" s="10" t="s">
        <v>53</v>
      </c>
      <c r="J5" s="10" t="s">
        <v>54</v>
      </c>
      <c r="K5" s="10" t="s">
        <v>55</v>
      </c>
      <c r="L5" s="10" t="s">
        <v>56</v>
      </c>
      <c r="M5" s="10" t="s">
        <v>57</v>
      </c>
      <c r="N5" s="17" t="s">
        <v>58</v>
      </c>
      <c r="O5" s="10" t="s">
        <v>59</v>
      </c>
      <c r="P5" s="10" t="s">
        <v>60</v>
      </c>
      <c r="Q5" s="10" t="s">
        <v>61</v>
      </c>
      <c r="R5" s="13" t="s">
        <v>62</v>
      </c>
      <c r="S5" s="25" t="s">
        <v>63</v>
      </c>
      <c r="T5" s="32" t="s">
        <v>64</v>
      </c>
      <c r="U5" s="32" t="s">
        <v>65</v>
      </c>
      <c r="V5" s="32" t="s">
        <v>66</v>
      </c>
      <c r="W5" s="32" t="s">
        <v>67</v>
      </c>
      <c r="X5" s="32" t="s">
        <v>68</v>
      </c>
      <c r="Y5" s="32" t="s">
        <v>69</v>
      </c>
      <c r="Z5" s="10" t="s">
        <v>70</v>
      </c>
      <c r="AA5" s="10" t="s">
        <v>71</v>
      </c>
      <c r="AB5" s="34" t="s">
        <v>72</v>
      </c>
      <c r="AC5" s="25" t="s">
        <v>73</v>
      </c>
      <c r="AD5" s="10" t="s">
        <v>74</v>
      </c>
      <c r="AE5" s="10" t="s">
        <v>75</v>
      </c>
      <c r="AF5" s="10" t="s">
        <v>76</v>
      </c>
      <c r="AG5" s="41" t="s">
        <v>77</v>
      </c>
      <c r="AH5" s="42" t="s">
        <v>78</v>
      </c>
      <c r="AI5" s="42" t="s">
        <v>79</v>
      </c>
      <c r="AJ5" s="10" t="s">
        <v>80</v>
      </c>
      <c r="AK5" s="10" t="s">
        <v>81</v>
      </c>
      <c r="AL5" s="10" t="s">
        <v>82</v>
      </c>
      <c r="AM5" s="10" t="s">
        <v>83</v>
      </c>
      <c r="AN5" s="43" t="s">
        <v>84</v>
      </c>
      <c r="AO5" s="43" t="s">
        <v>85</v>
      </c>
      <c r="AP5" s="43" t="s">
        <v>86</v>
      </c>
      <c r="AQ5" s="10" t="s">
        <v>87</v>
      </c>
      <c r="AR5" s="10" t="s">
        <v>88</v>
      </c>
      <c r="AS5" s="10" t="s">
        <v>89</v>
      </c>
      <c r="AT5" s="10" t="s">
        <v>90</v>
      </c>
      <c r="AU5" s="10" t="s">
        <v>91</v>
      </c>
      <c r="AV5" s="10" t="s">
        <v>92</v>
      </c>
      <c r="AW5" s="41" t="s">
        <v>93</v>
      </c>
      <c r="AX5" s="42" t="s">
        <v>94</v>
      </c>
      <c r="AY5" s="42" t="s">
        <v>95</v>
      </c>
      <c r="AZ5" s="25" t="s">
        <v>96</v>
      </c>
      <c r="BA5" s="5" t="s">
        <v>97</v>
      </c>
    </row>
    <row r="6" spans="1:53">
      <c r="A6" s="6">
        <v>1210101</v>
      </c>
      <c r="B6" s="8">
        <v>0</v>
      </c>
      <c r="C6" s="7" t="s">
        <v>98</v>
      </c>
      <c r="D6" s="7" t="s">
        <v>99</v>
      </c>
      <c r="E6" s="7" t="s">
        <v>100</v>
      </c>
      <c r="F6" s="6" t="str">
        <f t="shared" ref="F6:F52" si="0">IF($A6&lt;&gt;"",_xlfn.TEXTJOIN("_",1,"device_name",$A6,$AA6),"")</f>
        <v>device_name_1210101_wheel_wooden</v>
      </c>
      <c r="H6" s="6" t="str">
        <f>_xlfn.LET(_xlpm.get_device_type,VLOOKUP(VALUE(MID(A6,3,1)),tb_device_info_type[#All],3,0),_xlpm.check_if_wheel,IF(LEFT(A6,2)="12","wheel",_xlpm.get_device_type),_xlpm.raw_output,IF($A6&lt;&gt;"",_xlfn.TEXTJOIN("_",1,"device_alt",_xlpm.check_if_wheel),""),IFERROR(_xlpm.raw_output,"information missing"))</f>
        <v>device_alt_wheel</v>
      </c>
      <c r="I6" s="6" t="str" cm="1">
        <f t="array" ref="I6">_xlfn.LET(_xlpm.icon_state,1,_xlfn.IFS($A6="","",ISTEXT($N6),_xlfn.CONCAT($N6,_xlpm.icon_state),TRUE,_xlfn.CONCAT("di_",_xlpm.icon_state,"[icon_device_",_xlpm.icon_state,"_",IF($N6&lt;&gt;"",$N6,0),"]")))</f>
        <v>icon_dv_tyre_1</v>
      </c>
      <c r="J6" s="6" t="str" cm="1">
        <f t="array" ref="J6">_xlfn.LET(_xlpm.icon_state,2,_xlfn.IFS($A6="","",ISTEXT($N6),_xlfn.CONCAT($N6,_xlpm.icon_state),TRUE,_xlfn.CONCAT("di_",_xlpm.icon_state,"[icon_device_",_xlpm.icon_state,"_",IF($N6&lt;&gt;"",$N6,0),"]")))</f>
        <v>icon_dv_tyre_2</v>
      </c>
      <c r="K6" s="6" t="str" cm="1">
        <f t="array" ref="K6">_xlfn.LET(_xlpm.icon_state,3,_xlfn.IFS($A6="","",ISTEXT($N6),_xlfn.CONCAT($N6,_xlpm.icon_state),TRUE,_xlfn.CONCAT("di_",_xlpm.icon_state,"[icon_device_",_xlpm.icon_state,"_",IF($N6&lt;&gt;"",$N6,0),"]")))</f>
        <v>icon_dv_tyre_3</v>
      </c>
      <c r="L6" s="6" t="str" cm="1">
        <f t="array" ref="L6">_xlfn.IFS($A6="","",ISTEXT($N6),_xlfn.CONCAT("icon_device_wheel_large"),TRUE,_xlfn.CONCAT("di_info","[device_info_",IF($N6&lt;&gt;"",$N6,0),"]"))</f>
        <v>icon_device_wheel_large</v>
      </c>
      <c r="M6" s="6" t="str" cm="1">
        <f t="array" ref="M6">_xlfn.IFS($A6="","",ISTEXT($N6),_xlfn.CONCAT("dwt","[device_wheel_thumbnail_",RIGHT($A6,1),"]"),TRUE,_xlfn.CONCAT("dt","[device_thumbnail_",IF($N6&lt;&gt;"",$N6,0),"]"))</f>
        <v>dwt[device_wheel_thumbnail_1]</v>
      </c>
      <c r="N6" s="12" t="s">
        <v>101</v>
      </c>
      <c r="O6" s="6" t="s">
        <v>102</v>
      </c>
      <c r="P6" s="6" t="s">
        <v>103</v>
      </c>
      <c r="Q6" s="33">
        <v>1410100</v>
      </c>
      <c r="R6" s="7" t="str" cm="1">
        <f t="array" ref="R6">IFERROR(_xlfn.TEXTJOIN(";",1,_xlfn.MAP(_xlfn.TEXTSPLIT(Q6,";"),_xlfn.LAMBDA(_xlpm.x,IFERROR(VLOOKUP(VALUE(_xlpm.x),device_tag!A:B,2,0),"error")))),"")</f>
        <v>车轮</v>
      </c>
      <c r="S6" s="8" t="s">
        <v>104</v>
      </c>
      <c r="T6" s="20">
        <v>0</v>
      </c>
      <c r="Z6" s="20" t="s">
        <v>105</v>
      </c>
      <c r="AA6" s="20" t="s">
        <v>100</v>
      </c>
      <c r="AB6" s="21" t="str">
        <f t="shared" ref="AB6:AB16" si="1">IF($A6&lt;&gt;"",_xlfn.TEXTJOIN("_",1,Z6,$A6,AA6),"")</f>
        <v>device_1210101_wheel_wooden</v>
      </c>
      <c r="AC6" s="8">
        <v>80</v>
      </c>
      <c r="AD6" s="8">
        <v>25</v>
      </c>
      <c r="AE6" s="35"/>
      <c r="AF6" s="35"/>
      <c r="AG6" s="36"/>
      <c r="AH6" s="35"/>
      <c r="AI6" s="35"/>
      <c r="AJ6" s="6" t="b">
        <v>0</v>
      </c>
      <c r="AK6" s="6" t="s">
        <v>106</v>
      </c>
      <c r="AL6" s="35"/>
      <c r="AM6" s="8">
        <v>2</v>
      </c>
      <c r="AN6" s="8">
        <v>0</v>
      </c>
      <c r="AO6" s="8">
        <v>0</v>
      </c>
      <c r="AP6" s="8">
        <v>2000</v>
      </c>
      <c r="AQ6" s="35"/>
      <c r="AR6" s="35"/>
      <c r="AS6" s="35"/>
      <c r="AT6" s="35"/>
      <c r="AU6" s="35"/>
      <c r="AV6" s="35"/>
      <c r="AW6" s="36"/>
      <c r="AX6" s="36"/>
      <c r="AY6" s="36"/>
      <c r="AZ6" s="8" t="str">
        <f>REPLACE($A6,1,1,6)</f>
        <v>6210101</v>
      </c>
      <c r="BA6" s="8" t="s">
        <v>107</v>
      </c>
    </row>
    <row r="7" spans="1:53">
      <c r="A7" s="6">
        <v>1210102</v>
      </c>
      <c r="B7" s="8">
        <v>0</v>
      </c>
      <c r="C7" s="7" t="s">
        <v>108</v>
      </c>
      <c r="D7" s="7" t="s">
        <v>99</v>
      </c>
      <c r="E7" s="7" t="s">
        <v>109</v>
      </c>
      <c r="F7" s="6" t="str">
        <f t="shared" si="0"/>
        <v>device_name_1210102_wheel_track</v>
      </c>
      <c r="H7" s="6" t="str">
        <f>_xlfn.LET(_xlpm.get_device_type,VLOOKUP(VALUE(MID(A7,3,1)),tb_device_info_type[#All],3,0),_xlpm.check_if_wheel,IF(LEFT(A7,2)="12","wheel",_xlpm.get_device_type),_xlpm.raw_output,IF($A7&lt;&gt;"",_xlfn.TEXTJOIN("_",1,"device_alt",_xlpm.check_if_wheel),""),IFERROR(_xlpm.raw_output,"information missing"))</f>
        <v>device_alt_wheel</v>
      </c>
      <c r="I7" s="6" t="str" cm="1">
        <f t="array" ref="I7">_xlfn.LET(_xlpm.icon_state,1,_xlfn.IFS($A7="","",ISTEXT($N7),_xlfn.CONCAT($N7,_xlpm.icon_state),TRUE,_xlfn.CONCAT("di_",_xlpm.icon_state,"[icon_device_",_xlpm.icon_state,"_",IF($N7&lt;&gt;"",$N7,0),"]")))</f>
        <v>icon_dv_tyre_1</v>
      </c>
      <c r="J7" s="6" t="str" cm="1">
        <f t="array" ref="J7">_xlfn.LET(_xlpm.icon_state,2,_xlfn.IFS($A7="","",ISTEXT($N7),_xlfn.CONCAT($N7,_xlpm.icon_state),TRUE,_xlfn.CONCAT("di_",_xlpm.icon_state,"[icon_device_",_xlpm.icon_state,"_",IF($N7&lt;&gt;"",$N7,0),"]")))</f>
        <v>icon_dv_tyre_2</v>
      </c>
      <c r="K7" s="6" t="str" cm="1">
        <f t="array" ref="K7">_xlfn.LET(_xlpm.icon_state,3,_xlfn.IFS($A7="","",ISTEXT($N7),_xlfn.CONCAT($N7,_xlpm.icon_state),TRUE,_xlfn.CONCAT("di_",_xlpm.icon_state,"[icon_device_",_xlpm.icon_state,"_",IF($N7&lt;&gt;"",$N7,0),"]")))</f>
        <v>icon_dv_tyre_3</v>
      </c>
      <c r="L7" s="6" t="str" cm="1">
        <f t="array" ref="L7">_xlfn.IFS($A7="","",ISTEXT($N7),_xlfn.CONCAT("icon_device_wheel_large"),TRUE,_xlfn.CONCAT("di_info","[device_info_",IF($N7&lt;&gt;"",$N7,0),"]"))</f>
        <v>icon_device_wheel_large</v>
      </c>
      <c r="M7" s="6" t="str" cm="1">
        <f t="array" ref="M7">_xlfn.IFS($A7="","",ISTEXT($N7),_xlfn.CONCAT("dwt","[device_wheel_thumbnail_",RIGHT($A7,1),"]"),TRUE,_xlfn.CONCAT("dt","[device_thumbnail_",IF($N7&lt;&gt;"",$N7,0),"]"))</f>
        <v>dwt[device_wheel_thumbnail_2]</v>
      </c>
      <c r="N7" s="12" t="s">
        <v>101</v>
      </c>
      <c r="O7" s="6" t="s">
        <v>102</v>
      </c>
      <c r="P7" s="6" t="s">
        <v>103</v>
      </c>
      <c r="Q7" s="33">
        <v>1410100</v>
      </c>
      <c r="R7" s="7" t="str" cm="1">
        <f t="array" ref="R7">IFERROR(_xlfn.TEXTJOIN(";",1,_xlfn.MAP(_xlfn.TEXTSPLIT(Q7,";"),_xlfn.LAMBDA(_xlpm.x,IFERROR(VLOOKUP(VALUE(_xlpm.x),device_tag!A:B,2,0),"error")))),"")</f>
        <v>车轮</v>
      </c>
      <c r="S7" s="8" t="s">
        <v>104</v>
      </c>
      <c r="T7" s="20">
        <v>0</v>
      </c>
      <c r="Z7" s="20" t="s">
        <v>105</v>
      </c>
      <c r="AA7" s="20" t="s">
        <v>109</v>
      </c>
      <c r="AB7" s="21" t="str">
        <f t="shared" si="1"/>
        <v>device_1210102_wheel_track</v>
      </c>
      <c r="AC7" s="8">
        <v>170</v>
      </c>
      <c r="AD7" s="8">
        <v>735</v>
      </c>
      <c r="AE7" s="35"/>
      <c r="AF7" s="35"/>
      <c r="AG7" s="36"/>
      <c r="AH7" s="35"/>
      <c r="AI7" s="35"/>
      <c r="AJ7" s="6" t="b">
        <v>1</v>
      </c>
      <c r="AK7" s="6" t="s">
        <v>110</v>
      </c>
      <c r="AL7" s="35"/>
      <c r="AM7" s="8">
        <v>9</v>
      </c>
      <c r="AN7" s="8">
        <v>0</v>
      </c>
      <c r="AO7" s="8">
        <v>0</v>
      </c>
      <c r="AP7" s="8">
        <v>2000</v>
      </c>
      <c r="AQ7" s="35"/>
      <c r="AR7" s="35"/>
      <c r="AS7" s="35"/>
      <c r="AT7" s="35"/>
      <c r="AU7" s="35"/>
      <c r="AV7" s="35"/>
      <c r="AW7" s="36"/>
      <c r="AX7" s="36"/>
      <c r="AY7" s="36"/>
      <c r="AZ7" s="8" t="str">
        <f>REPLACE($A7,1,1,6)</f>
        <v>6210102</v>
      </c>
      <c r="BA7" s="8" t="s">
        <v>107</v>
      </c>
    </row>
    <row r="8" spans="1:53">
      <c r="A8" s="6">
        <v>120000002</v>
      </c>
      <c r="B8" s="8">
        <v>0</v>
      </c>
      <c r="C8" s="7" t="s">
        <v>111</v>
      </c>
      <c r="F8" s="6" t="str">
        <f t="shared" si="0"/>
        <v>device_name_120000002_wheel_stone</v>
      </c>
      <c r="H8" s="6" t="str">
        <f>_xlfn.LET(_xlpm.get_device_type,VLOOKUP(VALUE(MID(A8,3,1)),tb_device_info_type[#All],3,0),_xlpm.check_if_wheel,IF(LEFT(A8,2)="12","wheel",_xlpm.get_device_type),_xlpm.raw_output,IF($A8&lt;&gt;"",_xlfn.TEXTJOIN("_",1,"device_alt",_xlpm.check_if_wheel),""),IFERROR(_xlpm.raw_output,"information missing"))</f>
        <v>device_alt_wheel</v>
      </c>
      <c r="I8" s="6" t="str" cm="1">
        <f t="array" ref="I8">_xlfn.LET(_xlpm.icon_state,1,_xlfn.IFS($A8="","",ISTEXT($N8),_xlfn.CONCAT($N8,_xlpm.icon_state),TRUE,_xlfn.CONCAT("di_",_xlpm.icon_state,"[icon_device_",_xlpm.icon_state,"_",IF($N8&lt;&gt;"",$N8,0),"]")))</f>
        <v>icon_dv_tyre_1</v>
      </c>
      <c r="J8" s="6" t="str" cm="1">
        <f t="array" ref="J8">_xlfn.LET(_xlpm.icon_state,2,_xlfn.IFS($A8="","",ISTEXT($N8),_xlfn.CONCAT($N8,_xlpm.icon_state),TRUE,_xlfn.CONCAT("di_",_xlpm.icon_state,"[icon_device_",_xlpm.icon_state,"_",IF($N8&lt;&gt;"",$N8,0),"]")))</f>
        <v>icon_dv_tyre_2</v>
      </c>
      <c r="K8" s="6" t="str" cm="1">
        <f t="array" ref="K8">_xlfn.LET(_xlpm.icon_state,3,_xlfn.IFS($A8="","",ISTEXT($N8),_xlfn.CONCAT($N8,_xlpm.icon_state),TRUE,_xlfn.CONCAT("di_",_xlpm.icon_state,"[icon_device_",_xlpm.icon_state,"_",IF($N8&lt;&gt;"",$N8,0),"]")))</f>
        <v>icon_dv_tyre_3</v>
      </c>
      <c r="L8" s="6" t="str" cm="1">
        <f t="array" ref="L8">_xlfn.IFS($A8="","",ISTEXT($N8),_xlfn.CONCAT("icon_device_wheel_large"),TRUE,_xlfn.CONCAT("di_info","[device_info_",IF($N8&lt;&gt;"",$N8,0),"]"))</f>
        <v>icon_device_wheel_large</v>
      </c>
      <c r="M8" s="6" t="str" cm="1">
        <f t="array" ref="M8">_xlfn.IFS($A8="","",ISTEXT($N8),_xlfn.CONCAT("dwt","[device_wheel_thumbnail_",RIGHT($A8,1),"]"),TRUE,_xlfn.CONCAT("dt","[device_thumbnail_",IF($N8&lt;&gt;"",$N8,0),"]"))</f>
        <v>dwt[device_wheel_thumbnail_2]</v>
      </c>
      <c r="N8" s="12" t="s">
        <v>101</v>
      </c>
      <c r="O8" s="6" t="s">
        <v>102</v>
      </c>
      <c r="P8" s="6" t="s">
        <v>103</v>
      </c>
      <c r="Q8" s="33"/>
      <c r="R8" s="7" t="str" cm="1">
        <f t="array" ref="R8">IFERROR(_xlfn.TEXTJOIN(";",1,_xlfn.MAP(_xlfn.TEXTSPLIT(Q8,";"),_xlfn.LAMBDA(_xlpm.x,IFERROR(VLOOKUP(VALUE(_xlpm.x),device_tag!A:B,2,0),"error")))),"")</f>
        <v/>
      </c>
      <c r="S8" s="8" t="s">
        <v>104</v>
      </c>
      <c r="T8" s="20">
        <v>0</v>
      </c>
      <c r="Z8" s="20" t="s">
        <v>112</v>
      </c>
      <c r="AA8" s="20" t="s">
        <v>113</v>
      </c>
      <c r="AB8" s="21" t="str">
        <f t="shared" si="1"/>
        <v>dp_120000002_wheel_stone</v>
      </c>
      <c r="AC8" s="8">
        <v>80</v>
      </c>
      <c r="AD8" s="8">
        <v>100</v>
      </c>
      <c r="AE8" s="35"/>
      <c r="AM8" s="8">
        <v>0</v>
      </c>
      <c r="BA8" s="8" t="s">
        <v>114</v>
      </c>
    </row>
    <row r="9" spans="1:53">
      <c r="A9" s="6">
        <v>120000003</v>
      </c>
      <c r="B9" s="8">
        <v>0</v>
      </c>
      <c r="C9" s="7" t="s">
        <v>115</v>
      </c>
      <c r="F9" s="6" t="str">
        <f t="shared" si="0"/>
        <v>device_name_120000003_wheel_iron</v>
      </c>
      <c r="H9" s="6" t="str">
        <f>_xlfn.LET(_xlpm.get_device_type,VLOOKUP(VALUE(MID(A9,3,1)),tb_device_info_type[#All],3,0),_xlpm.check_if_wheel,IF(LEFT(A9,2)="12","wheel",_xlpm.get_device_type),_xlpm.raw_output,IF($A9&lt;&gt;"",_xlfn.TEXTJOIN("_",1,"device_alt",_xlpm.check_if_wheel),""),IFERROR(_xlpm.raw_output,"information missing"))</f>
        <v>device_alt_wheel</v>
      </c>
      <c r="I9" s="6" t="str" cm="1">
        <f t="array" ref="I9">_xlfn.LET(_xlpm.icon_state,1,_xlfn.IFS($A9="","",ISTEXT($N9),_xlfn.CONCAT($N9,_xlpm.icon_state),TRUE,_xlfn.CONCAT("di_",_xlpm.icon_state,"[icon_device_",_xlpm.icon_state,"_",IF($N9&lt;&gt;"",$N9,0),"]")))</f>
        <v>icon_dv_tyre_1</v>
      </c>
      <c r="J9" s="6" t="str" cm="1">
        <f t="array" ref="J9">_xlfn.LET(_xlpm.icon_state,2,_xlfn.IFS($A9="","",ISTEXT($N9),_xlfn.CONCAT($N9,_xlpm.icon_state),TRUE,_xlfn.CONCAT("di_",_xlpm.icon_state,"[icon_device_",_xlpm.icon_state,"_",IF($N9&lt;&gt;"",$N9,0),"]")))</f>
        <v>icon_dv_tyre_2</v>
      </c>
      <c r="K9" s="6" t="str" cm="1">
        <f t="array" ref="K9">_xlfn.LET(_xlpm.icon_state,3,_xlfn.IFS($A9="","",ISTEXT($N9),_xlfn.CONCAT($N9,_xlpm.icon_state),TRUE,_xlfn.CONCAT("di_",_xlpm.icon_state,"[icon_device_",_xlpm.icon_state,"_",IF($N9&lt;&gt;"",$N9,0),"]")))</f>
        <v>icon_dv_tyre_3</v>
      </c>
      <c r="L9" s="6" t="str" cm="1">
        <f t="array" ref="L9">_xlfn.IFS($A9="","",ISTEXT($N9),_xlfn.CONCAT("icon_device_wheel_large"),TRUE,_xlfn.CONCAT("di_info","[device_info_",IF($N9&lt;&gt;"",$N9,0),"]"))</f>
        <v>icon_device_wheel_large</v>
      </c>
      <c r="M9" s="6" t="str" cm="1">
        <f t="array" ref="M9">_xlfn.IFS($A9="","",ISTEXT($N9),_xlfn.CONCAT("dwt","[device_wheel_thumbnail_",RIGHT($A9,1),"]"),TRUE,_xlfn.CONCAT("dt","[device_thumbnail_",IF($N9&lt;&gt;"",$N9,0),"]"))</f>
        <v>dwt[device_wheel_thumbnail_3]</v>
      </c>
      <c r="N9" s="12" t="s">
        <v>101</v>
      </c>
      <c r="O9" s="6" t="s">
        <v>102</v>
      </c>
      <c r="P9" s="6" t="s">
        <v>103</v>
      </c>
      <c r="Q9" s="33"/>
      <c r="R9" s="7" t="str" cm="1">
        <f t="array" ref="R9">IFERROR(_xlfn.TEXTJOIN(";",1,_xlfn.MAP(_xlfn.TEXTSPLIT(Q9,";"),_xlfn.LAMBDA(_xlpm.x,IFERROR(VLOOKUP(VALUE(_xlpm.x),device_tag!A:B,2,0),"error")))),"")</f>
        <v/>
      </c>
      <c r="S9" s="8" t="s">
        <v>104</v>
      </c>
      <c r="T9" s="20">
        <v>0</v>
      </c>
      <c r="Z9" s="20" t="s">
        <v>112</v>
      </c>
      <c r="AA9" s="20" t="s">
        <v>116</v>
      </c>
      <c r="AB9" s="21" t="str">
        <f t="shared" si="1"/>
        <v>dp_120000003_wheel_iron</v>
      </c>
      <c r="AC9" s="8">
        <v>80</v>
      </c>
      <c r="AD9" s="8">
        <v>250</v>
      </c>
      <c r="AE9" s="35"/>
      <c r="AM9" s="8">
        <v>0</v>
      </c>
      <c r="BA9" s="8" t="s">
        <v>114</v>
      </c>
    </row>
    <row r="10" spans="1:53">
      <c r="A10" s="6">
        <v>120000004</v>
      </c>
      <c r="B10" s="8">
        <v>0</v>
      </c>
      <c r="C10" s="7" t="s">
        <v>117</v>
      </c>
      <c r="F10" s="6" t="str">
        <f t="shared" si="0"/>
        <v>device_name_120000004_wheel_gem</v>
      </c>
      <c r="H10" s="6" t="str">
        <f>_xlfn.LET(_xlpm.get_device_type,VLOOKUP(VALUE(MID(A10,3,1)),tb_device_info_type[#All],3,0),_xlpm.check_if_wheel,IF(LEFT(A10,2)="12","wheel",_xlpm.get_device_type),_xlpm.raw_output,IF($A10&lt;&gt;"",_xlfn.TEXTJOIN("_",1,"device_alt",_xlpm.check_if_wheel),""),IFERROR(_xlpm.raw_output,"information missing"))</f>
        <v>device_alt_wheel</v>
      </c>
      <c r="I10" s="6" t="str" cm="1">
        <f t="array" ref="I10">_xlfn.LET(_xlpm.icon_state,1,_xlfn.IFS($A10="","",ISTEXT($N10),_xlfn.CONCAT($N10,_xlpm.icon_state),TRUE,_xlfn.CONCAT("di_",_xlpm.icon_state,"[icon_device_",_xlpm.icon_state,"_",IF($N10&lt;&gt;"",$N10,0),"]")))</f>
        <v>icon_dv_tyre_1</v>
      </c>
      <c r="J10" s="6" t="str" cm="1">
        <f t="array" ref="J10">_xlfn.LET(_xlpm.icon_state,2,_xlfn.IFS($A10="","",ISTEXT($N10),_xlfn.CONCAT($N10,_xlpm.icon_state),TRUE,_xlfn.CONCAT("di_",_xlpm.icon_state,"[icon_device_",_xlpm.icon_state,"_",IF($N10&lt;&gt;"",$N10,0),"]")))</f>
        <v>icon_dv_tyre_2</v>
      </c>
      <c r="K10" s="6" t="str" cm="1">
        <f t="array" ref="K10">_xlfn.LET(_xlpm.icon_state,3,_xlfn.IFS($A10="","",ISTEXT($N10),_xlfn.CONCAT($N10,_xlpm.icon_state),TRUE,_xlfn.CONCAT("di_",_xlpm.icon_state,"[icon_device_",_xlpm.icon_state,"_",IF($N10&lt;&gt;"",$N10,0),"]")))</f>
        <v>icon_dv_tyre_3</v>
      </c>
      <c r="L10" s="6" t="str" cm="1">
        <f t="array" ref="L10">_xlfn.IFS($A10="","",ISTEXT($N10),_xlfn.CONCAT("icon_device_wheel_large"),TRUE,_xlfn.CONCAT("di_info","[device_info_",IF($N10&lt;&gt;"",$N10,0),"]"))</f>
        <v>icon_device_wheel_large</v>
      </c>
      <c r="M10" s="6" t="str" cm="1">
        <f t="array" ref="M10">_xlfn.IFS($A10="","",ISTEXT($N10),_xlfn.CONCAT("dwt","[device_wheel_thumbnail_",RIGHT($A10,1),"]"),TRUE,_xlfn.CONCAT("dt","[device_thumbnail_",IF($N10&lt;&gt;"",$N10,0),"]"))</f>
        <v>dwt[device_wheel_thumbnail_4]</v>
      </c>
      <c r="N10" s="12" t="s">
        <v>101</v>
      </c>
      <c r="O10" s="6" t="s">
        <v>102</v>
      </c>
      <c r="P10" s="6" t="s">
        <v>103</v>
      </c>
      <c r="Q10" s="33"/>
      <c r="R10" s="7" t="str" cm="1">
        <f t="array" ref="R10">IFERROR(_xlfn.TEXTJOIN(";",1,_xlfn.MAP(_xlfn.TEXTSPLIT(Q10,";"),_xlfn.LAMBDA(_xlpm.x,IFERROR(VLOOKUP(VALUE(_xlpm.x),device_tag!A:B,2,0),"error")))),"")</f>
        <v/>
      </c>
      <c r="S10" s="8" t="s">
        <v>104</v>
      </c>
      <c r="T10" s="20">
        <v>0</v>
      </c>
      <c r="Z10" s="20" t="s">
        <v>112</v>
      </c>
      <c r="AA10" s="20" t="s">
        <v>118</v>
      </c>
      <c r="AB10" s="21" t="str">
        <f t="shared" si="1"/>
        <v>dp_120000004_wheel_gem</v>
      </c>
      <c r="AC10" s="8">
        <v>80</v>
      </c>
      <c r="AD10" s="8">
        <v>50</v>
      </c>
      <c r="AE10" s="35"/>
      <c r="AM10" s="8">
        <v>0</v>
      </c>
      <c r="BA10" s="8" t="s">
        <v>114</v>
      </c>
    </row>
    <row r="11" spans="1:53">
      <c r="A11" s="6">
        <v>120000006</v>
      </c>
      <c r="B11" s="8">
        <v>0</v>
      </c>
      <c r="C11" s="7" t="s">
        <v>119</v>
      </c>
      <c r="F11" s="6" t="str">
        <f t="shared" si="0"/>
        <v>device_name_120000006_wheel_tyre</v>
      </c>
      <c r="H11" s="6" t="str">
        <f>_xlfn.LET(_xlpm.get_device_type,VLOOKUP(VALUE(MID(A11,3,1)),tb_device_info_type[#All],3,0),_xlpm.check_if_wheel,IF(LEFT(A11,2)="12","wheel",_xlpm.get_device_type),_xlpm.raw_output,IF($A11&lt;&gt;"",_xlfn.TEXTJOIN("_",1,"device_alt",_xlpm.check_if_wheel),""),IFERROR(_xlpm.raw_output,"information missing"))</f>
        <v>device_alt_wheel</v>
      </c>
      <c r="I11" s="6" t="str" cm="1">
        <f t="array" ref="I11">_xlfn.LET(_xlpm.icon_state,1,_xlfn.IFS($A11="","",ISTEXT($N11),_xlfn.CONCAT($N11,_xlpm.icon_state),TRUE,_xlfn.CONCAT("di_",_xlpm.icon_state,"[icon_device_",_xlpm.icon_state,"_",IF($N11&lt;&gt;"",$N11,0),"]")))</f>
        <v>icon_dv_tyre_1</v>
      </c>
      <c r="J11" s="6" t="str" cm="1">
        <f t="array" ref="J11">_xlfn.LET(_xlpm.icon_state,2,_xlfn.IFS($A11="","",ISTEXT($N11),_xlfn.CONCAT($N11,_xlpm.icon_state),TRUE,_xlfn.CONCAT("di_",_xlpm.icon_state,"[icon_device_",_xlpm.icon_state,"_",IF($N11&lt;&gt;"",$N11,0),"]")))</f>
        <v>icon_dv_tyre_2</v>
      </c>
      <c r="K11" s="6" t="str" cm="1">
        <f t="array" ref="K11">_xlfn.LET(_xlpm.icon_state,3,_xlfn.IFS($A11="","",ISTEXT($N11),_xlfn.CONCAT($N11,_xlpm.icon_state),TRUE,_xlfn.CONCAT("di_",_xlpm.icon_state,"[icon_device_",_xlpm.icon_state,"_",IF($N11&lt;&gt;"",$N11,0),"]")))</f>
        <v>icon_dv_tyre_3</v>
      </c>
      <c r="L11" s="6" t="str" cm="1">
        <f t="array" ref="L11">_xlfn.IFS($A11="","",ISTEXT($N11),_xlfn.CONCAT("icon_device_wheel_large"),TRUE,_xlfn.CONCAT("di_info","[device_info_",IF($N11&lt;&gt;"",$N11,0),"]"))</f>
        <v>icon_device_wheel_large</v>
      </c>
      <c r="M11" s="6" t="str" cm="1">
        <f t="array" ref="M11">_xlfn.IFS($A11="","",ISTEXT($N11),_xlfn.CONCAT("dwt","[device_wheel_thumbnail_",RIGHT($A11,1),"]"),TRUE,_xlfn.CONCAT("dt","[device_thumbnail_",IF($N11&lt;&gt;"",$N11,0),"]"))</f>
        <v>dwt[device_wheel_thumbnail_6]</v>
      </c>
      <c r="N11" s="12" t="s">
        <v>101</v>
      </c>
      <c r="O11" s="6" t="s">
        <v>102</v>
      </c>
      <c r="P11" s="6" t="s">
        <v>103</v>
      </c>
      <c r="Q11" s="33"/>
      <c r="R11" s="7" t="str" cm="1">
        <f t="array" ref="R11">IFERROR(_xlfn.TEXTJOIN(";",1,_xlfn.MAP(_xlfn.TEXTSPLIT(Q11,";"),_xlfn.LAMBDA(_xlpm.x,IFERROR(VLOOKUP(VALUE(_xlpm.x),device_tag!A:B,2,0),"error")))),"")</f>
        <v/>
      </c>
      <c r="S11" s="8" t="s">
        <v>104</v>
      </c>
      <c r="T11" s="20">
        <v>0</v>
      </c>
      <c r="Z11" s="20" t="s">
        <v>112</v>
      </c>
      <c r="AA11" s="20" t="s">
        <v>120</v>
      </c>
      <c r="AB11" s="21" t="str">
        <f t="shared" si="1"/>
        <v>dp_120000006_wheel_tyre</v>
      </c>
      <c r="AC11" s="8">
        <v>80</v>
      </c>
      <c r="AD11" s="8">
        <v>100</v>
      </c>
      <c r="AE11" s="35"/>
      <c r="AM11" s="8">
        <v>0</v>
      </c>
      <c r="BA11" s="8" t="s">
        <v>114</v>
      </c>
    </row>
    <row r="12" spans="1:53">
      <c r="F12" s="6" t="str">
        <f t="shared" si="0"/>
        <v/>
      </c>
      <c r="H12" s="6" t="str">
        <f>_xlfn.LET(_xlpm.get_device_type,VLOOKUP(VALUE(MID(A12,3,1)),tb_device_info_type[#All],3,0),_xlpm.check_if_wheel,IF(LEFT(A12,2)="12","wheel",_xlpm.get_device_type),_xlpm.raw_output,IF($A12&lt;&gt;"",_xlfn.TEXTJOIN("_",1,"device_alt",_xlpm.check_if_wheel),""),IFERROR(_xlpm.raw_output,"information missing"))</f>
        <v/>
      </c>
      <c r="I12" s="6" t="str" cm="1">
        <f t="array" ref="I12">_xlfn.LET(_xlpm.icon_state,1,_xlfn.IFS($A12="","",ISTEXT($N12),_xlfn.CONCAT($N12,_xlpm.icon_state),TRUE,_xlfn.CONCAT("di_",_xlpm.icon_state,"[icon_device_",_xlpm.icon_state,"_",IF($N12&lt;&gt;"",$N12,0),"]")))</f>
        <v/>
      </c>
      <c r="J12" s="6" t="str" cm="1">
        <f t="array" ref="J12">_xlfn.LET(_xlpm.icon_state,2,_xlfn.IFS($A12="","",ISTEXT($N12),_xlfn.CONCAT($N12,_xlpm.icon_state),TRUE,_xlfn.CONCAT("di_",_xlpm.icon_state,"[icon_device_",_xlpm.icon_state,"_",IF($N12&lt;&gt;"",$N12,0),"]")))</f>
        <v/>
      </c>
      <c r="K12" s="6" t="str" cm="1">
        <f t="array" ref="K12">_xlfn.LET(_xlpm.icon_state,3,_xlfn.IFS($A12="","",ISTEXT($N12),_xlfn.CONCAT($N12,_xlpm.icon_state),TRUE,_xlfn.CONCAT("di_",_xlpm.icon_state,"[icon_device_",_xlpm.icon_state,"_",IF($N12&lt;&gt;"",$N12,0),"]")))</f>
        <v/>
      </c>
      <c r="L12" s="6" t="str" cm="1">
        <f t="array" ref="L12">_xlfn.IFS($A12="","",ISTEXT($N12),_xlfn.CONCAT("icon_device_wheel_large"),TRUE,_xlfn.CONCAT("di_info","[device_info_",IF($N12&lt;&gt;"",$N12,0),"]"))</f>
        <v/>
      </c>
      <c r="M12" s="6" t="str" cm="1">
        <f t="array" ref="M12">_xlfn.IFS($A12="","",ISTEXT($N12),_xlfn.CONCAT("dwt","[device_wheel_thumbnail_",RIGHT($A12,1),"]"),TRUE,_xlfn.CONCAT("dt","[device_thumbnail_",IF($N12&lt;&gt;"",$N12,0),"]"))</f>
        <v/>
      </c>
      <c r="Q12" s="33"/>
      <c r="R12" s="7" t="str" cm="1">
        <f t="array" ref="R12">IFERROR(_xlfn.TEXTJOIN(";",1,_xlfn.MAP(_xlfn.TEXTSPLIT(Q12,";"),_xlfn.LAMBDA(_xlpm.x,IFERROR(VLOOKUP(VALUE(_xlpm.x),device_tag!A:B,2,0),"error")))),"")</f>
        <v/>
      </c>
      <c r="AB12" s="21" t="str">
        <f t="shared" si="1"/>
        <v/>
      </c>
    </row>
    <row r="13" spans="1:53">
      <c r="A13" s="6">
        <v>1310101</v>
      </c>
      <c r="B13" s="8">
        <v>0</v>
      </c>
      <c r="C13" s="7" t="s">
        <v>121</v>
      </c>
      <c r="D13" s="7" t="s">
        <v>99</v>
      </c>
      <c r="E13" s="7" t="s">
        <v>122</v>
      </c>
      <c r="F13" s="6" t="str">
        <f t="shared" si="0"/>
        <v>device_name_1310101_dagger</v>
      </c>
      <c r="H13" s="6" t="str">
        <f>_xlfn.LET(_xlpm.get_device_type,VLOOKUP(VALUE(MID(A13,3,1)),tb_device_info_type[#All],3,0),_xlpm.check_if_wheel,IF(LEFT(A13,2)="12","wheel",_xlpm.get_device_type),_xlpm.raw_output,IF($A13&lt;&gt;"",_xlfn.TEXTJOIN("_",1,"device_alt",_xlpm.check_if_wheel),""),IFERROR(_xlpm.raw_output,"information missing"))</f>
        <v>device_alt_melee</v>
      </c>
      <c r="I13" s="6" t="str" cm="1">
        <f t="array" ref="I13">_xlfn.LET(_xlpm.icon_state,1,_xlfn.IFS($A13="","",ISTEXT($N13),_xlfn.CONCAT($N13,_xlpm.icon_state),TRUE,_xlfn.CONCAT("di_",_xlpm.icon_state,"[icon_device_",_xlpm.icon_state,"_",IF($N13&lt;&gt;"",$N13,0),"]")))</f>
        <v>di_1[icon_device_1_8]</v>
      </c>
      <c r="J13" s="6" t="str" cm="1">
        <f t="array" ref="J13">_xlfn.LET(_xlpm.icon_state,2,_xlfn.IFS($A13="","",ISTEXT($N13),_xlfn.CONCAT($N13,_xlpm.icon_state),TRUE,_xlfn.CONCAT("di_",_xlpm.icon_state,"[icon_device_",_xlpm.icon_state,"_",IF($N13&lt;&gt;"",$N13,0),"]")))</f>
        <v>di_2[icon_device_2_8]</v>
      </c>
      <c r="K13" s="6" t="str" cm="1">
        <f t="array" ref="K13">_xlfn.LET(_xlpm.icon_state,3,_xlfn.IFS($A13="","",ISTEXT($N13),_xlfn.CONCAT($N13,_xlpm.icon_state),TRUE,_xlfn.CONCAT("di_",_xlpm.icon_state,"[icon_device_",_xlpm.icon_state,"_",IF($N13&lt;&gt;"",$N13,0),"]")))</f>
        <v>di_3[icon_device_3_8]</v>
      </c>
      <c r="L13" s="6" t="str" cm="1">
        <f t="array" ref="L13">_xlfn.IFS($A13="","",ISTEXT($N13),_xlfn.CONCAT("icon_device_wheel_large"),TRUE,_xlfn.CONCAT("di_info","[device_info_",IF($N13&lt;&gt;"",$N13,0),"]"))</f>
        <v>di_info[device_info_8]</v>
      </c>
      <c r="M13" s="6" t="str" cm="1">
        <f t="array" ref="M13">_xlfn.IFS($A13="","",ISTEXT($N13),_xlfn.CONCAT("dwt","[device_wheel_thumbnail_",RIGHT($A13,1),"]"),TRUE,_xlfn.CONCAT("dt","[device_thumbnail_",IF($N13&lt;&gt;"",$N13,0),"]"))</f>
        <v>dt[device_thumbnail_8]</v>
      </c>
      <c r="N13" s="30">
        <v>8</v>
      </c>
      <c r="O13" s="6" t="s">
        <v>102</v>
      </c>
      <c r="P13" s="6" t="s">
        <v>103</v>
      </c>
      <c r="Q13" s="33" t="s">
        <v>123</v>
      </c>
      <c r="R13" s="7" t="str" cm="1">
        <f t="array" ref="R13">IFERROR(_xlfn.TEXTJOIN(";",1,_xlfn.MAP(_xlfn.TEXTSPLIT(Q13,";"),_xlfn.LAMBDA(_xlpm.x,IFERROR(VLOOKUP(VALUE(_xlpm.x),device_tag!A:B,2,0),"error")))),"")</f>
        <v>近战武器;刀剑</v>
      </c>
      <c r="S13" s="8" t="s">
        <v>124</v>
      </c>
      <c r="V13" s="20">
        <v>0</v>
      </c>
      <c r="W13" s="20">
        <v>1</v>
      </c>
      <c r="X13" s="20">
        <v>0</v>
      </c>
      <c r="Y13" s="20">
        <v>1</v>
      </c>
      <c r="Z13" s="20" t="s">
        <v>105</v>
      </c>
      <c r="AA13" s="20" t="s">
        <v>125</v>
      </c>
      <c r="AB13" s="21" t="str">
        <f t="shared" si="1"/>
        <v>device_1310101_dagger</v>
      </c>
      <c r="AC13" s="8">
        <v>110</v>
      </c>
      <c r="AD13" s="8">
        <v>2</v>
      </c>
      <c r="AE13" s="36"/>
      <c r="AF13" s="8">
        <v>0</v>
      </c>
      <c r="AG13" s="8" t="str">
        <f t="shared" ref="AG13:AG18" si="2">_xlfn.TEXTJOIN("~",1,AH13:AI13)</f>
        <v>0~2.5</v>
      </c>
      <c r="AH13" s="35">
        <v>0</v>
      </c>
      <c r="AI13" s="23">
        <v>2.5</v>
      </c>
      <c r="AJ13" s="6" t="b">
        <v>1</v>
      </c>
      <c r="AK13" s="6" t="s">
        <v>126</v>
      </c>
      <c r="AL13" s="36"/>
      <c r="AM13" s="8">
        <v>2</v>
      </c>
      <c r="AN13" s="8">
        <v>500</v>
      </c>
      <c r="AO13" s="8">
        <v>500</v>
      </c>
      <c r="AP13" s="8">
        <v>2000</v>
      </c>
      <c r="AQ13" s="8">
        <f t="shared" ref="AQ13:AQ18" si="3">$A13</f>
        <v>1310101</v>
      </c>
      <c r="AR13" s="36"/>
      <c r="AS13" s="36"/>
      <c r="AT13" s="36"/>
      <c r="AU13" s="36"/>
      <c r="AV13" s="36"/>
      <c r="AW13" s="8" t="str">
        <f t="shared" ref="AW13" si="4">_xlfn.TEXTJOIN("~",1,AX13:AY13)</f>
        <v>10~2.5</v>
      </c>
      <c r="AX13" s="23">
        <v>10</v>
      </c>
      <c r="AY13" s="23">
        <v>2.5</v>
      </c>
      <c r="AZ13" s="8" t="str">
        <f t="shared" ref="AZ13:AZ18" si="5">REPLACE($A13,1,1,6)</f>
        <v>6310101</v>
      </c>
      <c r="BA13" s="8" t="s">
        <v>127</v>
      </c>
    </row>
    <row r="14" spans="1:53">
      <c r="A14" s="6">
        <v>1310102</v>
      </c>
      <c r="B14" s="8">
        <v>0</v>
      </c>
      <c r="C14" s="7" t="s">
        <v>128</v>
      </c>
      <c r="D14" s="7" t="s">
        <v>99</v>
      </c>
      <c r="E14" s="7" t="s">
        <v>129</v>
      </c>
      <c r="F14" s="6" t="str">
        <f t="shared" si="0"/>
        <v>device_name_1310102_machete</v>
      </c>
      <c r="H14" s="6" t="str">
        <f>_xlfn.LET(_xlpm.get_device_type,VLOOKUP(VALUE(MID(A14,3,1)),tb_device_info_type[#All],3,0),_xlpm.check_if_wheel,IF(LEFT(A14,2)="12","wheel",_xlpm.get_device_type),_xlpm.raw_output,IF($A14&lt;&gt;"",_xlfn.TEXTJOIN("_",1,"device_alt",_xlpm.check_if_wheel),""),IFERROR(_xlpm.raw_output,"information missing"))</f>
        <v>device_alt_melee</v>
      </c>
      <c r="I14" s="6" t="str" cm="1">
        <f t="array" ref="I14">_xlfn.LET(_xlpm.icon_state,1,_xlfn.IFS($A14="","",ISTEXT($N14),_xlfn.CONCAT($N14,_xlpm.icon_state),TRUE,_xlfn.CONCAT("di_",_xlpm.icon_state,"[icon_device_",_xlpm.icon_state,"_",IF($N14&lt;&gt;"",$N14,0),"]")))</f>
        <v>di_1[icon_device_1_15]</v>
      </c>
      <c r="J14" s="6" t="str" cm="1">
        <f t="array" ref="J14">_xlfn.LET(_xlpm.icon_state,2,_xlfn.IFS($A14="","",ISTEXT($N14),_xlfn.CONCAT($N14,_xlpm.icon_state),TRUE,_xlfn.CONCAT("di_",_xlpm.icon_state,"[icon_device_",_xlpm.icon_state,"_",IF($N14&lt;&gt;"",$N14,0),"]")))</f>
        <v>di_2[icon_device_2_15]</v>
      </c>
      <c r="K14" s="6" t="str" cm="1">
        <f t="array" ref="K14">_xlfn.LET(_xlpm.icon_state,3,_xlfn.IFS($A14="","",ISTEXT($N14),_xlfn.CONCAT($N14,_xlpm.icon_state),TRUE,_xlfn.CONCAT("di_",_xlpm.icon_state,"[icon_device_",_xlpm.icon_state,"_",IF($N14&lt;&gt;"",$N14,0),"]")))</f>
        <v>di_3[icon_device_3_15]</v>
      </c>
      <c r="L14" s="6" t="str" cm="1">
        <f t="array" ref="L14">_xlfn.IFS($A14="","",ISTEXT($N14),_xlfn.CONCAT("icon_device_wheel_large"),TRUE,_xlfn.CONCAT("di_info","[device_info_",IF($N14&lt;&gt;"",$N14,0),"]"))</f>
        <v>di_info[device_info_15]</v>
      </c>
      <c r="M14" s="6" t="str" cm="1">
        <f t="array" ref="M14">_xlfn.IFS($A14="","",ISTEXT($N14),_xlfn.CONCAT("dwt","[device_wheel_thumbnail_",RIGHT($A14,1),"]"),TRUE,_xlfn.CONCAT("dt","[device_thumbnail_",IF($N14&lt;&gt;"",$N14,0),"]"))</f>
        <v>dt[device_thumbnail_15]</v>
      </c>
      <c r="N14" s="30">
        <v>15</v>
      </c>
      <c r="O14" s="6" t="s">
        <v>102</v>
      </c>
      <c r="P14" s="6" t="s">
        <v>103</v>
      </c>
      <c r="Q14" s="33" t="s">
        <v>123</v>
      </c>
      <c r="R14" s="7" t="str" cm="1">
        <f t="array" ref="R14">IFERROR(_xlfn.TEXTJOIN(";",1,_xlfn.MAP(_xlfn.TEXTSPLIT(Q14,";"),_xlfn.LAMBDA(_xlpm.x,IFERROR(VLOOKUP(VALUE(_xlpm.x),device_tag!A:B,2,0),"error")))),"")</f>
        <v>近战武器;刀剑</v>
      </c>
      <c r="S14" s="8" t="s">
        <v>124</v>
      </c>
      <c r="V14" s="20">
        <v>0</v>
      </c>
      <c r="W14" s="20">
        <v>1</v>
      </c>
      <c r="X14" s="20">
        <v>0</v>
      </c>
      <c r="Y14" s="20">
        <v>1</v>
      </c>
      <c r="Z14" s="20" t="s">
        <v>105</v>
      </c>
      <c r="AA14" s="20" t="s">
        <v>130</v>
      </c>
      <c r="AB14" s="21" t="str">
        <f t="shared" si="1"/>
        <v>device_1310102_machete</v>
      </c>
      <c r="AC14" s="8">
        <v>130</v>
      </c>
      <c r="AD14" s="8">
        <v>5</v>
      </c>
      <c r="AE14" s="36"/>
      <c r="AF14" s="8">
        <v>0</v>
      </c>
      <c r="AG14" s="8" t="str">
        <f t="shared" si="2"/>
        <v>0~2.8</v>
      </c>
      <c r="AH14" s="35">
        <v>0</v>
      </c>
      <c r="AI14" s="23">
        <v>2.8</v>
      </c>
      <c r="AJ14" s="6" t="b">
        <v>1</v>
      </c>
      <c r="AK14" s="6" t="s">
        <v>126</v>
      </c>
      <c r="AL14" s="36"/>
      <c r="AM14" s="8">
        <v>3</v>
      </c>
      <c r="AN14" s="8">
        <v>500</v>
      </c>
      <c r="AO14" s="8">
        <v>500</v>
      </c>
      <c r="AP14" s="8">
        <v>2000</v>
      </c>
      <c r="AQ14" s="8">
        <f t="shared" si="3"/>
        <v>1310102</v>
      </c>
      <c r="AR14" s="36"/>
      <c r="AS14" s="36"/>
      <c r="AT14" s="36"/>
      <c r="AU14" s="36"/>
      <c r="AV14" s="36"/>
      <c r="AW14" s="8" t="str">
        <f t="shared" ref="AW14:AW15" si="6">_xlfn.TEXTJOIN("~",1,AX14:AY14)</f>
        <v>7~0.2</v>
      </c>
      <c r="AX14" s="23">
        <v>7</v>
      </c>
      <c r="AY14" s="23">
        <v>0.2</v>
      </c>
      <c r="AZ14" s="8" t="str">
        <f t="shared" si="5"/>
        <v>6310102</v>
      </c>
      <c r="BA14" s="8" t="s">
        <v>127</v>
      </c>
    </row>
    <row r="15" spans="1:53">
      <c r="A15" s="6">
        <v>1310103</v>
      </c>
      <c r="B15" s="8">
        <v>0</v>
      </c>
      <c r="C15" s="7" t="s">
        <v>131</v>
      </c>
      <c r="D15" s="7" t="s">
        <v>99</v>
      </c>
      <c r="E15" s="7" t="s">
        <v>132</v>
      </c>
      <c r="F15" s="6" t="str">
        <f t="shared" si="0"/>
        <v>device_name_1310103_claymore</v>
      </c>
      <c r="H15" s="6" t="str">
        <f>_xlfn.LET(_xlpm.get_device_type,VLOOKUP(VALUE(MID(A15,3,1)),tb_device_info_type[#All],3,0),_xlpm.check_if_wheel,IF(LEFT(A15,2)="12","wheel",_xlpm.get_device_type),_xlpm.raw_output,IF($A15&lt;&gt;"",_xlfn.TEXTJOIN("_",1,"device_alt",_xlpm.check_if_wheel),""),IFERROR(_xlpm.raw_output,"information missing"))</f>
        <v>device_alt_melee</v>
      </c>
      <c r="I15" s="6" t="str" cm="1">
        <f t="array" ref="I15">_xlfn.LET(_xlpm.icon_state,1,_xlfn.IFS($A15="","",ISTEXT($N15),_xlfn.CONCAT($N15,_xlpm.icon_state),TRUE,_xlfn.CONCAT("di_",_xlpm.icon_state,"[icon_device_",_xlpm.icon_state,"_",IF($N15&lt;&gt;"",$N15,0),"]")))</f>
        <v>di_1[icon_device_1_7]</v>
      </c>
      <c r="J15" s="6" t="str" cm="1">
        <f t="array" ref="J15">_xlfn.LET(_xlpm.icon_state,2,_xlfn.IFS($A15="","",ISTEXT($N15),_xlfn.CONCAT($N15,_xlpm.icon_state),TRUE,_xlfn.CONCAT("di_",_xlpm.icon_state,"[icon_device_",_xlpm.icon_state,"_",IF($N15&lt;&gt;"",$N15,0),"]")))</f>
        <v>di_2[icon_device_2_7]</v>
      </c>
      <c r="K15" s="6" t="str" cm="1">
        <f t="array" ref="K15">_xlfn.LET(_xlpm.icon_state,3,_xlfn.IFS($A15="","",ISTEXT($N15),_xlfn.CONCAT($N15,_xlpm.icon_state),TRUE,_xlfn.CONCAT("di_",_xlpm.icon_state,"[icon_device_",_xlpm.icon_state,"_",IF($N15&lt;&gt;"",$N15,0),"]")))</f>
        <v>di_3[icon_device_3_7]</v>
      </c>
      <c r="L15" s="6" t="str" cm="1">
        <f t="array" ref="L15">_xlfn.IFS($A15="","",ISTEXT($N15),_xlfn.CONCAT("icon_device_wheel_large"),TRUE,_xlfn.CONCAT("di_info","[device_info_",IF($N15&lt;&gt;"",$N15,0),"]"))</f>
        <v>di_info[device_info_7]</v>
      </c>
      <c r="M15" s="6" t="str" cm="1">
        <f t="array" ref="M15">_xlfn.IFS($A15="","",ISTEXT($N15),_xlfn.CONCAT("dwt","[device_wheel_thumbnail_",RIGHT($A15,1),"]"),TRUE,_xlfn.CONCAT("dt","[device_thumbnail_",IF($N15&lt;&gt;"",$N15,0),"]"))</f>
        <v>dt[device_thumbnail_7]</v>
      </c>
      <c r="N15" s="30">
        <v>7</v>
      </c>
      <c r="O15" s="6" t="s">
        <v>102</v>
      </c>
      <c r="P15" s="6" t="s">
        <v>103</v>
      </c>
      <c r="Q15" s="33" t="s">
        <v>123</v>
      </c>
      <c r="R15" s="7" t="str" cm="1">
        <f t="array" ref="R15">IFERROR(_xlfn.TEXTJOIN(";",1,_xlfn.MAP(_xlfn.TEXTSPLIT(Q15,";"),_xlfn.LAMBDA(_xlpm.x,IFERROR(VLOOKUP(VALUE(_xlpm.x),device_tag!A:B,2,0),"error")))),"")</f>
        <v>近战武器;刀剑</v>
      </c>
      <c r="S15" s="8" t="s">
        <v>124</v>
      </c>
      <c r="V15" s="20">
        <v>0</v>
      </c>
      <c r="W15" s="20">
        <v>1</v>
      </c>
      <c r="X15" s="20">
        <v>0</v>
      </c>
      <c r="Y15" s="20">
        <v>1</v>
      </c>
      <c r="Z15" s="20" t="s">
        <v>105</v>
      </c>
      <c r="AA15" s="20" t="s">
        <v>133</v>
      </c>
      <c r="AB15" s="21" t="str">
        <f t="shared" si="1"/>
        <v>device_1310103_claymore</v>
      </c>
      <c r="AC15" s="8">
        <v>150</v>
      </c>
      <c r="AD15" s="8">
        <v>7</v>
      </c>
      <c r="AE15" s="36"/>
      <c r="AF15" s="8">
        <v>0</v>
      </c>
      <c r="AG15" s="8" t="str">
        <f t="shared" si="2"/>
        <v>0~3</v>
      </c>
      <c r="AH15" s="35">
        <v>0</v>
      </c>
      <c r="AI15" s="23">
        <v>3</v>
      </c>
      <c r="AJ15" s="6" t="b">
        <v>1</v>
      </c>
      <c r="AK15" s="6" t="s">
        <v>126</v>
      </c>
      <c r="AL15" s="36"/>
      <c r="AM15" s="8">
        <v>5</v>
      </c>
      <c r="AN15" s="8">
        <v>500</v>
      </c>
      <c r="AO15" s="8">
        <v>500</v>
      </c>
      <c r="AP15" s="8">
        <v>2000</v>
      </c>
      <c r="AQ15" s="8">
        <f t="shared" si="3"/>
        <v>1310103</v>
      </c>
      <c r="AR15" s="36"/>
      <c r="AS15" s="36"/>
      <c r="AT15" s="36"/>
      <c r="AU15" s="36"/>
      <c r="AV15" s="36"/>
      <c r="AW15" s="8" t="str">
        <f t="shared" si="6"/>
        <v>2.5~0.1</v>
      </c>
      <c r="AX15" s="23">
        <v>2.5</v>
      </c>
      <c r="AY15" s="23">
        <v>0.1</v>
      </c>
      <c r="AZ15" s="8" t="str">
        <f t="shared" si="5"/>
        <v>6310103</v>
      </c>
      <c r="BA15" s="8" t="s">
        <v>127</v>
      </c>
    </row>
    <row r="16" spans="1:53">
      <c r="A16" s="6">
        <v>1310104</v>
      </c>
      <c r="B16" s="8">
        <v>0</v>
      </c>
      <c r="C16" s="7" t="s">
        <v>134</v>
      </c>
      <c r="D16" s="7" t="s">
        <v>99</v>
      </c>
      <c r="E16" s="7" t="s">
        <v>135</v>
      </c>
      <c r="F16" s="6" t="str">
        <f t="shared" si="0"/>
        <v>device_name_1310104_spear</v>
      </c>
      <c r="H16" s="6" t="str">
        <f>_xlfn.LET(_xlpm.get_device_type,VLOOKUP(VALUE(MID(A16,3,1)),tb_device_info_type[#All],3,0),_xlpm.check_if_wheel,IF(LEFT(A16,2)="12","wheel",_xlpm.get_device_type),_xlpm.raw_output,IF($A16&lt;&gt;"",_xlfn.TEXTJOIN("_",1,"device_alt",_xlpm.check_if_wheel),""),IFERROR(_xlpm.raw_output,"information missing"))</f>
        <v>device_alt_melee</v>
      </c>
      <c r="I16" s="6" t="str" cm="1">
        <f t="array" ref="I16">_xlfn.LET(_xlpm.icon_state,1,_xlfn.IFS($A16="","",ISTEXT($N16),_xlfn.CONCAT($N16,_xlpm.icon_state),TRUE,_xlfn.CONCAT("di_",_xlpm.icon_state,"[icon_device_",_xlpm.icon_state,"_",IF($N16&lt;&gt;"",$N16,0),"]")))</f>
        <v>di_1[icon_device_1_28]</v>
      </c>
      <c r="J16" s="6" t="str" cm="1">
        <f t="array" ref="J16">_xlfn.LET(_xlpm.icon_state,2,_xlfn.IFS($A16="","",ISTEXT($N16),_xlfn.CONCAT($N16,_xlpm.icon_state),TRUE,_xlfn.CONCAT("di_",_xlpm.icon_state,"[icon_device_",_xlpm.icon_state,"_",IF($N16&lt;&gt;"",$N16,0),"]")))</f>
        <v>di_2[icon_device_2_28]</v>
      </c>
      <c r="K16" s="6" t="str" cm="1">
        <f t="array" ref="K16">_xlfn.LET(_xlpm.icon_state,3,_xlfn.IFS($A16="","",ISTEXT($N16),_xlfn.CONCAT($N16,_xlpm.icon_state),TRUE,_xlfn.CONCAT("di_",_xlpm.icon_state,"[icon_device_",_xlpm.icon_state,"_",IF($N16&lt;&gt;"",$N16,0),"]")))</f>
        <v>di_3[icon_device_3_28]</v>
      </c>
      <c r="L16" s="6" t="str" cm="1">
        <f t="array" ref="L16">_xlfn.IFS($A16="","",ISTEXT($N16),_xlfn.CONCAT("icon_device_wheel_large"),TRUE,_xlfn.CONCAT("di_info","[device_info_",IF($N16&lt;&gt;"",$N16,0),"]"))</f>
        <v>di_info[device_info_28]</v>
      </c>
      <c r="M16" s="6" t="str" cm="1">
        <f t="array" ref="M16">_xlfn.IFS($A16="","",ISTEXT($N16),_xlfn.CONCAT("dwt","[device_wheel_thumbnail_",RIGHT($A16,1),"]"),TRUE,_xlfn.CONCAT("dt","[device_thumbnail_",IF($N16&lt;&gt;"",$N16,0),"]"))</f>
        <v>dt[device_thumbnail_28]</v>
      </c>
      <c r="N16" s="30">
        <v>28</v>
      </c>
      <c r="O16" s="6" t="s">
        <v>102</v>
      </c>
      <c r="P16" s="6" t="s">
        <v>103</v>
      </c>
      <c r="Q16" s="33" t="s">
        <v>136</v>
      </c>
      <c r="R16" s="7" t="str" cm="1">
        <f t="array" ref="R16">IFERROR(_xlfn.TEXTJOIN(";",1,_xlfn.MAP(_xlfn.TEXTSPLIT(Q16,";"),_xlfn.LAMBDA(_xlpm.x,IFERROR(VLOOKUP(VALUE(_xlpm.x),device_tag!A:B,2,0),"error")))),"")</f>
        <v>近战武器;长矛</v>
      </c>
      <c r="S16" s="8" t="s">
        <v>124</v>
      </c>
      <c r="V16" s="20">
        <v>0</v>
      </c>
      <c r="W16" s="20">
        <v>1</v>
      </c>
      <c r="X16" s="20">
        <v>0</v>
      </c>
      <c r="Y16" s="20">
        <v>1</v>
      </c>
      <c r="Z16" s="20" t="s">
        <v>105</v>
      </c>
      <c r="AA16" s="20" t="s">
        <v>137</v>
      </c>
      <c r="AB16" s="21" t="str">
        <f t="shared" si="1"/>
        <v>device_1310104_spear</v>
      </c>
      <c r="AC16" s="8">
        <v>130</v>
      </c>
      <c r="AD16" s="8">
        <v>3</v>
      </c>
      <c r="AE16" s="36"/>
      <c r="AF16" s="8">
        <v>0</v>
      </c>
      <c r="AG16" s="8" t="str">
        <f t="shared" si="2"/>
        <v>0~4</v>
      </c>
      <c r="AH16" s="35">
        <v>0</v>
      </c>
      <c r="AI16" s="23">
        <v>4</v>
      </c>
      <c r="AJ16" s="6" t="b">
        <v>1</v>
      </c>
      <c r="AK16" s="6" t="s">
        <v>126</v>
      </c>
      <c r="AL16" s="36"/>
      <c r="AM16" s="8">
        <v>3</v>
      </c>
      <c r="AN16" s="8">
        <v>500</v>
      </c>
      <c r="AO16" s="8">
        <v>500</v>
      </c>
      <c r="AP16" s="8">
        <v>2000</v>
      </c>
      <c r="AQ16" s="8">
        <f t="shared" si="3"/>
        <v>1310104</v>
      </c>
      <c r="AR16" s="36"/>
      <c r="AS16" s="36"/>
      <c r="AT16" s="36"/>
      <c r="AU16" s="36"/>
      <c r="AV16" s="36"/>
      <c r="AW16" s="8" t="str">
        <f t="shared" ref="AW16" si="7">_xlfn.TEXTJOIN("~",1,AX16:AY16)</f>
        <v>8~2</v>
      </c>
      <c r="AX16" s="23">
        <v>8</v>
      </c>
      <c r="AY16" s="23">
        <v>2</v>
      </c>
      <c r="AZ16" s="8" t="str">
        <f t="shared" si="5"/>
        <v>6310104</v>
      </c>
      <c r="BA16" s="8" t="s">
        <v>127</v>
      </c>
    </row>
    <row r="17" spans="1:53">
      <c r="A17" s="6">
        <v>1311101</v>
      </c>
      <c r="B17" s="8">
        <v>0</v>
      </c>
      <c r="C17" s="7" t="s">
        <v>138</v>
      </c>
      <c r="D17" s="7" t="s">
        <v>139</v>
      </c>
      <c r="E17" s="7" t="s">
        <v>140</v>
      </c>
      <c r="F17" s="6" t="str">
        <f t="shared" si="0"/>
        <v>device_name_1311101_executioner_baton</v>
      </c>
      <c r="H17" s="6" t="str">
        <f>_xlfn.LET(_xlpm.get_device_type,VLOOKUP(VALUE(MID(A17,3,1)),tb_device_info_type[#All],3,0),_xlpm.check_if_wheel,IF(LEFT(A17,2)="12","wheel",_xlpm.get_device_type),_xlpm.raw_output,IF($A17&lt;&gt;"",_xlfn.TEXTJOIN("_",1,"device_alt",_xlpm.check_if_wheel),""),IFERROR(_xlpm.raw_output,"information missing"))</f>
        <v>device_alt_melee</v>
      </c>
      <c r="I17" s="6" t="str" cm="1">
        <f t="array" ref="I17">_xlfn.LET(_xlpm.icon_state,1,_xlfn.IFS($A17="","",ISTEXT($N17),_xlfn.CONCAT($N17,_xlpm.icon_state),TRUE,_xlfn.CONCAT("di_",_xlpm.icon_state,"[icon_device_",_xlpm.icon_state,"_",IF($N17&lt;&gt;"",$N17,0),"]")))</f>
        <v>di_1[icon_device_1_9]</v>
      </c>
      <c r="J17" s="6" t="str" cm="1">
        <f t="array" ref="J17">_xlfn.LET(_xlpm.icon_state,2,_xlfn.IFS($A17="","",ISTEXT($N17),_xlfn.CONCAT($N17,_xlpm.icon_state),TRUE,_xlfn.CONCAT("di_",_xlpm.icon_state,"[icon_device_",_xlpm.icon_state,"_",IF($N17&lt;&gt;"",$N17,0),"]")))</f>
        <v>di_2[icon_device_2_9]</v>
      </c>
      <c r="K17" s="6" t="str" cm="1">
        <f t="array" ref="K17">_xlfn.LET(_xlpm.icon_state,3,_xlfn.IFS($A17="","",ISTEXT($N17),_xlfn.CONCAT($N17,_xlpm.icon_state),TRUE,_xlfn.CONCAT("di_",_xlpm.icon_state,"[icon_device_",_xlpm.icon_state,"_",IF($N17&lt;&gt;"",$N17,0),"]")))</f>
        <v>di_3[icon_device_3_9]</v>
      </c>
      <c r="L17" s="6" t="str" cm="1">
        <f t="array" ref="L17">_xlfn.IFS($A17="","",ISTEXT($N17),_xlfn.CONCAT("icon_device_wheel_large"),TRUE,_xlfn.CONCAT("di_info","[device_info_",IF($N17&lt;&gt;"",$N17,0),"]"))</f>
        <v>di_info[device_info_9]</v>
      </c>
      <c r="M17" s="6" t="str" cm="1">
        <f t="array" ref="M17">_xlfn.IFS($A17="","",ISTEXT($N17),_xlfn.CONCAT("dwt","[device_wheel_thumbnail_",RIGHT($A17,1),"]"),TRUE,_xlfn.CONCAT("dt","[device_thumbnail_",IF($N17&lt;&gt;"",$N17,0),"]"))</f>
        <v>dt[device_thumbnail_9]</v>
      </c>
      <c r="N17" s="30">
        <v>9</v>
      </c>
      <c r="O17" s="6" t="s">
        <v>102</v>
      </c>
      <c r="P17" s="6" t="s">
        <v>103</v>
      </c>
      <c r="Q17" s="33" t="s">
        <v>141</v>
      </c>
      <c r="R17" s="7" t="str" cm="1">
        <f t="array" ref="R17">IFERROR(_xlfn.TEXTJOIN(";",1,_xlfn.MAP(_xlfn.TEXTSPLIT(Q17,";"),_xlfn.LAMBDA(_xlpm.x,IFERROR(VLOOKUP(VALUE(_xlpm.x),device_tag!A:B,2,0),"error")))),"")</f>
        <v>近战武器;棍棒</v>
      </c>
      <c r="S17" s="8" t="s">
        <v>124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 t="s">
        <v>105</v>
      </c>
      <c r="AA17" s="20" t="s">
        <v>142</v>
      </c>
      <c r="AB17" s="21" t="str">
        <f t="shared" ref="AB17" si="8">IF($A17&lt;&gt;"",_xlfn.TEXTJOIN("_",1,Z17,$A17,AA17),"")</f>
        <v>device_1311101_executioner_baton</v>
      </c>
      <c r="AC17" s="8">
        <v>130</v>
      </c>
      <c r="AD17" s="8">
        <v>3</v>
      </c>
      <c r="AE17" s="36"/>
      <c r="AF17" s="8">
        <v>0</v>
      </c>
      <c r="AG17" s="8" t="str">
        <f t="shared" si="2"/>
        <v>0~2.8</v>
      </c>
      <c r="AH17" s="35">
        <v>0</v>
      </c>
      <c r="AI17" s="23">
        <v>2.8</v>
      </c>
      <c r="AJ17" s="6" t="b">
        <v>1</v>
      </c>
      <c r="AK17" s="6" t="s">
        <v>126</v>
      </c>
      <c r="AL17" s="36"/>
      <c r="AM17" s="8">
        <v>3</v>
      </c>
      <c r="AN17" s="8">
        <v>500</v>
      </c>
      <c r="AO17" s="8">
        <v>500</v>
      </c>
      <c r="AP17" s="8">
        <v>2000</v>
      </c>
      <c r="AQ17" s="8">
        <f t="shared" si="3"/>
        <v>1311101</v>
      </c>
      <c r="AR17" s="36"/>
      <c r="AS17" s="36"/>
      <c r="AT17" s="36"/>
      <c r="AU17" s="36"/>
      <c r="AV17" s="36"/>
      <c r="AW17" s="8" t="str">
        <f t="shared" ref="AW17" si="9">_xlfn.TEXTJOIN("~",1,AX17:AY17)</f>
        <v>5~0.8</v>
      </c>
      <c r="AX17" s="23">
        <v>5</v>
      </c>
      <c r="AY17" s="23">
        <v>0.8</v>
      </c>
      <c r="AZ17" s="8" t="str">
        <f t="shared" si="5"/>
        <v>6311101</v>
      </c>
      <c r="BA17" s="8" t="s">
        <v>127</v>
      </c>
    </row>
    <row r="18" spans="1:53">
      <c r="A18" s="6">
        <v>1311102</v>
      </c>
      <c r="B18" s="8">
        <v>0</v>
      </c>
      <c r="C18" s="7" t="s">
        <v>143</v>
      </c>
      <c r="D18" s="7" t="s">
        <v>139</v>
      </c>
      <c r="E18" s="7" t="s">
        <v>144</v>
      </c>
      <c r="F18" s="6" t="str">
        <f t="shared" si="0"/>
        <v>device_name_1311102_executioner_halberd</v>
      </c>
      <c r="H18" s="6" t="str">
        <f>_xlfn.LET(_xlpm.get_device_type,VLOOKUP(VALUE(MID(A18,3,1)),tb_device_info_type[#All],3,0),_xlpm.check_if_wheel,IF(LEFT(A18,2)="12","wheel",_xlpm.get_device_type),_xlpm.raw_output,IF($A18&lt;&gt;"",_xlfn.TEXTJOIN("_",1,"device_alt",_xlpm.check_if_wheel),""),IFERROR(_xlpm.raw_output,"information missing"))</f>
        <v>device_alt_melee</v>
      </c>
      <c r="I18" s="6" t="str" cm="1">
        <f t="array" ref="I18">_xlfn.LET(_xlpm.icon_state,1,_xlfn.IFS($A18="","",ISTEXT($N18),_xlfn.CONCAT($N18,_xlpm.icon_state),TRUE,_xlfn.CONCAT("di_",_xlpm.icon_state,"[icon_device_",_xlpm.icon_state,"_",IF($N18&lt;&gt;"",$N18,0),"]")))</f>
        <v>di_1[icon_device_1_10]</v>
      </c>
      <c r="J18" s="6" t="str" cm="1">
        <f t="array" ref="J18">_xlfn.LET(_xlpm.icon_state,2,_xlfn.IFS($A18="","",ISTEXT($N18),_xlfn.CONCAT($N18,_xlpm.icon_state),TRUE,_xlfn.CONCAT("di_",_xlpm.icon_state,"[icon_device_",_xlpm.icon_state,"_",IF($N18&lt;&gt;"",$N18,0),"]")))</f>
        <v>di_2[icon_device_2_10]</v>
      </c>
      <c r="K18" s="6" t="str" cm="1">
        <f t="array" ref="K18">_xlfn.LET(_xlpm.icon_state,3,_xlfn.IFS($A18="","",ISTEXT($N18),_xlfn.CONCAT($N18,_xlpm.icon_state),TRUE,_xlfn.CONCAT("di_",_xlpm.icon_state,"[icon_device_",_xlpm.icon_state,"_",IF($N18&lt;&gt;"",$N18,0),"]")))</f>
        <v>di_3[icon_device_3_10]</v>
      </c>
      <c r="L18" s="6" t="str" cm="1">
        <f t="array" ref="L18">_xlfn.IFS($A18="","",ISTEXT($N18),_xlfn.CONCAT("icon_device_wheel_large"),TRUE,_xlfn.CONCAT("di_info","[device_info_",IF($N18&lt;&gt;"",$N18,0),"]"))</f>
        <v>di_info[device_info_10]</v>
      </c>
      <c r="M18" s="6" t="str" cm="1">
        <f t="array" ref="M18">_xlfn.IFS($A18="","",ISTEXT($N18),_xlfn.CONCAT("dwt","[device_wheel_thumbnail_",RIGHT($A18,1),"]"),TRUE,_xlfn.CONCAT("dt","[device_thumbnail_",IF($N18&lt;&gt;"",$N18,0),"]"))</f>
        <v>dt[device_thumbnail_10]</v>
      </c>
      <c r="N18" s="30">
        <v>10</v>
      </c>
      <c r="O18" s="6" t="s">
        <v>102</v>
      </c>
      <c r="P18" s="6" t="s">
        <v>103</v>
      </c>
      <c r="Q18" s="33" t="s">
        <v>145</v>
      </c>
      <c r="R18" s="7" t="str" cm="1">
        <f t="array" ref="R18">IFERROR(_xlfn.TEXTJOIN(";",1,_xlfn.MAP(_xlfn.TEXTSPLIT(Q18,";"),_xlfn.LAMBDA(_xlpm.x,IFERROR(VLOOKUP(VALUE(_xlpm.x),device_tag!A:B,2,0),"error")))),"")</f>
        <v>近战武器;斧钺</v>
      </c>
      <c r="S18" s="8" t="s">
        <v>124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 t="s">
        <v>105</v>
      </c>
      <c r="AA18" s="20" t="s">
        <v>146</v>
      </c>
      <c r="AB18" s="21" t="str">
        <f t="shared" ref="AB18:AB20" si="10">IF($A18&lt;&gt;"",_xlfn.TEXTJOIN("_",1,Z18,$A18,AA18),"")</f>
        <v>device_1311102_executioner_halberd</v>
      </c>
      <c r="AC18" s="8">
        <v>150</v>
      </c>
      <c r="AD18" s="8">
        <v>9</v>
      </c>
      <c r="AE18" s="36"/>
      <c r="AF18" s="8">
        <v>0</v>
      </c>
      <c r="AG18" s="8" t="str">
        <f t="shared" si="2"/>
        <v>0~3</v>
      </c>
      <c r="AH18" s="35">
        <v>0</v>
      </c>
      <c r="AI18" s="23">
        <v>3</v>
      </c>
      <c r="AJ18" s="6" t="b">
        <v>1</v>
      </c>
      <c r="AK18" s="6" t="s">
        <v>126</v>
      </c>
      <c r="AL18" s="36"/>
      <c r="AM18" s="8">
        <v>5</v>
      </c>
      <c r="AN18" s="8">
        <v>500</v>
      </c>
      <c r="AO18" s="8">
        <v>500</v>
      </c>
      <c r="AP18" s="8">
        <v>2000</v>
      </c>
      <c r="AQ18" s="8">
        <f t="shared" si="3"/>
        <v>1311102</v>
      </c>
      <c r="AR18" s="36"/>
      <c r="AS18" s="36"/>
      <c r="AT18" s="36"/>
      <c r="AU18" s="36"/>
      <c r="AV18" s="36"/>
      <c r="AW18" s="8" t="str">
        <f t="shared" ref="AW18" si="11">_xlfn.TEXTJOIN("~",1,AX18:AY18)</f>
        <v>1.25~0.1</v>
      </c>
      <c r="AX18" s="23">
        <v>1.25</v>
      </c>
      <c r="AY18" s="23">
        <v>0.1</v>
      </c>
      <c r="AZ18" s="8" t="str">
        <f t="shared" si="5"/>
        <v>6311102</v>
      </c>
      <c r="BA18" s="8" t="s">
        <v>127</v>
      </c>
    </row>
    <row r="19" spans="1:53">
      <c r="A19" s="6">
        <v>130001005</v>
      </c>
      <c r="B19" s="8">
        <v>0</v>
      </c>
      <c r="C19" s="7" t="s">
        <v>147</v>
      </c>
      <c r="F19" s="6" t="str">
        <f t="shared" si="0"/>
        <v>device_name_130001005_ax</v>
      </c>
      <c r="H19" s="6" t="str">
        <f>_xlfn.LET(_xlpm.get_device_type,VLOOKUP(VALUE(MID(A19,3,1)),tb_device_info_type[#All],3,0),_xlpm.check_if_wheel,IF(LEFT(A19,2)="12","wheel",_xlpm.get_device_type),_xlpm.raw_output,IF($A19&lt;&gt;"",_xlfn.TEXTJOIN("_",1,"device_alt",_xlpm.check_if_wheel),""),IFERROR(_xlpm.raw_output,"information missing"))</f>
        <v>information missing</v>
      </c>
      <c r="I19" s="6" t="str" cm="1">
        <f t="array" ref="I19">_xlfn.LET(_xlpm.icon_state,1,_xlfn.IFS($A19="","",ISTEXT($N19),_xlfn.CONCAT($N19,_xlpm.icon_state),TRUE,_xlfn.CONCAT("di_",_xlpm.icon_state,"[icon_device_",_xlpm.icon_state,"_",IF($N19&lt;&gt;"",$N19,0),"]")))</f>
        <v>di_1[icon_device_1_0]</v>
      </c>
      <c r="J19" s="6" t="str" cm="1">
        <f t="array" ref="J19">_xlfn.LET(_xlpm.icon_state,2,_xlfn.IFS($A19="","",ISTEXT($N19),_xlfn.CONCAT($N19,_xlpm.icon_state),TRUE,_xlfn.CONCAT("di_",_xlpm.icon_state,"[icon_device_",_xlpm.icon_state,"_",IF($N19&lt;&gt;"",$N19,0),"]")))</f>
        <v>di_2[icon_device_2_0]</v>
      </c>
      <c r="K19" s="6" t="str" cm="1">
        <f t="array" ref="K19">_xlfn.LET(_xlpm.icon_state,3,_xlfn.IFS($A19="","",ISTEXT($N19),_xlfn.CONCAT($N19,_xlpm.icon_state),TRUE,_xlfn.CONCAT("di_",_xlpm.icon_state,"[icon_device_",_xlpm.icon_state,"_",IF($N19&lt;&gt;"",$N19,0),"]")))</f>
        <v>di_3[icon_device_3_0]</v>
      </c>
      <c r="L19" s="6" t="str" cm="1">
        <f t="array" ref="L19">_xlfn.IFS($A19="","",ISTEXT($N19),_xlfn.CONCAT("icon_device_wheel_large"),TRUE,_xlfn.CONCAT("di_info","[device_info_",IF($N19&lt;&gt;"",$N19,0),"]"))</f>
        <v>di_info[device_info_0]</v>
      </c>
      <c r="M19" s="6" t="str" cm="1">
        <f t="array" ref="M19">_xlfn.IFS($A19="","",ISTEXT($N19),_xlfn.CONCAT("dwt","[device_wheel_thumbnail_",RIGHT($A19,1),"]"),TRUE,_xlfn.CONCAT("dt","[device_thumbnail_",IF($N19&lt;&gt;"",$N19,0),"]"))</f>
        <v>dt[device_thumbnail_0]</v>
      </c>
      <c r="O19" s="6" t="s">
        <v>102</v>
      </c>
      <c r="P19" s="6" t="s">
        <v>103</v>
      </c>
      <c r="Q19" s="33"/>
      <c r="R19" s="7" t="str" cm="1">
        <f t="array" ref="R19">IFERROR(_xlfn.TEXTJOIN(";",1,_xlfn.MAP(_xlfn.TEXTSPLIT(Q19,";"),_xlfn.LAMBDA(_xlpm.x,IFERROR(VLOOKUP(VALUE(_xlpm.x),device_tag!A:B,2,0),"error")))),"")</f>
        <v/>
      </c>
      <c r="S19" s="8" t="s">
        <v>124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 t="s">
        <v>112</v>
      </c>
      <c r="AA19" s="20" t="s">
        <v>148</v>
      </c>
      <c r="AB19" s="21" t="str">
        <f t="shared" si="10"/>
        <v>dp_130001005_ax</v>
      </c>
      <c r="AC19" s="8">
        <v>100</v>
      </c>
      <c r="AD19" s="8">
        <v>100</v>
      </c>
    </row>
    <row r="20" spans="1:53">
      <c r="A20" s="6">
        <v>130001006</v>
      </c>
      <c r="B20" s="8">
        <v>0</v>
      </c>
      <c r="C20" s="7" t="s">
        <v>149</v>
      </c>
      <c r="F20" s="6" t="str">
        <f t="shared" si="0"/>
        <v>device_name_130001006_mace</v>
      </c>
      <c r="H20" s="6" t="str">
        <f>_xlfn.LET(_xlpm.get_device_type,VLOOKUP(VALUE(MID(A20,3,1)),tb_device_info_type[#All],3,0),_xlpm.check_if_wheel,IF(LEFT(A20,2)="12","wheel",_xlpm.get_device_type),_xlpm.raw_output,IF($A20&lt;&gt;"",_xlfn.TEXTJOIN("_",1,"device_alt",_xlpm.check_if_wheel),""),IFERROR(_xlpm.raw_output,"information missing"))</f>
        <v>information missing</v>
      </c>
      <c r="I20" s="6" t="str" cm="1">
        <f t="array" ref="I20">_xlfn.LET(_xlpm.icon_state,1,_xlfn.IFS($A20="","",ISTEXT($N20),_xlfn.CONCAT($N20,_xlpm.icon_state),TRUE,_xlfn.CONCAT("di_",_xlpm.icon_state,"[icon_device_",_xlpm.icon_state,"_",IF($N20&lt;&gt;"",$N20,0),"]")))</f>
        <v>di_1[icon_device_1_0]</v>
      </c>
      <c r="J20" s="6" t="str" cm="1">
        <f t="array" ref="J20">_xlfn.LET(_xlpm.icon_state,2,_xlfn.IFS($A20="","",ISTEXT($N20),_xlfn.CONCAT($N20,_xlpm.icon_state),TRUE,_xlfn.CONCAT("di_",_xlpm.icon_state,"[icon_device_",_xlpm.icon_state,"_",IF($N20&lt;&gt;"",$N20,0),"]")))</f>
        <v>di_2[icon_device_2_0]</v>
      </c>
      <c r="K20" s="6" t="str" cm="1">
        <f t="array" ref="K20">_xlfn.LET(_xlpm.icon_state,3,_xlfn.IFS($A20="","",ISTEXT($N20),_xlfn.CONCAT($N20,_xlpm.icon_state),TRUE,_xlfn.CONCAT("di_",_xlpm.icon_state,"[icon_device_",_xlpm.icon_state,"_",IF($N20&lt;&gt;"",$N20,0),"]")))</f>
        <v>di_3[icon_device_3_0]</v>
      </c>
      <c r="L20" s="6" t="str" cm="1">
        <f t="array" ref="L20">_xlfn.IFS($A20="","",ISTEXT($N20),_xlfn.CONCAT("icon_device_wheel_large"),TRUE,_xlfn.CONCAT("di_info","[device_info_",IF($N20&lt;&gt;"",$N20,0),"]"))</f>
        <v>di_info[device_info_0]</v>
      </c>
      <c r="M20" s="6" t="str" cm="1">
        <f t="array" ref="M20">_xlfn.IFS($A20="","",ISTEXT($N20),_xlfn.CONCAT("dwt","[device_wheel_thumbnail_",RIGHT($A20,1),"]"),TRUE,_xlfn.CONCAT("dt","[device_thumbnail_",IF($N20&lt;&gt;"",$N20,0),"]"))</f>
        <v>dt[device_thumbnail_0]</v>
      </c>
      <c r="O20" s="6" t="s">
        <v>102</v>
      </c>
      <c r="P20" s="6" t="s">
        <v>103</v>
      </c>
      <c r="Q20" s="33"/>
      <c r="R20" s="7" t="str" cm="1">
        <f t="array" ref="R20">IFERROR(_xlfn.TEXTJOIN(";",1,_xlfn.MAP(_xlfn.TEXTSPLIT(Q20,";"),_xlfn.LAMBDA(_xlpm.x,IFERROR(VLOOKUP(VALUE(_xlpm.x),device_tag!A:B,2,0),"error")))),"")</f>
        <v/>
      </c>
      <c r="S20" s="8" t="s">
        <v>124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 t="s">
        <v>112</v>
      </c>
      <c r="AA20" s="20" t="s">
        <v>150</v>
      </c>
      <c r="AB20" s="21" t="str">
        <f t="shared" si="10"/>
        <v>dp_130001006_mace</v>
      </c>
      <c r="AC20" s="8">
        <v>100</v>
      </c>
      <c r="AD20" s="8">
        <v>100</v>
      </c>
    </row>
    <row r="21" spans="1:53">
      <c r="F21" s="6" t="str">
        <f t="shared" si="0"/>
        <v/>
      </c>
      <c r="H21" s="6" t="str">
        <f>_xlfn.LET(_xlpm.get_device_type,VLOOKUP(VALUE(MID(A21,3,1)),tb_device_info_type[#All],3,0),_xlpm.check_if_wheel,IF(LEFT(A21,2)="12","wheel",_xlpm.get_device_type),_xlpm.raw_output,IF($A21&lt;&gt;"",_xlfn.TEXTJOIN("_",1,"device_alt",_xlpm.check_if_wheel),""),IFERROR(_xlpm.raw_output,"information missing"))</f>
        <v/>
      </c>
      <c r="I21" s="6" t="str" cm="1">
        <f t="array" ref="I21">_xlfn.LET(_xlpm.icon_state,1,_xlfn.IFS($A21="","",ISTEXT($N21),_xlfn.CONCAT($N21,_xlpm.icon_state),TRUE,_xlfn.CONCAT("di_",_xlpm.icon_state,"[icon_device_",_xlpm.icon_state,"_",IF($N21&lt;&gt;"",$N21,0),"]")))</f>
        <v/>
      </c>
      <c r="J21" s="6" t="str" cm="1">
        <f t="array" ref="J21">_xlfn.LET(_xlpm.icon_state,2,_xlfn.IFS($A21="","",ISTEXT($N21),_xlfn.CONCAT($N21,_xlpm.icon_state),TRUE,_xlfn.CONCAT("di_",_xlpm.icon_state,"[icon_device_",_xlpm.icon_state,"_",IF($N21&lt;&gt;"",$N21,0),"]")))</f>
        <v/>
      </c>
      <c r="K21" s="6" t="str" cm="1">
        <f t="array" ref="K21">_xlfn.LET(_xlpm.icon_state,3,_xlfn.IFS($A21="","",ISTEXT($N21),_xlfn.CONCAT($N21,_xlpm.icon_state),TRUE,_xlfn.CONCAT("di_",_xlpm.icon_state,"[icon_device_",_xlpm.icon_state,"_",IF($N21&lt;&gt;"",$N21,0),"]")))</f>
        <v/>
      </c>
      <c r="L21" s="6" t="str" cm="1">
        <f t="array" ref="L21">_xlfn.IFS($A21="","",ISTEXT($N21),_xlfn.CONCAT("icon_device_wheel_large"),TRUE,_xlfn.CONCAT("di_info","[device_info_",IF($N21&lt;&gt;"",$N21,0),"]"))</f>
        <v/>
      </c>
      <c r="M21" s="6" t="str" cm="1">
        <f t="array" ref="M21">_xlfn.IFS($A21="","",ISTEXT($N21),_xlfn.CONCAT("dwt","[device_wheel_thumbnail_",RIGHT($A21,1),"]"),TRUE,_xlfn.CONCAT("dt","[device_thumbnail_",IF($N21&lt;&gt;"",$N21,0),"]"))</f>
        <v/>
      </c>
      <c r="Q21" s="33"/>
      <c r="R21" s="7" t="str" cm="1">
        <f t="array" ref="R21">IFERROR(_xlfn.TEXTJOIN(";",1,_xlfn.MAP(_xlfn.TEXTSPLIT(Q21,";"),_xlfn.LAMBDA(_xlpm.x,IFERROR(VLOOKUP(VALUE(_xlpm.x),device_tag!A:B,2,0),"error")))),"")</f>
        <v/>
      </c>
      <c r="AB21" s="21" t="str">
        <f t="shared" ref="AB21:AB28" si="12">IF($A21&lt;&gt;"",_xlfn.TEXTJOIN("_",1,Z21,$A21,AA21),"")</f>
        <v/>
      </c>
    </row>
    <row r="22" spans="1:53">
      <c r="A22" s="6">
        <v>1320101</v>
      </c>
      <c r="B22" s="8">
        <v>0</v>
      </c>
      <c r="C22" s="7" t="s">
        <v>151</v>
      </c>
      <c r="D22" s="7" t="s">
        <v>99</v>
      </c>
      <c r="E22" s="7" t="s">
        <v>152</v>
      </c>
      <c r="F22" s="6" t="str">
        <f t="shared" si="0"/>
        <v>device_name_1320101_bow</v>
      </c>
      <c r="H22" s="6" t="str">
        <f>_xlfn.LET(_xlpm.get_device_type,VLOOKUP(VALUE(MID(A22,3,1)),tb_device_info_type[#All],3,0),_xlpm.check_if_wheel,IF(LEFT(A22,2)="12","wheel",_xlpm.get_device_type),_xlpm.raw_output,IF($A22&lt;&gt;"",_xlfn.TEXTJOIN("_",1,"device_alt",_xlpm.check_if_wheel),""),IFERROR(_xlpm.raw_output,"information missing"))</f>
        <v>device_alt_ranged</v>
      </c>
      <c r="I22" s="6" t="str" cm="1">
        <f t="array" ref="I22">_xlfn.LET(_xlpm.icon_state,1,_xlfn.IFS($A22="","",ISTEXT($N22),_xlfn.CONCAT($N22,_xlpm.icon_state),TRUE,_xlfn.CONCAT("di_",_xlpm.icon_state,"[icon_device_",_xlpm.icon_state,"_",IF($N22&lt;&gt;"",$N22,0),"]")))</f>
        <v>di_1[icon_device_1_3]</v>
      </c>
      <c r="J22" s="6" t="str" cm="1">
        <f t="array" ref="J22">_xlfn.LET(_xlpm.icon_state,2,_xlfn.IFS($A22="","",ISTEXT($N22),_xlfn.CONCAT($N22,_xlpm.icon_state),TRUE,_xlfn.CONCAT("di_",_xlpm.icon_state,"[icon_device_",_xlpm.icon_state,"_",IF($N22&lt;&gt;"",$N22,0),"]")))</f>
        <v>di_2[icon_device_2_3]</v>
      </c>
      <c r="K22" s="6" t="str" cm="1">
        <f t="array" ref="K22">_xlfn.LET(_xlpm.icon_state,3,_xlfn.IFS($A22="","",ISTEXT($N22),_xlfn.CONCAT($N22,_xlpm.icon_state),TRUE,_xlfn.CONCAT("di_",_xlpm.icon_state,"[icon_device_",_xlpm.icon_state,"_",IF($N22&lt;&gt;"",$N22,0),"]")))</f>
        <v>di_3[icon_device_3_3]</v>
      </c>
      <c r="L22" s="6" t="str" cm="1">
        <f t="array" ref="L22">_xlfn.IFS($A22="","",ISTEXT($N22),_xlfn.CONCAT("icon_device_wheel_large"),TRUE,_xlfn.CONCAT("di_info","[device_info_",IF($N22&lt;&gt;"",$N22,0),"]"))</f>
        <v>di_info[device_info_3]</v>
      </c>
      <c r="M22" s="6" t="str" cm="1">
        <f t="array" ref="M22">_xlfn.IFS($A22="","",ISTEXT($N22),_xlfn.CONCAT("dwt","[device_wheel_thumbnail_",RIGHT($A22,1),"]"),TRUE,_xlfn.CONCAT("dt","[device_thumbnail_",IF($N22&lt;&gt;"",$N22,0),"]"))</f>
        <v>dt[device_thumbnail_3]</v>
      </c>
      <c r="N22" s="30">
        <v>3</v>
      </c>
      <c r="O22" s="6" t="s">
        <v>102</v>
      </c>
      <c r="P22" s="6" t="s">
        <v>103</v>
      </c>
      <c r="Q22" s="33" t="s">
        <v>153</v>
      </c>
      <c r="R22" s="7" t="str" cm="1">
        <f t="array" ref="R22">IFERROR(_xlfn.TEXTJOIN(";",1,_xlfn.MAP(_xlfn.TEXTSPLIT(Q22,";"),_xlfn.LAMBDA(_xlpm.x,IFERROR(VLOOKUP(VALUE(_xlpm.x),device_tag!A:B,2,0),"error")))),"")</f>
        <v>远程武器;弓箭</v>
      </c>
      <c r="S22" s="8" t="s">
        <v>124</v>
      </c>
      <c r="U22" s="20">
        <v>0</v>
      </c>
      <c r="X22" s="20">
        <v>0</v>
      </c>
      <c r="Y22" s="20">
        <v>0</v>
      </c>
      <c r="Z22" s="20" t="s">
        <v>105</v>
      </c>
      <c r="AA22" s="20" t="s">
        <v>154</v>
      </c>
      <c r="AB22" s="21" t="str">
        <f t="shared" si="12"/>
        <v>device_1320101_bow</v>
      </c>
      <c r="AC22" s="8">
        <v>70</v>
      </c>
      <c r="AD22" s="8">
        <v>5</v>
      </c>
      <c r="AE22" s="8">
        <v>5</v>
      </c>
      <c r="AF22" s="8">
        <v>360</v>
      </c>
      <c r="AG22" s="8" t="str">
        <f t="shared" ref="AG22:AG26" si="13">_xlfn.TEXTJOIN("~",1,AH22:AI22)</f>
        <v>2~13</v>
      </c>
      <c r="AH22" s="23">
        <v>2</v>
      </c>
      <c r="AI22" s="23">
        <v>13</v>
      </c>
      <c r="AJ22" s="6" t="b">
        <v>0</v>
      </c>
      <c r="AK22" s="6" t="s">
        <v>155</v>
      </c>
      <c r="AL22" s="36"/>
      <c r="AM22" s="8">
        <v>0</v>
      </c>
      <c r="AN22" s="8">
        <v>500</v>
      </c>
      <c r="AO22" s="36"/>
      <c r="AP22" s="36"/>
      <c r="AQ22" s="36"/>
      <c r="AR22" s="8">
        <f t="shared" ref="AR22:AR33" si="14">$A22</f>
        <v>1320101</v>
      </c>
      <c r="AS22" s="35"/>
      <c r="AT22" s="35"/>
      <c r="AU22" s="35"/>
      <c r="AV22" s="35"/>
      <c r="AW22" s="8" t="str">
        <f t="shared" ref="AW22:AW27" si="15">_xlfn.TEXTJOIN("~",1,AX22:AY22)</f>
        <v>5~2.5</v>
      </c>
      <c r="AX22" s="23">
        <v>5</v>
      </c>
      <c r="AY22" s="23">
        <v>2.5</v>
      </c>
      <c r="AZ22" s="8" t="str">
        <f t="shared" ref="AZ22:AZ33" si="16">REPLACE($A22,1,1,6)</f>
        <v>6320101</v>
      </c>
      <c r="BA22" s="8" t="s">
        <v>156</v>
      </c>
    </row>
    <row r="23" spans="1:53">
      <c r="A23" s="6">
        <v>1320102</v>
      </c>
      <c r="B23" s="8">
        <v>0</v>
      </c>
      <c r="C23" s="7" t="s">
        <v>157</v>
      </c>
      <c r="D23" s="7" t="s">
        <v>99</v>
      </c>
      <c r="E23" s="7" t="s">
        <v>158</v>
      </c>
      <c r="F23" s="6" t="str">
        <f t="shared" si="0"/>
        <v>device_name_1320102_pistol</v>
      </c>
      <c r="H23" s="6" t="str">
        <f>_xlfn.LET(_xlpm.get_device_type,VLOOKUP(VALUE(MID(A23,3,1)),tb_device_info_type[#All],3,0),_xlpm.check_if_wheel,IF(LEFT(A23,2)="12","wheel",_xlpm.get_device_type),_xlpm.raw_output,IF($A23&lt;&gt;"",_xlfn.TEXTJOIN("_",1,"device_alt",_xlpm.check_if_wheel),""),IFERROR(_xlpm.raw_output,"information missing"))</f>
        <v>device_alt_ranged</v>
      </c>
      <c r="I23" s="6" t="str" cm="1">
        <f t="array" ref="I23">_xlfn.LET(_xlpm.icon_state,1,_xlfn.IFS($A23="","",ISTEXT($N23),_xlfn.CONCAT($N23,_xlpm.icon_state),TRUE,_xlfn.CONCAT("di_",_xlpm.icon_state,"[icon_device_",_xlpm.icon_state,"_",IF($N23&lt;&gt;"",$N23,0),"]")))</f>
        <v>di_1[icon_device_1_21]</v>
      </c>
      <c r="J23" s="6" t="str" cm="1">
        <f t="array" ref="J23">_xlfn.LET(_xlpm.icon_state,2,_xlfn.IFS($A23="","",ISTEXT($N23),_xlfn.CONCAT($N23,_xlpm.icon_state),TRUE,_xlfn.CONCAT("di_",_xlpm.icon_state,"[icon_device_",_xlpm.icon_state,"_",IF($N23&lt;&gt;"",$N23,0),"]")))</f>
        <v>di_2[icon_device_2_21]</v>
      </c>
      <c r="K23" s="6" t="str" cm="1">
        <f t="array" ref="K23">_xlfn.LET(_xlpm.icon_state,3,_xlfn.IFS($A23="","",ISTEXT($N23),_xlfn.CONCAT($N23,_xlpm.icon_state),TRUE,_xlfn.CONCAT("di_",_xlpm.icon_state,"[icon_device_",_xlpm.icon_state,"_",IF($N23&lt;&gt;"",$N23,0),"]")))</f>
        <v>di_3[icon_device_3_21]</v>
      </c>
      <c r="L23" s="6" t="str" cm="1">
        <f t="array" ref="L23">_xlfn.IFS($A23="","",ISTEXT($N23),_xlfn.CONCAT("icon_device_wheel_large"),TRUE,_xlfn.CONCAT("di_info","[device_info_",IF($N23&lt;&gt;"",$N23,0),"]"))</f>
        <v>di_info[device_info_21]</v>
      </c>
      <c r="M23" s="6" t="str" cm="1">
        <f t="array" ref="M23">_xlfn.IFS($A23="","",ISTEXT($N23),_xlfn.CONCAT("dwt","[device_wheel_thumbnail_",RIGHT($A23,1),"]"),TRUE,_xlfn.CONCAT("dt","[device_thumbnail_",IF($N23&lt;&gt;"",$N23,0),"]"))</f>
        <v>dt[device_thumbnail_21]</v>
      </c>
      <c r="N23" s="30">
        <v>21</v>
      </c>
      <c r="O23" s="6" t="s">
        <v>102</v>
      </c>
      <c r="P23" s="6" t="s">
        <v>103</v>
      </c>
      <c r="Q23" s="33" t="s">
        <v>159</v>
      </c>
      <c r="R23" s="7" t="str" cm="1">
        <f t="array" ref="R23">IFERROR(_xlfn.TEXTJOIN(";",1,_xlfn.MAP(_xlfn.TEXTSPLIT(Q23,";"),_xlfn.LAMBDA(_xlpm.x,IFERROR(VLOOKUP(VALUE(_xlpm.x),device_tag!A:B,2,0),"error")))),"")</f>
        <v>远程武器;枪械;手枪</v>
      </c>
      <c r="S23" s="8" t="s">
        <v>124</v>
      </c>
      <c r="U23" s="20">
        <v>0</v>
      </c>
      <c r="X23" s="20">
        <v>0</v>
      </c>
      <c r="Y23" s="20">
        <v>0</v>
      </c>
      <c r="Z23" s="20" t="s">
        <v>105</v>
      </c>
      <c r="AA23" s="20" t="s">
        <v>160</v>
      </c>
      <c r="AB23" s="21" t="str">
        <f t="shared" si="12"/>
        <v>device_1320102_pistol</v>
      </c>
      <c r="AC23" s="8">
        <v>70</v>
      </c>
      <c r="AD23" s="8">
        <v>5</v>
      </c>
      <c r="AE23" s="8">
        <v>5</v>
      </c>
      <c r="AF23" s="8">
        <v>360</v>
      </c>
      <c r="AG23" s="8" t="str">
        <f t="shared" si="13"/>
        <v>1.4~12.5</v>
      </c>
      <c r="AH23" s="23">
        <v>1.4</v>
      </c>
      <c r="AI23" s="23">
        <v>12.5</v>
      </c>
      <c r="AJ23" s="6" t="b">
        <v>0</v>
      </c>
      <c r="AK23" s="6" t="s">
        <v>155</v>
      </c>
      <c r="AL23" s="36"/>
      <c r="AM23" s="8">
        <v>0</v>
      </c>
      <c r="AN23" s="8">
        <v>500</v>
      </c>
      <c r="AO23" s="36"/>
      <c r="AP23" s="36"/>
      <c r="AQ23" s="36"/>
      <c r="AR23" s="8">
        <f t="shared" si="14"/>
        <v>1320102</v>
      </c>
      <c r="AS23" s="35"/>
      <c r="AT23" s="35"/>
      <c r="AU23" s="35"/>
      <c r="AV23" s="35"/>
      <c r="AW23" s="8" t="str">
        <f t="shared" si="15"/>
        <v>6~3</v>
      </c>
      <c r="AX23" s="23">
        <v>6</v>
      </c>
      <c r="AY23" s="23">
        <v>3</v>
      </c>
      <c r="AZ23" s="8" t="str">
        <f t="shared" si="16"/>
        <v>6320102</v>
      </c>
      <c r="BA23" s="8" t="s">
        <v>156</v>
      </c>
    </row>
    <row r="24" spans="1:53">
      <c r="A24" s="6">
        <v>1320103</v>
      </c>
      <c r="B24" s="8">
        <v>0</v>
      </c>
      <c r="C24" s="7" t="s">
        <v>161</v>
      </c>
      <c r="D24" s="7" t="s">
        <v>99</v>
      </c>
      <c r="E24" s="7" t="s">
        <v>162</v>
      </c>
      <c r="F24" s="6" t="str">
        <f t="shared" si="0"/>
        <v>device_name_1320103_shotgun</v>
      </c>
      <c r="H24" s="6" t="str">
        <f>_xlfn.LET(_xlpm.get_device_type,VLOOKUP(VALUE(MID(A24,3,1)),tb_device_info_type[#All],3,0),_xlpm.check_if_wheel,IF(LEFT(A24,2)="12","wheel",_xlpm.get_device_type),_xlpm.raw_output,IF($A24&lt;&gt;"",_xlfn.TEXTJOIN("_",1,"device_alt",_xlpm.check_if_wheel),""),IFERROR(_xlpm.raw_output,"information missing"))</f>
        <v>device_alt_ranged</v>
      </c>
      <c r="I24" s="6" t="str" cm="1">
        <f t="array" ref="I24">_xlfn.LET(_xlpm.icon_state,1,_xlfn.IFS($A24="","",ISTEXT($N24),_xlfn.CONCAT($N24,_xlpm.icon_state),TRUE,_xlfn.CONCAT("di_",_xlpm.icon_state,"[icon_device_",_xlpm.icon_state,"_",IF($N24&lt;&gt;"",$N24,0),"]")))</f>
        <v>di_1[icon_device_1_26]</v>
      </c>
      <c r="J24" s="6" t="str" cm="1">
        <f t="array" ref="J24">_xlfn.LET(_xlpm.icon_state,2,_xlfn.IFS($A24="","",ISTEXT($N24),_xlfn.CONCAT($N24,_xlpm.icon_state),TRUE,_xlfn.CONCAT("di_",_xlpm.icon_state,"[icon_device_",_xlpm.icon_state,"_",IF($N24&lt;&gt;"",$N24,0),"]")))</f>
        <v>di_2[icon_device_2_26]</v>
      </c>
      <c r="K24" s="6" t="str" cm="1">
        <f t="array" ref="K24">_xlfn.LET(_xlpm.icon_state,3,_xlfn.IFS($A24="","",ISTEXT($N24),_xlfn.CONCAT($N24,_xlpm.icon_state),TRUE,_xlfn.CONCAT("di_",_xlpm.icon_state,"[icon_device_",_xlpm.icon_state,"_",IF($N24&lt;&gt;"",$N24,0),"]")))</f>
        <v>di_3[icon_device_3_26]</v>
      </c>
      <c r="L24" s="6" t="str" cm="1">
        <f t="array" ref="L24">_xlfn.IFS($A24="","",ISTEXT($N24),_xlfn.CONCAT("icon_device_wheel_large"),TRUE,_xlfn.CONCAT("di_info","[device_info_",IF($N24&lt;&gt;"",$N24,0),"]"))</f>
        <v>di_info[device_info_26]</v>
      </c>
      <c r="M24" s="6" t="str" cm="1">
        <f t="array" ref="M24">_xlfn.IFS($A24="","",ISTEXT($N24),_xlfn.CONCAT("dwt","[device_wheel_thumbnail_",RIGHT($A24,1),"]"),TRUE,_xlfn.CONCAT("dt","[device_thumbnail_",IF($N24&lt;&gt;"",$N24,0),"]"))</f>
        <v>dt[device_thumbnail_26]</v>
      </c>
      <c r="N24" s="30">
        <v>26</v>
      </c>
      <c r="O24" s="6" t="s">
        <v>102</v>
      </c>
      <c r="P24" s="6" t="s">
        <v>103</v>
      </c>
      <c r="Q24" s="33" t="s">
        <v>163</v>
      </c>
      <c r="R24" s="7" t="str" cm="1">
        <f t="array" ref="R24">IFERROR(_xlfn.TEXTJOIN(";",1,_xlfn.MAP(_xlfn.TEXTSPLIT(Q24,";"),_xlfn.LAMBDA(_xlpm.x,IFERROR(VLOOKUP(VALUE(_xlpm.x),device_tag!A:B,2,0),"error")))),"")</f>
        <v>远程武器;枪械;霰弹枪</v>
      </c>
      <c r="S24" s="8" t="s">
        <v>124</v>
      </c>
      <c r="U24" s="20">
        <v>0</v>
      </c>
      <c r="X24" s="20">
        <v>0</v>
      </c>
      <c r="Y24" s="20">
        <v>0</v>
      </c>
      <c r="Z24" s="20" t="s">
        <v>105</v>
      </c>
      <c r="AA24" s="20" t="s">
        <v>164</v>
      </c>
      <c r="AB24" s="21" t="str">
        <f t="shared" si="12"/>
        <v>device_1320103_shotgun</v>
      </c>
      <c r="AC24" s="8">
        <v>100</v>
      </c>
      <c r="AD24" s="8">
        <v>10</v>
      </c>
      <c r="AE24" s="8">
        <v>5</v>
      </c>
      <c r="AF24" s="8">
        <v>360</v>
      </c>
      <c r="AG24" s="8" t="str">
        <f t="shared" si="13"/>
        <v>2~8</v>
      </c>
      <c r="AH24" s="23">
        <v>2</v>
      </c>
      <c r="AI24" s="23">
        <v>8</v>
      </c>
      <c r="AJ24" s="6" t="b">
        <v>0</v>
      </c>
      <c r="AK24" s="6" t="s">
        <v>155</v>
      </c>
      <c r="AL24" s="36"/>
      <c r="AM24" s="8">
        <v>0</v>
      </c>
      <c r="AN24" s="8">
        <v>500</v>
      </c>
      <c r="AO24" s="36"/>
      <c r="AP24" s="36"/>
      <c r="AQ24" s="36"/>
      <c r="AR24" s="8">
        <f t="shared" si="14"/>
        <v>1320103</v>
      </c>
      <c r="AS24" s="35"/>
      <c r="AT24" s="35"/>
      <c r="AU24" s="35"/>
      <c r="AV24" s="35"/>
      <c r="AW24" s="8" t="str">
        <f t="shared" si="15"/>
        <v>4~0.2</v>
      </c>
      <c r="AX24" s="23">
        <v>4</v>
      </c>
      <c r="AY24" s="23">
        <v>0.2</v>
      </c>
      <c r="AZ24" s="8" t="str">
        <f t="shared" si="16"/>
        <v>6320103</v>
      </c>
      <c r="BA24" s="8" t="s">
        <v>156</v>
      </c>
    </row>
    <row r="25" spans="1:53">
      <c r="A25" s="6">
        <v>1320104</v>
      </c>
      <c r="B25" s="8">
        <v>0</v>
      </c>
      <c r="C25" s="7" t="s">
        <v>165</v>
      </c>
      <c r="D25" s="7" t="s">
        <v>99</v>
      </c>
      <c r="E25" s="7" t="s">
        <v>166</v>
      </c>
      <c r="F25" s="6" t="str">
        <f t="shared" si="0"/>
        <v>device_name_1320104_volley_gun</v>
      </c>
      <c r="G25" s="7" t="s">
        <v>167</v>
      </c>
      <c r="H25" s="6" t="str">
        <f>_xlfn.LET(_xlpm.get_device_type,VLOOKUP(VALUE(MID(A25,3,1)),tb_device_info_type[#All],3,0),_xlpm.check_if_wheel,IF(LEFT(A25,2)="12","wheel",_xlpm.get_device_type),_xlpm.raw_output,IF($A25&lt;&gt;"",_xlfn.TEXTJOIN("_",1,"device_alt",_xlpm.check_if_wheel),""),IFERROR(_xlpm.raw_output,"information missing"))</f>
        <v>device_alt_ranged</v>
      </c>
      <c r="I25" s="6" t="str" cm="1">
        <f t="array" ref="I25">_xlfn.LET(_xlpm.icon_state,1,_xlfn.IFS($A25="","",ISTEXT($N25),_xlfn.CONCAT($N25,_xlpm.icon_state),TRUE,_xlfn.CONCAT("di_",_xlpm.icon_state,"[icon_device_",_xlpm.icon_state,"_",IF($N25&lt;&gt;"",$N25,0),"]")))</f>
        <v>di_1[icon_device_1_33]</v>
      </c>
      <c r="J25" s="6" t="str" cm="1">
        <f t="array" ref="J25">_xlfn.LET(_xlpm.icon_state,2,_xlfn.IFS($A25="","",ISTEXT($N25),_xlfn.CONCAT($N25,_xlpm.icon_state),TRUE,_xlfn.CONCAT("di_",_xlpm.icon_state,"[icon_device_",_xlpm.icon_state,"_",IF($N25&lt;&gt;"",$N25,0),"]")))</f>
        <v>di_2[icon_device_2_33]</v>
      </c>
      <c r="K25" s="6" t="str" cm="1">
        <f t="array" ref="K25">_xlfn.LET(_xlpm.icon_state,3,_xlfn.IFS($A25="","",ISTEXT($N25),_xlfn.CONCAT($N25,_xlpm.icon_state),TRUE,_xlfn.CONCAT("di_",_xlpm.icon_state,"[icon_device_",_xlpm.icon_state,"_",IF($N25&lt;&gt;"",$N25,0),"]")))</f>
        <v>di_3[icon_device_3_33]</v>
      </c>
      <c r="L25" s="6" t="str" cm="1">
        <f t="array" ref="L25">_xlfn.IFS($A25="","",ISTEXT($N25),_xlfn.CONCAT("icon_device_wheel_large"),TRUE,_xlfn.CONCAT("di_info","[device_info_",IF($N25&lt;&gt;"",$N25,0),"]"))</f>
        <v>di_info[device_info_33]</v>
      </c>
      <c r="M25" s="6" t="str" cm="1">
        <f t="array" ref="M25">_xlfn.IFS($A25="","",ISTEXT($N25),_xlfn.CONCAT("dwt","[device_wheel_thumbnail_",RIGHT($A25,1),"]"),TRUE,_xlfn.CONCAT("dt","[device_thumbnail_",IF($N25&lt;&gt;"",$N25,0),"]"))</f>
        <v>dt[device_thumbnail_33]</v>
      </c>
      <c r="N25" s="30">
        <v>33</v>
      </c>
      <c r="O25" s="6" t="s">
        <v>102</v>
      </c>
      <c r="P25" s="6" t="s">
        <v>103</v>
      </c>
      <c r="Q25" s="33" t="s">
        <v>168</v>
      </c>
      <c r="R25" s="7" t="str" cm="1">
        <f t="array" ref="R25">IFERROR(_xlfn.TEXTJOIN(";",1,_xlfn.MAP(_xlfn.TEXTSPLIT(Q25,";"),_xlfn.LAMBDA(_xlpm.x,IFERROR(VLOOKUP(VALUE(_xlpm.x),device_tag!A:B,2,0),"error")))),"")</f>
        <v>远程武器;枪械;大型枪械</v>
      </c>
      <c r="S25" s="8" t="s">
        <v>124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 t="s">
        <v>105</v>
      </c>
      <c r="AA25" s="20" t="s">
        <v>169</v>
      </c>
      <c r="AB25" s="21" t="str">
        <f t="shared" si="12"/>
        <v>device_1320104_volley_gun</v>
      </c>
      <c r="AC25" s="8">
        <v>120</v>
      </c>
      <c r="AD25" s="8">
        <v>25</v>
      </c>
      <c r="AE25" s="8">
        <v>12</v>
      </c>
      <c r="AF25" s="8">
        <v>360</v>
      </c>
      <c r="AG25" s="8" t="str">
        <f t="shared" si="13"/>
        <v>2.6~14.5</v>
      </c>
      <c r="AH25" s="23">
        <v>2.6</v>
      </c>
      <c r="AI25" s="23">
        <v>14.5</v>
      </c>
      <c r="AJ25" s="6" t="b">
        <v>0</v>
      </c>
      <c r="AK25" s="6" t="s">
        <v>155</v>
      </c>
      <c r="AL25" s="36"/>
      <c r="AM25" s="8">
        <v>1</v>
      </c>
      <c r="AN25" s="8">
        <v>500</v>
      </c>
      <c r="AO25" s="36"/>
      <c r="AP25" s="36"/>
      <c r="AQ25" s="36"/>
      <c r="AR25" s="8">
        <f t="shared" si="14"/>
        <v>1320104</v>
      </c>
      <c r="AS25" s="35"/>
      <c r="AT25" s="35"/>
      <c r="AU25" s="35"/>
      <c r="AV25" s="35"/>
      <c r="AW25" s="8" t="str">
        <f t="shared" si="15"/>
        <v>1~0.15</v>
      </c>
      <c r="AX25" s="23">
        <v>1</v>
      </c>
      <c r="AY25" s="23">
        <v>0.15</v>
      </c>
      <c r="AZ25" s="8" t="str">
        <f t="shared" si="16"/>
        <v>6320104</v>
      </c>
      <c r="BA25" s="8" t="s">
        <v>156</v>
      </c>
    </row>
    <row r="26" spans="1:53">
      <c r="A26" s="6">
        <v>1320105</v>
      </c>
      <c r="B26" s="8">
        <v>0</v>
      </c>
      <c r="C26" s="7" t="s">
        <v>170</v>
      </c>
      <c r="D26" s="7" t="s">
        <v>99</v>
      </c>
      <c r="E26" s="7" t="s">
        <v>171</v>
      </c>
      <c r="F26" s="6" t="str">
        <f t="shared" si="0"/>
        <v>device_name_1320105_rapid_fire_quiver</v>
      </c>
      <c r="H26" s="6" t="str">
        <f>_xlfn.LET(_xlpm.get_device_type,VLOOKUP(VALUE(MID(A26,3,1)),tb_device_info_type[#All],3,0),_xlpm.check_if_wheel,IF(LEFT(A26,2)="12","wheel",_xlpm.get_device_type),_xlpm.raw_output,IF($A26&lt;&gt;"",_xlfn.TEXTJOIN("_",1,"device_alt",_xlpm.check_if_wheel),""),IFERROR(_xlpm.raw_output,"information missing"))</f>
        <v>device_alt_ranged</v>
      </c>
      <c r="I26" s="6" t="str" cm="1">
        <f t="array" ref="I26">_xlfn.LET(_xlpm.icon_state,1,_xlfn.IFS($A26="","",ISTEXT($N26),_xlfn.CONCAT($N26,_xlpm.icon_state),TRUE,_xlfn.CONCAT("di_",_xlpm.icon_state,"[icon_device_",_xlpm.icon_state,"_",IF($N26&lt;&gt;"",$N26,0),"]")))</f>
        <v>di_1[icon_device_1_23]</v>
      </c>
      <c r="J26" s="6" t="str" cm="1">
        <f t="array" ref="J26">_xlfn.LET(_xlpm.icon_state,2,_xlfn.IFS($A26="","",ISTEXT($N26),_xlfn.CONCAT($N26,_xlpm.icon_state),TRUE,_xlfn.CONCAT("di_",_xlpm.icon_state,"[icon_device_",_xlpm.icon_state,"_",IF($N26&lt;&gt;"",$N26,0),"]")))</f>
        <v>di_2[icon_device_2_23]</v>
      </c>
      <c r="K26" s="6" t="str" cm="1">
        <f t="array" ref="K26">_xlfn.LET(_xlpm.icon_state,3,_xlfn.IFS($A26="","",ISTEXT($N26),_xlfn.CONCAT($N26,_xlpm.icon_state),TRUE,_xlfn.CONCAT("di_",_xlpm.icon_state,"[icon_device_",_xlpm.icon_state,"_",IF($N26&lt;&gt;"",$N26,0),"]")))</f>
        <v>di_3[icon_device_3_23]</v>
      </c>
      <c r="L26" s="6" t="str" cm="1">
        <f t="array" ref="L26">_xlfn.IFS($A26="","",ISTEXT($N26),_xlfn.CONCAT("icon_device_wheel_large"),TRUE,_xlfn.CONCAT("di_info","[device_info_",IF($N26&lt;&gt;"",$N26,0),"]"))</f>
        <v>di_info[device_info_23]</v>
      </c>
      <c r="M26" s="6" t="str" cm="1">
        <f t="array" ref="M26">_xlfn.IFS($A26="","",ISTEXT($N26),_xlfn.CONCAT("dwt","[device_wheel_thumbnail_",RIGHT($A26,1),"]"),TRUE,_xlfn.CONCAT("dt","[device_thumbnail_",IF($N26&lt;&gt;"",$N26,0),"]"))</f>
        <v>dt[device_thumbnail_23]</v>
      </c>
      <c r="N26" s="30">
        <v>23</v>
      </c>
      <c r="O26" s="6" t="s">
        <v>102</v>
      </c>
      <c r="P26" s="6" t="s">
        <v>103</v>
      </c>
      <c r="Q26" s="33" t="s">
        <v>172</v>
      </c>
      <c r="R26" s="7" t="str" cm="1">
        <f t="array" ref="R26">IFERROR(_xlfn.TEXTJOIN(";",1,_xlfn.MAP(_xlfn.TEXTSPLIT(Q26,";"),_xlfn.LAMBDA(_xlpm.x,IFERROR(VLOOKUP(VALUE(_xlpm.x),device_tag!A:B,2,0),"error")))),"")</f>
        <v>远程武器;弩</v>
      </c>
      <c r="S26" s="8" t="s">
        <v>124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 t="s">
        <v>105</v>
      </c>
      <c r="AA26" s="20" t="s">
        <v>173</v>
      </c>
      <c r="AB26" s="21" t="str">
        <f t="shared" si="12"/>
        <v>device_1320105_rapid_fire_quiver</v>
      </c>
      <c r="AC26" s="8">
        <v>90</v>
      </c>
      <c r="AD26" s="8">
        <v>15</v>
      </c>
      <c r="AE26" s="8">
        <v>12</v>
      </c>
      <c r="AF26" s="8">
        <v>360</v>
      </c>
      <c r="AG26" s="8" t="str">
        <f t="shared" si="13"/>
        <v>2.2~11</v>
      </c>
      <c r="AH26" s="23">
        <v>2.2000000000000002</v>
      </c>
      <c r="AI26" s="23">
        <v>11</v>
      </c>
      <c r="AJ26" s="6" t="b">
        <v>0</v>
      </c>
      <c r="AK26" s="6" t="s">
        <v>155</v>
      </c>
      <c r="AL26" s="36"/>
      <c r="AM26" s="8">
        <v>0</v>
      </c>
      <c r="AN26" s="8">
        <v>500</v>
      </c>
      <c r="AO26" s="36"/>
      <c r="AP26" s="36"/>
      <c r="AQ26" s="36"/>
      <c r="AR26" s="8">
        <f t="shared" si="14"/>
        <v>1320105</v>
      </c>
      <c r="AS26" s="35"/>
      <c r="AT26" s="35"/>
      <c r="AU26" s="35"/>
      <c r="AV26" s="35"/>
      <c r="AW26" s="8" t="str">
        <f t="shared" si="15"/>
        <v>2~0.5</v>
      </c>
      <c r="AX26" s="23">
        <v>2</v>
      </c>
      <c r="AY26" s="23">
        <v>0.5</v>
      </c>
      <c r="AZ26" s="8" t="str">
        <f t="shared" si="16"/>
        <v>6320105</v>
      </c>
      <c r="BA26" s="8" t="s">
        <v>156</v>
      </c>
    </row>
    <row r="27" spans="1:53">
      <c r="A27" s="6">
        <v>1320106</v>
      </c>
      <c r="B27" s="8">
        <v>0</v>
      </c>
      <c r="C27" s="7" t="s">
        <v>174</v>
      </c>
      <c r="D27" s="7" t="s">
        <v>99</v>
      </c>
      <c r="E27" s="7" t="s">
        <v>175</v>
      </c>
      <c r="F27" s="6" t="str">
        <f t="shared" si="0"/>
        <v>device_name_1320106_rocket_bomb</v>
      </c>
      <c r="H27" s="6" t="str">
        <f>_xlfn.LET(_xlpm.get_device_type,VLOOKUP(VALUE(MID(A27,3,1)),tb_device_info_type[#All],3,0),_xlpm.check_if_wheel,IF(LEFT(A27,2)="12","wheel",_xlpm.get_device_type),_xlpm.raw_output,IF($A27&lt;&gt;"",_xlfn.TEXTJOIN("_",1,"device_alt",_xlpm.check_if_wheel),""),IFERROR(_xlpm.raw_output,"information missing"))</f>
        <v>device_alt_ranged</v>
      </c>
      <c r="I27" s="6" t="str" cm="1">
        <f t="array" ref="I27">_xlfn.LET(_xlpm.icon_state,1,_xlfn.IFS($A27="","",ISTEXT($N27),_xlfn.CONCAT($N27,_xlpm.icon_state),TRUE,_xlfn.CONCAT("di_",_xlpm.icon_state,"[icon_device_",_xlpm.icon_state,"_",IF($N27&lt;&gt;"",$N27,0),"]")))</f>
        <v>di_1[icon_device_1_24]</v>
      </c>
      <c r="J27" s="6" t="str" cm="1">
        <f t="array" ref="J27">_xlfn.LET(_xlpm.icon_state,2,_xlfn.IFS($A27="","",ISTEXT($N27),_xlfn.CONCAT($N27,_xlpm.icon_state),TRUE,_xlfn.CONCAT("di_",_xlpm.icon_state,"[icon_device_",_xlpm.icon_state,"_",IF($N27&lt;&gt;"",$N27,0),"]")))</f>
        <v>di_2[icon_device_2_24]</v>
      </c>
      <c r="K27" s="6" t="str" cm="1">
        <f t="array" ref="K27">_xlfn.LET(_xlpm.icon_state,3,_xlfn.IFS($A27="","",ISTEXT($N27),_xlfn.CONCAT($N27,_xlpm.icon_state),TRUE,_xlfn.CONCAT("di_",_xlpm.icon_state,"[icon_device_",_xlpm.icon_state,"_",IF($N27&lt;&gt;"",$N27,0),"]")))</f>
        <v>di_3[icon_device_3_24]</v>
      </c>
      <c r="L27" s="6" t="str" cm="1">
        <f t="array" ref="L27">_xlfn.IFS($A27="","",ISTEXT($N27),_xlfn.CONCAT("icon_device_wheel_large"),TRUE,_xlfn.CONCAT("di_info","[device_info_",IF($N27&lt;&gt;"",$N27,0),"]"))</f>
        <v>di_info[device_info_24]</v>
      </c>
      <c r="M27" s="6" t="str" cm="1">
        <f t="array" ref="M27">_xlfn.IFS($A27="","",ISTEXT($N27),_xlfn.CONCAT("dwt","[device_wheel_thumbnail_",RIGHT($A27,1),"]"),TRUE,_xlfn.CONCAT("dt","[device_thumbnail_",IF($N27&lt;&gt;"",$N27,0),"]"))</f>
        <v>dt[device_thumbnail_24]</v>
      </c>
      <c r="N27" s="30">
        <v>24</v>
      </c>
      <c r="O27" s="6" t="s">
        <v>102</v>
      </c>
      <c r="P27" s="6" t="s">
        <v>103</v>
      </c>
      <c r="Q27" s="33">
        <v>1420200</v>
      </c>
      <c r="R27" s="7" t="str" cm="1">
        <f t="array" ref="R27">IFERROR(_xlfn.TEXTJOIN(";",1,_xlfn.MAP(_xlfn.TEXTSPLIT(Q27,";"),_xlfn.LAMBDA(_xlpm.x,IFERROR(VLOOKUP(VALUE(_xlpm.x),device_tag!A:B,2,0),"error")))),"")</f>
        <v>远程武器</v>
      </c>
      <c r="S27" s="8" t="s">
        <v>124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 t="s">
        <v>105</v>
      </c>
      <c r="AA27" s="20" t="s">
        <v>176</v>
      </c>
      <c r="AB27" s="21" t="str">
        <f t="shared" si="12"/>
        <v>device_1320106_rocket_bomb</v>
      </c>
      <c r="AC27" s="8">
        <v>50</v>
      </c>
      <c r="AD27" s="8">
        <v>5</v>
      </c>
      <c r="AE27" s="8">
        <v>1</v>
      </c>
      <c r="AF27" s="8">
        <v>0</v>
      </c>
      <c r="AG27" s="8" t="str">
        <f t="shared" ref="AG27" si="17">_xlfn.TEXTJOIN("~",1,AH27:AI27)</f>
        <v>3~12</v>
      </c>
      <c r="AH27" s="23">
        <v>3</v>
      </c>
      <c r="AI27" s="23">
        <v>12</v>
      </c>
      <c r="AJ27" s="6" t="b">
        <v>0</v>
      </c>
      <c r="AK27" s="6" t="s">
        <v>155</v>
      </c>
      <c r="AL27" s="36"/>
      <c r="AM27" s="8">
        <v>0</v>
      </c>
      <c r="AN27" s="8">
        <v>500</v>
      </c>
      <c r="AO27" s="36"/>
      <c r="AP27" s="36"/>
      <c r="AQ27" s="36"/>
      <c r="AR27" s="8">
        <f t="shared" si="14"/>
        <v>1320106</v>
      </c>
      <c r="AS27" s="35"/>
      <c r="AT27" s="35"/>
      <c r="AU27" s="35"/>
      <c r="AV27" s="35"/>
      <c r="AW27" s="8" t="str">
        <f t="shared" si="15"/>
        <v>5~1</v>
      </c>
      <c r="AX27" s="23">
        <v>5</v>
      </c>
      <c r="AY27" s="23">
        <v>1</v>
      </c>
      <c r="AZ27" s="8" t="str">
        <f t="shared" si="16"/>
        <v>6320106</v>
      </c>
      <c r="BA27" s="8" t="s">
        <v>156</v>
      </c>
    </row>
    <row r="28" spans="1:53">
      <c r="A28" s="6">
        <v>1320107</v>
      </c>
      <c r="B28" s="8">
        <v>0</v>
      </c>
      <c r="C28" s="26" t="s">
        <v>177</v>
      </c>
      <c r="D28" s="7" t="s">
        <v>99</v>
      </c>
      <c r="E28" s="27" t="s">
        <v>175</v>
      </c>
      <c r="F28" s="6" t="str">
        <f t="shared" si="0"/>
        <v>device_name_1320107_homemade_rocket_bomb</v>
      </c>
      <c r="H28" s="6" t="str">
        <f>_xlfn.LET(_xlpm.get_device_type,VLOOKUP(VALUE(MID(A28,3,1)),tb_device_info_type[#All],3,0),_xlpm.check_if_wheel,IF(LEFT(A28,2)="12","wheel",_xlpm.get_device_type),_xlpm.raw_output,IF($A28&lt;&gt;"",_xlfn.TEXTJOIN("_",1,"device_alt",_xlpm.check_if_wheel),""),IFERROR(_xlpm.raw_output,"information missing"))</f>
        <v>device_alt_ranged</v>
      </c>
      <c r="I28" s="6" t="str" cm="1">
        <f t="array" ref="I28">_xlfn.LET(_xlpm.icon_state,1,_xlfn.IFS($A28="","",ISTEXT($N28),_xlfn.CONCAT($N28,_xlpm.icon_state),TRUE,_xlfn.CONCAT("di_",_xlpm.icon_state,"[icon_device_",_xlpm.icon_state,"_",IF($N28&lt;&gt;"",$N28,0),"]")))</f>
        <v>di_1[icon_device_1_24]</v>
      </c>
      <c r="J28" s="6" t="str" cm="1">
        <f t="array" ref="J28">_xlfn.LET(_xlpm.icon_state,2,_xlfn.IFS($A28="","",ISTEXT($N28),_xlfn.CONCAT($N28,_xlpm.icon_state),TRUE,_xlfn.CONCAT("di_",_xlpm.icon_state,"[icon_device_",_xlpm.icon_state,"_",IF($N28&lt;&gt;"",$N28,0),"]")))</f>
        <v>di_2[icon_device_2_24]</v>
      </c>
      <c r="K28" s="6" t="str" cm="1">
        <f t="array" ref="K28">_xlfn.LET(_xlpm.icon_state,3,_xlfn.IFS($A28="","",ISTEXT($N28),_xlfn.CONCAT($N28,_xlpm.icon_state),TRUE,_xlfn.CONCAT("di_",_xlpm.icon_state,"[icon_device_",_xlpm.icon_state,"_",IF($N28&lt;&gt;"",$N28,0),"]")))</f>
        <v>di_3[icon_device_3_24]</v>
      </c>
      <c r="L28" s="6" t="str" cm="1">
        <f t="array" ref="L28">_xlfn.IFS($A28="","",ISTEXT($N28),_xlfn.CONCAT("icon_device_wheel_large"),TRUE,_xlfn.CONCAT("di_info","[device_info_",IF($N28&lt;&gt;"",$N28,0),"]"))</f>
        <v>di_info[device_info_24]</v>
      </c>
      <c r="M28" s="6" t="str" cm="1">
        <f t="array" ref="M28">_xlfn.IFS($A28="","",ISTEXT($N28),_xlfn.CONCAT("dwt","[device_wheel_thumbnail_",RIGHT($A28,1),"]"),TRUE,_xlfn.CONCAT("dt","[device_thumbnail_",IF($N28&lt;&gt;"",$N28,0),"]"))</f>
        <v>dt[device_thumbnail_24]</v>
      </c>
      <c r="N28" s="31">
        <v>24</v>
      </c>
      <c r="O28" s="6" t="s">
        <v>102</v>
      </c>
      <c r="P28" s="6" t="s">
        <v>103</v>
      </c>
      <c r="Q28" s="33">
        <v>1420200</v>
      </c>
      <c r="R28" s="7" t="str" cm="1">
        <f t="array" ref="R28">IFERROR(_xlfn.TEXTJOIN(";",1,_xlfn.MAP(_xlfn.TEXTSPLIT(Q28,";"),_xlfn.LAMBDA(_xlpm.x,IFERROR(VLOOKUP(VALUE(_xlpm.x),device_tag!A:B,2,0),"error")))),"")</f>
        <v>远程武器</v>
      </c>
      <c r="S28" s="8" t="s">
        <v>124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 t="s">
        <v>105</v>
      </c>
      <c r="AA28" s="20" t="s">
        <v>178</v>
      </c>
      <c r="AB28" s="21" t="str">
        <f t="shared" si="12"/>
        <v>device_1320107_homemade_rocket_bomb</v>
      </c>
      <c r="AC28" s="8">
        <v>50</v>
      </c>
      <c r="AD28" s="8">
        <v>4</v>
      </c>
      <c r="AE28" s="8">
        <v>1</v>
      </c>
      <c r="AF28" s="8">
        <v>0</v>
      </c>
      <c r="AG28" s="8" t="str">
        <f t="shared" ref="AG28:AG29" si="18">_xlfn.TEXTJOIN("~",1,AH28:AI28)</f>
        <v>3~10</v>
      </c>
      <c r="AH28" s="23">
        <v>3</v>
      </c>
      <c r="AI28" s="23">
        <v>10</v>
      </c>
      <c r="AJ28" s="6" t="b">
        <v>0</v>
      </c>
      <c r="AK28" s="6" t="s">
        <v>155</v>
      </c>
      <c r="AL28" s="36"/>
      <c r="AM28" s="8">
        <v>0</v>
      </c>
      <c r="AN28" s="8">
        <v>500</v>
      </c>
      <c r="AO28" s="36"/>
      <c r="AP28" s="36"/>
      <c r="AQ28" s="36"/>
      <c r="AR28" s="8">
        <f t="shared" si="14"/>
        <v>1320107</v>
      </c>
      <c r="AS28" s="35"/>
      <c r="AT28" s="35"/>
      <c r="AU28" s="35"/>
      <c r="AV28" s="35"/>
      <c r="AW28" s="8" t="str">
        <f t="shared" ref="AW28:AW30" si="19">_xlfn.TEXTJOIN("~",1,AX28:AY28)</f>
        <v>5~1</v>
      </c>
      <c r="AX28" s="23">
        <v>5</v>
      </c>
      <c r="AY28" s="23">
        <v>1</v>
      </c>
      <c r="AZ28" s="46">
        <v>1</v>
      </c>
      <c r="BA28" s="8" t="s">
        <v>156</v>
      </c>
    </row>
    <row r="29" spans="1:53">
      <c r="A29" s="6">
        <v>1320108</v>
      </c>
      <c r="B29" s="8">
        <v>0</v>
      </c>
      <c r="C29" s="7" t="s">
        <v>179</v>
      </c>
      <c r="D29" s="7" t="s">
        <v>99</v>
      </c>
      <c r="E29" s="7" t="s">
        <v>180</v>
      </c>
      <c r="F29" s="6" t="str">
        <f t="shared" si="0"/>
        <v>device_name_1320108_musket</v>
      </c>
      <c r="H29" s="6" t="str">
        <f>_xlfn.LET(_xlpm.get_device_type,VLOOKUP(VALUE(MID(A29,3,1)),tb_device_info_type[#All],3,0),_xlpm.check_if_wheel,IF(LEFT(A29,2)="12","wheel",_xlpm.get_device_type),_xlpm.raw_output,IF($A29&lt;&gt;"",_xlfn.TEXTJOIN("_",1,"device_alt",_xlpm.check_if_wheel),""),IFERROR(_xlpm.raw_output,"information missing"))</f>
        <v>device_alt_ranged</v>
      </c>
      <c r="I29" s="6" t="str" cm="1">
        <f t="array" ref="I29">_xlfn.LET(_xlpm.icon_state,1,_xlfn.IFS($A29="","",ISTEXT($N29),_xlfn.CONCAT($N29,_xlpm.icon_state),TRUE,_xlfn.CONCAT("di_",_xlpm.icon_state,"[icon_device_",_xlpm.icon_state,"_",IF($N29&lt;&gt;"",$N29,0),"]")))</f>
        <v>di_1[icon_device_1_20]</v>
      </c>
      <c r="J29" s="6" t="str" cm="1">
        <f t="array" ref="J29">_xlfn.LET(_xlpm.icon_state,2,_xlfn.IFS($A29="","",ISTEXT($N29),_xlfn.CONCAT($N29,_xlpm.icon_state),TRUE,_xlfn.CONCAT("di_",_xlpm.icon_state,"[icon_device_",_xlpm.icon_state,"_",IF($N29&lt;&gt;"",$N29,0),"]")))</f>
        <v>di_2[icon_device_2_20]</v>
      </c>
      <c r="K29" s="6" t="str" cm="1">
        <f t="array" ref="K29">_xlfn.LET(_xlpm.icon_state,3,_xlfn.IFS($A29="","",ISTEXT($N29),_xlfn.CONCAT($N29,_xlpm.icon_state),TRUE,_xlfn.CONCAT("di_",_xlpm.icon_state,"[icon_device_",_xlpm.icon_state,"_",IF($N29&lt;&gt;"",$N29,0),"]")))</f>
        <v>di_3[icon_device_3_20]</v>
      </c>
      <c r="L29" s="6" t="str" cm="1">
        <f t="array" ref="L29">_xlfn.IFS($A29="","",ISTEXT($N29),_xlfn.CONCAT("icon_device_wheel_large"),TRUE,_xlfn.CONCAT("di_info","[device_info_",IF($N29&lt;&gt;"",$N29,0),"]"))</f>
        <v>di_info[device_info_20]</v>
      </c>
      <c r="M29" s="6" t="str" cm="1">
        <f t="array" ref="M29">_xlfn.IFS($A29="","",ISTEXT($N29),_xlfn.CONCAT("dwt","[device_wheel_thumbnail_",RIGHT($A29,1),"]"),TRUE,_xlfn.CONCAT("dt","[device_thumbnail_",IF($N29&lt;&gt;"",$N29,0),"]"))</f>
        <v>dt[device_thumbnail_20]</v>
      </c>
      <c r="N29" s="30">
        <v>20</v>
      </c>
      <c r="O29" s="6" t="s">
        <v>102</v>
      </c>
      <c r="P29" s="6" t="s">
        <v>103</v>
      </c>
      <c r="Q29" s="33" t="s">
        <v>168</v>
      </c>
      <c r="R29" s="7" t="str" cm="1">
        <f t="array" ref="R29">IFERROR(_xlfn.TEXTJOIN(";",1,_xlfn.MAP(_xlfn.TEXTSPLIT(Q29,";"),_xlfn.LAMBDA(_xlpm.x,IFERROR(VLOOKUP(VALUE(_xlpm.x),device_tag!A:B,2,0),"error")))),"")</f>
        <v>远程武器;枪械;大型枪械</v>
      </c>
      <c r="S29" s="8" t="s">
        <v>124</v>
      </c>
      <c r="U29" s="20">
        <v>0</v>
      </c>
      <c r="X29" s="20">
        <v>0</v>
      </c>
      <c r="Y29" s="20">
        <v>0</v>
      </c>
      <c r="Z29" s="20" t="s">
        <v>105</v>
      </c>
      <c r="AA29" s="20" t="s">
        <v>181</v>
      </c>
      <c r="AB29" s="21" t="str">
        <f t="shared" ref="AB29" si="20">IF($A29&lt;&gt;"",_xlfn.TEXTJOIN("_",1,Z29,$A29,AA29),"")</f>
        <v>device_1320108_musket</v>
      </c>
      <c r="AC29" s="8">
        <v>80</v>
      </c>
      <c r="AD29" s="8">
        <v>5</v>
      </c>
      <c r="AE29" s="8">
        <v>5</v>
      </c>
      <c r="AF29" s="8">
        <v>360</v>
      </c>
      <c r="AG29" s="8" t="str">
        <f t="shared" si="18"/>
        <v>2.2~14.5</v>
      </c>
      <c r="AH29" s="23">
        <v>2.2000000000000002</v>
      </c>
      <c r="AI29" s="23">
        <v>14.5</v>
      </c>
      <c r="AJ29" s="6" t="b">
        <v>0</v>
      </c>
      <c r="AK29" s="6" t="s">
        <v>155</v>
      </c>
      <c r="AL29" s="36"/>
      <c r="AM29" s="8">
        <v>0</v>
      </c>
      <c r="AN29" s="8">
        <v>500</v>
      </c>
      <c r="AO29" s="36"/>
      <c r="AP29" s="36"/>
      <c r="AQ29" s="36"/>
      <c r="AR29" s="8">
        <f t="shared" si="14"/>
        <v>1320108</v>
      </c>
      <c r="AS29" s="35"/>
      <c r="AT29" s="35"/>
      <c r="AU29" s="35"/>
      <c r="AV29" s="35"/>
      <c r="AW29" s="8" t="str">
        <f t="shared" si="19"/>
        <v>4~0.5</v>
      </c>
      <c r="AX29" s="23">
        <v>4</v>
      </c>
      <c r="AY29" s="23">
        <v>0.5</v>
      </c>
      <c r="AZ29" s="8" t="str">
        <f t="shared" si="16"/>
        <v>6320108</v>
      </c>
      <c r="BA29" s="8" t="s">
        <v>156</v>
      </c>
    </row>
    <row r="30" spans="1:53">
      <c r="A30" s="6">
        <v>1320109</v>
      </c>
      <c r="B30" s="8">
        <v>0</v>
      </c>
      <c r="C30" s="7" t="s">
        <v>182</v>
      </c>
      <c r="D30" s="7" t="s">
        <v>99</v>
      </c>
      <c r="E30" s="27" t="s">
        <v>158</v>
      </c>
      <c r="F30" s="6" t="str">
        <f t="shared" si="0"/>
        <v>device_name_1320109_fortune_pistol</v>
      </c>
      <c r="G30" s="7" t="s">
        <v>183</v>
      </c>
      <c r="H30" s="6" t="str">
        <f>_xlfn.LET(_xlpm.get_device_type,VLOOKUP(VALUE(MID(A30,3,1)),tb_device_info_type[#All],3,0),_xlpm.check_if_wheel,IF(LEFT(A30,2)="12","wheel",_xlpm.get_device_type),_xlpm.raw_output,IF($A30&lt;&gt;"",_xlfn.TEXTJOIN("_",1,"device_alt",_xlpm.check_if_wheel),""),IFERROR(_xlpm.raw_output,"information missing"))</f>
        <v>device_alt_ranged</v>
      </c>
      <c r="I30" s="6" t="str" cm="1">
        <f t="array" ref="I30">_xlfn.LET(_xlpm.icon_state,1,_xlfn.IFS($A30="","",ISTEXT($N30),_xlfn.CONCAT($N30,_xlpm.icon_state),TRUE,_xlfn.CONCAT("di_",_xlpm.icon_state,"[icon_device_",_xlpm.icon_state,"_",IF($N30&lt;&gt;"",$N30,0),"]")))</f>
        <v>di_1[icon_device_1_21]</v>
      </c>
      <c r="J30" s="6" t="str" cm="1">
        <f t="array" ref="J30">_xlfn.LET(_xlpm.icon_state,2,_xlfn.IFS($A30="","",ISTEXT($N30),_xlfn.CONCAT($N30,_xlpm.icon_state),TRUE,_xlfn.CONCAT("di_",_xlpm.icon_state,"[icon_device_",_xlpm.icon_state,"_",IF($N30&lt;&gt;"",$N30,0),"]")))</f>
        <v>di_2[icon_device_2_21]</v>
      </c>
      <c r="K30" s="6" t="str" cm="1">
        <f t="array" ref="K30">_xlfn.LET(_xlpm.icon_state,3,_xlfn.IFS($A30="","",ISTEXT($N30),_xlfn.CONCAT($N30,_xlpm.icon_state),TRUE,_xlfn.CONCAT("di_",_xlpm.icon_state,"[icon_device_",_xlpm.icon_state,"_",IF($N30&lt;&gt;"",$N30,0),"]")))</f>
        <v>di_3[icon_device_3_21]</v>
      </c>
      <c r="L30" s="6" t="str" cm="1">
        <f t="array" ref="L30">_xlfn.IFS($A30="","",ISTEXT($N30),_xlfn.CONCAT("icon_device_wheel_large"),TRUE,_xlfn.CONCAT("di_info","[device_info_",IF($N30&lt;&gt;"",$N30,0),"]"))</f>
        <v>di_info[device_info_21]</v>
      </c>
      <c r="M30" s="6" t="str" cm="1">
        <f t="array" ref="M30">_xlfn.IFS($A30="","",ISTEXT($N30),_xlfn.CONCAT("dwt","[device_wheel_thumbnail_",RIGHT($A30,1),"]"),TRUE,_xlfn.CONCAT("dt","[device_thumbnail_",IF($N30&lt;&gt;"",$N30,0),"]"))</f>
        <v>dt[device_thumbnail_21]</v>
      </c>
      <c r="N30" s="31">
        <v>21</v>
      </c>
      <c r="O30" s="6" t="s">
        <v>102</v>
      </c>
      <c r="P30" s="6" t="s">
        <v>103</v>
      </c>
      <c r="Q30" s="33" t="s">
        <v>159</v>
      </c>
      <c r="R30" s="7" t="str" cm="1">
        <f t="array" ref="R30">IFERROR(_xlfn.TEXTJOIN(";",1,_xlfn.MAP(_xlfn.TEXTSPLIT(Q30,";"),_xlfn.LAMBDA(_xlpm.x,IFERROR(VLOOKUP(VALUE(_xlpm.x),device_tag!A:B,2,0),"error")))),"")</f>
        <v>远程武器;枪械;手枪</v>
      </c>
      <c r="S30" s="8" t="s">
        <v>124</v>
      </c>
      <c r="U30" s="20">
        <v>0</v>
      </c>
      <c r="X30" s="20">
        <v>0</v>
      </c>
      <c r="Y30" s="20">
        <v>0</v>
      </c>
      <c r="Z30" s="20" t="s">
        <v>105</v>
      </c>
      <c r="AA30" s="20" t="s">
        <v>184</v>
      </c>
      <c r="AB30" s="21" t="str">
        <f t="shared" ref="AB30" si="21">IF($A30&lt;&gt;"",_xlfn.TEXTJOIN("_",1,Z30,$A30,AA30),"")</f>
        <v>device_1320109_fortune_pistol</v>
      </c>
      <c r="AC30" s="8">
        <v>80</v>
      </c>
      <c r="AD30" s="8">
        <v>5</v>
      </c>
      <c r="AE30" s="8">
        <v>5</v>
      </c>
      <c r="AF30" s="8">
        <v>360</v>
      </c>
      <c r="AG30" s="8" t="str">
        <f t="shared" ref="AG30" si="22">_xlfn.TEXTJOIN("~",1,AH30:AI30)</f>
        <v>1.4~12.5</v>
      </c>
      <c r="AH30" s="23">
        <v>1.4</v>
      </c>
      <c r="AI30" s="23">
        <v>12.5</v>
      </c>
      <c r="AJ30" s="6" t="b">
        <v>0</v>
      </c>
      <c r="AK30" s="6" t="s">
        <v>155</v>
      </c>
      <c r="AL30" s="36"/>
      <c r="AM30" s="8">
        <v>0</v>
      </c>
      <c r="AN30" s="8">
        <v>500</v>
      </c>
      <c r="AO30" s="36"/>
      <c r="AP30" s="36"/>
      <c r="AQ30" s="36"/>
      <c r="AR30" s="8">
        <f t="shared" si="14"/>
        <v>1320109</v>
      </c>
      <c r="AS30" s="35"/>
      <c r="AT30" s="35"/>
      <c r="AU30" s="35"/>
      <c r="AV30" s="35"/>
      <c r="AW30" s="8" t="str">
        <f t="shared" si="19"/>
        <v>6~3</v>
      </c>
      <c r="AX30" s="23">
        <v>6</v>
      </c>
      <c r="AY30" s="23">
        <v>3</v>
      </c>
      <c r="AZ30" s="8" t="str">
        <f t="shared" si="16"/>
        <v>6320109</v>
      </c>
      <c r="BA30" s="8" t="s">
        <v>156</v>
      </c>
    </row>
    <row r="31" spans="1:53">
      <c r="A31" s="6">
        <v>1320110</v>
      </c>
      <c r="B31" s="8">
        <v>0</v>
      </c>
      <c r="C31" s="28" t="s">
        <v>185</v>
      </c>
      <c r="D31" s="7" t="s">
        <v>99</v>
      </c>
      <c r="E31" s="27" t="s">
        <v>180</v>
      </c>
      <c r="F31" s="6" t="str">
        <f t="shared" si="0"/>
        <v>device_name_1320110_patience_musket</v>
      </c>
      <c r="G31" s="7" t="s">
        <v>186</v>
      </c>
      <c r="H31" s="6" t="str">
        <f>_xlfn.LET(_xlpm.get_device_type,VLOOKUP(VALUE(MID(A31,3,1)),tb_device_info_type[#All],3,0),_xlpm.check_if_wheel,IF(LEFT(A31,2)="12","wheel",_xlpm.get_device_type),_xlpm.raw_output,IF($A31&lt;&gt;"",_xlfn.TEXTJOIN("_",1,"device_alt",_xlpm.check_if_wheel),""),IFERROR(_xlpm.raw_output,"information missing"))</f>
        <v>device_alt_ranged</v>
      </c>
      <c r="I31" s="6" t="str" cm="1">
        <f t="array" ref="I31">_xlfn.LET(_xlpm.icon_state,1,_xlfn.IFS($A31="","",ISTEXT($N31),_xlfn.CONCAT($N31,_xlpm.icon_state),TRUE,_xlfn.CONCAT("di_",_xlpm.icon_state,"[icon_device_",_xlpm.icon_state,"_",IF($N31&lt;&gt;"",$N31,0),"]")))</f>
        <v>di_1[icon_device_1_20]</v>
      </c>
      <c r="J31" s="6" t="str" cm="1">
        <f t="array" ref="J31">_xlfn.LET(_xlpm.icon_state,2,_xlfn.IFS($A31="","",ISTEXT($N31),_xlfn.CONCAT($N31,_xlpm.icon_state),TRUE,_xlfn.CONCAT("di_",_xlpm.icon_state,"[icon_device_",_xlpm.icon_state,"_",IF($N31&lt;&gt;"",$N31,0),"]")))</f>
        <v>di_2[icon_device_2_20]</v>
      </c>
      <c r="K31" s="6" t="str" cm="1">
        <f t="array" ref="K31">_xlfn.LET(_xlpm.icon_state,3,_xlfn.IFS($A31="","",ISTEXT($N31),_xlfn.CONCAT($N31,_xlpm.icon_state),TRUE,_xlfn.CONCAT("di_",_xlpm.icon_state,"[icon_device_",_xlpm.icon_state,"_",IF($N31&lt;&gt;"",$N31,0),"]")))</f>
        <v>di_3[icon_device_3_20]</v>
      </c>
      <c r="L31" s="6" t="str" cm="1">
        <f t="array" ref="L31">_xlfn.IFS($A31="","",ISTEXT($N31),_xlfn.CONCAT("icon_device_wheel_large"),TRUE,_xlfn.CONCAT("di_info","[device_info_",IF($N31&lt;&gt;"",$N31,0),"]"))</f>
        <v>di_info[device_info_20]</v>
      </c>
      <c r="M31" s="6" t="str" cm="1">
        <f t="array" ref="M31">_xlfn.IFS($A31="","",ISTEXT($N31),_xlfn.CONCAT("dwt","[device_wheel_thumbnail_",RIGHT($A31,1),"]"),TRUE,_xlfn.CONCAT("dt","[device_thumbnail_",IF($N31&lt;&gt;"",$N31,0),"]"))</f>
        <v>dt[device_thumbnail_20]</v>
      </c>
      <c r="N31" s="31">
        <v>20</v>
      </c>
      <c r="O31" s="6" t="s">
        <v>102</v>
      </c>
      <c r="P31" s="6" t="s">
        <v>103</v>
      </c>
      <c r="Q31" s="33" t="s">
        <v>168</v>
      </c>
      <c r="R31" s="7" t="str" cm="1">
        <f t="array" ref="R31">IFERROR(_xlfn.TEXTJOIN(";",1,_xlfn.MAP(_xlfn.TEXTSPLIT(Q31,";"),_xlfn.LAMBDA(_xlpm.x,IFERROR(VLOOKUP(VALUE(_xlpm.x),device_tag!A:B,2,0),"error")))),"")</f>
        <v>远程武器;枪械;大型枪械</v>
      </c>
      <c r="S31" s="8" t="s">
        <v>124</v>
      </c>
      <c r="U31" s="20">
        <v>0</v>
      </c>
      <c r="X31" s="20">
        <v>0</v>
      </c>
      <c r="Y31" s="20">
        <v>0</v>
      </c>
      <c r="Z31" s="20" t="s">
        <v>105</v>
      </c>
      <c r="AA31" s="20" t="s">
        <v>187</v>
      </c>
      <c r="AB31" s="21" t="str">
        <f t="shared" ref="AB31" si="23">IF($A31&lt;&gt;"",_xlfn.TEXTJOIN("_",1,Z31,$A31,AA31),"")</f>
        <v>device_1320110_patience_musket</v>
      </c>
      <c r="AC31" s="8">
        <v>80</v>
      </c>
      <c r="AD31" s="8">
        <v>5</v>
      </c>
      <c r="AE31" s="8">
        <v>5</v>
      </c>
      <c r="AF31" s="8">
        <v>360</v>
      </c>
      <c r="AG31" s="8" t="str">
        <f t="shared" ref="AG31" si="24">_xlfn.TEXTJOIN("~",1,AH31:AI31)</f>
        <v>2.2~14.5</v>
      </c>
      <c r="AH31" s="23">
        <v>2.2000000000000002</v>
      </c>
      <c r="AI31" s="23">
        <v>14.5</v>
      </c>
      <c r="AJ31" s="6" t="b">
        <v>0</v>
      </c>
      <c r="AK31" s="6" t="s">
        <v>155</v>
      </c>
      <c r="AL31" s="36"/>
      <c r="AM31" s="8">
        <v>0</v>
      </c>
      <c r="AN31" s="8">
        <v>500</v>
      </c>
      <c r="AO31" s="36"/>
      <c r="AP31" s="36"/>
      <c r="AQ31" s="36"/>
      <c r="AR31" s="8">
        <f t="shared" si="14"/>
        <v>1320110</v>
      </c>
      <c r="AS31" s="35"/>
      <c r="AT31" s="35"/>
      <c r="AU31" s="35"/>
      <c r="AV31" s="35"/>
      <c r="AW31" s="8" t="str">
        <f t="shared" ref="AW31" si="25">_xlfn.TEXTJOIN("~",1,AX31:AY31)</f>
        <v>4~0.5</v>
      </c>
      <c r="AX31" s="23">
        <v>4</v>
      </c>
      <c r="AY31" s="23">
        <v>0.5</v>
      </c>
      <c r="AZ31" s="46">
        <v>1</v>
      </c>
      <c r="BA31" s="8" t="s">
        <v>156</v>
      </c>
    </row>
    <row r="32" spans="1:53">
      <c r="A32" s="6">
        <v>1321101</v>
      </c>
      <c r="B32" s="8">
        <v>0</v>
      </c>
      <c r="C32" s="7" t="s">
        <v>188</v>
      </c>
      <c r="D32" s="7" t="s">
        <v>139</v>
      </c>
      <c r="E32" s="7" t="s">
        <v>189</v>
      </c>
      <c r="F32" s="6" t="str">
        <f t="shared" si="0"/>
        <v>device_name_1321101_anti_riot_revolver</v>
      </c>
      <c r="H32" s="6" t="str">
        <f>_xlfn.LET(_xlpm.get_device_type,VLOOKUP(VALUE(MID(A32,3,1)),tb_device_info_type[#All],3,0),_xlpm.check_if_wheel,IF(LEFT(A32,2)="12","wheel",_xlpm.get_device_type),_xlpm.raw_output,IF($A32&lt;&gt;"",_xlfn.TEXTJOIN("_",1,"device_alt",_xlpm.check_if_wheel),""),IFERROR(_xlpm.raw_output,"information missing"))</f>
        <v>device_alt_ranged</v>
      </c>
      <c r="I32" s="6" t="str" cm="1">
        <f t="array" ref="I32">_xlfn.LET(_xlpm.icon_state,1,_xlfn.IFS($A32="","",ISTEXT($N32),_xlfn.CONCAT($N32,_xlpm.icon_state),TRUE,_xlfn.CONCAT("di_",_xlpm.icon_state,"[icon_device_",_xlpm.icon_state,"_",IF($N32&lt;&gt;"",$N32,0),"]")))</f>
        <v>di_1[icon_device_1_1]</v>
      </c>
      <c r="J32" s="6" t="str" cm="1">
        <f t="array" ref="J32">_xlfn.LET(_xlpm.icon_state,2,_xlfn.IFS($A32="","",ISTEXT($N32),_xlfn.CONCAT($N32,_xlpm.icon_state),TRUE,_xlfn.CONCAT("di_",_xlpm.icon_state,"[icon_device_",_xlpm.icon_state,"_",IF($N32&lt;&gt;"",$N32,0),"]")))</f>
        <v>di_2[icon_device_2_1]</v>
      </c>
      <c r="K32" s="6" t="str" cm="1">
        <f t="array" ref="K32">_xlfn.LET(_xlpm.icon_state,3,_xlfn.IFS($A32="","",ISTEXT($N32),_xlfn.CONCAT($N32,_xlpm.icon_state),TRUE,_xlfn.CONCAT("di_",_xlpm.icon_state,"[icon_device_",_xlpm.icon_state,"_",IF($N32&lt;&gt;"",$N32,0),"]")))</f>
        <v>di_3[icon_device_3_1]</v>
      </c>
      <c r="L32" s="6" t="str" cm="1">
        <f t="array" ref="L32">_xlfn.IFS($A32="","",ISTEXT($N32),_xlfn.CONCAT("icon_device_wheel_large"),TRUE,_xlfn.CONCAT("di_info","[device_info_",IF($N32&lt;&gt;"",$N32,0),"]"))</f>
        <v>di_info[device_info_1]</v>
      </c>
      <c r="M32" s="6" t="str" cm="1">
        <f t="array" ref="M32">_xlfn.IFS($A32="","",ISTEXT($N32),_xlfn.CONCAT("dwt","[device_wheel_thumbnail_",RIGHT($A32,1),"]"),TRUE,_xlfn.CONCAT("dt","[device_thumbnail_",IF($N32&lt;&gt;"",$N32,0),"]"))</f>
        <v>dt[device_thumbnail_1]</v>
      </c>
      <c r="N32" s="30">
        <v>1</v>
      </c>
      <c r="O32" s="6" t="s">
        <v>102</v>
      </c>
      <c r="P32" s="6" t="s">
        <v>103</v>
      </c>
      <c r="Q32" s="33" t="s">
        <v>159</v>
      </c>
      <c r="R32" s="7" t="str" cm="1">
        <f t="array" ref="R32">IFERROR(_xlfn.TEXTJOIN(";",1,_xlfn.MAP(_xlfn.TEXTSPLIT(Q32,";"),_xlfn.LAMBDA(_xlpm.x,IFERROR(VLOOKUP(VALUE(_xlpm.x),device_tag!A:B,2,0),"error")))),"")</f>
        <v>远程武器;枪械;手枪</v>
      </c>
      <c r="S32" s="8" t="s">
        <v>124</v>
      </c>
      <c r="U32" s="20">
        <v>0</v>
      </c>
      <c r="X32" s="20">
        <v>0</v>
      </c>
      <c r="Y32" s="20">
        <v>0</v>
      </c>
      <c r="Z32" s="20" t="s">
        <v>105</v>
      </c>
      <c r="AA32" s="20" t="s">
        <v>190</v>
      </c>
      <c r="AB32" s="21" t="str">
        <f t="shared" ref="AB32:AB33" si="26">IF($A32&lt;&gt;"",_xlfn.TEXTJOIN("_",1,Z32,$A32,AA32),"")</f>
        <v>device_1321101_anti_riot_revolver</v>
      </c>
      <c r="AC32" s="8">
        <v>60</v>
      </c>
      <c r="AD32" s="8">
        <v>2</v>
      </c>
      <c r="AE32" s="8">
        <v>5</v>
      </c>
      <c r="AF32" s="8">
        <v>360</v>
      </c>
      <c r="AG32" s="8" t="str">
        <f t="shared" ref="AG32" si="27">_xlfn.TEXTJOIN("~",1,AH32:AI32)</f>
        <v>1.4~9.5</v>
      </c>
      <c r="AH32" s="23">
        <v>1.4</v>
      </c>
      <c r="AI32" s="23">
        <v>9.5</v>
      </c>
      <c r="AJ32" s="6" t="b">
        <v>0</v>
      </c>
      <c r="AK32" s="6" t="s">
        <v>155</v>
      </c>
      <c r="AL32" s="36"/>
      <c r="AM32" s="8">
        <v>0</v>
      </c>
      <c r="AN32" s="8">
        <v>500</v>
      </c>
      <c r="AO32" s="36"/>
      <c r="AP32" s="36"/>
      <c r="AQ32" s="36"/>
      <c r="AR32" s="8">
        <f t="shared" si="14"/>
        <v>1321101</v>
      </c>
      <c r="AS32" s="35"/>
      <c r="AT32" s="35"/>
      <c r="AU32" s="35"/>
      <c r="AV32" s="35"/>
      <c r="AW32" s="8" t="str">
        <f t="shared" ref="AW32" si="28">_xlfn.TEXTJOIN("~",1,AX32:AY32)</f>
        <v>8~8</v>
      </c>
      <c r="AX32" s="23">
        <v>8</v>
      </c>
      <c r="AY32" s="23">
        <v>8</v>
      </c>
      <c r="AZ32" s="8" t="str">
        <f t="shared" si="16"/>
        <v>6321101</v>
      </c>
      <c r="BA32" s="8" t="s">
        <v>156</v>
      </c>
    </row>
    <row r="33" spans="1:53">
      <c r="A33" s="6">
        <v>1321102</v>
      </c>
      <c r="B33" s="8">
        <v>0</v>
      </c>
      <c r="C33" s="7" t="s">
        <v>191</v>
      </c>
      <c r="D33" s="7" t="s">
        <v>139</v>
      </c>
      <c r="E33" s="7" t="s">
        <v>192</v>
      </c>
      <c r="F33" s="6" t="str">
        <f t="shared" si="0"/>
        <v>device_name_1321102_anti_riot_shotgun</v>
      </c>
      <c r="H33" s="6" t="str">
        <f>_xlfn.LET(_xlpm.get_device_type,VLOOKUP(VALUE(MID(A33,3,1)),tb_device_info_type[#All],3,0),_xlpm.check_if_wheel,IF(LEFT(A33,2)="12","wheel",_xlpm.get_device_type),_xlpm.raw_output,IF($A33&lt;&gt;"",_xlfn.TEXTJOIN("_",1,"device_alt",_xlpm.check_if_wheel),""),IFERROR(_xlpm.raw_output,"information missing"))</f>
        <v>device_alt_ranged</v>
      </c>
      <c r="I33" s="6" t="str" cm="1">
        <f t="array" ref="I33">_xlfn.LET(_xlpm.icon_state,1,_xlfn.IFS($A33="","",ISTEXT($N33),_xlfn.CONCAT($N33,_xlpm.icon_state),TRUE,_xlfn.CONCAT("di_",_xlpm.icon_state,"[icon_device_",_xlpm.icon_state,"_",IF($N33&lt;&gt;"",$N33,0),"]")))</f>
        <v>di_1[icon_device_1_0]</v>
      </c>
      <c r="J33" s="6" t="str" cm="1">
        <f t="array" ref="J33">_xlfn.LET(_xlpm.icon_state,2,_xlfn.IFS($A33="","",ISTEXT($N33),_xlfn.CONCAT($N33,_xlpm.icon_state),TRUE,_xlfn.CONCAT("di_",_xlpm.icon_state,"[icon_device_",_xlpm.icon_state,"_",IF($N33&lt;&gt;"",$N33,0),"]")))</f>
        <v>di_2[icon_device_2_0]</v>
      </c>
      <c r="K33" s="6" t="str" cm="1">
        <f t="array" ref="K33">_xlfn.LET(_xlpm.icon_state,3,_xlfn.IFS($A33="","",ISTEXT($N33),_xlfn.CONCAT($N33,_xlpm.icon_state),TRUE,_xlfn.CONCAT("di_",_xlpm.icon_state,"[icon_device_",_xlpm.icon_state,"_",IF($N33&lt;&gt;"",$N33,0),"]")))</f>
        <v>di_3[icon_device_3_0]</v>
      </c>
      <c r="L33" s="6" t="str" cm="1">
        <f t="array" ref="L33">_xlfn.IFS($A33="","",ISTEXT($N33),_xlfn.CONCAT("icon_device_wheel_large"),TRUE,_xlfn.CONCAT("di_info","[device_info_",IF($N33&lt;&gt;"",$N33,0),"]"))</f>
        <v>di_info[device_info_0]</v>
      </c>
      <c r="M33" s="6" t="str" cm="1">
        <f t="array" ref="M33">_xlfn.IFS($A33="","",ISTEXT($N33),_xlfn.CONCAT("dwt","[device_wheel_thumbnail_",RIGHT($A33,1),"]"),TRUE,_xlfn.CONCAT("dt","[device_thumbnail_",IF($N33&lt;&gt;"",$N33,0),"]"))</f>
        <v>dt[device_thumbnail_0]</v>
      </c>
      <c r="N33" s="30">
        <v>0</v>
      </c>
      <c r="O33" s="6" t="s">
        <v>102</v>
      </c>
      <c r="P33" s="6" t="s">
        <v>103</v>
      </c>
      <c r="Q33" s="33" t="s">
        <v>163</v>
      </c>
      <c r="R33" s="7" t="str" cm="1">
        <f t="array" ref="R33">IFERROR(_xlfn.TEXTJOIN(";",1,_xlfn.MAP(_xlfn.TEXTSPLIT(Q33,";"),_xlfn.LAMBDA(_xlpm.x,IFERROR(VLOOKUP(VALUE(_xlpm.x),device_tag!A:B,2,0),"error")))),"")</f>
        <v>远程武器;枪械;霰弹枪</v>
      </c>
      <c r="S33" s="8" t="s">
        <v>124</v>
      </c>
      <c r="U33" s="20">
        <v>0</v>
      </c>
      <c r="X33" s="20">
        <v>0</v>
      </c>
      <c r="Y33" s="20">
        <v>0</v>
      </c>
      <c r="Z33" s="20" t="s">
        <v>105</v>
      </c>
      <c r="AA33" s="20" t="s">
        <v>193</v>
      </c>
      <c r="AB33" s="21" t="str">
        <f t="shared" si="26"/>
        <v>device_1321102_anti_riot_shotgun</v>
      </c>
      <c r="AC33" s="8">
        <v>80</v>
      </c>
      <c r="AD33" s="8">
        <v>5</v>
      </c>
      <c r="AE33" s="8">
        <v>5</v>
      </c>
      <c r="AF33" s="8">
        <v>360</v>
      </c>
      <c r="AG33" s="8" t="str">
        <f t="shared" ref="AG33" si="29">_xlfn.TEXTJOIN("~",1,AH33:AI33)</f>
        <v>1.8~9.5</v>
      </c>
      <c r="AH33" s="23">
        <v>1.8</v>
      </c>
      <c r="AI33" s="23">
        <v>9.5</v>
      </c>
      <c r="AJ33" s="6" t="b">
        <v>0</v>
      </c>
      <c r="AK33" s="6" t="s">
        <v>155</v>
      </c>
      <c r="AL33" s="36"/>
      <c r="AM33" s="8">
        <v>0</v>
      </c>
      <c r="AN33" s="8">
        <v>500</v>
      </c>
      <c r="AO33" s="36"/>
      <c r="AP33" s="36"/>
      <c r="AQ33" s="36"/>
      <c r="AR33" s="8">
        <f t="shared" si="14"/>
        <v>1321102</v>
      </c>
      <c r="AS33" s="35"/>
      <c r="AT33" s="35"/>
      <c r="AU33" s="35"/>
      <c r="AV33" s="35"/>
      <c r="AW33" s="8" t="str">
        <f t="shared" ref="AW33" si="30">_xlfn.TEXTJOIN("~",1,AX33:AY33)</f>
        <v>6~6</v>
      </c>
      <c r="AX33" s="23">
        <v>6</v>
      </c>
      <c r="AY33" s="23">
        <v>6</v>
      </c>
      <c r="AZ33" s="8" t="str">
        <f t="shared" si="16"/>
        <v>6321102</v>
      </c>
      <c r="BA33" s="8" t="s">
        <v>156</v>
      </c>
    </row>
    <row r="34" spans="1:53">
      <c r="A34" s="6">
        <v>130002007</v>
      </c>
      <c r="B34" s="8">
        <v>0</v>
      </c>
      <c r="C34" s="7" t="s">
        <v>194</v>
      </c>
      <c r="F34" s="6" t="str">
        <f t="shared" si="0"/>
        <v>device_name_130002007_heave_crossbow</v>
      </c>
      <c r="H34" s="6" t="str">
        <f>_xlfn.LET(_xlpm.get_device_type,VLOOKUP(VALUE(MID(A34,3,1)),tb_device_info_type[#All],3,0),_xlpm.check_if_wheel,IF(LEFT(A34,2)="12","wheel",_xlpm.get_device_type),_xlpm.raw_output,IF($A34&lt;&gt;"",_xlfn.TEXTJOIN("_",1,"device_alt",_xlpm.check_if_wheel),""),IFERROR(_xlpm.raw_output,"information missing"))</f>
        <v>information missing</v>
      </c>
      <c r="I34" s="6" t="str" cm="1">
        <f t="array" ref="I34">_xlfn.LET(_xlpm.icon_state,1,_xlfn.IFS($A34="","",ISTEXT($N34),_xlfn.CONCAT($N34,_xlpm.icon_state),TRUE,_xlfn.CONCAT("di_",_xlpm.icon_state,"[icon_device_",_xlpm.icon_state,"_",IF($N34&lt;&gt;"",$N34,0),"]")))</f>
        <v>di_1[icon_device_1_0]</v>
      </c>
      <c r="J34" s="6" t="str" cm="1">
        <f t="array" ref="J34">_xlfn.LET(_xlpm.icon_state,2,_xlfn.IFS($A34="","",ISTEXT($N34),_xlfn.CONCAT($N34,_xlpm.icon_state),TRUE,_xlfn.CONCAT("di_",_xlpm.icon_state,"[icon_device_",_xlpm.icon_state,"_",IF($N34&lt;&gt;"",$N34,0),"]")))</f>
        <v>di_2[icon_device_2_0]</v>
      </c>
      <c r="K34" s="6" t="str" cm="1">
        <f t="array" ref="K34">_xlfn.LET(_xlpm.icon_state,3,_xlfn.IFS($A34="","",ISTEXT($N34),_xlfn.CONCAT($N34,_xlpm.icon_state),TRUE,_xlfn.CONCAT("di_",_xlpm.icon_state,"[icon_device_",_xlpm.icon_state,"_",IF($N34&lt;&gt;"",$N34,0),"]")))</f>
        <v>di_3[icon_device_3_0]</v>
      </c>
      <c r="L34" s="6" t="str" cm="1">
        <f t="array" ref="L34">_xlfn.IFS($A34="","",ISTEXT($N34),_xlfn.CONCAT("icon_device_wheel_large"),TRUE,_xlfn.CONCAT("di_info","[device_info_",IF($N34&lt;&gt;"",$N34,0),"]"))</f>
        <v>di_info[device_info_0]</v>
      </c>
      <c r="M34" s="6" t="str" cm="1">
        <f t="array" ref="M34">_xlfn.IFS($A34="","",ISTEXT($N34),_xlfn.CONCAT("dwt","[device_wheel_thumbnail_",RIGHT($A34,1),"]"),TRUE,_xlfn.CONCAT("dt","[device_thumbnail_",IF($N34&lt;&gt;"",$N34,0),"]"))</f>
        <v>dt[device_thumbnail_0]</v>
      </c>
      <c r="O34" s="6" t="s">
        <v>102</v>
      </c>
      <c r="P34" s="6" t="s">
        <v>103</v>
      </c>
      <c r="Q34" s="33"/>
      <c r="R34" s="7" t="str" cm="1">
        <f t="array" ref="R34">IFERROR(_xlfn.TEXTJOIN(";",1,_xlfn.MAP(_xlfn.TEXTSPLIT(Q34,";"),_xlfn.LAMBDA(_xlpm.x,IFERROR(VLOOKUP(VALUE(_xlpm.x),device_tag!A:B,2,0),"error")))),"")</f>
        <v/>
      </c>
      <c r="S34" s="8" t="s">
        <v>124</v>
      </c>
      <c r="U34" s="20">
        <v>0</v>
      </c>
      <c r="X34" s="20">
        <v>0</v>
      </c>
      <c r="Y34" s="20">
        <v>0</v>
      </c>
      <c r="Z34" s="20" t="s">
        <v>112</v>
      </c>
      <c r="AA34" s="20" t="s">
        <v>195</v>
      </c>
      <c r="AB34" s="21" t="str">
        <f t="shared" ref="AB34:AB39" si="31">IF($A34&lt;&gt;"",_xlfn.TEXTJOIN("_",1,Z34,$A34,AA34),"")</f>
        <v>dp_130002007_heave_crossbow</v>
      </c>
      <c r="AC34" s="8">
        <v>120</v>
      </c>
      <c r="AD34" s="8">
        <v>100</v>
      </c>
    </row>
    <row r="35" spans="1:53">
      <c r="A35" s="6">
        <v>130002008</v>
      </c>
      <c r="B35" s="8">
        <v>0</v>
      </c>
      <c r="C35" s="7" t="s">
        <v>196</v>
      </c>
      <c r="F35" s="6" t="str">
        <f t="shared" si="0"/>
        <v>device_name_130002008_spear_ballista</v>
      </c>
      <c r="H35" s="6" t="str">
        <f>_xlfn.LET(_xlpm.get_device_type,VLOOKUP(VALUE(MID(A35,3,1)),tb_device_info_type[#All],3,0),_xlpm.check_if_wheel,IF(LEFT(A35,2)="12","wheel",_xlpm.get_device_type),_xlpm.raw_output,IF($A35&lt;&gt;"",_xlfn.TEXTJOIN("_",1,"device_alt",_xlpm.check_if_wheel),""),IFERROR(_xlpm.raw_output,"information missing"))</f>
        <v>information missing</v>
      </c>
      <c r="I35" s="6" t="str" cm="1">
        <f t="array" ref="I35">_xlfn.LET(_xlpm.icon_state,1,_xlfn.IFS($A35="","",ISTEXT($N35),_xlfn.CONCAT($N35,_xlpm.icon_state),TRUE,_xlfn.CONCAT("di_",_xlpm.icon_state,"[icon_device_",_xlpm.icon_state,"_",IF($N35&lt;&gt;"",$N35,0),"]")))</f>
        <v>di_1[icon_device_1_0]</v>
      </c>
      <c r="J35" s="6" t="str" cm="1">
        <f t="array" ref="J35">_xlfn.LET(_xlpm.icon_state,2,_xlfn.IFS($A35="","",ISTEXT($N35),_xlfn.CONCAT($N35,_xlpm.icon_state),TRUE,_xlfn.CONCAT("di_",_xlpm.icon_state,"[icon_device_",_xlpm.icon_state,"_",IF($N35&lt;&gt;"",$N35,0),"]")))</f>
        <v>di_2[icon_device_2_0]</v>
      </c>
      <c r="K35" s="6" t="str" cm="1">
        <f t="array" ref="K35">_xlfn.LET(_xlpm.icon_state,3,_xlfn.IFS($A35="","",ISTEXT($N35),_xlfn.CONCAT($N35,_xlpm.icon_state),TRUE,_xlfn.CONCAT("di_",_xlpm.icon_state,"[icon_device_",_xlpm.icon_state,"_",IF($N35&lt;&gt;"",$N35,0),"]")))</f>
        <v>di_3[icon_device_3_0]</v>
      </c>
      <c r="L35" s="6" t="str" cm="1">
        <f t="array" ref="L35">_xlfn.IFS($A35="","",ISTEXT($N35),_xlfn.CONCAT("icon_device_wheel_large"),TRUE,_xlfn.CONCAT("di_info","[device_info_",IF($N35&lt;&gt;"",$N35,0),"]"))</f>
        <v>di_info[device_info_0]</v>
      </c>
      <c r="M35" s="6" t="str" cm="1">
        <f t="array" ref="M35">_xlfn.IFS($A35="","",ISTEXT($N35),_xlfn.CONCAT("dwt","[device_wheel_thumbnail_",RIGHT($A35,1),"]"),TRUE,_xlfn.CONCAT("dt","[device_thumbnail_",IF($N35&lt;&gt;"",$N35,0),"]"))</f>
        <v>dt[device_thumbnail_0]</v>
      </c>
      <c r="O35" s="6" t="s">
        <v>102</v>
      </c>
      <c r="P35" s="6" t="s">
        <v>103</v>
      </c>
      <c r="Q35" s="33"/>
      <c r="R35" s="7" t="str" cm="1">
        <f t="array" ref="R35">IFERROR(_xlfn.TEXTJOIN(";",1,_xlfn.MAP(_xlfn.TEXTSPLIT(Q35,";"),_xlfn.LAMBDA(_xlpm.x,IFERROR(VLOOKUP(VALUE(_xlpm.x),device_tag!A:B,2,0),"error")))),"")</f>
        <v/>
      </c>
      <c r="S35" s="8" t="s">
        <v>124</v>
      </c>
      <c r="U35" s="20">
        <v>0</v>
      </c>
      <c r="X35" s="20">
        <v>0</v>
      </c>
      <c r="Y35" s="20">
        <v>0</v>
      </c>
      <c r="Z35" s="20" t="s">
        <v>112</v>
      </c>
      <c r="AA35" s="20" t="s">
        <v>197</v>
      </c>
      <c r="AB35" s="21" t="str">
        <f t="shared" si="31"/>
        <v>dp_130002008_spear_ballista</v>
      </c>
      <c r="AC35" s="8">
        <v>120</v>
      </c>
      <c r="AD35" s="8">
        <v>100</v>
      </c>
    </row>
    <row r="36" spans="1:53">
      <c r="F36" s="6" t="str">
        <f t="shared" si="0"/>
        <v/>
      </c>
      <c r="H36" s="6" t="str">
        <f>_xlfn.LET(_xlpm.get_device_type,VLOOKUP(VALUE(MID(A36,3,1)),tb_device_info_type[#All],3,0),_xlpm.check_if_wheel,IF(LEFT(A36,2)="12","wheel",_xlpm.get_device_type),_xlpm.raw_output,IF($A36&lt;&gt;"",_xlfn.TEXTJOIN("_",1,"device_alt",_xlpm.check_if_wheel),""),IFERROR(_xlpm.raw_output,"information missing"))</f>
        <v/>
      </c>
      <c r="I36" s="6" t="str" cm="1">
        <f t="array" ref="I36">_xlfn.LET(_xlpm.icon_state,1,_xlfn.IFS($A36="","",ISTEXT($N36),_xlfn.CONCAT($N36,_xlpm.icon_state),TRUE,_xlfn.CONCAT("di_",_xlpm.icon_state,"[icon_device_",_xlpm.icon_state,"_",IF($N36&lt;&gt;"",$N36,0),"]")))</f>
        <v/>
      </c>
      <c r="J36" s="6" t="str" cm="1">
        <f t="array" ref="J36">_xlfn.LET(_xlpm.icon_state,2,_xlfn.IFS($A36="","",ISTEXT($N36),_xlfn.CONCAT($N36,_xlpm.icon_state),TRUE,_xlfn.CONCAT("di_",_xlpm.icon_state,"[icon_device_",_xlpm.icon_state,"_",IF($N36&lt;&gt;"",$N36,0),"]")))</f>
        <v/>
      </c>
      <c r="K36" s="6" t="str" cm="1">
        <f t="array" ref="K36">_xlfn.LET(_xlpm.icon_state,3,_xlfn.IFS($A36="","",ISTEXT($N36),_xlfn.CONCAT($N36,_xlpm.icon_state),TRUE,_xlfn.CONCAT("di_",_xlpm.icon_state,"[icon_device_",_xlpm.icon_state,"_",IF($N36&lt;&gt;"",$N36,0),"]")))</f>
        <v/>
      </c>
      <c r="L36" s="6" t="str" cm="1">
        <f t="array" ref="L36">_xlfn.IFS($A36="","",ISTEXT($N36),_xlfn.CONCAT("icon_device_wheel_large"),TRUE,_xlfn.CONCAT("di_info","[device_info_",IF($N36&lt;&gt;"",$N36,0),"]"))</f>
        <v/>
      </c>
      <c r="M36" s="6" t="str" cm="1">
        <f t="array" ref="M36">_xlfn.IFS($A36="","",ISTEXT($N36),_xlfn.CONCAT("dwt","[device_wheel_thumbnail_",RIGHT($A36,1),"]"),TRUE,_xlfn.CONCAT("dt","[device_thumbnail_",IF($N36&lt;&gt;"",$N36,0),"]"))</f>
        <v/>
      </c>
      <c r="Q36" s="33"/>
      <c r="R36" s="7" t="str" cm="1">
        <f t="array" ref="R36">IFERROR(_xlfn.TEXTJOIN(";",1,_xlfn.MAP(_xlfn.TEXTSPLIT(Q36,";"),_xlfn.LAMBDA(_xlpm.x,IFERROR(VLOOKUP(VALUE(_xlpm.x),device_tag!A:B,2,0),"error")))),"")</f>
        <v/>
      </c>
      <c r="AB36" s="21" t="str">
        <f t="shared" si="31"/>
        <v/>
      </c>
    </row>
    <row r="37" spans="1:53">
      <c r="A37" s="6">
        <v>1330101</v>
      </c>
      <c r="B37" s="8">
        <v>0</v>
      </c>
      <c r="C37" s="7" t="s">
        <v>198</v>
      </c>
      <c r="D37" s="7" t="s">
        <v>99</v>
      </c>
      <c r="E37" s="7" t="s">
        <v>199</v>
      </c>
      <c r="F37" s="6" t="str">
        <f t="shared" si="0"/>
        <v>device_name_1330101_catapult</v>
      </c>
      <c r="H37" s="6" t="str">
        <f>_xlfn.LET(_xlpm.get_device_type,VLOOKUP(VALUE(MID(A37,3,1)),tb_device_info_type[#All],3,0),_xlpm.check_if_wheel,IF(LEFT(A37,2)="12","wheel",_xlpm.get_device_type),_xlpm.raw_output,IF($A37&lt;&gt;"",_xlfn.TEXTJOIN("_",1,"device_alt",_xlpm.check_if_wheel),""),IFERROR(_xlpm.raw_output,"information missing"))</f>
        <v>device_alt_unique</v>
      </c>
      <c r="I37" s="6" t="str" cm="1">
        <f t="array" ref="I37">_xlfn.LET(_xlpm.icon_state,1,_xlfn.IFS($A37="","",ISTEXT($N37),_xlfn.CONCAT($N37,_xlpm.icon_state),TRUE,_xlfn.CONCAT("di_",_xlpm.icon_state,"[icon_device_",_xlpm.icon_state,"_",IF($N37&lt;&gt;"",$N37,0),"]")))</f>
        <v>di_1[icon_device_1_5]</v>
      </c>
      <c r="J37" s="6" t="str" cm="1">
        <f t="array" ref="J37">_xlfn.LET(_xlpm.icon_state,2,_xlfn.IFS($A37="","",ISTEXT($N37),_xlfn.CONCAT($N37,_xlpm.icon_state),TRUE,_xlfn.CONCAT("di_",_xlpm.icon_state,"[icon_device_",_xlpm.icon_state,"_",IF($N37&lt;&gt;"",$N37,0),"]")))</f>
        <v>di_2[icon_device_2_5]</v>
      </c>
      <c r="K37" s="6" t="str" cm="1">
        <f t="array" ref="K37">_xlfn.LET(_xlpm.icon_state,3,_xlfn.IFS($A37="","",ISTEXT($N37),_xlfn.CONCAT($N37,_xlpm.icon_state),TRUE,_xlfn.CONCAT("di_",_xlpm.icon_state,"[icon_device_",_xlpm.icon_state,"_",IF($N37&lt;&gt;"",$N37,0),"]")))</f>
        <v>di_3[icon_device_3_5]</v>
      </c>
      <c r="L37" s="6" t="str" cm="1">
        <f t="array" ref="L37">_xlfn.IFS($A37="","",ISTEXT($N37),_xlfn.CONCAT("icon_device_wheel_large"),TRUE,_xlfn.CONCAT("di_info","[device_info_",IF($N37&lt;&gt;"",$N37,0),"]"))</f>
        <v>di_info[device_info_5]</v>
      </c>
      <c r="M37" s="6" t="str" cm="1">
        <f t="array" ref="M37">_xlfn.IFS($A37="","",ISTEXT($N37),_xlfn.CONCAT("dwt","[device_wheel_thumbnail_",RIGHT($A37,1),"]"),TRUE,_xlfn.CONCAT("dt","[device_thumbnail_",IF($N37&lt;&gt;"",$N37,0),"]"))</f>
        <v>dt[device_thumbnail_5]</v>
      </c>
      <c r="N37" s="30">
        <v>5</v>
      </c>
      <c r="O37" s="6" t="s">
        <v>102</v>
      </c>
      <c r="P37" s="6" t="s">
        <v>103</v>
      </c>
      <c r="Q37" s="33">
        <v>1420300</v>
      </c>
      <c r="R37" s="7" t="str" cm="1">
        <f t="array" ref="R37">IFERROR(_xlfn.TEXTJOIN(";",1,_xlfn.MAP(_xlfn.TEXTSPLIT(Q37,";"),_xlfn.LAMBDA(_xlpm.x,IFERROR(VLOOKUP(VALUE(_xlpm.x),device_tag!A:B,2,0),"error")))),"")</f>
        <v>独特设备</v>
      </c>
      <c r="S37" s="8" t="s">
        <v>124</v>
      </c>
      <c r="U37" s="20">
        <v>0</v>
      </c>
      <c r="X37" s="20">
        <v>0</v>
      </c>
      <c r="Y37" s="20">
        <v>0</v>
      </c>
      <c r="Z37" s="20" t="s">
        <v>105</v>
      </c>
      <c r="AA37" s="20" t="s">
        <v>200</v>
      </c>
      <c r="AB37" s="21" t="str">
        <f t="shared" si="31"/>
        <v>device_1330101_catapult</v>
      </c>
      <c r="AC37" s="8">
        <v>180</v>
      </c>
      <c r="AD37" s="8">
        <v>100</v>
      </c>
      <c r="AE37" s="36"/>
      <c r="AF37" s="35"/>
      <c r="AG37" s="8" t="str">
        <f>_xlfn.TEXTJOIN("~",1,AH37:AI37)</f>
        <v>0~12</v>
      </c>
      <c r="AH37" s="35">
        <v>0</v>
      </c>
      <c r="AI37" s="23">
        <v>12</v>
      </c>
      <c r="AJ37" s="6" t="b">
        <v>1</v>
      </c>
      <c r="AK37" s="6" t="s">
        <v>201</v>
      </c>
      <c r="AL37" s="36"/>
      <c r="AM37" s="8">
        <v>3</v>
      </c>
      <c r="AN37" s="35"/>
      <c r="AO37" s="35"/>
      <c r="AP37" s="35"/>
      <c r="AQ37" s="36"/>
      <c r="AR37" s="8">
        <f>$A37</f>
        <v>1330101</v>
      </c>
      <c r="AS37" s="35"/>
      <c r="AT37" s="35"/>
      <c r="AU37" s="35"/>
      <c r="AV37" s="35"/>
      <c r="AW37" s="35"/>
      <c r="AX37" s="35"/>
      <c r="AY37" s="35"/>
      <c r="AZ37" s="8" t="str">
        <f t="shared" ref="AZ37:AZ38" si="32">REPLACE($A37,1,1,6)</f>
        <v>6330101</v>
      </c>
      <c r="BA37" s="8" t="s">
        <v>202</v>
      </c>
    </row>
    <row r="38" spans="1:53">
      <c r="A38" s="6">
        <v>1330102</v>
      </c>
      <c r="B38" s="8">
        <v>0</v>
      </c>
      <c r="C38" s="7" t="s">
        <v>203</v>
      </c>
      <c r="D38" s="7" t="s">
        <v>99</v>
      </c>
      <c r="E38" s="7" t="s">
        <v>204</v>
      </c>
      <c r="F38" s="6" t="str">
        <f t="shared" si="0"/>
        <v>device_name_1330102_war_drum</v>
      </c>
      <c r="H38" s="6" t="str">
        <f>_xlfn.LET(_xlpm.get_device_type,VLOOKUP(VALUE(MID(A38,3,1)),tb_device_info_type[#All],3,0),_xlpm.check_if_wheel,IF(LEFT(A38,2)="12","wheel",_xlpm.get_device_type),_xlpm.raw_output,IF($A38&lt;&gt;"",_xlfn.TEXTJOIN("_",1,"device_alt",_xlpm.check_if_wheel),""),IFERROR(_xlpm.raw_output,"information missing"))</f>
        <v>device_alt_unique</v>
      </c>
      <c r="I38" s="6" t="str" cm="1">
        <f t="array" ref="I38">_xlfn.LET(_xlpm.icon_state,1,_xlfn.IFS($A38="","",ISTEXT($N38),_xlfn.CONCAT($N38,_xlpm.icon_state),TRUE,_xlfn.CONCAT("di_",_xlpm.icon_state,"[icon_device_",_xlpm.icon_state,"_",IF($N38&lt;&gt;"",$N38,0),"]")))</f>
        <v>di_1[icon_device_1_34]</v>
      </c>
      <c r="J38" s="6" t="str" cm="1">
        <f t="array" ref="J38">_xlfn.LET(_xlpm.icon_state,2,_xlfn.IFS($A38="","",ISTEXT($N38),_xlfn.CONCAT($N38,_xlpm.icon_state),TRUE,_xlfn.CONCAT("di_",_xlpm.icon_state,"[icon_device_",_xlpm.icon_state,"_",IF($N38&lt;&gt;"",$N38,0),"]")))</f>
        <v>di_2[icon_device_2_34]</v>
      </c>
      <c r="K38" s="6" t="str" cm="1">
        <f t="array" ref="K38">_xlfn.LET(_xlpm.icon_state,3,_xlfn.IFS($A38="","",ISTEXT($N38),_xlfn.CONCAT($N38,_xlpm.icon_state),TRUE,_xlfn.CONCAT("di_",_xlpm.icon_state,"[icon_device_",_xlpm.icon_state,"_",IF($N38&lt;&gt;"",$N38,0),"]")))</f>
        <v>di_3[icon_device_3_34]</v>
      </c>
      <c r="L38" s="6" t="str" cm="1">
        <f t="array" ref="L38">_xlfn.IFS($A38="","",ISTEXT($N38),_xlfn.CONCAT("icon_device_wheel_large"),TRUE,_xlfn.CONCAT("di_info","[device_info_",IF($N38&lt;&gt;"",$N38,0),"]"))</f>
        <v>di_info[device_info_34]</v>
      </c>
      <c r="M38" s="6" t="str" cm="1">
        <f t="array" ref="M38">_xlfn.IFS($A38="","",ISTEXT($N38),_xlfn.CONCAT("dwt","[device_wheel_thumbnail_",RIGHT($A38,1),"]"),TRUE,_xlfn.CONCAT("dt","[device_thumbnail_",IF($N38&lt;&gt;"",$N38,0),"]"))</f>
        <v>dt[device_thumbnail_34]</v>
      </c>
      <c r="N38" s="30">
        <v>34</v>
      </c>
      <c r="O38" s="6" t="s">
        <v>102</v>
      </c>
      <c r="P38" s="6" t="s">
        <v>103</v>
      </c>
      <c r="Q38" s="33">
        <v>1420300</v>
      </c>
      <c r="R38" s="7" t="str" cm="1">
        <f t="array" ref="R38">IFERROR(_xlfn.TEXTJOIN(";",1,_xlfn.MAP(_xlfn.TEXTSPLIT(Q38,";"),_xlfn.LAMBDA(_xlpm.x,IFERROR(VLOOKUP(VALUE(_xlpm.x),device_tag!A:B,2,0),"error")))),"")</f>
        <v>独特设备</v>
      </c>
      <c r="S38" s="8" t="s">
        <v>124</v>
      </c>
      <c r="U38" s="20">
        <v>0</v>
      </c>
      <c r="Z38" s="20" t="s">
        <v>105</v>
      </c>
      <c r="AA38" s="20" t="s">
        <v>205</v>
      </c>
      <c r="AB38" s="21" t="str">
        <f t="shared" si="31"/>
        <v>device_1330102_war_drum</v>
      </c>
      <c r="AC38" s="8">
        <v>80</v>
      </c>
      <c r="AD38" s="8">
        <v>80</v>
      </c>
      <c r="AE38" s="36"/>
      <c r="AF38" s="35"/>
      <c r="AG38" s="8" t="str">
        <f>_xlfn.TEXTJOIN("~",1,AH38:AI38)</f>
        <v>0~5</v>
      </c>
      <c r="AH38" s="35">
        <v>0</v>
      </c>
      <c r="AI38" s="23">
        <v>5</v>
      </c>
      <c r="AJ38" s="6" t="b">
        <v>1</v>
      </c>
      <c r="AK38" s="6" t="s">
        <v>206</v>
      </c>
      <c r="AL38" s="35"/>
      <c r="AM38" s="8">
        <v>1</v>
      </c>
      <c r="AN38" s="35"/>
      <c r="AO38" s="35"/>
      <c r="AP38" s="35"/>
      <c r="AQ38" s="35"/>
      <c r="AR38" s="35"/>
      <c r="AS38" s="35"/>
      <c r="AT38" s="35"/>
      <c r="AU38" s="35"/>
      <c r="AV38" s="8">
        <f>$A38</f>
        <v>1330102</v>
      </c>
      <c r="AW38" s="35"/>
      <c r="AX38" s="35"/>
      <c r="AY38" s="35"/>
      <c r="AZ38" s="8" t="str">
        <f t="shared" si="32"/>
        <v>6330102</v>
      </c>
      <c r="BA38" s="8" t="s">
        <v>207</v>
      </c>
    </row>
    <row r="39" spans="1:53">
      <c r="A39" s="6">
        <v>1330103</v>
      </c>
      <c r="B39" s="8">
        <v>0</v>
      </c>
      <c r="C39" s="7" t="s">
        <v>208</v>
      </c>
      <c r="D39" s="7" t="s">
        <v>209</v>
      </c>
      <c r="E39" s="29" t="s">
        <v>210</v>
      </c>
      <c r="F39" s="6" t="str">
        <f t="shared" si="0"/>
        <v>device_name_1330103_catching_flower</v>
      </c>
      <c r="H39" s="6" t="str">
        <f>_xlfn.LET(_xlpm.get_device_type,VLOOKUP(VALUE(MID(A39,3,1)),tb_device_info_type[#All],3,0),_xlpm.check_if_wheel,IF(LEFT(A39,2)="12","wheel",_xlpm.get_device_type),_xlpm.raw_output,IF($A39&lt;&gt;"",_xlfn.TEXTJOIN("_",1,"device_alt",_xlpm.check_if_wheel),""),IFERROR(_xlpm.raw_output,"information missing"))</f>
        <v>device_alt_unique</v>
      </c>
      <c r="I39" s="6" t="str" cm="1">
        <f t="array" ref="I39">_xlfn.LET(_xlpm.icon_state,1,_xlfn.IFS($A39="","",ISTEXT($N39),_xlfn.CONCAT($N39,_xlpm.icon_state),TRUE,_xlfn.CONCAT("di_",_xlpm.icon_state,"[icon_device_",_xlpm.icon_state,"_",IF($N39&lt;&gt;"",$N39,0),"]")))</f>
        <v>di_1[icon_device_1_6]</v>
      </c>
      <c r="J39" s="6" t="str" cm="1">
        <f t="array" ref="J39">_xlfn.LET(_xlpm.icon_state,2,_xlfn.IFS($A39="","",ISTEXT($N39),_xlfn.CONCAT($N39,_xlpm.icon_state),TRUE,_xlfn.CONCAT("di_",_xlpm.icon_state,"[icon_device_",_xlpm.icon_state,"_",IF($N39&lt;&gt;"",$N39,0),"]")))</f>
        <v>di_2[icon_device_2_6]</v>
      </c>
      <c r="K39" s="6" t="str" cm="1">
        <f t="array" ref="K39">_xlfn.LET(_xlpm.icon_state,3,_xlfn.IFS($A39="","",ISTEXT($N39),_xlfn.CONCAT($N39,_xlpm.icon_state),TRUE,_xlfn.CONCAT("di_",_xlpm.icon_state,"[icon_device_",_xlpm.icon_state,"_",IF($N39&lt;&gt;"",$N39,0),"]")))</f>
        <v>di_3[icon_device_3_6]</v>
      </c>
      <c r="L39" s="6" t="str" cm="1">
        <f t="array" ref="L39">_xlfn.IFS($A39="","",ISTEXT($N39),_xlfn.CONCAT("icon_device_wheel_large"),TRUE,_xlfn.CONCAT("di_info","[device_info_",IF($N39&lt;&gt;"",$N39,0),"]"))</f>
        <v>di_info[device_info_6]</v>
      </c>
      <c r="M39" s="6" t="str" cm="1">
        <f t="array" ref="M39">_xlfn.IFS($A39="","",ISTEXT($N39),_xlfn.CONCAT("dwt","[device_wheel_thumbnail_",RIGHT($A39,1),"]"),TRUE,_xlfn.CONCAT("dt","[device_thumbnail_",IF($N39&lt;&gt;"",$N39,0),"]"))</f>
        <v>dt[device_thumbnail_6]</v>
      </c>
      <c r="N39" s="30">
        <v>6</v>
      </c>
      <c r="O39" s="6" t="s">
        <v>102</v>
      </c>
      <c r="P39" s="6" t="s">
        <v>103</v>
      </c>
      <c r="Q39" s="33">
        <v>1420300</v>
      </c>
      <c r="R39" s="7" t="str" cm="1">
        <f t="array" ref="R39">IFERROR(_xlfn.TEXTJOIN(";",1,_xlfn.MAP(_xlfn.TEXTSPLIT(Q39,";"),_xlfn.LAMBDA(_xlpm.x,IFERROR(VLOOKUP(VALUE(_xlpm.x),device_tag!A:B,2,0),"error")))),"")</f>
        <v>独特设备</v>
      </c>
      <c r="S39" s="8" t="s">
        <v>124</v>
      </c>
      <c r="U39" s="20">
        <v>0</v>
      </c>
      <c r="Z39" s="20" t="s">
        <v>105</v>
      </c>
      <c r="AA39" s="20" t="s">
        <v>211</v>
      </c>
      <c r="AB39" s="21" t="str">
        <f t="shared" si="31"/>
        <v>device_1330103_catching_flower</v>
      </c>
      <c r="AC39" s="8">
        <v>180</v>
      </c>
      <c r="AD39" s="8">
        <v>10</v>
      </c>
      <c r="AE39" s="36"/>
      <c r="AF39" s="35"/>
      <c r="AG39" s="8" t="str">
        <f>_xlfn.TEXTJOIN("~",1,AH39:AI39)</f>
        <v>0~4</v>
      </c>
      <c r="AH39" s="35">
        <v>0</v>
      </c>
      <c r="AI39" s="23">
        <v>4</v>
      </c>
      <c r="AJ39" s="6" t="b">
        <v>0</v>
      </c>
      <c r="AK39" s="6" t="s">
        <v>212</v>
      </c>
      <c r="AL39" s="8">
        <v>9</v>
      </c>
      <c r="AM39" s="8">
        <v>2</v>
      </c>
      <c r="AN39" s="8">
        <v>500</v>
      </c>
      <c r="AO39" s="8">
        <v>500</v>
      </c>
      <c r="AP39" s="8">
        <v>2000</v>
      </c>
      <c r="AQ39" s="35"/>
      <c r="AR39" s="35"/>
      <c r="AS39" s="35"/>
      <c r="AT39" s="35"/>
      <c r="AU39" s="35"/>
      <c r="AV39" s="35"/>
      <c r="AW39" s="8" t="str">
        <f>_xlfn.TEXTJOIN("~",0,AX39:AY39)</f>
        <v>5~0</v>
      </c>
      <c r="AX39" s="23">
        <v>5</v>
      </c>
      <c r="AY39" s="35">
        <v>0</v>
      </c>
      <c r="AZ39" s="46">
        <v>1</v>
      </c>
      <c r="BA39" s="8" t="s">
        <v>127</v>
      </c>
    </row>
    <row r="40" spans="1:53">
      <c r="A40" s="6">
        <v>1330104</v>
      </c>
      <c r="B40" s="8">
        <v>0</v>
      </c>
      <c r="C40" s="7" t="s">
        <v>213</v>
      </c>
      <c r="D40" s="7" t="s">
        <v>99</v>
      </c>
      <c r="E40" s="7" t="s">
        <v>214</v>
      </c>
      <c r="F40" s="6" t="str">
        <f t="shared" si="0"/>
        <v>device_name_1330104_gyroscope</v>
      </c>
      <c r="H40" s="6" t="str">
        <f>_xlfn.LET(_xlpm.get_device_type,VLOOKUP(VALUE(MID(A40,3,1)),tb_device_info_type[#All],3,0),_xlpm.check_if_wheel,IF(LEFT(A40,2)="12","wheel",_xlpm.get_device_type),_xlpm.raw_output,IF($A40&lt;&gt;"",_xlfn.TEXTJOIN("_",1,"device_alt",_xlpm.check_if_wheel),""),IFERROR(_xlpm.raw_output,"information missing"))</f>
        <v>device_alt_unique</v>
      </c>
      <c r="I40" s="6" t="str" cm="1">
        <f t="array" ref="I40">_xlfn.LET(_xlpm.icon_state,1,_xlfn.IFS($A40="","",ISTEXT($N40),_xlfn.CONCAT($N40,_xlpm.icon_state),TRUE,_xlfn.CONCAT("di_",_xlpm.icon_state,"[icon_device_",_xlpm.icon_state,"_",IF($N40&lt;&gt;"",$N40,0),"]")))</f>
        <v>di_1[icon_device_1_12]</v>
      </c>
      <c r="J40" s="6" t="str" cm="1">
        <f t="array" ref="J40">_xlfn.LET(_xlpm.icon_state,2,_xlfn.IFS($A40="","",ISTEXT($N40),_xlfn.CONCAT($N40,_xlpm.icon_state),TRUE,_xlfn.CONCAT("di_",_xlpm.icon_state,"[icon_device_",_xlpm.icon_state,"_",IF($N40&lt;&gt;"",$N40,0),"]")))</f>
        <v>di_2[icon_device_2_12]</v>
      </c>
      <c r="K40" s="6" t="str" cm="1">
        <f t="array" ref="K40">_xlfn.LET(_xlpm.icon_state,3,_xlfn.IFS($A40="","",ISTEXT($N40),_xlfn.CONCAT($N40,_xlpm.icon_state),TRUE,_xlfn.CONCAT("di_",_xlpm.icon_state,"[icon_device_",_xlpm.icon_state,"_",IF($N40&lt;&gt;"",$N40,0),"]")))</f>
        <v>di_3[icon_device_3_12]</v>
      </c>
      <c r="L40" s="6" t="str" cm="1">
        <f t="array" ref="L40">_xlfn.IFS($A40="","",ISTEXT($N40),_xlfn.CONCAT("icon_device_wheel_large"),TRUE,_xlfn.CONCAT("di_info","[device_info_",IF($N40&lt;&gt;"",$N40,0),"]"))</f>
        <v>di_info[device_info_12]</v>
      </c>
      <c r="M40" s="6" t="str" cm="1">
        <f t="array" ref="M40">_xlfn.IFS($A40="","",ISTEXT($N40),_xlfn.CONCAT("dwt","[device_wheel_thumbnail_",RIGHT($A40,1),"]"),TRUE,_xlfn.CONCAT("dt","[device_thumbnail_",IF($N40&lt;&gt;"",$N40,0),"]"))</f>
        <v>dt[device_thumbnail_12]</v>
      </c>
      <c r="N40" s="30">
        <v>12</v>
      </c>
      <c r="O40" s="6" t="s">
        <v>102</v>
      </c>
      <c r="P40" s="6" t="s">
        <v>103</v>
      </c>
      <c r="Q40" s="33">
        <v>1420300</v>
      </c>
      <c r="R40" s="7" t="str" cm="1">
        <f t="array" ref="R40">IFERROR(_xlfn.TEXTJOIN(";",1,_xlfn.MAP(_xlfn.TEXTSPLIT(Q40,";"),_xlfn.LAMBDA(_xlpm.x,IFERROR(VLOOKUP(VALUE(_xlpm.x),device_tag!A:B,2,0),"error")))),"")</f>
        <v>独特设备</v>
      </c>
      <c r="S40" s="8" t="s">
        <v>124</v>
      </c>
      <c r="U40" s="20">
        <v>0</v>
      </c>
      <c r="X40" s="20">
        <v>0</v>
      </c>
      <c r="Y40" s="20">
        <v>0</v>
      </c>
      <c r="Z40" s="20" t="s">
        <v>105</v>
      </c>
      <c r="AA40" s="20" t="s">
        <v>215</v>
      </c>
      <c r="AB40" s="21" t="str">
        <f t="shared" ref="AB40:AB41" si="33">IF($A40&lt;&gt;"",_xlfn.TEXTJOIN("_",1,Z40,$A40,AA40),"")</f>
        <v>device_1330104_gyroscope</v>
      </c>
      <c r="AC40" s="8">
        <v>180</v>
      </c>
      <c r="AD40" s="8">
        <v>50</v>
      </c>
      <c r="AE40" s="36"/>
      <c r="AF40" s="35"/>
      <c r="AG40" s="36"/>
      <c r="AH40" s="35"/>
      <c r="AI40" s="35"/>
      <c r="AJ40" s="6" t="b">
        <v>0</v>
      </c>
      <c r="AK40" s="6" t="s">
        <v>216</v>
      </c>
      <c r="AL40" s="36"/>
      <c r="AM40" s="8">
        <v>3</v>
      </c>
      <c r="AN40" s="8">
        <v>500</v>
      </c>
      <c r="AO40" s="8">
        <v>500</v>
      </c>
      <c r="AP40" s="8">
        <v>2000</v>
      </c>
      <c r="AQ40" s="36"/>
      <c r="AR40" s="8">
        <f>$A40</f>
        <v>1330104</v>
      </c>
      <c r="AS40" s="35"/>
      <c r="AT40" s="35"/>
      <c r="AU40" s="35"/>
      <c r="AV40" s="35"/>
      <c r="AW40" s="35"/>
      <c r="AX40" s="35"/>
      <c r="AY40" s="35"/>
      <c r="AZ40" s="46">
        <v>1</v>
      </c>
      <c r="BA40" s="8" t="s">
        <v>217</v>
      </c>
    </row>
    <row r="41" spans="1:53">
      <c r="A41" s="6">
        <v>1330105</v>
      </c>
      <c r="B41" s="8">
        <v>0</v>
      </c>
      <c r="C41" s="7" t="s">
        <v>218</v>
      </c>
      <c r="F41" s="6" t="str">
        <f t="shared" si="0"/>
        <v>device_name_1330105_bird_slingshot</v>
      </c>
      <c r="H41" s="6" t="str">
        <f>_xlfn.LET(_xlpm.get_device_type,VLOOKUP(VALUE(MID(A41,3,1)),tb_device_info_type[#All],3,0),_xlpm.check_if_wheel,IF(LEFT(A41,2)="12","wheel",_xlpm.get_device_type),_xlpm.raw_output,IF($A41&lt;&gt;"",_xlfn.TEXTJOIN("_",1,"device_alt",_xlpm.check_if_wheel),""),IFERROR(_xlpm.raw_output,"information missing"))</f>
        <v>device_alt_unique</v>
      </c>
      <c r="I41" s="6" t="str" cm="1">
        <f t="array" ref="I41">_xlfn.LET(_xlpm.icon_state,1,_xlfn.IFS($A41="","",ISTEXT($N41),_xlfn.CONCAT($N41,_xlpm.icon_state),TRUE,_xlfn.CONCAT("di_",_xlpm.icon_state,"[icon_device_",_xlpm.icon_state,"_",IF($N41&lt;&gt;"",$N41,0),"]")))</f>
        <v>di_1[icon_device_1_0]</v>
      </c>
      <c r="J41" s="6" t="str" cm="1">
        <f t="array" ref="J41">_xlfn.LET(_xlpm.icon_state,2,_xlfn.IFS($A41="","",ISTEXT($N41),_xlfn.CONCAT($N41,_xlpm.icon_state),TRUE,_xlfn.CONCAT("di_",_xlpm.icon_state,"[icon_device_",_xlpm.icon_state,"_",IF($N41&lt;&gt;"",$N41,0),"]")))</f>
        <v>di_2[icon_device_2_0]</v>
      </c>
      <c r="K41" s="6" t="str" cm="1">
        <f t="array" ref="K41">_xlfn.LET(_xlpm.icon_state,3,_xlfn.IFS($A41="","",ISTEXT($N41),_xlfn.CONCAT($N41,_xlpm.icon_state),TRUE,_xlfn.CONCAT("di_",_xlpm.icon_state,"[icon_device_",_xlpm.icon_state,"_",IF($N41&lt;&gt;"",$N41,0),"]")))</f>
        <v>di_3[icon_device_3_0]</v>
      </c>
      <c r="L41" s="6" t="str" cm="1">
        <f t="array" ref="L41">_xlfn.IFS($A41="","",ISTEXT($N41),_xlfn.CONCAT("icon_device_wheel_large"),TRUE,_xlfn.CONCAT("di_info","[device_info_",IF($N41&lt;&gt;"",$N41,0),"]"))</f>
        <v>di_info[device_info_0]</v>
      </c>
      <c r="M41" s="6" t="str" cm="1">
        <f t="array" ref="M41">_xlfn.IFS($A41="","",ISTEXT($N41),_xlfn.CONCAT("dwt","[device_wheel_thumbnail_",RIGHT($A41,1),"]"),TRUE,_xlfn.CONCAT("dt","[device_thumbnail_",IF($N41&lt;&gt;"",$N41,0),"]"))</f>
        <v>dt[device_thumbnail_0]</v>
      </c>
      <c r="O41" s="6" t="s">
        <v>102</v>
      </c>
      <c r="P41" s="6" t="s">
        <v>103</v>
      </c>
      <c r="Q41" s="33">
        <v>1420300</v>
      </c>
      <c r="R41" s="7" t="str" cm="1">
        <f t="array" ref="R41">IFERROR(_xlfn.TEXTJOIN(";",1,_xlfn.MAP(_xlfn.TEXTSPLIT(Q41,";"),_xlfn.LAMBDA(_xlpm.x,IFERROR(VLOOKUP(VALUE(_xlpm.x),device_tag!A:B,2,0),"error")))),"")</f>
        <v>独特设备</v>
      </c>
      <c r="S41" s="8" t="s">
        <v>124</v>
      </c>
      <c r="U41" s="20">
        <v>0</v>
      </c>
      <c r="Z41" s="20" t="s">
        <v>112</v>
      </c>
      <c r="AA41" s="20" t="s">
        <v>219</v>
      </c>
      <c r="AB41" s="21" t="str">
        <f t="shared" si="33"/>
        <v>dp_1330105_bird_slingshot</v>
      </c>
      <c r="AC41" s="8">
        <v>100</v>
      </c>
      <c r="AD41" s="8">
        <v>100</v>
      </c>
      <c r="AE41" s="36"/>
    </row>
    <row r="42" spans="1:53">
      <c r="A42" s="6">
        <v>1330106</v>
      </c>
      <c r="B42" s="8">
        <v>0</v>
      </c>
      <c r="C42" s="7" t="s">
        <v>220</v>
      </c>
      <c r="F42" s="6" t="str">
        <f t="shared" si="0"/>
        <v>device_name_1330106_huge_ballista</v>
      </c>
      <c r="H42" s="6" t="str">
        <f>_xlfn.LET(_xlpm.get_device_type,VLOOKUP(VALUE(MID(A42,3,1)),tb_device_info_type[#All],3,0),_xlpm.check_if_wheel,IF(LEFT(A42,2)="12","wheel",_xlpm.get_device_type),_xlpm.raw_output,IF($A42&lt;&gt;"",_xlfn.TEXTJOIN("_",1,"device_alt",_xlpm.check_if_wheel),""),IFERROR(_xlpm.raw_output,"information missing"))</f>
        <v>device_alt_unique</v>
      </c>
      <c r="I42" s="6" t="str" cm="1">
        <f t="array" ref="I42">_xlfn.LET(_xlpm.icon_state,1,_xlfn.IFS($A42="","",ISTEXT($N42),_xlfn.CONCAT($N42,_xlpm.icon_state),TRUE,_xlfn.CONCAT("di_",_xlpm.icon_state,"[icon_device_",_xlpm.icon_state,"_",IF($N42&lt;&gt;"",$N42,0),"]")))</f>
        <v>di_1[icon_device_1_0]</v>
      </c>
      <c r="J42" s="6" t="str" cm="1">
        <f t="array" ref="J42">_xlfn.LET(_xlpm.icon_state,2,_xlfn.IFS($A42="","",ISTEXT($N42),_xlfn.CONCAT($N42,_xlpm.icon_state),TRUE,_xlfn.CONCAT("di_",_xlpm.icon_state,"[icon_device_",_xlpm.icon_state,"_",IF($N42&lt;&gt;"",$N42,0),"]")))</f>
        <v>di_2[icon_device_2_0]</v>
      </c>
      <c r="K42" s="6" t="str" cm="1">
        <f t="array" ref="K42">_xlfn.LET(_xlpm.icon_state,3,_xlfn.IFS($A42="","",ISTEXT($N42),_xlfn.CONCAT($N42,_xlpm.icon_state),TRUE,_xlfn.CONCAT("di_",_xlpm.icon_state,"[icon_device_",_xlpm.icon_state,"_",IF($N42&lt;&gt;"",$N42,0),"]")))</f>
        <v>di_3[icon_device_3_0]</v>
      </c>
      <c r="L42" s="6" t="str" cm="1">
        <f t="array" ref="L42">_xlfn.IFS($A42="","",ISTEXT($N42),_xlfn.CONCAT("icon_device_wheel_large"),TRUE,_xlfn.CONCAT("di_info","[device_info_",IF($N42&lt;&gt;"",$N42,0),"]"))</f>
        <v>di_info[device_info_0]</v>
      </c>
      <c r="M42" s="6" t="str" cm="1">
        <f t="array" ref="M42">_xlfn.IFS($A42="","",ISTEXT($N42),_xlfn.CONCAT("dwt","[device_wheel_thumbnail_",RIGHT($A42,1),"]"),TRUE,_xlfn.CONCAT("dt","[device_thumbnail_",IF($N42&lt;&gt;"",$N42,0),"]"))</f>
        <v>dt[device_thumbnail_0]</v>
      </c>
      <c r="O42" s="6" t="s">
        <v>102</v>
      </c>
      <c r="P42" s="6" t="s">
        <v>103</v>
      </c>
      <c r="Q42" s="33">
        <v>1420300</v>
      </c>
      <c r="R42" s="7" t="str" cm="1">
        <f t="array" ref="R42">IFERROR(_xlfn.TEXTJOIN(";",1,_xlfn.MAP(_xlfn.TEXTSPLIT(Q42,";"),_xlfn.LAMBDA(_xlpm.x,IFERROR(VLOOKUP(VALUE(_xlpm.x),device_tag!A:B,2,0),"error")))),"")</f>
        <v>独特设备</v>
      </c>
      <c r="S42" s="8" t="s">
        <v>124</v>
      </c>
      <c r="U42" s="20">
        <v>0</v>
      </c>
      <c r="Z42" s="20" t="s">
        <v>105</v>
      </c>
      <c r="AA42" s="20" t="s">
        <v>221</v>
      </c>
      <c r="AB42" s="37" t="s">
        <v>222</v>
      </c>
      <c r="AC42" s="8">
        <v>100</v>
      </c>
      <c r="AD42" s="8">
        <v>100</v>
      </c>
      <c r="AE42" s="36"/>
      <c r="AF42" s="36"/>
      <c r="AG42" s="8" t="str">
        <f t="shared" ref="AG42" si="34">_xlfn.TEXTJOIN("~",1,AH42:AI42)</f>
        <v>1.4~12.5</v>
      </c>
      <c r="AH42" s="23">
        <v>1.4</v>
      </c>
      <c r="AI42" s="23">
        <v>12.5</v>
      </c>
      <c r="AJ42" s="6" t="b">
        <v>0</v>
      </c>
      <c r="AK42" s="6" t="s">
        <v>223</v>
      </c>
      <c r="AL42" s="36"/>
      <c r="AM42" s="8">
        <v>0</v>
      </c>
      <c r="AN42" s="35"/>
      <c r="AO42" s="36"/>
      <c r="AP42" s="36"/>
      <c r="AQ42" s="36"/>
      <c r="AR42" s="8">
        <f>$A42</f>
        <v>1330106</v>
      </c>
      <c r="AS42" s="35"/>
      <c r="AT42" s="35"/>
      <c r="AU42" s="35"/>
      <c r="AV42" s="35"/>
      <c r="AW42" s="8" t="str">
        <f t="shared" ref="AW42" si="35">_xlfn.TEXTJOIN("~",1,AX42:AY42)</f>
        <v>6~3</v>
      </c>
      <c r="AX42" s="23">
        <v>6</v>
      </c>
      <c r="AY42" s="23">
        <v>3</v>
      </c>
      <c r="AZ42" s="46">
        <v>1</v>
      </c>
      <c r="BA42" s="8" t="s">
        <v>224</v>
      </c>
    </row>
    <row r="43" spans="1:53">
      <c r="A43" s="6">
        <v>1330107</v>
      </c>
      <c r="B43" s="8">
        <v>0</v>
      </c>
      <c r="C43" s="7" t="s">
        <v>225</v>
      </c>
      <c r="D43" s="7" t="s">
        <v>226</v>
      </c>
      <c r="E43" s="27" t="s">
        <v>180</v>
      </c>
      <c r="F43" s="6" t="str">
        <f t="shared" si="0"/>
        <v>device_name_1330107</v>
      </c>
      <c r="H43" s="6" t="str">
        <f>_xlfn.LET(_xlpm.get_device_type,VLOOKUP(VALUE(MID(A43,3,1)),tb_device_info_type[#All],3,0),_xlpm.check_if_wheel,IF(LEFT(A43,2)="12","wheel",_xlpm.get_device_type),_xlpm.raw_output,IF($A43&lt;&gt;"",_xlfn.TEXTJOIN("_",1,"device_alt",_xlpm.check_if_wheel),""),IFERROR(_xlpm.raw_output,"information missing"))</f>
        <v>device_alt_unique</v>
      </c>
      <c r="I43" s="6" t="str" cm="1">
        <f t="array" ref="I43">_xlfn.LET(_xlpm.icon_state,1,_xlfn.IFS($A43="","",ISTEXT($N43),_xlfn.CONCAT($N43,_xlpm.icon_state),TRUE,_xlfn.CONCAT("di_",_xlpm.icon_state,"[icon_device_",_xlpm.icon_state,"_",IF($N43&lt;&gt;"",$N43,0),"]")))</f>
        <v>di_1[icon_device_1_0]</v>
      </c>
      <c r="J43" s="6" t="str" cm="1">
        <f t="array" ref="J43">_xlfn.LET(_xlpm.icon_state,2,_xlfn.IFS($A43="","",ISTEXT($N43),_xlfn.CONCAT($N43,_xlpm.icon_state),TRUE,_xlfn.CONCAT("di_",_xlpm.icon_state,"[icon_device_",_xlpm.icon_state,"_",IF($N43&lt;&gt;"",$N43,0),"]")))</f>
        <v>di_2[icon_device_2_0]</v>
      </c>
      <c r="K43" s="6" t="str" cm="1">
        <f t="array" ref="K43">_xlfn.LET(_xlpm.icon_state,3,_xlfn.IFS($A43="","",ISTEXT($N43),_xlfn.CONCAT($N43,_xlpm.icon_state),TRUE,_xlfn.CONCAT("di_",_xlpm.icon_state,"[icon_device_",_xlpm.icon_state,"_",IF($N43&lt;&gt;"",$N43,0),"]")))</f>
        <v>di_3[icon_device_3_0]</v>
      </c>
      <c r="L43" s="6" t="str" cm="1">
        <f t="array" ref="L43">_xlfn.IFS($A43="","",ISTEXT($N43),_xlfn.CONCAT("icon_device_wheel_large"),TRUE,_xlfn.CONCAT("di_info","[device_info_",IF($N43&lt;&gt;"",$N43,0),"]"))</f>
        <v>di_info[device_info_0]</v>
      </c>
      <c r="M43" s="6" t="str" cm="1">
        <f t="array" ref="M43">_xlfn.IFS($A43="","",ISTEXT($N43),_xlfn.CONCAT("dwt","[device_wheel_thumbnail_",RIGHT($A43,1),"]"),TRUE,_xlfn.CONCAT("dt","[device_thumbnail_",IF($N43&lt;&gt;"",$N43,0),"]"))</f>
        <v>dt[device_thumbnail_0]</v>
      </c>
      <c r="O43" s="6" t="s">
        <v>102</v>
      </c>
      <c r="P43" s="6" t="s">
        <v>103</v>
      </c>
      <c r="Q43" s="33">
        <v>1420300</v>
      </c>
      <c r="R43" s="7" t="str" cm="1">
        <f t="array" ref="R43">IFERROR(_xlfn.TEXTJOIN(";",1,_xlfn.MAP(_xlfn.TEXTSPLIT(Q43,";"),_xlfn.LAMBDA(_xlpm.x,IFERROR(VLOOKUP(VALUE(_xlpm.x),device_tag!A:B,2,0),"error")))),"")</f>
        <v>独特设备</v>
      </c>
      <c r="S43" s="8" t="s">
        <v>124</v>
      </c>
      <c r="Z43" s="20" t="s">
        <v>105</v>
      </c>
      <c r="AB43" s="21" t="str">
        <f>_xlfn.TEXTJOIN("_",TRUE,"device",A43,AK43)</f>
        <v>device_1330107_BlackHole</v>
      </c>
      <c r="AC43" s="8">
        <v>70</v>
      </c>
      <c r="AD43" s="8">
        <v>5</v>
      </c>
      <c r="AE43" s="8">
        <v>5</v>
      </c>
      <c r="AF43" s="8">
        <v>360</v>
      </c>
      <c r="AG43" s="8" t="str">
        <f t="shared" ref="AG43:AG44" si="36">_xlfn.TEXTJOIN("~",1,AH43:AI43)</f>
        <v>1.4~12.5</v>
      </c>
      <c r="AH43" s="23">
        <v>1.4</v>
      </c>
      <c r="AI43" s="23">
        <v>12.5</v>
      </c>
      <c r="AJ43" s="6" t="b">
        <v>0</v>
      </c>
      <c r="AK43" s="33" t="s">
        <v>227</v>
      </c>
      <c r="AL43" s="36"/>
      <c r="AM43" s="8">
        <v>0</v>
      </c>
      <c r="AN43" s="35"/>
      <c r="AO43" s="36"/>
      <c r="AP43" s="36"/>
      <c r="AQ43" s="36"/>
      <c r="AR43" s="36"/>
      <c r="AS43" s="35"/>
      <c r="AT43" s="35"/>
      <c r="AU43" s="35"/>
      <c r="AV43" s="35"/>
      <c r="AW43" s="8" t="str">
        <f t="shared" ref="AW43:AW44" si="37">_xlfn.TEXTJOIN("~",1,AX43:AY43)</f>
        <v>6~3</v>
      </c>
      <c r="AX43" s="23">
        <v>6</v>
      </c>
      <c r="AY43" s="23">
        <v>3</v>
      </c>
      <c r="AZ43" s="46">
        <v>1</v>
      </c>
      <c r="BA43" s="8" t="s">
        <v>228</v>
      </c>
    </row>
    <row r="44" spans="1:53">
      <c r="A44" s="6">
        <v>1330108</v>
      </c>
      <c r="B44" s="8">
        <v>0</v>
      </c>
      <c r="C44" s="7" t="s">
        <v>229</v>
      </c>
      <c r="D44" s="7" t="s">
        <v>226</v>
      </c>
      <c r="E44" s="27" t="s">
        <v>180</v>
      </c>
      <c r="F44" s="6" t="str">
        <f t="shared" si="0"/>
        <v>device_name_1330108</v>
      </c>
      <c r="H44" s="6" t="str">
        <f>_xlfn.LET(_xlpm.get_device_type,VLOOKUP(VALUE(MID(A44,3,1)),tb_device_info_type[#All],3,0),_xlpm.check_if_wheel,IF(LEFT(A44,2)="12","wheel",_xlpm.get_device_type),_xlpm.raw_output,IF($A44&lt;&gt;"",_xlfn.TEXTJOIN("_",1,"device_alt",_xlpm.check_if_wheel),""),IFERROR(_xlpm.raw_output,"information missing"))</f>
        <v>device_alt_unique</v>
      </c>
      <c r="I44" s="6" t="str" cm="1">
        <f t="array" ref="I44">_xlfn.LET(_xlpm.icon_state,1,_xlfn.IFS($A44="","",ISTEXT($N44),_xlfn.CONCAT($N44,_xlpm.icon_state),TRUE,_xlfn.CONCAT("di_",_xlpm.icon_state,"[icon_device_",_xlpm.icon_state,"_",IF($N44&lt;&gt;"",$N44,0),"]")))</f>
        <v>di_1[icon_device_1_0]</v>
      </c>
      <c r="J44" s="6" t="str" cm="1">
        <f t="array" ref="J44">_xlfn.LET(_xlpm.icon_state,2,_xlfn.IFS($A44="","",ISTEXT($N44),_xlfn.CONCAT($N44,_xlpm.icon_state),TRUE,_xlfn.CONCAT("di_",_xlpm.icon_state,"[icon_device_",_xlpm.icon_state,"_",IF($N44&lt;&gt;"",$N44,0),"]")))</f>
        <v>di_2[icon_device_2_0]</v>
      </c>
      <c r="K44" s="6" t="str" cm="1">
        <f t="array" ref="K44">_xlfn.LET(_xlpm.icon_state,3,_xlfn.IFS($A44="","",ISTEXT($N44),_xlfn.CONCAT($N44,_xlpm.icon_state),TRUE,_xlfn.CONCAT("di_",_xlpm.icon_state,"[icon_device_",_xlpm.icon_state,"_",IF($N44&lt;&gt;"",$N44,0),"]")))</f>
        <v>di_3[icon_device_3_0]</v>
      </c>
      <c r="L44" s="6" t="str" cm="1">
        <f t="array" ref="L44">_xlfn.IFS($A44="","",ISTEXT($N44),_xlfn.CONCAT("icon_device_wheel_large"),TRUE,_xlfn.CONCAT("di_info","[device_info_",IF($N44&lt;&gt;"",$N44,0),"]"))</f>
        <v>di_info[device_info_0]</v>
      </c>
      <c r="M44" s="6" t="str" cm="1">
        <f t="array" ref="M44">_xlfn.IFS($A44="","",ISTEXT($N44),_xlfn.CONCAT("dwt","[device_wheel_thumbnail_",RIGHT($A44,1),"]"),TRUE,_xlfn.CONCAT("dt","[device_thumbnail_",IF($N44&lt;&gt;"",$N44,0),"]"))</f>
        <v>dt[device_thumbnail_0]</v>
      </c>
      <c r="O44" s="6" t="s">
        <v>102</v>
      </c>
      <c r="P44" s="6" t="s">
        <v>103</v>
      </c>
      <c r="Q44" s="33">
        <v>1420300</v>
      </c>
      <c r="R44" s="7" t="str" cm="1">
        <f t="array" ref="R44">IFERROR(_xlfn.TEXTJOIN(";",1,_xlfn.MAP(_xlfn.TEXTSPLIT(Q44,";"),_xlfn.LAMBDA(_xlpm.x,IFERROR(VLOOKUP(VALUE(_xlpm.x),device_tag!A:B,2,0),"error")))),"")</f>
        <v>独特设备</v>
      </c>
      <c r="S44" s="8" t="s">
        <v>124</v>
      </c>
      <c r="Z44" s="20" t="s">
        <v>105</v>
      </c>
      <c r="AB44" s="21" t="str">
        <f t="shared" ref="AB44" si="38">_xlfn.TEXTJOIN("_",TRUE,"device",A44,AK44)</f>
        <v>device_1330108_Magnet</v>
      </c>
      <c r="AC44" s="8">
        <v>70</v>
      </c>
      <c r="AD44" s="8">
        <v>5</v>
      </c>
      <c r="AE44" s="8">
        <v>5</v>
      </c>
      <c r="AF44" s="8">
        <v>360</v>
      </c>
      <c r="AG44" s="8" t="str">
        <f t="shared" si="36"/>
        <v>1.4~12.5</v>
      </c>
      <c r="AH44" s="23">
        <v>1.4</v>
      </c>
      <c r="AI44" s="23">
        <v>12.5</v>
      </c>
      <c r="AJ44" s="6" t="b">
        <v>0</v>
      </c>
      <c r="AK44" s="33" t="s">
        <v>230</v>
      </c>
      <c r="AL44" s="36"/>
      <c r="AM44" s="8">
        <v>0</v>
      </c>
      <c r="AN44" s="35"/>
      <c r="AO44" s="36"/>
      <c r="AP44" s="36"/>
      <c r="AQ44" s="36"/>
      <c r="AR44" s="36"/>
      <c r="AS44" s="35"/>
      <c r="AT44" s="35"/>
      <c r="AU44" s="35"/>
      <c r="AV44" s="35"/>
      <c r="AW44" s="8" t="str">
        <f t="shared" si="37"/>
        <v>6~3</v>
      </c>
      <c r="AX44" s="23">
        <v>6</v>
      </c>
      <c r="AY44" s="23">
        <v>3</v>
      </c>
      <c r="AZ44" s="46">
        <v>1</v>
      </c>
      <c r="BA44" s="8" t="s">
        <v>231</v>
      </c>
    </row>
    <row r="45" spans="1:53">
      <c r="A45" s="6">
        <v>1330109</v>
      </c>
      <c r="B45" s="8">
        <v>0</v>
      </c>
      <c r="C45" s="7" t="s">
        <v>232</v>
      </c>
      <c r="D45" s="7" t="s">
        <v>226</v>
      </c>
      <c r="E45" s="27" t="s">
        <v>180</v>
      </c>
      <c r="F45" s="6" t="str">
        <f t="shared" si="0"/>
        <v>device_name_1330109</v>
      </c>
      <c r="H45" s="6" t="str">
        <f>_xlfn.LET(_xlpm.get_device_type,VLOOKUP(VALUE(MID(A45,3,1)),tb_device_info_type[#All],3,0),_xlpm.check_if_wheel,IF(LEFT(A45,2)="12","wheel",_xlpm.get_device_type),_xlpm.raw_output,IF($A45&lt;&gt;"",_xlfn.TEXTJOIN("_",1,"device_alt",_xlpm.check_if_wheel),""),IFERROR(_xlpm.raw_output,"information missing"))</f>
        <v>device_alt_unique</v>
      </c>
      <c r="I45" s="6" t="str" cm="1">
        <f t="array" ref="I45">_xlfn.LET(_xlpm.icon_state,1,_xlfn.IFS($A45="","",ISTEXT($N45),_xlfn.CONCAT($N45,_xlpm.icon_state),TRUE,_xlfn.CONCAT("di_",_xlpm.icon_state,"[icon_device_",_xlpm.icon_state,"_",IF($N45&lt;&gt;"",$N45,0),"]")))</f>
        <v>di_1[icon_device_1_0]</v>
      </c>
      <c r="J45" s="6" t="str" cm="1">
        <f t="array" ref="J45">_xlfn.LET(_xlpm.icon_state,2,_xlfn.IFS($A45="","",ISTEXT($N45),_xlfn.CONCAT($N45,_xlpm.icon_state),TRUE,_xlfn.CONCAT("di_",_xlpm.icon_state,"[icon_device_",_xlpm.icon_state,"_",IF($N45&lt;&gt;"",$N45,0),"]")))</f>
        <v>di_2[icon_device_2_0]</v>
      </c>
      <c r="K45" s="6" t="str" cm="1">
        <f t="array" ref="K45">_xlfn.LET(_xlpm.icon_state,3,_xlfn.IFS($A45="","",ISTEXT($N45),_xlfn.CONCAT($N45,_xlpm.icon_state),TRUE,_xlfn.CONCAT("di_",_xlpm.icon_state,"[icon_device_",_xlpm.icon_state,"_",IF($N45&lt;&gt;"",$N45,0),"]")))</f>
        <v>di_3[icon_device_3_0]</v>
      </c>
      <c r="L45" s="6" t="str" cm="1">
        <f t="array" ref="L45">_xlfn.IFS($A45="","",ISTEXT($N45),_xlfn.CONCAT("icon_device_wheel_large"),TRUE,_xlfn.CONCAT("di_info","[device_info_",IF($N45&lt;&gt;"",$N45,0),"]"))</f>
        <v>di_info[device_info_0]</v>
      </c>
      <c r="M45" s="6" t="str" cm="1">
        <f t="array" ref="M45">_xlfn.IFS($A45="","",ISTEXT($N45),_xlfn.CONCAT("dwt","[device_wheel_thumbnail_",RIGHT($A45,1),"]"),TRUE,_xlfn.CONCAT("dt","[device_thumbnail_",IF($N45&lt;&gt;"",$N45,0),"]"))</f>
        <v>dt[device_thumbnail_0]</v>
      </c>
      <c r="O45" s="6" t="s">
        <v>102</v>
      </c>
      <c r="P45" s="6" t="s">
        <v>103</v>
      </c>
      <c r="Q45" s="33">
        <v>1420300</v>
      </c>
      <c r="R45" s="7" t="str" cm="1">
        <f t="array" ref="R45">IFERROR(_xlfn.TEXTJOIN(";",1,_xlfn.MAP(_xlfn.TEXTSPLIT(Q45,";"),_xlfn.LAMBDA(_xlpm.x,IFERROR(VLOOKUP(VALUE(_xlpm.x),device_tag!A:B,2,0),"error")))),"")</f>
        <v>独特设备</v>
      </c>
      <c r="S45" s="8" t="s">
        <v>124</v>
      </c>
      <c r="Z45" s="20" t="s">
        <v>105</v>
      </c>
      <c r="AB45" s="21" t="str">
        <f t="shared" ref="AB45:AB49" si="39">_xlfn.TEXTJOIN("_",TRUE,"device",A45,AK45)</f>
        <v>device_1330109_Recycler</v>
      </c>
      <c r="AC45" s="8">
        <v>70</v>
      </c>
      <c r="AD45" s="8">
        <v>5</v>
      </c>
      <c r="AE45" s="8">
        <v>5</v>
      </c>
      <c r="AF45" s="8">
        <v>360</v>
      </c>
      <c r="AG45" s="8" t="str">
        <f t="shared" ref="AG45:AG47" si="40">_xlfn.TEXTJOIN("~",1,AH45:AI45)</f>
        <v>1.4~12.5</v>
      </c>
      <c r="AH45" s="23">
        <v>1.4</v>
      </c>
      <c r="AI45" s="23">
        <v>12.5</v>
      </c>
      <c r="AJ45" s="6" t="b">
        <v>0</v>
      </c>
      <c r="AK45" s="33" t="s">
        <v>233</v>
      </c>
      <c r="AL45" s="36"/>
      <c r="AM45" s="8">
        <v>0</v>
      </c>
      <c r="AN45" s="35"/>
      <c r="AO45" s="36"/>
      <c r="AP45" s="36"/>
      <c r="AQ45" s="36"/>
      <c r="AR45" s="36"/>
      <c r="AS45" s="35"/>
      <c r="AT45" s="35"/>
      <c r="AU45" s="35"/>
      <c r="AV45" s="35"/>
      <c r="AW45" s="8" t="str">
        <f t="shared" ref="AW45:AW47" si="41">_xlfn.TEXTJOIN("~",1,AX45:AY45)</f>
        <v>6~3</v>
      </c>
      <c r="AX45" s="23">
        <v>6</v>
      </c>
      <c r="AY45" s="23">
        <v>3</v>
      </c>
      <c r="AZ45" s="46">
        <v>1</v>
      </c>
      <c r="BA45" s="8" t="s">
        <v>234</v>
      </c>
    </row>
    <row r="46" spans="1:53">
      <c r="A46" s="6">
        <v>1330110</v>
      </c>
      <c r="B46" s="8">
        <v>0</v>
      </c>
      <c r="C46" s="7" t="s">
        <v>235</v>
      </c>
      <c r="D46" s="7" t="s">
        <v>226</v>
      </c>
      <c r="E46" s="27" t="s">
        <v>180</v>
      </c>
      <c r="F46" s="6" t="str">
        <f t="shared" si="0"/>
        <v>device_name_1330110</v>
      </c>
      <c r="H46" s="6" t="str">
        <f>_xlfn.LET(_xlpm.get_device_type,VLOOKUP(VALUE(MID(A46,3,1)),tb_device_info_type[#All],3,0),_xlpm.check_if_wheel,IF(LEFT(A46,2)="12","wheel",_xlpm.get_device_type),_xlpm.raw_output,IF($A46&lt;&gt;"",_xlfn.TEXTJOIN("_",1,"device_alt",_xlpm.check_if_wheel),""),IFERROR(_xlpm.raw_output,"information missing"))</f>
        <v>device_alt_unique</v>
      </c>
      <c r="I46" s="6" t="str" cm="1">
        <f t="array" ref="I46">_xlfn.LET(_xlpm.icon_state,1,_xlfn.IFS($A46="","",ISTEXT($N46),_xlfn.CONCAT($N46,_xlpm.icon_state),TRUE,_xlfn.CONCAT("di_",_xlpm.icon_state,"[icon_device_",_xlpm.icon_state,"_",IF($N46&lt;&gt;"",$N46,0),"]")))</f>
        <v>di_1[icon_device_1_0]</v>
      </c>
      <c r="J46" s="6" t="str" cm="1">
        <f t="array" ref="J46">_xlfn.LET(_xlpm.icon_state,2,_xlfn.IFS($A46="","",ISTEXT($N46),_xlfn.CONCAT($N46,_xlpm.icon_state),TRUE,_xlfn.CONCAT("di_",_xlpm.icon_state,"[icon_device_",_xlpm.icon_state,"_",IF($N46&lt;&gt;"",$N46,0),"]")))</f>
        <v>di_2[icon_device_2_0]</v>
      </c>
      <c r="K46" s="6" t="str" cm="1">
        <f t="array" ref="K46">_xlfn.LET(_xlpm.icon_state,3,_xlfn.IFS($A46="","",ISTEXT($N46),_xlfn.CONCAT($N46,_xlpm.icon_state),TRUE,_xlfn.CONCAT("di_",_xlpm.icon_state,"[icon_device_",_xlpm.icon_state,"_",IF($N46&lt;&gt;"",$N46,0),"]")))</f>
        <v>di_3[icon_device_3_0]</v>
      </c>
      <c r="L46" s="6" t="str" cm="1">
        <f t="array" ref="L46">_xlfn.IFS($A46="","",ISTEXT($N46),_xlfn.CONCAT("icon_device_wheel_large"),TRUE,_xlfn.CONCAT("di_info","[device_info_",IF($N46&lt;&gt;"",$N46,0),"]"))</f>
        <v>di_info[device_info_0]</v>
      </c>
      <c r="M46" s="6" t="str" cm="1">
        <f t="array" ref="M46">_xlfn.IFS($A46="","",ISTEXT($N46),_xlfn.CONCAT("dwt","[device_wheel_thumbnail_",RIGHT($A46,1),"]"),TRUE,_xlfn.CONCAT("dt","[device_thumbnail_",IF($N46&lt;&gt;"",$N46,0),"]"))</f>
        <v>dt[device_thumbnail_0]</v>
      </c>
      <c r="O46" s="6" t="s">
        <v>102</v>
      </c>
      <c r="P46" s="6" t="s">
        <v>103</v>
      </c>
      <c r="Q46" s="33">
        <v>1420300</v>
      </c>
      <c r="R46" s="7" t="str" cm="1">
        <f t="array" ref="R46">IFERROR(_xlfn.TEXTJOIN(";",1,_xlfn.MAP(_xlfn.TEXTSPLIT(Q46,";"),_xlfn.LAMBDA(_xlpm.x,IFERROR(VLOOKUP(VALUE(_xlpm.x),device_tag!A:B,2,0),"error")))),"")</f>
        <v>独特设备</v>
      </c>
      <c r="S46" s="8" t="s">
        <v>124</v>
      </c>
      <c r="Z46" s="20" t="s">
        <v>105</v>
      </c>
      <c r="AB46" s="21" t="str">
        <f t="shared" ref="AB46:AB47" si="42">_xlfn.TEXTJOIN("_",TRUE,"device",A46,AK46)</f>
        <v>device_1330110_BigDitto</v>
      </c>
      <c r="AC46" s="8">
        <v>70</v>
      </c>
      <c r="AD46" s="8">
        <v>5</v>
      </c>
      <c r="AE46" s="8">
        <v>5</v>
      </c>
      <c r="AF46" s="8">
        <v>360</v>
      </c>
      <c r="AG46" s="8" t="str">
        <f t="shared" si="40"/>
        <v>1.4~12.5</v>
      </c>
      <c r="AH46" s="23">
        <v>1.4</v>
      </c>
      <c r="AI46" s="23">
        <v>12.5</v>
      </c>
      <c r="AJ46" s="6" t="b">
        <v>0</v>
      </c>
      <c r="AK46" s="33" t="s">
        <v>236</v>
      </c>
      <c r="AL46" s="36"/>
      <c r="AM46" s="8">
        <v>0</v>
      </c>
      <c r="AN46" s="35"/>
      <c r="AO46" s="36"/>
      <c r="AP46" s="36"/>
      <c r="AQ46" s="36"/>
      <c r="AR46" s="36"/>
      <c r="AS46" s="35"/>
      <c r="AT46" s="35"/>
      <c r="AU46" s="35"/>
      <c r="AV46" s="35"/>
      <c r="AW46" s="8" t="str">
        <f t="shared" si="41"/>
        <v>6~3</v>
      </c>
      <c r="AX46" s="23">
        <v>6</v>
      </c>
      <c r="AY46" s="23">
        <v>3</v>
      </c>
      <c r="AZ46" s="46">
        <v>1</v>
      </c>
      <c r="BA46" s="8" t="s">
        <v>237</v>
      </c>
    </row>
    <row r="47" spans="1:53">
      <c r="A47" s="6">
        <v>1330111</v>
      </c>
      <c r="B47" s="8">
        <v>0</v>
      </c>
      <c r="C47" s="7" t="s">
        <v>238</v>
      </c>
      <c r="D47" s="7" t="s">
        <v>226</v>
      </c>
      <c r="E47" s="27" t="s">
        <v>180</v>
      </c>
      <c r="F47" s="6" t="str">
        <f t="shared" si="0"/>
        <v>device_name_1330111</v>
      </c>
      <c r="H47" s="6" t="str">
        <f>_xlfn.LET(_xlpm.get_device_type,VLOOKUP(VALUE(MID(A47,3,1)),tb_device_info_type[#All],3,0),_xlpm.check_if_wheel,IF(LEFT(A47,2)="12","wheel",_xlpm.get_device_type),_xlpm.raw_output,IF($A47&lt;&gt;"",_xlfn.TEXTJOIN("_",1,"device_alt",_xlpm.check_if_wheel),""),IFERROR(_xlpm.raw_output,"information missing"))</f>
        <v>device_alt_unique</v>
      </c>
      <c r="I47" s="6" t="str" cm="1">
        <f t="array" ref="I47">_xlfn.LET(_xlpm.icon_state,1,_xlfn.IFS($A47="","",ISTEXT($N47),_xlfn.CONCAT($N47,_xlpm.icon_state),TRUE,_xlfn.CONCAT("di_",_xlpm.icon_state,"[icon_device_",_xlpm.icon_state,"_",IF($N47&lt;&gt;"",$N47,0),"]")))</f>
        <v>di_1[icon_device_1_0]</v>
      </c>
      <c r="J47" s="6" t="str" cm="1">
        <f t="array" ref="J47">_xlfn.LET(_xlpm.icon_state,2,_xlfn.IFS($A47="","",ISTEXT($N47),_xlfn.CONCAT($N47,_xlpm.icon_state),TRUE,_xlfn.CONCAT("di_",_xlpm.icon_state,"[icon_device_",_xlpm.icon_state,"_",IF($N47&lt;&gt;"",$N47,0),"]")))</f>
        <v>di_2[icon_device_2_0]</v>
      </c>
      <c r="K47" s="6" t="str" cm="1">
        <f t="array" ref="K47">_xlfn.LET(_xlpm.icon_state,3,_xlfn.IFS($A47="","",ISTEXT($N47),_xlfn.CONCAT($N47,_xlpm.icon_state),TRUE,_xlfn.CONCAT("di_",_xlpm.icon_state,"[icon_device_",_xlpm.icon_state,"_",IF($N47&lt;&gt;"",$N47,0),"]")))</f>
        <v>di_3[icon_device_3_0]</v>
      </c>
      <c r="L47" s="6" t="str" cm="1">
        <f t="array" ref="L47">_xlfn.IFS($A47="","",ISTEXT($N47),_xlfn.CONCAT("icon_device_wheel_large"),TRUE,_xlfn.CONCAT("di_info","[device_info_",IF($N47&lt;&gt;"",$N47,0),"]"))</f>
        <v>di_info[device_info_0]</v>
      </c>
      <c r="M47" s="6" t="str" cm="1">
        <f t="array" ref="M47">_xlfn.IFS($A47="","",ISTEXT($N47),_xlfn.CONCAT("dwt","[device_wheel_thumbnail_",RIGHT($A47,1),"]"),TRUE,_xlfn.CONCAT("dt","[device_thumbnail_",IF($N47&lt;&gt;"",$N47,0),"]"))</f>
        <v>dt[device_thumbnail_0]</v>
      </c>
      <c r="O47" s="6" t="s">
        <v>102</v>
      </c>
      <c r="P47" s="6" t="s">
        <v>103</v>
      </c>
      <c r="Q47" s="33">
        <v>1420300</v>
      </c>
      <c r="R47" s="7" t="str" cm="1">
        <f t="array" ref="R47">IFERROR(_xlfn.TEXTJOIN(";",1,_xlfn.MAP(_xlfn.TEXTSPLIT(Q47,";"),_xlfn.LAMBDA(_xlpm.x,IFERROR(VLOOKUP(VALUE(_xlpm.x),device_tag!A:B,2,0),"error")))),"")</f>
        <v>独特设备</v>
      </c>
      <c r="S47" s="8" t="s">
        <v>124</v>
      </c>
      <c r="Z47" s="20" t="s">
        <v>105</v>
      </c>
      <c r="AB47" s="21" t="str">
        <f t="shared" si="42"/>
        <v>device_1330111_SmallDitto</v>
      </c>
      <c r="AC47" s="8">
        <v>70</v>
      </c>
      <c r="AD47" s="8">
        <v>5</v>
      </c>
      <c r="AE47" s="8">
        <v>5</v>
      </c>
      <c r="AF47" s="8">
        <v>360</v>
      </c>
      <c r="AG47" s="8" t="str">
        <f t="shared" si="40"/>
        <v>1.4~12.5</v>
      </c>
      <c r="AH47" s="23">
        <v>1.4</v>
      </c>
      <c r="AI47" s="23">
        <v>12.5</v>
      </c>
      <c r="AJ47" s="6" t="b">
        <v>0</v>
      </c>
      <c r="AK47" s="33" t="s">
        <v>239</v>
      </c>
      <c r="AL47" s="36"/>
      <c r="AM47" s="8">
        <v>0</v>
      </c>
      <c r="AN47" s="35"/>
      <c r="AO47" s="36"/>
      <c r="AP47" s="36"/>
      <c r="AQ47" s="36"/>
      <c r="AR47" s="36"/>
      <c r="AS47" s="35"/>
      <c r="AT47" s="35"/>
      <c r="AU47" s="35"/>
      <c r="AV47" s="35"/>
      <c r="AW47" s="8" t="str">
        <f t="shared" si="41"/>
        <v>6~3</v>
      </c>
      <c r="AX47" s="23">
        <v>6</v>
      </c>
      <c r="AY47" s="23">
        <v>3</v>
      </c>
      <c r="AZ47" s="46">
        <v>1</v>
      </c>
      <c r="BA47" s="8" t="s">
        <v>237</v>
      </c>
    </row>
    <row r="48" spans="1:53">
      <c r="A48" s="6">
        <v>1330112</v>
      </c>
      <c r="B48" s="8">
        <v>0</v>
      </c>
      <c r="C48" s="7" t="s">
        <v>240</v>
      </c>
      <c r="D48" s="7" t="s">
        <v>226</v>
      </c>
      <c r="E48" s="27" t="s">
        <v>180</v>
      </c>
      <c r="F48" s="6" t="str">
        <f t="shared" si="0"/>
        <v>device_name_1330112</v>
      </c>
      <c r="H48" s="6" t="str">
        <f>_xlfn.LET(_xlpm.get_device_type,VLOOKUP(VALUE(MID(A48,3,1)),tb_device_info_type[#All],3,0),_xlpm.check_if_wheel,IF(LEFT(A48,2)="12","wheel",_xlpm.get_device_type),_xlpm.raw_output,IF($A48&lt;&gt;"",_xlfn.TEXTJOIN("_",1,"device_alt",_xlpm.check_if_wheel),""),IFERROR(_xlpm.raw_output,"information missing"))</f>
        <v>device_alt_unique</v>
      </c>
      <c r="I48" s="6" t="str" cm="1">
        <f t="array" ref="I48">_xlfn.LET(_xlpm.icon_state,1,_xlfn.IFS($A48="","",ISTEXT($N48),_xlfn.CONCAT($N48,_xlpm.icon_state),TRUE,_xlfn.CONCAT("di_",_xlpm.icon_state,"[icon_device_",_xlpm.icon_state,"_",IF($N48&lt;&gt;"",$N48,0),"]")))</f>
        <v>di_1[icon_device_1_0]</v>
      </c>
      <c r="J48" s="6" t="str" cm="1">
        <f t="array" ref="J48">_xlfn.LET(_xlpm.icon_state,2,_xlfn.IFS($A48="","",ISTEXT($N48),_xlfn.CONCAT($N48,_xlpm.icon_state),TRUE,_xlfn.CONCAT("di_",_xlpm.icon_state,"[icon_device_",_xlpm.icon_state,"_",IF($N48&lt;&gt;"",$N48,0),"]")))</f>
        <v>di_2[icon_device_2_0]</v>
      </c>
      <c r="K48" s="6" t="str" cm="1">
        <f t="array" ref="K48">_xlfn.LET(_xlpm.icon_state,3,_xlfn.IFS($A48="","",ISTEXT($N48),_xlfn.CONCAT($N48,_xlpm.icon_state),TRUE,_xlfn.CONCAT("di_",_xlpm.icon_state,"[icon_device_",_xlpm.icon_state,"_",IF($N48&lt;&gt;"",$N48,0),"]")))</f>
        <v>di_3[icon_device_3_0]</v>
      </c>
      <c r="L48" s="6" t="str" cm="1">
        <f t="array" ref="L48">_xlfn.IFS($A48="","",ISTEXT($N48),_xlfn.CONCAT("icon_device_wheel_large"),TRUE,_xlfn.CONCAT("di_info","[device_info_",IF($N48&lt;&gt;"",$N48,0),"]"))</f>
        <v>di_info[device_info_0]</v>
      </c>
      <c r="M48" s="6" t="str" cm="1">
        <f t="array" ref="M48">_xlfn.IFS($A48="","",ISTEXT($N48),_xlfn.CONCAT("dwt","[device_wheel_thumbnail_",RIGHT($A48,1),"]"),TRUE,_xlfn.CONCAT("dt","[device_thumbnail_",IF($N48&lt;&gt;"",$N48,0),"]"))</f>
        <v>dt[device_thumbnail_0]</v>
      </c>
      <c r="O48" s="6" t="s">
        <v>102</v>
      </c>
      <c r="P48" s="6" t="s">
        <v>103</v>
      </c>
      <c r="Q48" s="33">
        <v>1420300</v>
      </c>
      <c r="R48" s="7" t="str" cm="1">
        <f t="array" ref="R48">IFERROR(_xlfn.TEXTJOIN(";",1,_xlfn.MAP(_xlfn.TEXTSPLIT(Q48,";"),_xlfn.LAMBDA(_xlpm.x,IFERROR(VLOOKUP(VALUE(_xlpm.x),device_tag!A:B,2,0),"error")))),"")</f>
        <v>独特设备</v>
      </c>
      <c r="S48" s="8" t="s">
        <v>124</v>
      </c>
      <c r="Z48" s="20" t="s">
        <v>105</v>
      </c>
      <c r="AB48" s="21" t="str">
        <f t="shared" si="39"/>
        <v>device_1330112_Shooter_Balloon</v>
      </c>
      <c r="AC48" s="8">
        <v>70</v>
      </c>
      <c r="AD48" s="8">
        <v>5</v>
      </c>
      <c r="AE48" s="8">
        <v>5</v>
      </c>
      <c r="AF48" s="8">
        <v>360</v>
      </c>
      <c r="AG48" s="8" t="str">
        <f t="shared" ref="AG48" si="43">_xlfn.TEXTJOIN("~",1,AH48:AI48)</f>
        <v>1.4~12.5</v>
      </c>
      <c r="AH48" s="23">
        <v>1.4</v>
      </c>
      <c r="AI48" s="23">
        <v>12.5</v>
      </c>
      <c r="AJ48" s="6" t="b">
        <v>0</v>
      </c>
      <c r="AK48" s="33" t="s">
        <v>241</v>
      </c>
      <c r="AL48" s="36"/>
      <c r="AM48" s="8">
        <v>0</v>
      </c>
      <c r="AN48" s="35"/>
      <c r="AO48" s="36"/>
      <c r="AP48" s="36"/>
      <c r="AQ48" s="36"/>
      <c r="AR48" s="44">
        <v>1321104</v>
      </c>
      <c r="AS48" s="35"/>
      <c r="AT48" s="35"/>
      <c r="AU48" s="35"/>
      <c r="AV48" s="35"/>
      <c r="AW48" s="8" t="str">
        <f t="shared" ref="AW48" si="44">_xlfn.TEXTJOIN("~",1,AX48:AY48)</f>
        <v>6~3</v>
      </c>
      <c r="AX48" s="23">
        <v>6</v>
      </c>
      <c r="AY48" s="23">
        <v>3</v>
      </c>
      <c r="AZ48" s="46">
        <v>1</v>
      </c>
      <c r="BA48" s="8" t="s">
        <v>242</v>
      </c>
    </row>
    <row r="49" spans="1:57">
      <c r="A49" s="6">
        <v>1330113</v>
      </c>
      <c r="B49" s="8">
        <v>0</v>
      </c>
      <c r="C49" s="7" t="s">
        <v>243</v>
      </c>
      <c r="D49" s="7" t="s">
        <v>226</v>
      </c>
      <c r="E49" s="27" t="s">
        <v>180</v>
      </c>
      <c r="F49" s="6" t="str">
        <f t="shared" si="0"/>
        <v>device_name_1330113</v>
      </c>
      <c r="H49" s="6" t="str">
        <f>_xlfn.LET(_xlpm.get_device_type,VLOOKUP(VALUE(MID(A49,3,1)),tb_device_info_type[#All],3,0),_xlpm.check_if_wheel,IF(LEFT(A49,2)="12","wheel",_xlpm.get_device_type),_xlpm.raw_output,IF($A49&lt;&gt;"",_xlfn.TEXTJOIN("_",1,"device_alt",_xlpm.check_if_wheel),""),IFERROR(_xlpm.raw_output,"information missing"))</f>
        <v>device_alt_unique</v>
      </c>
      <c r="I49" s="6" t="str" cm="1">
        <f t="array" ref="I49">_xlfn.LET(_xlpm.icon_state,1,_xlfn.IFS($A49="","",ISTEXT($N49),_xlfn.CONCAT($N49,_xlpm.icon_state),TRUE,_xlfn.CONCAT("di_",_xlpm.icon_state,"[icon_device_",_xlpm.icon_state,"_",IF($N49&lt;&gt;"",$N49,0),"]")))</f>
        <v>di_1[icon_device_1_0]</v>
      </c>
      <c r="J49" s="6" t="str" cm="1">
        <f t="array" ref="J49">_xlfn.LET(_xlpm.icon_state,2,_xlfn.IFS($A49="","",ISTEXT($N49),_xlfn.CONCAT($N49,_xlpm.icon_state),TRUE,_xlfn.CONCAT("di_",_xlpm.icon_state,"[icon_device_",_xlpm.icon_state,"_",IF($N49&lt;&gt;"",$N49,0),"]")))</f>
        <v>di_2[icon_device_2_0]</v>
      </c>
      <c r="K49" s="6" t="str" cm="1">
        <f t="array" ref="K49">_xlfn.LET(_xlpm.icon_state,3,_xlfn.IFS($A49="","",ISTEXT($N49),_xlfn.CONCAT($N49,_xlpm.icon_state),TRUE,_xlfn.CONCAT("di_",_xlpm.icon_state,"[icon_device_",_xlpm.icon_state,"_",IF($N49&lt;&gt;"",$N49,0),"]")))</f>
        <v>di_3[icon_device_3_0]</v>
      </c>
      <c r="L49" s="6" t="str" cm="1">
        <f t="array" ref="L49">_xlfn.IFS($A49="","",ISTEXT($N49),_xlfn.CONCAT("icon_device_wheel_large"),TRUE,_xlfn.CONCAT("di_info","[device_info_",IF($N49&lt;&gt;"",$N49,0),"]"))</f>
        <v>di_info[device_info_0]</v>
      </c>
      <c r="M49" s="6" t="str" cm="1">
        <f t="array" ref="M49">_xlfn.IFS($A49="","",ISTEXT($N49),_xlfn.CONCAT("dwt","[device_wheel_thumbnail_",RIGHT($A49,1),"]"),TRUE,_xlfn.CONCAT("dt","[device_thumbnail_",IF($N49&lt;&gt;"",$N49,0),"]"))</f>
        <v>dt[device_thumbnail_0]</v>
      </c>
      <c r="O49" s="6" t="s">
        <v>102</v>
      </c>
      <c r="P49" s="6" t="s">
        <v>103</v>
      </c>
      <c r="Q49" s="33">
        <v>1420300</v>
      </c>
      <c r="R49" s="7" t="str" cm="1">
        <f t="array" ref="R49">IFERROR(_xlfn.TEXTJOIN(";",1,_xlfn.MAP(_xlfn.TEXTSPLIT(Q49,";"),_xlfn.LAMBDA(_xlpm.x,IFERROR(VLOOKUP(VALUE(_xlpm.x),device_tag!A:B,2,0),"error")))),"")</f>
        <v>独特设备</v>
      </c>
      <c r="S49" s="8" t="s">
        <v>124</v>
      </c>
      <c r="Z49" s="20" t="s">
        <v>105</v>
      </c>
      <c r="AB49" s="21" t="str">
        <f t="shared" si="39"/>
        <v>device_1330113_Shooter_IronBall</v>
      </c>
      <c r="AC49" s="8">
        <v>70</v>
      </c>
      <c r="AD49" s="8">
        <v>5</v>
      </c>
      <c r="AE49" s="8">
        <v>5</v>
      </c>
      <c r="AF49" s="8">
        <v>360</v>
      </c>
      <c r="AG49" s="8" t="str">
        <f t="shared" ref="AG49" si="45">_xlfn.TEXTJOIN("~",1,AH49:AI49)</f>
        <v>1.4~12.5</v>
      </c>
      <c r="AH49" s="23">
        <v>1.4</v>
      </c>
      <c r="AI49" s="23">
        <v>12.5</v>
      </c>
      <c r="AJ49" s="6" t="b">
        <v>0</v>
      </c>
      <c r="AK49" s="33" t="s">
        <v>244</v>
      </c>
      <c r="AL49" s="36"/>
      <c r="AM49" s="8">
        <v>0</v>
      </c>
      <c r="AN49" s="35"/>
      <c r="AO49" s="36"/>
      <c r="AP49" s="36"/>
      <c r="AQ49" s="36"/>
      <c r="AR49" s="44">
        <v>1321104</v>
      </c>
      <c r="AS49" s="35"/>
      <c r="AT49" s="35"/>
      <c r="AU49" s="35"/>
      <c r="AV49" s="35"/>
      <c r="AW49" s="8" t="str">
        <f t="shared" ref="AW49" si="46">_xlfn.TEXTJOIN("~",1,AX49:AY49)</f>
        <v>6~3</v>
      </c>
      <c r="AX49" s="23">
        <v>6</v>
      </c>
      <c r="AY49" s="23">
        <v>3</v>
      </c>
      <c r="AZ49" s="46">
        <v>1</v>
      </c>
      <c r="BA49" s="8" t="s">
        <v>242</v>
      </c>
    </row>
    <row r="50" spans="1:57">
      <c r="A50" s="6">
        <v>1330127</v>
      </c>
      <c r="B50" s="8">
        <v>0</v>
      </c>
      <c r="C50" s="7" t="s">
        <v>245</v>
      </c>
      <c r="D50" s="7" t="s">
        <v>246</v>
      </c>
      <c r="E50" s="27" t="s">
        <v>180</v>
      </c>
      <c r="F50" s="6" t="str">
        <f t="shared" si="0"/>
        <v>device_name_1330127</v>
      </c>
      <c r="H50" s="6" t="str">
        <f>_xlfn.LET(_xlpm.get_device_type,VLOOKUP(VALUE(MID(A50,3,1)),tb_device_info_type[#All],3,0),_xlpm.check_if_wheel,IF(LEFT(A50,2)="12","wheel",_xlpm.get_device_type),_xlpm.raw_output,IF($A50&lt;&gt;"",_xlfn.TEXTJOIN("_",1,"device_alt",_xlpm.check_if_wheel),""),IFERROR(_xlpm.raw_output,"information missing"))</f>
        <v>device_alt_unique</v>
      </c>
      <c r="I50" s="6" t="str" cm="1">
        <f t="array" ref="I50">_xlfn.LET(_xlpm.icon_state,1,_xlfn.IFS($A50="","",ISTEXT($N50),_xlfn.CONCAT($N50,_xlpm.icon_state),TRUE,_xlfn.CONCAT("di_",_xlpm.icon_state,"[icon_device_",_xlpm.icon_state,"_",IF($N50&lt;&gt;"",$N50,0),"]")))</f>
        <v>di_1[icon_device_1_0]</v>
      </c>
      <c r="J50" s="6" t="str" cm="1">
        <f t="array" ref="J50">_xlfn.LET(_xlpm.icon_state,2,_xlfn.IFS($A50="","",ISTEXT($N50),_xlfn.CONCAT($N50,_xlpm.icon_state),TRUE,_xlfn.CONCAT("di_",_xlpm.icon_state,"[icon_device_",_xlpm.icon_state,"_",IF($N50&lt;&gt;"",$N50,0),"]")))</f>
        <v>di_2[icon_device_2_0]</v>
      </c>
      <c r="K50" s="6" t="str" cm="1">
        <f t="array" ref="K50">_xlfn.LET(_xlpm.icon_state,3,_xlfn.IFS($A50="","",ISTEXT($N50),_xlfn.CONCAT($N50,_xlpm.icon_state),TRUE,_xlfn.CONCAT("di_",_xlpm.icon_state,"[icon_device_",_xlpm.icon_state,"_",IF($N50&lt;&gt;"",$N50,0),"]")))</f>
        <v>di_3[icon_device_3_0]</v>
      </c>
      <c r="L50" s="6" t="str" cm="1">
        <f t="array" ref="L50">_xlfn.IFS($A50="","",ISTEXT($N50),_xlfn.CONCAT("icon_device_wheel_large"),TRUE,_xlfn.CONCAT("di_info","[device_info_",IF($N50&lt;&gt;"",$N50,0),"]"))</f>
        <v>di_info[device_info_0]</v>
      </c>
      <c r="M50" s="6" t="str" cm="1">
        <f t="array" ref="M50">_xlfn.IFS($A50="","",ISTEXT($N50),_xlfn.CONCAT("dwt","[device_wheel_thumbnail_",RIGHT($A50,1),"]"),TRUE,_xlfn.CONCAT("dt","[device_thumbnail_",IF($N50&lt;&gt;"",$N50,0),"]"))</f>
        <v>dt[device_thumbnail_0]</v>
      </c>
      <c r="O50" s="6" t="s">
        <v>102</v>
      </c>
      <c r="P50" s="6" t="s">
        <v>103</v>
      </c>
      <c r="Q50" s="33">
        <v>1420300</v>
      </c>
      <c r="R50" s="7" t="str" cm="1">
        <f t="array" ref="R50">IFERROR(_xlfn.TEXTJOIN(";",1,_xlfn.MAP(_xlfn.TEXTSPLIT(Q50,";"),_xlfn.LAMBDA(_xlpm.x,IFERROR(VLOOKUP(VALUE(_xlpm.x),device_tag!A:B,2,0),"error")))),"")</f>
        <v>独特设备</v>
      </c>
      <c r="S50" s="8" t="s">
        <v>124</v>
      </c>
      <c r="Z50" s="20" t="s">
        <v>105</v>
      </c>
      <c r="AB50" s="37" t="s">
        <v>247</v>
      </c>
      <c r="AC50" s="8">
        <v>70</v>
      </c>
      <c r="AD50" s="8">
        <v>5</v>
      </c>
      <c r="AE50" s="8">
        <v>5</v>
      </c>
      <c r="AF50" s="8">
        <v>360</v>
      </c>
      <c r="AG50" s="8" t="str">
        <f t="shared" ref="AG50:AG52" si="47">_xlfn.TEXTJOIN("~",1,AH50:AI50)</f>
        <v>1.4~12.5</v>
      </c>
      <c r="AH50" s="23">
        <v>1.4</v>
      </c>
      <c r="AI50" s="23">
        <v>12.5</v>
      </c>
      <c r="AJ50" s="6" t="b">
        <v>0</v>
      </c>
      <c r="AK50" s="6" t="s">
        <v>248</v>
      </c>
      <c r="AL50" s="36"/>
      <c r="AM50" s="8">
        <v>0</v>
      </c>
      <c r="AN50" s="35"/>
      <c r="AO50" s="36"/>
      <c r="AP50" s="36"/>
      <c r="AQ50" s="36"/>
      <c r="AR50" s="45">
        <v>1321103</v>
      </c>
      <c r="AS50" s="35"/>
      <c r="AT50" s="35"/>
      <c r="AU50" s="35"/>
      <c r="AV50" s="35"/>
      <c r="AW50" s="8" t="str">
        <f t="shared" ref="AW50:AW52" si="48">_xlfn.TEXTJOIN("~",1,AX50:AY50)</f>
        <v>6~3</v>
      </c>
      <c r="AX50" s="23">
        <v>6</v>
      </c>
      <c r="AY50" s="23">
        <v>3</v>
      </c>
      <c r="AZ50" s="46">
        <v>1</v>
      </c>
      <c r="BA50" s="8" t="s">
        <v>249</v>
      </c>
    </row>
    <row r="51" spans="1:57">
      <c r="A51" s="6">
        <v>1330128</v>
      </c>
      <c r="B51" s="8">
        <v>0</v>
      </c>
      <c r="C51" s="7" t="s">
        <v>250</v>
      </c>
      <c r="D51" s="7" t="s">
        <v>246</v>
      </c>
      <c r="E51" s="27" t="s">
        <v>180</v>
      </c>
      <c r="F51" s="6" t="str">
        <f t="shared" si="0"/>
        <v>device_name_1330128</v>
      </c>
      <c r="H51" s="6" t="str">
        <f>_xlfn.LET(_xlpm.get_device_type,VLOOKUP(VALUE(MID(A51,3,1)),tb_device_info_type[#All],3,0),_xlpm.check_if_wheel,IF(LEFT(A51,2)="12","wheel",_xlpm.get_device_type),_xlpm.raw_output,IF($A51&lt;&gt;"",_xlfn.TEXTJOIN("_",1,"device_alt",_xlpm.check_if_wheel),""),IFERROR(_xlpm.raw_output,"information missing"))</f>
        <v>device_alt_unique</v>
      </c>
      <c r="I51" s="6" t="str" cm="1">
        <f t="array" ref="I51">_xlfn.LET(_xlpm.icon_state,1,_xlfn.IFS($A51="","",ISTEXT($N51),_xlfn.CONCAT($N51,_xlpm.icon_state),TRUE,_xlfn.CONCAT("di_",_xlpm.icon_state,"[icon_device_",_xlpm.icon_state,"_",IF($N51&lt;&gt;"",$N51,0),"]")))</f>
        <v>di_1[icon_device_1_0]</v>
      </c>
      <c r="J51" s="6" t="str" cm="1">
        <f t="array" ref="J51">_xlfn.LET(_xlpm.icon_state,2,_xlfn.IFS($A51="","",ISTEXT($N51),_xlfn.CONCAT($N51,_xlpm.icon_state),TRUE,_xlfn.CONCAT("di_",_xlpm.icon_state,"[icon_device_",_xlpm.icon_state,"_",IF($N51&lt;&gt;"",$N51,0),"]")))</f>
        <v>di_2[icon_device_2_0]</v>
      </c>
      <c r="K51" s="6" t="str" cm="1">
        <f t="array" ref="K51">_xlfn.LET(_xlpm.icon_state,3,_xlfn.IFS($A51="","",ISTEXT($N51),_xlfn.CONCAT($N51,_xlpm.icon_state),TRUE,_xlfn.CONCAT("di_",_xlpm.icon_state,"[icon_device_",_xlpm.icon_state,"_",IF($N51&lt;&gt;"",$N51,0),"]")))</f>
        <v>di_3[icon_device_3_0]</v>
      </c>
      <c r="L51" s="6" t="str" cm="1">
        <f t="array" ref="L51">_xlfn.IFS($A51="","",ISTEXT($N51),_xlfn.CONCAT("icon_device_wheel_large"),TRUE,_xlfn.CONCAT("di_info","[device_info_",IF($N51&lt;&gt;"",$N51,0),"]"))</f>
        <v>di_info[device_info_0]</v>
      </c>
      <c r="M51" s="6" t="str" cm="1">
        <f t="array" ref="M51">_xlfn.IFS($A51="","",ISTEXT($N51),_xlfn.CONCAT("dwt","[device_wheel_thumbnail_",RIGHT($A51,1),"]"),TRUE,_xlfn.CONCAT("dt","[device_thumbnail_",IF($N51&lt;&gt;"",$N51,0),"]"))</f>
        <v>dt[device_thumbnail_0]</v>
      </c>
      <c r="O51" s="6" t="s">
        <v>102</v>
      </c>
      <c r="P51" s="6" t="s">
        <v>103</v>
      </c>
      <c r="Q51" s="33">
        <v>1420300</v>
      </c>
      <c r="R51" s="7" t="str" cm="1">
        <f t="array" ref="R51">IFERROR(_xlfn.TEXTJOIN(";",1,_xlfn.MAP(_xlfn.TEXTSPLIT(Q51,";"),_xlfn.LAMBDA(_xlpm.x,IFERROR(VLOOKUP(VALUE(_xlpm.x),device_tag!A:B,2,0),"error")))),"")</f>
        <v>独特设备</v>
      </c>
      <c r="S51" s="8" t="s">
        <v>124</v>
      </c>
      <c r="Z51" s="20" t="s">
        <v>105</v>
      </c>
      <c r="AB51" s="37" t="s">
        <v>251</v>
      </c>
      <c r="AC51" s="8">
        <v>70</v>
      </c>
      <c r="AD51" s="8">
        <v>5</v>
      </c>
      <c r="AE51" s="8">
        <v>5</v>
      </c>
      <c r="AF51" s="8">
        <v>360</v>
      </c>
      <c r="AG51" s="8" t="str">
        <f t="shared" si="47"/>
        <v>1.4~12.5</v>
      </c>
      <c r="AH51" s="23">
        <v>1.4</v>
      </c>
      <c r="AI51" s="23">
        <v>12.5</v>
      </c>
      <c r="AJ51" s="6" t="b">
        <v>0</v>
      </c>
      <c r="AK51" s="6" t="s">
        <v>252</v>
      </c>
      <c r="AL51" s="36"/>
      <c r="AM51" s="8">
        <v>0</v>
      </c>
      <c r="AN51" s="35"/>
      <c r="AO51" s="36"/>
      <c r="AP51" s="36"/>
      <c r="AQ51" s="36"/>
      <c r="AR51" s="45">
        <v>1321103</v>
      </c>
      <c r="AS51" s="35"/>
      <c r="AT51" s="35"/>
      <c r="AU51" s="35"/>
      <c r="AV51" s="35"/>
      <c r="AW51" s="8" t="str">
        <f t="shared" si="48"/>
        <v>6~3</v>
      </c>
      <c r="AX51" s="23">
        <v>6</v>
      </c>
      <c r="AY51" s="23">
        <v>3</v>
      </c>
      <c r="AZ51" s="46">
        <v>1</v>
      </c>
      <c r="BA51" s="8" t="s">
        <v>253</v>
      </c>
    </row>
    <row r="52" spans="1:57">
      <c r="A52" s="6">
        <v>1330129</v>
      </c>
      <c r="B52" s="8">
        <v>0</v>
      </c>
      <c r="C52" s="7" t="s">
        <v>254</v>
      </c>
      <c r="D52" s="7" t="s">
        <v>246</v>
      </c>
      <c r="E52" s="27" t="s">
        <v>180</v>
      </c>
      <c r="F52" s="6" t="str">
        <f t="shared" si="0"/>
        <v>device_name_1330129</v>
      </c>
      <c r="H52" s="6" t="str">
        <f>_xlfn.LET(_xlpm.get_device_type,VLOOKUP(VALUE(MID(A52,3,1)),tb_device_info_type[#All],3,0),_xlpm.check_if_wheel,IF(LEFT(A52,2)="12","wheel",_xlpm.get_device_type),_xlpm.raw_output,IF($A52&lt;&gt;"",_xlfn.TEXTJOIN("_",1,"device_alt",_xlpm.check_if_wheel),""),IFERROR(_xlpm.raw_output,"information missing"))</f>
        <v>device_alt_unique</v>
      </c>
      <c r="I52" s="6" t="str" cm="1">
        <f t="array" ref="I52">_xlfn.LET(_xlpm.icon_state,1,_xlfn.IFS($A52="","",ISTEXT($N52),_xlfn.CONCAT($N52,_xlpm.icon_state),TRUE,_xlfn.CONCAT("di_",_xlpm.icon_state,"[icon_device_",_xlpm.icon_state,"_",IF($N52&lt;&gt;"",$N52,0),"]")))</f>
        <v>di_1[icon_device_1_0]</v>
      </c>
      <c r="J52" s="6" t="str" cm="1">
        <f t="array" ref="J52">_xlfn.LET(_xlpm.icon_state,2,_xlfn.IFS($A52="","",ISTEXT($N52),_xlfn.CONCAT($N52,_xlpm.icon_state),TRUE,_xlfn.CONCAT("di_",_xlpm.icon_state,"[icon_device_",_xlpm.icon_state,"_",IF($N52&lt;&gt;"",$N52,0),"]")))</f>
        <v>di_2[icon_device_2_0]</v>
      </c>
      <c r="K52" s="6" t="str" cm="1">
        <f t="array" ref="K52">_xlfn.LET(_xlpm.icon_state,3,_xlfn.IFS($A52="","",ISTEXT($N52),_xlfn.CONCAT($N52,_xlpm.icon_state),TRUE,_xlfn.CONCAT("di_",_xlpm.icon_state,"[icon_device_",_xlpm.icon_state,"_",IF($N52&lt;&gt;"",$N52,0),"]")))</f>
        <v>di_3[icon_device_3_0]</v>
      </c>
      <c r="L52" s="6" t="str" cm="1">
        <f t="array" ref="L52">_xlfn.IFS($A52="","",ISTEXT($N52),_xlfn.CONCAT("icon_device_wheel_large"),TRUE,_xlfn.CONCAT("di_info","[device_info_",IF($N52&lt;&gt;"",$N52,0),"]"))</f>
        <v>di_info[device_info_0]</v>
      </c>
      <c r="M52" s="6" t="str" cm="1">
        <f t="array" ref="M52">_xlfn.IFS($A52="","",ISTEXT($N52),_xlfn.CONCAT("dwt","[device_wheel_thumbnail_",RIGHT($A52,1),"]"),TRUE,_xlfn.CONCAT("dt","[device_thumbnail_",IF($N52&lt;&gt;"",$N52,0),"]"))</f>
        <v>dt[device_thumbnail_0]</v>
      </c>
      <c r="O52" s="6" t="s">
        <v>102</v>
      </c>
      <c r="P52" s="6" t="s">
        <v>103</v>
      </c>
      <c r="Q52" s="33">
        <v>1420300</v>
      </c>
      <c r="R52" s="7" t="str" cm="1">
        <f t="array" ref="R52">IFERROR(_xlfn.TEXTJOIN(";",1,_xlfn.MAP(_xlfn.TEXTSPLIT(Q52,";"),_xlfn.LAMBDA(_xlpm.x,IFERROR(VLOOKUP(VALUE(_xlpm.x),device_tag!A:B,2,0),"error")))),"")</f>
        <v>独特设备</v>
      </c>
      <c r="S52" s="8" t="s">
        <v>124</v>
      </c>
      <c r="Z52" s="20" t="s">
        <v>105</v>
      </c>
      <c r="AB52" s="37" t="s">
        <v>255</v>
      </c>
      <c r="AC52" s="8">
        <v>70</v>
      </c>
      <c r="AD52" s="8">
        <v>5</v>
      </c>
      <c r="AE52" s="8">
        <v>5</v>
      </c>
      <c r="AF52" s="8">
        <v>360</v>
      </c>
      <c r="AG52" s="8" t="str">
        <f t="shared" si="47"/>
        <v>1.4~12.5</v>
      </c>
      <c r="AH52" s="23">
        <v>1.4</v>
      </c>
      <c r="AI52" s="23">
        <v>12.5</v>
      </c>
      <c r="AJ52" s="6" t="b">
        <v>0</v>
      </c>
      <c r="AK52" s="6" t="s">
        <v>256</v>
      </c>
      <c r="AL52" s="36"/>
      <c r="AM52" s="8">
        <v>0</v>
      </c>
      <c r="AN52" s="35"/>
      <c r="AO52" s="36"/>
      <c r="AP52" s="36"/>
      <c r="AQ52" s="8">
        <v>1310103</v>
      </c>
      <c r="AR52" s="36"/>
      <c r="AS52" s="35"/>
      <c r="AT52" s="35"/>
      <c r="AU52" s="35"/>
      <c r="AV52" s="35"/>
      <c r="AW52" s="8" t="str">
        <f t="shared" si="48"/>
        <v>6~3</v>
      </c>
      <c r="AX52" s="23">
        <v>6</v>
      </c>
      <c r="AY52" s="23">
        <v>3</v>
      </c>
      <c r="AZ52" s="46">
        <v>1</v>
      </c>
      <c r="BA52" s="8" t="s">
        <v>257</v>
      </c>
    </row>
    <row r="53" spans="1:57">
      <c r="I53" s="6"/>
      <c r="J53" s="6"/>
      <c r="K53" s="6"/>
      <c r="L53" s="6"/>
      <c r="M53" s="6"/>
      <c r="O53" s="6"/>
      <c r="P53" s="6"/>
      <c r="Q53" s="33"/>
      <c r="S53" s="8"/>
      <c r="AE53" s="36"/>
    </row>
    <row r="54" spans="1:57">
      <c r="A54" s="6">
        <v>130003002</v>
      </c>
      <c r="B54" s="8">
        <v>0</v>
      </c>
      <c r="C54" s="7" t="s">
        <v>258</v>
      </c>
      <c r="F54" s="6" t="str">
        <f t="shared" ref="F54:F59" si="49">IF($A54&lt;&gt;"",_xlfn.TEXTJOIN("_",1,"device_name",$A54,$AA54),"")</f>
        <v>device_name_130003002_waterthrower</v>
      </c>
      <c r="H54" s="6" t="str">
        <f>_xlfn.LET(_xlpm.get_device_type,VLOOKUP(VALUE(MID(A54,3,1)),tb_device_info_type[#All],3,0),_xlpm.check_if_wheel,IF(LEFT(A54,2)="12","wheel",_xlpm.get_device_type),_xlpm.raw_output,IF($A54&lt;&gt;"",_xlfn.TEXTJOIN("_",1,"device_alt",_xlpm.check_if_wheel),""),IFERROR(_xlpm.raw_output,"information missing"))</f>
        <v>information missing</v>
      </c>
      <c r="I54" s="6" t="str" cm="1">
        <f t="array" ref="I54">_xlfn.LET(_xlpm.icon_state,1,_xlfn.IFS($A54="","",ISTEXT($N54),_xlfn.CONCAT($N54,_xlpm.icon_state),TRUE,_xlfn.CONCAT("di_",_xlpm.icon_state,"[icon_device_",_xlpm.icon_state,"_",IF($N54&lt;&gt;"",$N54,0),"]")))</f>
        <v>di_1[icon_device_1_0]</v>
      </c>
      <c r="J54" s="6" t="str" cm="1">
        <f t="array" ref="J54">_xlfn.LET(_xlpm.icon_state,2,_xlfn.IFS($A54="","",ISTEXT($N54),_xlfn.CONCAT($N54,_xlpm.icon_state),TRUE,_xlfn.CONCAT("di_",_xlpm.icon_state,"[icon_device_",_xlpm.icon_state,"_",IF($N54&lt;&gt;"",$N54,0),"]")))</f>
        <v>di_2[icon_device_2_0]</v>
      </c>
      <c r="K54" s="6" t="str" cm="1">
        <f t="array" ref="K54">_xlfn.LET(_xlpm.icon_state,3,_xlfn.IFS($A54="","",ISTEXT($N54),_xlfn.CONCAT($N54,_xlpm.icon_state),TRUE,_xlfn.CONCAT("di_",_xlpm.icon_state,"[icon_device_",_xlpm.icon_state,"_",IF($N54&lt;&gt;"",$N54,0),"]")))</f>
        <v>di_3[icon_device_3_0]</v>
      </c>
      <c r="L54" s="6" t="str" cm="1">
        <f t="array" ref="L54">_xlfn.IFS($A54="","",ISTEXT($N54),_xlfn.CONCAT("icon_device_wheel_large"),TRUE,_xlfn.CONCAT("di_info","[device_info_",IF($N54&lt;&gt;"",$N54,0),"]"))</f>
        <v>di_info[device_info_0]</v>
      </c>
      <c r="M54" s="6" t="str" cm="1">
        <f t="array" ref="M54">_xlfn.IFS($A54="","",ISTEXT($N54),_xlfn.CONCAT("dwt","[device_wheel_thumbnail_",RIGHT($A54,1),"]"),TRUE,_xlfn.CONCAT("dt","[device_thumbnail_",IF($N54&lt;&gt;"",$N54,0),"]"))</f>
        <v>dt[device_thumbnail_0]</v>
      </c>
      <c r="O54" s="6" t="s">
        <v>102</v>
      </c>
      <c r="P54" s="6" t="s">
        <v>103</v>
      </c>
      <c r="Q54" s="33"/>
      <c r="R54" s="7" t="str" cm="1">
        <f t="array" ref="R54">IFERROR(_xlfn.TEXTJOIN(";",1,_xlfn.MAP(_xlfn.TEXTSPLIT(Q54,";"),_xlfn.LAMBDA(_xlpm.x,IFERROR(VLOOKUP(VALUE(_xlpm.x),device_tag!A:B,2,0),"error")))),"")</f>
        <v/>
      </c>
      <c r="S54" s="8" t="s">
        <v>124</v>
      </c>
      <c r="U54" s="20">
        <v>0</v>
      </c>
      <c r="Z54" s="20" t="s">
        <v>112</v>
      </c>
      <c r="AA54" s="20" t="s">
        <v>259</v>
      </c>
      <c r="AB54" s="21" t="str">
        <f>IF($A54&lt;&gt;"",_xlfn.TEXTJOIN("_",1,Z54,$A54,AA54),"")</f>
        <v>dp_130003002_waterthrower</v>
      </c>
      <c r="AC54" s="8">
        <v>100</v>
      </c>
      <c r="AD54" s="8">
        <v>100</v>
      </c>
      <c r="AE54" s="36"/>
    </row>
    <row r="55" spans="1:57">
      <c r="A55" s="6">
        <v>130003003</v>
      </c>
      <c r="B55" s="8">
        <v>0</v>
      </c>
      <c r="C55" s="7" t="s">
        <v>260</v>
      </c>
      <c r="F55" s="6" t="str">
        <f t="shared" si="49"/>
        <v>device_name_130003003_flamethrower</v>
      </c>
      <c r="H55" s="6" t="str">
        <f>_xlfn.LET(_xlpm.get_device_type,VLOOKUP(VALUE(MID(A55,3,1)),tb_device_info_type[#All],3,0),_xlpm.check_if_wheel,IF(LEFT(A55,2)="12","wheel",_xlpm.get_device_type),_xlpm.raw_output,IF($A55&lt;&gt;"",_xlfn.TEXTJOIN("_",1,"device_alt",_xlpm.check_if_wheel),""),IFERROR(_xlpm.raw_output,"information missing"))</f>
        <v>information missing</v>
      </c>
      <c r="I55" s="6" t="str" cm="1">
        <f t="array" ref="I55">_xlfn.LET(_xlpm.icon_state,1,_xlfn.IFS($A55="","",ISTEXT($N55),_xlfn.CONCAT($N55,_xlpm.icon_state),TRUE,_xlfn.CONCAT("di_",_xlpm.icon_state,"[icon_device_",_xlpm.icon_state,"_",IF($N55&lt;&gt;"",$N55,0),"]")))</f>
        <v>di_1[icon_device_1_0]</v>
      </c>
      <c r="J55" s="6" t="str" cm="1">
        <f t="array" ref="J55">_xlfn.LET(_xlpm.icon_state,2,_xlfn.IFS($A55="","",ISTEXT($N55),_xlfn.CONCAT($N55,_xlpm.icon_state),TRUE,_xlfn.CONCAT("di_",_xlpm.icon_state,"[icon_device_",_xlpm.icon_state,"_",IF($N55&lt;&gt;"",$N55,0),"]")))</f>
        <v>di_2[icon_device_2_0]</v>
      </c>
      <c r="K55" s="6" t="str" cm="1">
        <f t="array" ref="K55">_xlfn.LET(_xlpm.icon_state,3,_xlfn.IFS($A55="","",ISTEXT($N55),_xlfn.CONCAT($N55,_xlpm.icon_state),TRUE,_xlfn.CONCAT("di_",_xlpm.icon_state,"[icon_device_",_xlpm.icon_state,"_",IF($N55&lt;&gt;"",$N55,0),"]")))</f>
        <v>di_3[icon_device_3_0]</v>
      </c>
      <c r="L55" s="6" t="str" cm="1">
        <f t="array" ref="L55">_xlfn.IFS($A55="","",ISTEXT($N55),_xlfn.CONCAT("icon_device_wheel_large"),TRUE,_xlfn.CONCAT("di_info","[device_info_",IF($N55&lt;&gt;"",$N55,0),"]"))</f>
        <v>di_info[device_info_0]</v>
      </c>
      <c r="M55" s="6" t="str" cm="1">
        <f t="array" ref="M55">_xlfn.IFS($A55="","",ISTEXT($N55),_xlfn.CONCAT("dwt","[device_wheel_thumbnail_",RIGHT($A55,1),"]"),TRUE,_xlfn.CONCAT("dt","[device_thumbnail_",IF($N55&lt;&gt;"",$N55,0),"]"))</f>
        <v>dt[device_thumbnail_0]</v>
      </c>
      <c r="O55" s="6" t="s">
        <v>102</v>
      </c>
      <c r="P55" s="6" t="s">
        <v>103</v>
      </c>
      <c r="Q55" s="33"/>
      <c r="R55" s="7" t="str" cm="1">
        <f t="array" ref="R55">IFERROR(_xlfn.TEXTJOIN(";",1,_xlfn.MAP(_xlfn.TEXTSPLIT(Q55,";"),_xlfn.LAMBDA(_xlpm.x,IFERROR(VLOOKUP(VALUE(_xlpm.x),device_tag!A:B,2,0),"error")))),"")</f>
        <v/>
      </c>
      <c r="S55" s="8" t="s">
        <v>124</v>
      </c>
      <c r="U55" s="20">
        <v>0</v>
      </c>
      <c r="Z55" s="20" t="s">
        <v>112</v>
      </c>
      <c r="AA55" s="20" t="s">
        <v>261</v>
      </c>
      <c r="AB55" s="21" t="str">
        <f>IF($A55&lt;&gt;"",_xlfn.TEXTJOIN("_",1,Z55,$A55,AA55),"")</f>
        <v>dp_130003003_flamethrower</v>
      </c>
      <c r="AC55" s="8">
        <v>100</v>
      </c>
      <c r="AD55" s="8">
        <v>100</v>
      </c>
      <c r="AE55" s="36"/>
    </row>
    <row r="56" spans="1:57">
      <c r="A56" s="6">
        <v>130003004</v>
      </c>
      <c r="B56" s="8">
        <v>0</v>
      </c>
      <c r="C56" s="7" t="s">
        <v>262</v>
      </c>
      <c r="F56" s="6" t="str">
        <f t="shared" si="49"/>
        <v>device_name_130003004_bronze cannon</v>
      </c>
      <c r="H56" s="6" t="str">
        <f>_xlfn.LET(_xlpm.get_device_type,VLOOKUP(VALUE(MID(A56,3,1)),tb_device_info_type[#All],3,0),_xlpm.check_if_wheel,IF(LEFT(A56,2)="12","wheel",_xlpm.get_device_type),_xlpm.raw_output,IF($A56&lt;&gt;"",_xlfn.TEXTJOIN("_",1,"device_alt",_xlpm.check_if_wheel),""),IFERROR(_xlpm.raw_output,"information missing"))</f>
        <v>information missing</v>
      </c>
      <c r="I56" s="6" t="str" cm="1">
        <f t="array" ref="I56">_xlfn.LET(_xlpm.icon_state,1,_xlfn.IFS($A56="","",ISTEXT($N56),_xlfn.CONCAT($N56,_xlpm.icon_state),TRUE,_xlfn.CONCAT("di_",_xlpm.icon_state,"[icon_device_",_xlpm.icon_state,"_",IF($N56&lt;&gt;"",$N56,0),"]")))</f>
        <v>di_1[icon_device_1_0]</v>
      </c>
      <c r="J56" s="6" t="str" cm="1">
        <f t="array" ref="J56">_xlfn.LET(_xlpm.icon_state,2,_xlfn.IFS($A56="","",ISTEXT($N56),_xlfn.CONCAT($N56,_xlpm.icon_state),TRUE,_xlfn.CONCAT("di_",_xlpm.icon_state,"[icon_device_",_xlpm.icon_state,"_",IF($N56&lt;&gt;"",$N56,0),"]")))</f>
        <v>di_2[icon_device_2_0]</v>
      </c>
      <c r="K56" s="6" t="str" cm="1">
        <f t="array" ref="K56">_xlfn.LET(_xlpm.icon_state,3,_xlfn.IFS($A56="","",ISTEXT($N56),_xlfn.CONCAT($N56,_xlpm.icon_state),TRUE,_xlfn.CONCAT("di_",_xlpm.icon_state,"[icon_device_",_xlpm.icon_state,"_",IF($N56&lt;&gt;"",$N56,0),"]")))</f>
        <v>di_3[icon_device_3_0]</v>
      </c>
      <c r="L56" s="6" t="str" cm="1">
        <f t="array" ref="L56">_xlfn.IFS($A56="","",ISTEXT($N56),_xlfn.CONCAT("icon_device_wheel_large"),TRUE,_xlfn.CONCAT("di_info","[device_info_",IF($N56&lt;&gt;"",$N56,0),"]"))</f>
        <v>di_info[device_info_0]</v>
      </c>
      <c r="M56" s="6" t="str" cm="1">
        <f t="array" ref="M56">_xlfn.IFS($A56="","",ISTEXT($N56),_xlfn.CONCAT("dwt","[device_wheel_thumbnail_",RIGHT($A56,1),"]"),TRUE,_xlfn.CONCAT("dt","[device_thumbnail_",IF($N56&lt;&gt;"",$N56,0),"]"))</f>
        <v>dt[device_thumbnail_0]</v>
      </c>
      <c r="O56" s="6" t="s">
        <v>102</v>
      </c>
      <c r="P56" s="6" t="s">
        <v>103</v>
      </c>
      <c r="Q56" s="33"/>
      <c r="R56" s="7" t="str" cm="1">
        <f t="array" ref="R56">IFERROR(_xlfn.TEXTJOIN(";",1,_xlfn.MAP(_xlfn.TEXTSPLIT(Q56,";"),_xlfn.LAMBDA(_xlpm.x,IFERROR(VLOOKUP(VALUE(_xlpm.x),device_tag!A:B,2,0),"error")))),"")</f>
        <v/>
      </c>
      <c r="S56" s="8" t="s">
        <v>124</v>
      </c>
      <c r="U56" s="20">
        <v>0</v>
      </c>
      <c r="Z56" s="20" t="s">
        <v>112</v>
      </c>
      <c r="AA56" s="20" t="s">
        <v>263</v>
      </c>
      <c r="AB56" s="21" t="str">
        <f>IF($A56&lt;&gt;"",_xlfn.TEXTJOIN("_",1,Z56,$A56,AA56),"")</f>
        <v>dp_130003004_bronze cannon</v>
      </c>
      <c r="AC56" s="8">
        <v>100</v>
      </c>
      <c r="AD56" s="8">
        <v>100</v>
      </c>
      <c r="AE56" s="36"/>
    </row>
    <row r="57" spans="1:57">
      <c r="A57" s="6">
        <v>130003005</v>
      </c>
      <c r="B57" s="8">
        <v>0</v>
      </c>
      <c r="C57" s="7" t="s">
        <v>264</v>
      </c>
      <c r="F57" s="6" t="str">
        <f t="shared" si="49"/>
        <v>device_name_130003005_giant_lance</v>
      </c>
      <c r="H57" s="6" t="str">
        <f>_xlfn.LET(_xlpm.get_device_type,VLOOKUP(VALUE(MID(A57,3,1)),tb_device_info_type[#All],3,0),_xlpm.check_if_wheel,IF(LEFT(A57,2)="12","wheel",_xlpm.get_device_type),_xlpm.raw_output,IF($A57&lt;&gt;"",_xlfn.TEXTJOIN("_",1,"device_alt",_xlpm.check_if_wheel),""),IFERROR(_xlpm.raw_output,"information missing"))</f>
        <v>information missing</v>
      </c>
      <c r="I57" s="6" t="str" cm="1">
        <f t="array" ref="I57">_xlfn.LET(_xlpm.icon_state,1,_xlfn.IFS($A57="","",ISTEXT($N57),_xlfn.CONCAT($N57,_xlpm.icon_state),TRUE,_xlfn.CONCAT("di_",_xlpm.icon_state,"[icon_device_",_xlpm.icon_state,"_",IF($N57&lt;&gt;"",$N57,0),"]")))</f>
        <v>di_1[icon_device_1_0]</v>
      </c>
      <c r="J57" s="6" t="str" cm="1">
        <f t="array" ref="J57">_xlfn.LET(_xlpm.icon_state,2,_xlfn.IFS($A57="","",ISTEXT($N57),_xlfn.CONCAT($N57,_xlpm.icon_state),TRUE,_xlfn.CONCAT("di_",_xlpm.icon_state,"[icon_device_",_xlpm.icon_state,"_",IF($N57&lt;&gt;"",$N57,0),"]")))</f>
        <v>di_2[icon_device_2_0]</v>
      </c>
      <c r="K57" s="6" t="str" cm="1">
        <f t="array" ref="K57">_xlfn.LET(_xlpm.icon_state,3,_xlfn.IFS($A57="","",ISTEXT($N57),_xlfn.CONCAT($N57,_xlpm.icon_state),TRUE,_xlfn.CONCAT("di_",_xlpm.icon_state,"[icon_device_",_xlpm.icon_state,"_",IF($N57&lt;&gt;"",$N57,0),"]")))</f>
        <v>di_3[icon_device_3_0]</v>
      </c>
      <c r="L57" s="6" t="str" cm="1">
        <f t="array" ref="L57">_xlfn.IFS($A57="","",ISTEXT($N57),_xlfn.CONCAT("icon_device_wheel_large"),TRUE,_xlfn.CONCAT("di_info","[device_info_",IF($N57&lt;&gt;"",$N57,0),"]"))</f>
        <v>di_info[device_info_0]</v>
      </c>
      <c r="M57" s="6" t="str" cm="1">
        <f t="array" ref="M57">_xlfn.IFS($A57="","",ISTEXT($N57),_xlfn.CONCAT("dwt","[device_wheel_thumbnail_",RIGHT($A57,1),"]"),TRUE,_xlfn.CONCAT("dt","[device_thumbnail_",IF($N57&lt;&gt;"",$N57,0),"]"))</f>
        <v>dt[device_thumbnail_0]</v>
      </c>
      <c r="O57" s="6" t="s">
        <v>102</v>
      </c>
      <c r="P57" s="6" t="s">
        <v>103</v>
      </c>
      <c r="Q57" s="33"/>
      <c r="R57" s="7" t="str" cm="1">
        <f t="array" ref="R57">IFERROR(_xlfn.TEXTJOIN(";",1,_xlfn.MAP(_xlfn.TEXTSPLIT(Q57,";"),_xlfn.LAMBDA(_xlpm.x,IFERROR(VLOOKUP(VALUE(_xlpm.x),device_tag!A:B,2,0),"error")))),"")</f>
        <v/>
      </c>
      <c r="S57" s="8" t="s">
        <v>124</v>
      </c>
      <c r="U57" s="20">
        <v>0</v>
      </c>
      <c r="Z57" s="20" t="s">
        <v>112</v>
      </c>
      <c r="AA57" s="20" t="s">
        <v>265</v>
      </c>
      <c r="AB57" s="21" t="str">
        <f>IF($A57&lt;&gt;"",_xlfn.TEXTJOIN("_",1,Z57,$A57,AA57),"")</f>
        <v>dp_130003005_giant_lance</v>
      </c>
      <c r="AC57" s="8">
        <v>100</v>
      </c>
      <c r="AD57" s="8">
        <v>100</v>
      </c>
      <c r="AE57" s="36"/>
    </row>
    <row r="58" spans="1:57">
      <c r="A58" s="6">
        <v>130003006</v>
      </c>
      <c r="B58" s="8">
        <v>0</v>
      </c>
      <c r="C58" s="7" t="s">
        <v>266</v>
      </c>
      <c r="F58" s="6" t="str">
        <f t="shared" si="49"/>
        <v>device_name_130003006_dragon_rocket</v>
      </c>
      <c r="H58" s="6" t="str">
        <f>_xlfn.LET(_xlpm.get_device_type,VLOOKUP(VALUE(MID(A58,3,1)),tb_device_info_type[#All],3,0),_xlpm.check_if_wheel,IF(LEFT(A58,2)="12","wheel",_xlpm.get_device_type),_xlpm.raw_output,IF($A58&lt;&gt;"",_xlfn.TEXTJOIN("_",1,"device_alt",_xlpm.check_if_wheel),""),IFERROR(_xlpm.raw_output,"information missing"))</f>
        <v>information missing</v>
      </c>
      <c r="I58" s="6" t="str" cm="1">
        <f t="array" ref="I58">_xlfn.LET(_xlpm.icon_state,1,_xlfn.IFS($A58="","",ISTEXT($N58),_xlfn.CONCAT($N58,_xlpm.icon_state),TRUE,_xlfn.CONCAT("di_",_xlpm.icon_state,"[icon_device_",_xlpm.icon_state,"_",IF($N58&lt;&gt;"",$N58,0),"]")))</f>
        <v>di_1[icon_device_1_0]</v>
      </c>
      <c r="J58" s="6" t="str" cm="1">
        <f t="array" ref="J58">_xlfn.LET(_xlpm.icon_state,2,_xlfn.IFS($A58="","",ISTEXT($N58),_xlfn.CONCAT($N58,_xlpm.icon_state),TRUE,_xlfn.CONCAT("di_",_xlpm.icon_state,"[icon_device_",_xlpm.icon_state,"_",IF($N58&lt;&gt;"",$N58,0),"]")))</f>
        <v>di_2[icon_device_2_0]</v>
      </c>
      <c r="K58" s="6" t="str" cm="1">
        <f t="array" ref="K58">_xlfn.LET(_xlpm.icon_state,3,_xlfn.IFS($A58="","",ISTEXT($N58),_xlfn.CONCAT($N58,_xlpm.icon_state),TRUE,_xlfn.CONCAT("di_",_xlpm.icon_state,"[icon_device_",_xlpm.icon_state,"_",IF($N58&lt;&gt;"",$N58,0),"]")))</f>
        <v>di_3[icon_device_3_0]</v>
      </c>
      <c r="L58" s="6" t="str" cm="1">
        <f t="array" ref="L58">_xlfn.IFS($A58="","",ISTEXT($N58),_xlfn.CONCAT("icon_device_wheel_large"),TRUE,_xlfn.CONCAT("di_info","[device_info_",IF($N58&lt;&gt;"",$N58,0),"]"))</f>
        <v>di_info[device_info_0]</v>
      </c>
      <c r="M58" s="6" t="str" cm="1">
        <f t="array" ref="M58">_xlfn.IFS($A58="","",ISTEXT($N58),_xlfn.CONCAT("dwt","[device_wheel_thumbnail_",RIGHT($A58,1),"]"),TRUE,_xlfn.CONCAT("dt","[device_thumbnail_",IF($N58&lt;&gt;"",$N58,0),"]"))</f>
        <v>dt[device_thumbnail_0]</v>
      </c>
      <c r="O58" s="6" t="s">
        <v>102</v>
      </c>
      <c r="P58" s="6" t="s">
        <v>103</v>
      </c>
      <c r="Q58" s="33"/>
      <c r="R58" s="7" t="str" cm="1">
        <f t="array" ref="R58">IFERROR(_xlfn.TEXTJOIN(";",1,_xlfn.MAP(_xlfn.TEXTSPLIT(Q58,";"),_xlfn.LAMBDA(_xlpm.x,IFERROR(VLOOKUP(VALUE(_xlpm.x),device_tag!A:B,2,0),"error")))),"")</f>
        <v/>
      </c>
      <c r="S58" s="8" t="s">
        <v>124</v>
      </c>
      <c r="U58" s="20">
        <v>0</v>
      </c>
      <c r="Z58" s="20" t="s">
        <v>112</v>
      </c>
      <c r="AA58" s="20" t="s">
        <v>267</v>
      </c>
      <c r="AB58" s="21" t="str">
        <f t="shared" ref="AB58" si="50">IF($A58&lt;&gt;"",_xlfn.TEXTJOIN("_",1,Z58,$A58,AA58),"")</f>
        <v>dp_130003006_dragon_rocket</v>
      </c>
      <c r="AC58" s="8">
        <v>100</v>
      </c>
      <c r="AD58" s="8">
        <v>100</v>
      </c>
      <c r="AE58" s="36"/>
    </row>
    <row r="59" spans="1:57">
      <c r="A59" s="6">
        <v>130003007</v>
      </c>
      <c r="B59" s="8">
        <v>0</v>
      </c>
      <c r="C59" s="7" t="s">
        <v>268</v>
      </c>
      <c r="F59" s="6" t="str">
        <f t="shared" si="49"/>
        <v>device_name_130003007_cluster_rocket</v>
      </c>
      <c r="H59" s="6" t="str">
        <f>_xlfn.LET(_xlpm.get_device_type,VLOOKUP(VALUE(MID(A59,3,1)),tb_device_info_type[#All],3,0),_xlpm.check_if_wheel,IF(LEFT(A59,2)="12","wheel",_xlpm.get_device_type),_xlpm.raw_output,IF($A59&lt;&gt;"",_xlfn.TEXTJOIN("_",1,"device_alt",_xlpm.check_if_wheel),""),IFERROR(_xlpm.raw_output,"information missing"))</f>
        <v>information missing</v>
      </c>
      <c r="I59" s="6" t="str" cm="1">
        <f t="array" ref="I59">_xlfn.LET(_xlpm.icon_state,1,_xlfn.IFS($A59="","",ISTEXT($N59),_xlfn.CONCAT($N59,_xlpm.icon_state),TRUE,_xlfn.CONCAT("di_",_xlpm.icon_state,"[icon_device_",_xlpm.icon_state,"_",IF($N59&lt;&gt;"",$N59,0),"]")))</f>
        <v>di_1[icon_device_1_0]</v>
      </c>
      <c r="J59" s="6" t="str" cm="1">
        <f t="array" ref="J59">_xlfn.LET(_xlpm.icon_state,2,_xlfn.IFS($A59="","",ISTEXT($N59),_xlfn.CONCAT($N59,_xlpm.icon_state),TRUE,_xlfn.CONCAT("di_",_xlpm.icon_state,"[icon_device_",_xlpm.icon_state,"_",IF($N59&lt;&gt;"",$N59,0),"]")))</f>
        <v>di_2[icon_device_2_0]</v>
      </c>
      <c r="K59" s="6" t="str" cm="1">
        <f t="array" ref="K59">_xlfn.LET(_xlpm.icon_state,3,_xlfn.IFS($A59="","",ISTEXT($N59),_xlfn.CONCAT($N59,_xlpm.icon_state),TRUE,_xlfn.CONCAT("di_",_xlpm.icon_state,"[icon_device_",_xlpm.icon_state,"_",IF($N59&lt;&gt;"",$N59,0),"]")))</f>
        <v>di_3[icon_device_3_0]</v>
      </c>
      <c r="L59" s="6" t="str" cm="1">
        <f t="array" ref="L59">_xlfn.IFS($A59="","",ISTEXT($N59),_xlfn.CONCAT("icon_device_wheel_large"),TRUE,_xlfn.CONCAT("di_info","[device_info_",IF($N59&lt;&gt;"",$N59,0),"]"))</f>
        <v>di_info[device_info_0]</v>
      </c>
      <c r="M59" s="6" t="str" cm="1">
        <f t="array" ref="M59">_xlfn.IFS($A59="","",ISTEXT($N59),_xlfn.CONCAT("dwt","[device_wheel_thumbnail_",RIGHT($A59,1),"]"),TRUE,_xlfn.CONCAT("dt","[device_thumbnail_",IF($N59&lt;&gt;"",$N59,0),"]"))</f>
        <v>dt[device_thumbnail_0]</v>
      </c>
      <c r="O59" s="6" t="s">
        <v>102</v>
      </c>
      <c r="P59" s="6" t="s">
        <v>103</v>
      </c>
      <c r="Q59" s="33"/>
      <c r="R59" s="7" t="str" cm="1">
        <f t="array" ref="R59">IFERROR(_xlfn.TEXTJOIN(";",1,_xlfn.MAP(_xlfn.TEXTSPLIT(Q59,";"),_xlfn.LAMBDA(_xlpm.x,IFERROR(VLOOKUP(VALUE(_xlpm.x),device_tag!A:B,2,0),"error")))),"")</f>
        <v/>
      </c>
      <c r="S59" s="8" t="s">
        <v>124</v>
      </c>
      <c r="U59" s="20">
        <v>0</v>
      </c>
      <c r="Z59" s="20" t="s">
        <v>112</v>
      </c>
      <c r="AA59" s="20" t="s">
        <v>269</v>
      </c>
      <c r="AB59" s="21" t="str">
        <f t="shared" ref="AB59" si="51">IF($A59&lt;&gt;"",_xlfn.TEXTJOIN("_",1,Z59,$A59,AA59),"")</f>
        <v>dp_130003007_cluster_rocket</v>
      </c>
      <c r="AC59" s="8">
        <v>100</v>
      </c>
      <c r="AD59" s="8">
        <v>100</v>
      </c>
      <c r="AE59" s="36"/>
    </row>
    <row r="60" spans="1:57">
      <c r="H60" s="6" t="str">
        <f>_xlfn.LET(_xlpm.get_device_type,VLOOKUP(VALUE(MID(A60,3,1)),tb_device_info_type[#All],3,0),_xlpm.check_if_wheel,IF(LEFT(A60,2)="12","wheel",_xlpm.get_device_type),_xlpm.raw_output,IF($A60&lt;&gt;"",_xlfn.TEXTJOIN("_",1,"device_alt",_xlpm.check_if_wheel),""),IFERROR(_xlpm.raw_output,"information missing"))</f>
        <v/>
      </c>
      <c r="I60" s="6" t="str" cm="1">
        <f t="array" ref="I60">_xlfn.LET(_xlpm.icon_state,1,_xlfn.IFS($A60="","",ISTEXT($N60),_xlfn.CONCAT($N60,_xlpm.icon_state),TRUE,_xlfn.CONCAT("di_",_xlpm.icon_state,"[icon_device_",_xlpm.icon_state,"_",IF($N60&lt;&gt;"",$N60,0),"]")))</f>
        <v/>
      </c>
      <c r="J60" s="6" t="str" cm="1">
        <f t="array" ref="J60">_xlfn.LET(_xlpm.icon_state,2,_xlfn.IFS($A60="","",ISTEXT($N60),_xlfn.CONCAT($N60,_xlpm.icon_state),TRUE,_xlfn.CONCAT("di_",_xlpm.icon_state,"[icon_device_",_xlpm.icon_state,"_",IF($N60&lt;&gt;"",$N60,0),"]")))</f>
        <v/>
      </c>
      <c r="K60" s="6" t="str" cm="1">
        <f t="array" ref="K60">_xlfn.LET(_xlpm.icon_state,3,_xlfn.IFS($A60="","",ISTEXT($N60),_xlfn.CONCAT($N60,_xlpm.icon_state),TRUE,_xlfn.CONCAT("di_",_xlpm.icon_state,"[icon_device_",_xlpm.icon_state,"_",IF($N60&lt;&gt;"",$N60,0),"]")))</f>
        <v/>
      </c>
      <c r="L60" s="6" t="str" cm="1">
        <f t="array" ref="L60">_xlfn.IFS($A60="","",ISTEXT($N60),_xlfn.CONCAT("icon_device_wheel_large"),TRUE,_xlfn.CONCAT("di_info","[device_info_",IF($N60&lt;&gt;"",$N60,0),"]"))</f>
        <v/>
      </c>
      <c r="M60" s="6" t="str" cm="1">
        <f t="array" ref="M60">_xlfn.IFS($A60="","",ISTEXT($N60),_xlfn.CONCAT("dwt","[device_wheel_thumbnail_",RIGHT($A60,1),"]"),TRUE,_xlfn.CONCAT("dt","[device_thumbnail_",IF($N60&lt;&gt;"",$N60,0),"]"))</f>
        <v/>
      </c>
      <c r="Q60" s="33"/>
      <c r="R60" s="7" t="str" cm="1">
        <f t="array" ref="R60">IFERROR(_xlfn.TEXTJOIN(";",1,_xlfn.MAP(_xlfn.TEXTSPLIT(Q60,";"),_xlfn.LAMBDA(_xlpm.x,IFERROR(VLOOKUP(VALUE(_xlpm.x),device_tag!A:B,2,0),"error")))),"")</f>
        <v/>
      </c>
    </row>
    <row r="61" spans="1:57">
      <c r="A61" s="6">
        <v>1340101</v>
      </c>
      <c r="B61" s="8">
        <v>0</v>
      </c>
      <c r="C61" s="7" t="s">
        <v>270</v>
      </c>
      <c r="D61" s="7" t="s">
        <v>99</v>
      </c>
      <c r="E61" s="7" t="s">
        <v>271</v>
      </c>
      <c r="F61" s="6" t="str">
        <f>IF($A61&lt;&gt;"",_xlfn.TEXTJOIN("_",1,"device_name",$A61,$AA61),"")</f>
        <v>device_name_1340101_buckler</v>
      </c>
      <c r="H61" s="6" t="str">
        <f>_xlfn.LET(_xlpm.get_device_type,VLOOKUP(VALUE(MID(A61,3,1)),tb_device_info_type[#All],3,0),_xlpm.check_if_wheel,IF(LEFT(A61,2)="12","wheel",_xlpm.get_device_type),_xlpm.raw_output,IF($A61&lt;&gt;"",_xlfn.TEXTJOIN("_",1,"device_alt",_xlpm.check_if_wheel),""),IFERROR(_xlpm.raw_output,"information missing"))</f>
        <v>device_alt_shield</v>
      </c>
      <c r="I61" s="6" t="str" cm="1">
        <f t="array" ref="I61">_xlfn.LET(_xlpm.icon_state,1,_xlfn.IFS($A61="","",ISTEXT($N61),_xlfn.CONCAT($N61,_xlpm.icon_state),TRUE,_xlfn.CONCAT("di_",_xlpm.icon_state,"[icon_device_",_xlpm.icon_state,"_",IF($N61&lt;&gt;"",$N61,0),"]")))</f>
        <v>di_1[icon_device_1_4]</v>
      </c>
      <c r="J61" s="6" t="str" cm="1">
        <f t="array" ref="J61">_xlfn.LET(_xlpm.icon_state,2,_xlfn.IFS($A61="","",ISTEXT($N61),_xlfn.CONCAT($N61,_xlpm.icon_state),TRUE,_xlfn.CONCAT("di_",_xlpm.icon_state,"[icon_device_",_xlpm.icon_state,"_",IF($N61&lt;&gt;"",$N61,0),"]")))</f>
        <v>di_2[icon_device_2_4]</v>
      </c>
      <c r="K61" s="6" t="str" cm="1">
        <f t="array" ref="K61">_xlfn.LET(_xlpm.icon_state,3,_xlfn.IFS($A61="","",ISTEXT($N61),_xlfn.CONCAT($N61,_xlpm.icon_state),TRUE,_xlfn.CONCAT("di_",_xlpm.icon_state,"[icon_device_",_xlpm.icon_state,"_",IF($N61&lt;&gt;"",$N61,0),"]")))</f>
        <v>di_3[icon_device_3_4]</v>
      </c>
      <c r="L61" s="6" t="str" cm="1">
        <f t="array" ref="L61">_xlfn.IFS($A61="","",ISTEXT($N61),_xlfn.CONCAT("icon_device_wheel_large"),TRUE,_xlfn.CONCAT("di_info","[device_info_",IF($N61&lt;&gt;"",$N61,0),"]"))</f>
        <v>di_info[device_info_4]</v>
      </c>
      <c r="M61" s="6" t="str" cm="1">
        <f t="array" ref="M61">_xlfn.IFS($A61="","",ISTEXT($N61),_xlfn.CONCAT("dwt","[device_wheel_thumbnail_",RIGHT($A61,1),"]"),TRUE,_xlfn.CONCAT("dt","[device_thumbnail_",IF($N61&lt;&gt;"",$N61,0),"]"))</f>
        <v>dt[device_thumbnail_4]</v>
      </c>
      <c r="N61" s="30">
        <v>4</v>
      </c>
      <c r="O61" s="6" t="s">
        <v>102</v>
      </c>
      <c r="P61" s="6" t="s">
        <v>103</v>
      </c>
      <c r="Q61" s="33">
        <v>1420400</v>
      </c>
      <c r="R61" s="7" t="str" cm="1">
        <f t="array" ref="R61">IFERROR(_xlfn.TEXTJOIN(";",1,_xlfn.MAP(_xlfn.TEXTSPLIT(Q61,";"),_xlfn.LAMBDA(_xlpm.x,IFERROR(VLOOKUP(VALUE(_xlpm.x),device_tag!A:B,2,0),"error")))),"")</f>
        <v>盾牌</v>
      </c>
      <c r="S61" s="8" t="s">
        <v>124</v>
      </c>
      <c r="X61" s="20">
        <v>0</v>
      </c>
      <c r="Y61" s="20">
        <v>0</v>
      </c>
      <c r="Z61" s="20" t="s">
        <v>105</v>
      </c>
      <c r="AA61" s="20" t="s">
        <v>272</v>
      </c>
      <c r="AB61" s="21" t="str">
        <f>IF($A61&lt;&gt;"",_xlfn.TEXTJOIN("_",1,Z61,$A61,AA61),"")</f>
        <v>device_1340101_buckler</v>
      </c>
      <c r="AC61" s="8">
        <v>120</v>
      </c>
      <c r="AD61" s="8">
        <v>5</v>
      </c>
      <c r="AE61" s="36"/>
      <c r="AG61" s="8" t="str">
        <f t="shared" ref="AG61:AG69" si="52">_xlfn.TEXTJOIN("~",1,AH61:AI61)</f>
        <v>0~6</v>
      </c>
      <c r="AH61" s="23">
        <v>0</v>
      </c>
      <c r="AI61" s="23">
        <v>6</v>
      </c>
      <c r="AJ61" s="6" t="b">
        <v>1</v>
      </c>
      <c r="AK61" s="6" t="s">
        <v>273</v>
      </c>
      <c r="AL61" s="8">
        <v>10</v>
      </c>
      <c r="AM61" s="8">
        <v>8</v>
      </c>
      <c r="AN61" s="8">
        <v>500</v>
      </c>
      <c r="AO61" s="8">
        <v>500</v>
      </c>
      <c r="AP61" s="8">
        <v>2000</v>
      </c>
      <c r="AQ61" s="36"/>
      <c r="AR61" s="36"/>
      <c r="AS61" s="8">
        <f t="shared" ref="AS61:AS68" si="53">$A61</f>
        <v>1340101</v>
      </c>
      <c r="AT61" s="36"/>
      <c r="AU61" s="36"/>
      <c r="AV61" s="36"/>
      <c r="AW61" s="8" t="str">
        <f t="shared" ref="AW61" si="54">_xlfn.TEXTJOIN("~",1,AX61:AY61)</f>
        <v>10~6</v>
      </c>
      <c r="AX61" s="23">
        <v>10</v>
      </c>
      <c r="AY61" s="23">
        <v>6</v>
      </c>
      <c r="AZ61" s="8" t="str">
        <f t="shared" ref="AZ61" si="55">REPLACE($A61,1,1,6)</f>
        <v>6340101</v>
      </c>
      <c r="BA61" s="8" t="s">
        <v>274</v>
      </c>
    </row>
    <row r="62" spans="1:57">
      <c r="A62" s="6">
        <v>1340102</v>
      </c>
      <c r="B62" s="8">
        <v>0</v>
      </c>
      <c r="C62" s="7" t="s">
        <v>275</v>
      </c>
      <c r="D62" s="7" t="s">
        <v>99</v>
      </c>
      <c r="E62" s="7" t="s">
        <v>276</v>
      </c>
      <c r="F62" s="6" t="str">
        <f>IF($A62&lt;&gt;"",_xlfn.TEXTJOIN("_",1,"device_name",$A62,$AA62),"")</f>
        <v>device_name_1340102_wooden_shield</v>
      </c>
      <c r="H62" s="6" t="str">
        <f>_xlfn.LET(_xlpm.get_device_type,VLOOKUP(VALUE(MID(A62,3,1)),tb_device_info_type[#All],3,0),_xlpm.check_if_wheel,IF(LEFT(A62,2)="12","wheel",_xlpm.get_device_type),_xlpm.raw_output,IF($A62&lt;&gt;"",_xlfn.TEXTJOIN("_",1,"device_alt",_xlpm.check_if_wheel),""),IFERROR(_xlpm.raw_output,"information missing"))</f>
        <v>device_alt_shield</v>
      </c>
      <c r="I62" s="6" t="str" cm="1">
        <f t="array" ref="I62">_xlfn.LET(_xlpm.icon_state,1,_xlfn.IFS($A62="","",ISTEXT($N62),_xlfn.CONCAT($N62,_xlpm.icon_state),TRUE,_xlfn.CONCAT("di_",_xlpm.icon_state,"[icon_device_",_xlpm.icon_state,"_",IF($N62&lt;&gt;"",$N62,0),"]")))</f>
        <v>di_1[icon_device_1_25]</v>
      </c>
      <c r="J62" s="6" t="str" cm="1">
        <f t="array" ref="J62">_xlfn.LET(_xlpm.icon_state,2,_xlfn.IFS($A62="","",ISTEXT($N62),_xlfn.CONCAT($N62,_xlpm.icon_state),TRUE,_xlfn.CONCAT("di_",_xlpm.icon_state,"[icon_device_",_xlpm.icon_state,"_",IF($N62&lt;&gt;"",$N62,0),"]")))</f>
        <v>di_2[icon_device_2_25]</v>
      </c>
      <c r="K62" s="6" t="str" cm="1">
        <f t="array" ref="K62">_xlfn.LET(_xlpm.icon_state,3,_xlfn.IFS($A62="","",ISTEXT($N62),_xlfn.CONCAT($N62,_xlpm.icon_state),TRUE,_xlfn.CONCAT("di_",_xlpm.icon_state,"[icon_device_",_xlpm.icon_state,"_",IF($N62&lt;&gt;"",$N62,0),"]")))</f>
        <v>di_3[icon_device_3_25]</v>
      </c>
      <c r="L62" s="6" t="str" cm="1">
        <f t="array" ref="L62">_xlfn.IFS($A62="","",ISTEXT($N62),_xlfn.CONCAT("icon_device_wheel_large"),TRUE,_xlfn.CONCAT("di_info","[device_info_",IF($N62&lt;&gt;"",$N62,0),"]"))</f>
        <v>di_info[device_info_25]</v>
      </c>
      <c r="M62" s="6" t="str" cm="1">
        <f t="array" ref="M62">_xlfn.IFS($A62="","",ISTEXT($N62),_xlfn.CONCAT("dwt","[device_wheel_thumbnail_",RIGHT($A62,1),"]"),TRUE,_xlfn.CONCAT("dt","[device_thumbnail_",IF($N62&lt;&gt;"",$N62,0),"]"))</f>
        <v>dt[device_thumbnail_25]</v>
      </c>
      <c r="N62" s="30">
        <v>25</v>
      </c>
      <c r="O62" s="6" t="s">
        <v>102</v>
      </c>
      <c r="P62" s="6" t="s">
        <v>103</v>
      </c>
      <c r="Q62" s="33">
        <v>1420400</v>
      </c>
      <c r="R62" s="7" t="str" cm="1">
        <f t="array" ref="R62">IFERROR(_xlfn.TEXTJOIN(";",1,_xlfn.MAP(_xlfn.TEXTSPLIT(Q62,";"),_xlfn.LAMBDA(_xlpm.x,IFERROR(VLOOKUP(VALUE(_xlpm.x),device_tag!A:B,2,0),"error")))),"")</f>
        <v>盾牌</v>
      </c>
      <c r="S62" s="8" t="s">
        <v>124</v>
      </c>
      <c r="X62" s="20">
        <v>0</v>
      </c>
      <c r="Y62" s="20">
        <v>0</v>
      </c>
      <c r="Z62" s="20" t="s">
        <v>105</v>
      </c>
      <c r="AA62" s="20" t="s">
        <v>277</v>
      </c>
      <c r="AB62" s="21" t="str">
        <f>IF($A62&lt;&gt;"",_xlfn.TEXTJOIN("_",1,Z62,$A62,AA62),"")</f>
        <v>device_1340102_wooden_shield</v>
      </c>
      <c r="AC62" s="8">
        <v>120</v>
      </c>
      <c r="AD62" s="8">
        <v>5</v>
      </c>
      <c r="AE62" s="36"/>
      <c r="AG62" s="8" t="str">
        <f t="shared" si="52"/>
        <v>0~6</v>
      </c>
      <c r="AH62" s="23">
        <v>0</v>
      </c>
      <c r="AI62" s="23">
        <v>6</v>
      </c>
      <c r="AJ62" s="6" t="b">
        <v>1</v>
      </c>
      <c r="AK62" s="6" t="s">
        <v>273</v>
      </c>
      <c r="AL62" s="8">
        <v>10</v>
      </c>
      <c r="AM62" s="8">
        <v>8</v>
      </c>
      <c r="AN62" s="8">
        <v>500</v>
      </c>
      <c r="AO62" s="8">
        <v>500</v>
      </c>
      <c r="AP62" s="8">
        <v>2000</v>
      </c>
      <c r="AQ62" s="36"/>
      <c r="AR62" s="36"/>
      <c r="AS62" s="8">
        <f t="shared" si="53"/>
        <v>1340102</v>
      </c>
      <c r="AT62" s="36"/>
      <c r="AU62" s="36"/>
      <c r="AV62" s="36"/>
      <c r="AW62" s="8" t="str">
        <f t="shared" ref="AW62:AW63" si="56">_xlfn.TEXTJOIN("~",1,AX62:AY62)</f>
        <v>10~6</v>
      </c>
      <c r="AX62" s="23">
        <v>10</v>
      </c>
      <c r="AY62" s="23">
        <v>6</v>
      </c>
      <c r="AZ62" s="46">
        <v>1</v>
      </c>
      <c r="BA62" s="8" t="s">
        <v>274</v>
      </c>
      <c r="BE62" s="47"/>
    </row>
    <row r="63" spans="1:57">
      <c r="A63" s="6">
        <v>1340103</v>
      </c>
      <c r="B63" s="8">
        <v>0</v>
      </c>
      <c r="C63" s="7" t="s">
        <v>278</v>
      </c>
      <c r="D63" s="7" t="s">
        <v>99</v>
      </c>
      <c r="E63" s="7" t="s">
        <v>279</v>
      </c>
      <c r="F63" s="6" t="str">
        <f>IF($A63&lt;&gt;"",_xlfn.TEXTJOIN("_",1,"device_name",$A63,$AA63),"")</f>
        <v>device_name_1340103_testudo</v>
      </c>
      <c r="H63" s="6" t="str">
        <f>_xlfn.LET(_xlpm.get_device_type,VLOOKUP(VALUE(MID(A63,3,1)),tb_device_info_type[#All],3,0),_xlpm.check_if_wheel,IF(LEFT(A63,2)="12","wheel",_xlpm.get_device_type),_xlpm.raw_output,IF($A63&lt;&gt;"",_xlfn.TEXTJOIN("_",1,"device_alt",_xlpm.check_if_wheel),""),IFERROR(_xlpm.raw_output,"information missing"))</f>
        <v>device_alt_shield</v>
      </c>
      <c r="I63" s="6" t="str" cm="1">
        <f t="array" ref="I63">_xlfn.LET(_xlpm.icon_state,1,_xlfn.IFS($A63="","",ISTEXT($N63),_xlfn.CONCAT($N63,_xlpm.icon_state),TRUE,_xlfn.CONCAT("di_",_xlpm.icon_state,"[icon_device_",_xlpm.icon_state,"_",IF($N63&lt;&gt;"",$N63,0),"]")))</f>
        <v>di_1[icon_device_1_31]</v>
      </c>
      <c r="J63" s="6" t="str" cm="1">
        <f t="array" ref="J63">_xlfn.LET(_xlpm.icon_state,2,_xlfn.IFS($A63="","",ISTEXT($N63),_xlfn.CONCAT($N63,_xlpm.icon_state),TRUE,_xlfn.CONCAT("di_",_xlpm.icon_state,"[icon_device_",_xlpm.icon_state,"_",IF($N63&lt;&gt;"",$N63,0),"]")))</f>
        <v>di_2[icon_device_2_31]</v>
      </c>
      <c r="K63" s="6" t="str" cm="1">
        <f t="array" ref="K63">_xlfn.LET(_xlpm.icon_state,3,_xlfn.IFS($A63="","",ISTEXT($N63),_xlfn.CONCAT($N63,_xlpm.icon_state),TRUE,_xlfn.CONCAT("di_",_xlpm.icon_state,"[icon_device_",_xlpm.icon_state,"_",IF($N63&lt;&gt;"",$N63,0),"]")))</f>
        <v>di_3[icon_device_3_31]</v>
      </c>
      <c r="L63" s="6" t="str" cm="1">
        <f t="array" ref="L63">_xlfn.IFS($A63="","",ISTEXT($N63),_xlfn.CONCAT("icon_device_wheel_large"),TRUE,_xlfn.CONCAT("di_info","[device_info_",IF($N63&lt;&gt;"",$N63,0),"]"))</f>
        <v>di_info[device_info_31]</v>
      </c>
      <c r="M63" s="6" t="str" cm="1">
        <f t="array" ref="M63">_xlfn.IFS($A63="","",ISTEXT($N63),_xlfn.CONCAT("dwt","[device_wheel_thumbnail_",RIGHT($A63,1),"]"),TRUE,_xlfn.CONCAT("dt","[device_thumbnail_",IF($N63&lt;&gt;"",$N63,0),"]"))</f>
        <v>dt[device_thumbnail_31]</v>
      </c>
      <c r="N63" s="30">
        <v>31</v>
      </c>
      <c r="O63" s="6" t="s">
        <v>102</v>
      </c>
      <c r="P63" s="6" t="s">
        <v>103</v>
      </c>
      <c r="Q63" s="33">
        <v>1420400</v>
      </c>
      <c r="R63" s="7" t="str" cm="1">
        <f t="array" ref="R63">IFERROR(_xlfn.TEXTJOIN(";",1,_xlfn.MAP(_xlfn.TEXTSPLIT(Q63,";"),_xlfn.LAMBDA(_xlpm.x,IFERROR(VLOOKUP(VALUE(_xlpm.x),device_tag!A:B,2,0),"error")))),"")</f>
        <v>盾牌</v>
      </c>
      <c r="S63" s="8" t="s">
        <v>124</v>
      </c>
      <c r="X63" s="20">
        <v>0</v>
      </c>
      <c r="Y63" s="20">
        <v>0</v>
      </c>
      <c r="Z63" s="20" t="s">
        <v>105</v>
      </c>
      <c r="AA63" s="20" t="s">
        <v>280</v>
      </c>
      <c r="AB63" s="21" t="str">
        <f t="shared" ref="AB63" si="57">IF($A63&lt;&gt;"",_xlfn.TEXTJOIN("_",1,Z63,$A63,AA63),"")</f>
        <v>device_1340103_testudo</v>
      </c>
      <c r="AC63" s="8">
        <v>120</v>
      </c>
      <c r="AD63" s="8">
        <v>5</v>
      </c>
      <c r="AE63" s="36"/>
      <c r="AG63" s="8" t="str">
        <f t="shared" si="52"/>
        <v>0~6</v>
      </c>
      <c r="AH63" s="23">
        <v>0</v>
      </c>
      <c r="AI63" s="23">
        <v>6</v>
      </c>
      <c r="AJ63" s="6" t="b">
        <v>1</v>
      </c>
      <c r="AK63" s="6" t="s">
        <v>273</v>
      </c>
      <c r="AL63" s="8">
        <v>10</v>
      </c>
      <c r="AM63" s="8">
        <v>8</v>
      </c>
      <c r="AN63" s="8">
        <v>500</v>
      </c>
      <c r="AO63" s="8">
        <v>500</v>
      </c>
      <c r="AP63" s="8">
        <v>2000</v>
      </c>
      <c r="AQ63" s="36"/>
      <c r="AR63" s="36"/>
      <c r="AS63" s="8">
        <f t="shared" si="53"/>
        <v>1340103</v>
      </c>
      <c r="AT63" s="36"/>
      <c r="AU63" s="36"/>
      <c r="AV63" s="36"/>
      <c r="AW63" s="8" t="str">
        <f t="shared" si="56"/>
        <v>10~6</v>
      </c>
      <c r="AX63" s="23">
        <v>10</v>
      </c>
      <c r="AY63" s="23">
        <v>6</v>
      </c>
      <c r="AZ63" s="46">
        <v>1</v>
      </c>
      <c r="BA63" s="8" t="s">
        <v>274</v>
      </c>
    </row>
    <row r="64" spans="1:57">
      <c r="A64" s="6">
        <v>1340104</v>
      </c>
      <c r="B64" s="8">
        <v>0</v>
      </c>
      <c r="C64" s="7" t="s">
        <v>281</v>
      </c>
      <c r="D64" s="7" t="s">
        <v>99</v>
      </c>
      <c r="E64" s="7" t="s">
        <v>282</v>
      </c>
      <c r="F64" s="6" t="str">
        <f t="shared" ref="F64:F69" si="58">IF($A64&lt;&gt;"",_xlfn.TEXTJOIN("_",1,"device_name",$A64,$AA64),"")</f>
        <v>device_name_1340104_leather_shield</v>
      </c>
      <c r="H64" s="6" t="str">
        <f>_xlfn.LET(_xlpm.get_device_type,VLOOKUP(VALUE(MID(A64,3,1)),tb_device_info_type[#All],3,0),_xlpm.check_if_wheel,IF(LEFT(A64,2)="12","wheel",_xlpm.get_device_type),_xlpm.raw_output,IF($A64&lt;&gt;"",_xlfn.TEXTJOIN("_",1,"device_alt",_xlpm.check_if_wheel),""),IFERROR(_xlpm.raw_output,"information missing"))</f>
        <v>device_alt_shield</v>
      </c>
      <c r="I64" s="6" t="str" cm="1">
        <f t="array" ref="I64">_xlfn.LET(_xlpm.icon_state,1,_xlfn.IFS($A64="","",ISTEXT($N64),_xlfn.CONCAT($N64,_xlpm.icon_state),TRUE,_xlfn.CONCAT("di_",_xlpm.icon_state,"[icon_device_",_xlpm.icon_state,"_",IF($N64&lt;&gt;"",$N64,0),"]")))</f>
        <v>di_1[icon_device_1_14]</v>
      </c>
      <c r="J64" s="6" t="str" cm="1">
        <f t="array" ref="J64">_xlfn.LET(_xlpm.icon_state,2,_xlfn.IFS($A64="","",ISTEXT($N64),_xlfn.CONCAT($N64,_xlpm.icon_state),TRUE,_xlfn.CONCAT("di_",_xlpm.icon_state,"[icon_device_",_xlpm.icon_state,"_",IF($N64&lt;&gt;"",$N64,0),"]")))</f>
        <v>di_2[icon_device_2_14]</v>
      </c>
      <c r="K64" s="6" t="str" cm="1">
        <f t="array" ref="K64">_xlfn.LET(_xlpm.icon_state,3,_xlfn.IFS($A64="","",ISTEXT($N64),_xlfn.CONCAT($N64,_xlpm.icon_state),TRUE,_xlfn.CONCAT("di_",_xlpm.icon_state,"[icon_device_",_xlpm.icon_state,"_",IF($N64&lt;&gt;"",$N64,0),"]")))</f>
        <v>di_3[icon_device_3_14]</v>
      </c>
      <c r="L64" s="6" t="str" cm="1">
        <f t="array" ref="L64">_xlfn.IFS($A64="","",ISTEXT($N64),_xlfn.CONCAT("icon_device_wheel_large"),TRUE,_xlfn.CONCAT("di_info","[device_info_",IF($N64&lt;&gt;"",$N64,0),"]"))</f>
        <v>di_info[device_info_14]</v>
      </c>
      <c r="M64" s="6" t="str" cm="1">
        <f t="array" ref="M64">_xlfn.IFS($A64="","",ISTEXT($N64),_xlfn.CONCAT("dwt","[device_wheel_thumbnail_",RIGHT($A64,1),"]"),TRUE,_xlfn.CONCAT("dt","[device_thumbnail_",IF($N64&lt;&gt;"",$N64,0),"]"))</f>
        <v>dt[device_thumbnail_14]</v>
      </c>
      <c r="N64" s="30">
        <v>14</v>
      </c>
      <c r="O64" s="6" t="s">
        <v>102</v>
      </c>
      <c r="P64" s="6" t="s">
        <v>103</v>
      </c>
      <c r="Q64" s="33">
        <v>1420400</v>
      </c>
      <c r="R64" s="7" t="str" cm="1">
        <f t="array" ref="R64">IFERROR(_xlfn.TEXTJOIN(";",1,_xlfn.MAP(_xlfn.TEXTSPLIT(Q64,";"),_xlfn.LAMBDA(_xlpm.x,IFERROR(VLOOKUP(VALUE(_xlpm.x),device_tag!A:B,2,0),"error")))),"")</f>
        <v>盾牌</v>
      </c>
      <c r="S64" s="8" t="s">
        <v>124</v>
      </c>
      <c r="X64" s="20">
        <v>0</v>
      </c>
      <c r="Y64" s="20">
        <v>0</v>
      </c>
      <c r="Z64" s="20" t="s">
        <v>105</v>
      </c>
      <c r="AA64" s="20" t="s">
        <v>283</v>
      </c>
      <c r="AB64" s="21" t="str">
        <f t="shared" ref="AB64" si="59">IF($A64&lt;&gt;"",_xlfn.TEXTJOIN("_",1,Z64,$A64,AA64),"")</f>
        <v>device_1340104_leather_shield</v>
      </c>
      <c r="AC64" s="8">
        <v>120</v>
      </c>
      <c r="AD64" s="8">
        <v>5</v>
      </c>
      <c r="AE64" s="36"/>
      <c r="AG64" s="8" t="str">
        <f t="shared" si="52"/>
        <v>0~6</v>
      </c>
      <c r="AH64" s="23">
        <v>0</v>
      </c>
      <c r="AI64" s="23">
        <v>6</v>
      </c>
      <c r="AJ64" s="6" t="b">
        <v>1</v>
      </c>
      <c r="AK64" s="6" t="s">
        <v>273</v>
      </c>
      <c r="AL64" s="8">
        <v>10</v>
      </c>
      <c r="AM64" s="8">
        <v>8</v>
      </c>
      <c r="AN64" s="8">
        <v>500</v>
      </c>
      <c r="AO64" s="8">
        <v>500</v>
      </c>
      <c r="AP64" s="8">
        <v>2000</v>
      </c>
      <c r="AQ64" s="36"/>
      <c r="AR64" s="36"/>
      <c r="AS64" s="8">
        <f t="shared" si="53"/>
        <v>1340104</v>
      </c>
      <c r="AT64" s="36"/>
      <c r="AU64" s="36"/>
      <c r="AV64" s="36"/>
      <c r="AW64" s="8" t="str">
        <f t="shared" ref="AW64:AW65" si="60">_xlfn.TEXTJOIN("~",1,AX64:AY64)</f>
        <v>10~6</v>
      </c>
      <c r="AX64" s="23">
        <v>10</v>
      </c>
      <c r="AY64" s="23">
        <v>6</v>
      </c>
      <c r="AZ64" s="46">
        <v>1</v>
      </c>
      <c r="BA64" s="8" t="s">
        <v>274</v>
      </c>
    </row>
    <row r="65" spans="1:53">
      <c r="A65" s="6">
        <v>1340105</v>
      </c>
      <c r="B65" s="8">
        <v>0</v>
      </c>
      <c r="C65" s="7" t="s">
        <v>284</v>
      </c>
      <c r="D65" s="7" t="s">
        <v>99</v>
      </c>
      <c r="E65" s="7" t="s">
        <v>285</v>
      </c>
      <c r="F65" s="6" t="str">
        <f t="shared" si="58"/>
        <v>device_name_1340105_metal_plate</v>
      </c>
      <c r="H65" s="6" t="str">
        <f>_xlfn.LET(_xlpm.get_device_type,VLOOKUP(VALUE(MID(A65,3,1)),tb_device_info_type[#All],3,0),_xlpm.check_if_wheel,IF(LEFT(A65,2)="12","wheel",_xlpm.get_device_type),_xlpm.raw_output,IF($A65&lt;&gt;"",_xlfn.TEXTJOIN("_",1,"device_alt",_xlpm.check_if_wheel),""),IFERROR(_xlpm.raw_output,"information missing"))</f>
        <v>device_alt_shield</v>
      </c>
      <c r="I65" s="6" t="str" cm="1">
        <f t="array" ref="I65">_xlfn.LET(_xlpm.icon_state,1,_xlfn.IFS($A65="","",ISTEXT($N65),_xlfn.CONCAT($N65,_xlpm.icon_state),TRUE,_xlfn.CONCAT("di_",_xlpm.icon_state,"[icon_device_",_xlpm.icon_state,"_",IF($N65&lt;&gt;"",$N65,0),"]")))</f>
        <v>di_1[icon_device_1_18]</v>
      </c>
      <c r="J65" s="6" t="str" cm="1">
        <f t="array" ref="J65">_xlfn.LET(_xlpm.icon_state,2,_xlfn.IFS($A65="","",ISTEXT($N65),_xlfn.CONCAT($N65,_xlpm.icon_state),TRUE,_xlfn.CONCAT("di_",_xlpm.icon_state,"[icon_device_",_xlpm.icon_state,"_",IF($N65&lt;&gt;"",$N65,0),"]")))</f>
        <v>di_2[icon_device_2_18]</v>
      </c>
      <c r="K65" s="6" t="str" cm="1">
        <f t="array" ref="K65">_xlfn.LET(_xlpm.icon_state,3,_xlfn.IFS($A65="","",ISTEXT($N65),_xlfn.CONCAT($N65,_xlpm.icon_state),TRUE,_xlfn.CONCAT("di_",_xlpm.icon_state,"[icon_device_",_xlpm.icon_state,"_",IF($N65&lt;&gt;"",$N65,0),"]")))</f>
        <v>di_3[icon_device_3_18]</v>
      </c>
      <c r="L65" s="6" t="str" cm="1">
        <f t="array" ref="L65">_xlfn.IFS($A65="","",ISTEXT($N65),_xlfn.CONCAT("icon_device_wheel_large"),TRUE,_xlfn.CONCAT("di_info","[device_info_",IF($N65&lt;&gt;"",$N65,0),"]"))</f>
        <v>di_info[device_info_18]</v>
      </c>
      <c r="M65" s="6" t="str" cm="1">
        <f t="array" ref="M65">_xlfn.IFS($A65="","",ISTEXT($N65),_xlfn.CONCAT("dwt","[device_wheel_thumbnail_",RIGHT($A65,1),"]"),TRUE,_xlfn.CONCAT("dt","[device_thumbnail_",IF($N65&lt;&gt;"",$N65,0),"]"))</f>
        <v>dt[device_thumbnail_18]</v>
      </c>
      <c r="N65" s="30">
        <v>18</v>
      </c>
      <c r="O65" s="6" t="s">
        <v>102</v>
      </c>
      <c r="P65" s="6" t="s">
        <v>103</v>
      </c>
      <c r="Q65" s="33">
        <v>1420400</v>
      </c>
      <c r="R65" s="7" t="str" cm="1">
        <f t="array" ref="R65">IFERROR(_xlfn.TEXTJOIN(";",1,_xlfn.MAP(_xlfn.TEXTSPLIT(Q65,";"),_xlfn.LAMBDA(_xlpm.x,IFERROR(VLOOKUP(VALUE(_xlpm.x),device_tag!A:B,2,0),"error")))),"")</f>
        <v>盾牌</v>
      </c>
      <c r="S65" s="8" t="s">
        <v>124</v>
      </c>
      <c r="X65" s="20">
        <v>0</v>
      </c>
      <c r="Y65" s="20">
        <v>0</v>
      </c>
      <c r="Z65" s="20" t="s">
        <v>105</v>
      </c>
      <c r="AA65" s="20" t="s">
        <v>286</v>
      </c>
      <c r="AB65" s="21" t="str">
        <f t="shared" ref="AB65:AB67" si="61">IF($A65&lt;&gt;"",_xlfn.TEXTJOIN("_",1,Z65,$A65,AA65),"")</f>
        <v>device_1340105_metal_plate</v>
      </c>
      <c r="AC65" s="8">
        <v>120</v>
      </c>
      <c r="AD65" s="8">
        <v>5</v>
      </c>
      <c r="AE65" s="36"/>
      <c r="AG65" s="8" t="str">
        <f t="shared" si="52"/>
        <v>0~6</v>
      </c>
      <c r="AH65" s="23">
        <v>0</v>
      </c>
      <c r="AI65" s="23">
        <v>6</v>
      </c>
      <c r="AJ65" s="6" t="b">
        <v>1</v>
      </c>
      <c r="AK65" s="6" t="s">
        <v>273</v>
      </c>
      <c r="AL65" s="8">
        <v>10</v>
      </c>
      <c r="AM65" s="8">
        <v>8</v>
      </c>
      <c r="AN65" s="8">
        <v>500</v>
      </c>
      <c r="AO65" s="8">
        <v>500</v>
      </c>
      <c r="AP65" s="8">
        <v>2000</v>
      </c>
      <c r="AQ65" s="36"/>
      <c r="AR65" s="36"/>
      <c r="AS65" s="8">
        <f t="shared" si="53"/>
        <v>1340105</v>
      </c>
      <c r="AT65" s="36"/>
      <c r="AU65" s="36"/>
      <c r="AV65" s="36"/>
      <c r="AW65" s="8" t="str">
        <f t="shared" si="60"/>
        <v>10~6</v>
      </c>
      <c r="AX65" s="23">
        <v>10</v>
      </c>
      <c r="AY65" s="23">
        <v>6</v>
      </c>
      <c r="AZ65" s="46">
        <v>1</v>
      </c>
      <c r="BA65" s="8" t="s">
        <v>274</v>
      </c>
    </row>
    <row r="66" spans="1:53">
      <c r="A66" s="6">
        <v>1340106</v>
      </c>
      <c r="B66" s="8">
        <v>0</v>
      </c>
      <c r="C66" s="7" t="s">
        <v>287</v>
      </c>
      <c r="D66" s="7" t="s">
        <v>99</v>
      </c>
      <c r="E66" s="7" t="s">
        <v>288</v>
      </c>
      <c r="F66" s="6" t="str">
        <f t="shared" si="58"/>
        <v>device_name_1340106_spiked_shield</v>
      </c>
      <c r="H66" s="6" t="str">
        <f>_xlfn.LET(_xlpm.get_device_type,VLOOKUP(VALUE(MID(A66,3,1)),tb_device_info_type[#All],3,0),_xlpm.check_if_wheel,IF(LEFT(A66,2)="12","wheel",_xlpm.get_device_type),_xlpm.raw_output,IF($A66&lt;&gt;"",_xlfn.TEXTJOIN("_",1,"device_alt",_xlpm.check_if_wheel),""),IFERROR(_xlpm.raw_output,"information missing"))</f>
        <v>device_alt_shield</v>
      </c>
      <c r="I66" s="6" t="str" cm="1">
        <f t="array" ref="I66">_xlfn.LET(_xlpm.icon_state,1,_xlfn.IFS($A66="","",ISTEXT($N66),_xlfn.CONCAT($N66,_xlpm.icon_state),TRUE,_xlfn.CONCAT("di_",_xlpm.icon_state,"[icon_device_",_xlpm.icon_state,"_",IF($N66&lt;&gt;"",$N66,0),"]")))</f>
        <v>di_1[icon_device_1_30]</v>
      </c>
      <c r="J66" s="6" t="str" cm="1">
        <f t="array" ref="J66">_xlfn.LET(_xlpm.icon_state,2,_xlfn.IFS($A66="","",ISTEXT($N66),_xlfn.CONCAT($N66,_xlpm.icon_state),TRUE,_xlfn.CONCAT("di_",_xlpm.icon_state,"[icon_device_",_xlpm.icon_state,"_",IF($N66&lt;&gt;"",$N66,0),"]")))</f>
        <v>di_2[icon_device_2_30]</v>
      </c>
      <c r="K66" s="6" t="str" cm="1">
        <f t="array" ref="K66">_xlfn.LET(_xlpm.icon_state,3,_xlfn.IFS($A66="","",ISTEXT($N66),_xlfn.CONCAT($N66,_xlpm.icon_state),TRUE,_xlfn.CONCAT("di_",_xlpm.icon_state,"[icon_device_",_xlpm.icon_state,"_",IF($N66&lt;&gt;"",$N66,0),"]")))</f>
        <v>di_3[icon_device_3_30]</v>
      </c>
      <c r="L66" s="6" t="str" cm="1">
        <f t="array" ref="L66">_xlfn.IFS($A66="","",ISTEXT($N66),_xlfn.CONCAT("icon_device_wheel_large"),TRUE,_xlfn.CONCAT("di_info","[device_info_",IF($N66&lt;&gt;"",$N66,0),"]"))</f>
        <v>di_info[device_info_30]</v>
      </c>
      <c r="M66" s="6" t="str" cm="1">
        <f t="array" ref="M66">_xlfn.IFS($A66="","",ISTEXT($N66),_xlfn.CONCAT("dwt","[device_wheel_thumbnail_",RIGHT($A66,1),"]"),TRUE,_xlfn.CONCAT("dt","[device_thumbnail_",IF($N66&lt;&gt;"",$N66,0),"]"))</f>
        <v>dt[device_thumbnail_30]</v>
      </c>
      <c r="N66" s="30">
        <v>30</v>
      </c>
      <c r="O66" s="6" t="s">
        <v>102</v>
      </c>
      <c r="P66" s="6" t="s">
        <v>103</v>
      </c>
      <c r="Q66" s="33">
        <v>1420400</v>
      </c>
      <c r="R66" s="7" t="str" cm="1">
        <f t="array" ref="R66">IFERROR(_xlfn.TEXTJOIN(";",1,_xlfn.MAP(_xlfn.TEXTSPLIT(Q66,";"),_xlfn.LAMBDA(_xlpm.x,IFERROR(VLOOKUP(VALUE(_xlpm.x),device_tag!A:B,2,0),"error")))),"")</f>
        <v>盾牌</v>
      </c>
      <c r="S66" s="8" t="s">
        <v>124</v>
      </c>
      <c r="X66" s="20">
        <v>0</v>
      </c>
      <c r="Y66" s="20">
        <v>0</v>
      </c>
      <c r="Z66" s="20" t="s">
        <v>105</v>
      </c>
      <c r="AA66" s="20" t="s">
        <v>289</v>
      </c>
      <c r="AB66" s="21" t="str">
        <f t="shared" si="61"/>
        <v>device_1340106_spiked_shield</v>
      </c>
      <c r="AC66" s="8">
        <v>120</v>
      </c>
      <c r="AD66" s="8">
        <v>5</v>
      </c>
      <c r="AE66" s="36"/>
      <c r="AG66" s="8" t="str">
        <f t="shared" si="52"/>
        <v>0~6</v>
      </c>
      <c r="AH66" s="23">
        <v>0</v>
      </c>
      <c r="AI66" s="23">
        <v>6</v>
      </c>
      <c r="AJ66" s="6" t="b">
        <v>1</v>
      </c>
      <c r="AK66" s="6" t="s">
        <v>273</v>
      </c>
      <c r="AL66" s="8">
        <v>10</v>
      </c>
      <c r="AM66" s="8">
        <v>8</v>
      </c>
      <c r="AN66" s="8">
        <v>500</v>
      </c>
      <c r="AO66" s="8">
        <v>500</v>
      </c>
      <c r="AP66" s="8">
        <v>2000</v>
      </c>
      <c r="AQ66" s="36"/>
      <c r="AR66" s="36"/>
      <c r="AS66" s="8">
        <f t="shared" si="53"/>
        <v>1340106</v>
      </c>
      <c r="AT66" s="36"/>
      <c r="AU66" s="36"/>
      <c r="AV66" s="36"/>
      <c r="AW66" s="8" t="str">
        <f t="shared" ref="AW66:AW67" si="62">_xlfn.TEXTJOIN("~",1,AX66:AY66)</f>
        <v>10~6</v>
      </c>
      <c r="AX66" s="23">
        <v>10</v>
      </c>
      <c r="AY66" s="23">
        <v>6</v>
      </c>
      <c r="AZ66" s="46">
        <v>1</v>
      </c>
      <c r="BA66" s="8" t="s">
        <v>274</v>
      </c>
    </row>
    <row r="67" spans="1:53">
      <c r="A67" s="6">
        <v>1340107</v>
      </c>
      <c r="B67" s="8">
        <v>0</v>
      </c>
      <c r="C67" s="7" t="s">
        <v>290</v>
      </c>
      <c r="D67" s="7" t="s">
        <v>99</v>
      </c>
      <c r="E67" s="7" t="s">
        <v>291</v>
      </c>
      <c r="F67" s="6" t="str">
        <f t="shared" si="58"/>
        <v>device_name_1340107_vine_shield</v>
      </c>
      <c r="H67" s="6" t="str">
        <f>_xlfn.LET(_xlpm.get_device_type,VLOOKUP(VALUE(MID(A67,3,1)),tb_device_info_type[#All],3,0),_xlpm.check_if_wheel,IF(LEFT(A67,2)="12","wheel",_xlpm.get_device_type),_xlpm.raw_output,IF($A67&lt;&gt;"",_xlfn.TEXTJOIN("_",1,"device_alt",_xlpm.check_if_wheel),""),IFERROR(_xlpm.raw_output,"information missing"))</f>
        <v>device_alt_shield</v>
      </c>
      <c r="I67" s="6" t="str" cm="1">
        <f t="array" ref="I67">_xlfn.LET(_xlpm.icon_state,1,_xlfn.IFS($A67="","",ISTEXT($N67),_xlfn.CONCAT($N67,_xlpm.icon_state),TRUE,_xlfn.CONCAT("di_",_xlpm.icon_state,"[icon_device_",_xlpm.icon_state,"_",IF($N67&lt;&gt;"",$N67,0),"]")))</f>
        <v>di_1[icon_device_1_32]</v>
      </c>
      <c r="J67" s="6" t="str" cm="1">
        <f t="array" ref="J67">_xlfn.LET(_xlpm.icon_state,2,_xlfn.IFS($A67="","",ISTEXT($N67),_xlfn.CONCAT($N67,_xlpm.icon_state),TRUE,_xlfn.CONCAT("di_",_xlpm.icon_state,"[icon_device_",_xlpm.icon_state,"_",IF($N67&lt;&gt;"",$N67,0),"]")))</f>
        <v>di_2[icon_device_2_32]</v>
      </c>
      <c r="K67" s="6" t="str" cm="1">
        <f t="array" ref="K67">_xlfn.LET(_xlpm.icon_state,3,_xlfn.IFS($A67="","",ISTEXT($N67),_xlfn.CONCAT($N67,_xlpm.icon_state),TRUE,_xlfn.CONCAT("di_",_xlpm.icon_state,"[icon_device_",_xlpm.icon_state,"_",IF($N67&lt;&gt;"",$N67,0),"]")))</f>
        <v>di_3[icon_device_3_32]</v>
      </c>
      <c r="L67" s="6" t="str" cm="1">
        <f t="array" ref="L67">_xlfn.IFS($A67="","",ISTEXT($N67),_xlfn.CONCAT("icon_device_wheel_large"),TRUE,_xlfn.CONCAT("di_info","[device_info_",IF($N67&lt;&gt;"",$N67,0),"]"))</f>
        <v>di_info[device_info_32]</v>
      </c>
      <c r="M67" s="6" t="str" cm="1">
        <f t="array" ref="M67">_xlfn.IFS($A67="","",ISTEXT($N67),_xlfn.CONCAT("dwt","[device_wheel_thumbnail_",RIGHT($A67,1),"]"),TRUE,_xlfn.CONCAT("dt","[device_thumbnail_",IF($N67&lt;&gt;"",$N67,0),"]"))</f>
        <v>dt[device_thumbnail_32]</v>
      </c>
      <c r="N67" s="30">
        <v>32</v>
      </c>
      <c r="O67" s="6" t="s">
        <v>102</v>
      </c>
      <c r="P67" s="6" t="s">
        <v>103</v>
      </c>
      <c r="Q67" s="33">
        <v>1420400</v>
      </c>
      <c r="R67" s="7" t="str" cm="1">
        <f t="array" ref="R67">IFERROR(_xlfn.TEXTJOIN(";",1,_xlfn.MAP(_xlfn.TEXTSPLIT(Q67,";"),_xlfn.LAMBDA(_xlpm.x,IFERROR(VLOOKUP(VALUE(_xlpm.x),device_tag!A:B,2,0),"error")))),"")</f>
        <v>盾牌</v>
      </c>
      <c r="S67" s="8" t="s">
        <v>124</v>
      </c>
      <c r="X67" s="20">
        <v>0</v>
      </c>
      <c r="Y67" s="20">
        <v>0</v>
      </c>
      <c r="Z67" s="20" t="s">
        <v>105</v>
      </c>
      <c r="AA67" s="20" t="s">
        <v>292</v>
      </c>
      <c r="AB67" s="21" t="str">
        <f t="shared" si="61"/>
        <v>device_1340107_vine_shield</v>
      </c>
      <c r="AC67" s="8">
        <v>120</v>
      </c>
      <c r="AD67" s="8">
        <v>5</v>
      </c>
      <c r="AE67" s="36"/>
      <c r="AG67" s="8" t="str">
        <f t="shared" si="52"/>
        <v>0~6</v>
      </c>
      <c r="AH67" s="23">
        <v>0</v>
      </c>
      <c r="AI67" s="23">
        <v>6</v>
      </c>
      <c r="AJ67" s="6" t="b">
        <v>1</v>
      </c>
      <c r="AK67" s="6" t="s">
        <v>273</v>
      </c>
      <c r="AL67" s="8">
        <v>10</v>
      </c>
      <c r="AM67" s="8">
        <v>8</v>
      </c>
      <c r="AN67" s="8">
        <v>500</v>
      </c>
      <c r="AO67" s="8">
        <v>500</v>
      </c>
      <c r="AP67" s="8">
        <v>2000</v>
      </c>
      <c r="AQ67" s="36"/>
      <c r="AR67" s="36"/>
      <c r="AS67" s="8">
        <f t="shared" si="53"/>
        <v>1340107</v>
      </c>
      <c r="AT67" s="36"/>
      <c r="AU67" s="36"/>
      <c r="AV67" s="36"/>
      <c r="AW67" s="8" t="str">
        <f t="shared" si="62"/>
        <v>10~6</v>
      </c>
      <c r="AX67" s="23">
        <v>10</v>
      </c>
      <c r="AY67" s="23">
        <v>6</v>
      </c>
      <c r="AZ67" s="46">
        <v>1</v>
      </c>
      <c r="BA67" s="8" t="s">
        <v>274</v>
      </c>
    </row>
    <row r="68" spans="1:53">
      <c r="A68" s="6">
        <v>1340108</v>
      </c>
      <c r="B68" s="8">
        <v>0</v>
      </c>
      <c r="C68" s="7" t="s">
        <v>293</v>
      </c>
      <c r="D68" s="7" t="s">
        <v>99</v>
      </c>
      <c r="E68" s="7" t="s">
        <v>294</v>
      </c>
      <c r="F68" s="6" t="str">
        <f t="shared" si="58"/>
        <v>device_name_1340108_protective_short_sword</v>
      </c>
      <c r="H68" s="6" t="str">
        <f>_xlfn.LET(_xlpm.get_device_type,VLOOKUP(VALUE(MID(A68,3,1)),tb_device_info_type[#All],3,0),_xlpm.check_if_wheel,IF(LEFT(A68,2)="12","wheel",_xlpm.get_device_type),_xlpm.raw_output,IF($A68&lt;&gt;"",_xlfn.TEXTJOIN("_",1,"device_alt",_xlpm.check_if_wheel),""),IFERROR(_xlpm.raw_output,"information missing"))</f>
        <v>device_alt_shield</v>
      </c>
      <c r="I68" s="6" t="str" cm="1">
        <f t="array" ref="I68">_xlfn.LET(_xlpm.icon_state,1,_xlfn.IFS($A68="","",ISTEXT($N68),_xlfn.CONCAT($N68,_xlpm.icon_state),TRUE,_xlfn.CONCAT("di_",_xlpm.icon_state,"[icon_device_",_xlpm.icon_state,"_",IF($N68&lt;&gt;"",$N68,0),"]")))</f>
        <v>di_1[icon_device_1_22]</v>
      </c>
      <c r="J68" s="6" t="str" cm="1">
        <f t="array" ref="J68">_xlfn.LET(_xlpm.icon_state,2,_xlfn.IFS($A68="","",ISTEXT($N68),_xlfn.CONCAT($N68,_xlpm.icon_state),TRUE,_xlfn.CONCAT("di_",_xlpm.icon_state,"[icon_device_",_xlpm.icon_state,"_",IF($N68&lt;&gt;"",$N68,0),"]")))</f>
        <v>di_2[icon_device_2_22]</v>
      </c>
      <c r="K68" s="6" t="str" cm="1">
        <f t="array" ref="K68">_xlfn.LET(_xlpm.icon_state,3,_xlfn.IFS($A68="","",ISTEXT($N68),_xlfn.CONCAT($N68,_xlpm.icon_state),TRUE,_xlfn.CONCAT("di_",_xlpm.icon_state,"[icon_device_",_xlpm.icon_state,"_",IF($N68&lt;&gt;"",$N68,0),"]")))</f>
        <v>di_3[icon_device_3_22]</v>
      </c>
      <c r="L68" s="6" t="str" cm="1">
        <f t="array" ref="L68">_xlfn.IFS($A68="","",ISTEXT($N68),_xlfn.CONCAT("icon_device_wheel_large"),TRUE,_xlfn.CONCAT("di_info","[device_info_",IF($N68&lt;&gt;"",$N68,0),"]"))</f>
        <v>di_info[device_info_22]</v>
      </c>
      <c r="M68" s="6" t="str" cm="1">
        <f t="array" ref="M68">_xlfn.IFS($A68="","",ISTEXT($N68),_xlfn.CONCAT("dwt","[device_wheel_thumbnail_",RIGHT($A68,1),"]"),TRUE,_xlfn.CONCAT("dt","[device_thumbnail_",IF($N68&lt;&gt;"",$N68,0),"]"))</f>
        <v>dt[device_thumbnail_22]</v>
      </c>
      <c r="N68" s="30">
        <v>22</v>
      </c>
      <c r="O68" s="6" t="s">
        <v>102</v>
      </c>
      <c r="P68" s="6" t="s">
        <v>103</v>
      </c>
      <c r="Q68" s="33">
        <v>1420400</v>
      </c>
      <c r="R68" s="7" t="str" cm="1">
        <f t="array" ref="R68">IFERROR(_xlfn.TEXTJOIN(";",1,_xlfn.MAP(_xlfn.TEXTSPLIT(Q68,";"),_xlfn.LAMBDA(_xlpm.x,IFERROR(VLOOKUP(VALUE(_xlpm.x),device_tag!A:B,2,0),"error")))),"")</f>
        <v>盾牌</v>
      </c>
      <c r="S68" s="8" t="s">
        <v>124</v>
      </c>
      <c r="X68" s="20">
        <v>0</v>
      </c>
      <c r="Y68" s="20">
        <v>0</v>
      </c>
      <c r="Z68" s="20" t="s">
        <v>105</v>
      </c>
      <c r="AA68" s="20" t="s">
        <v>295</v>
      </c>
      <c r="AB68" s="21" t="str">
        <f t="shared" ref="AB68:AB71" si="63">IF($A68&lt;&gt;"",_xlfn.TEXTJOIN("_",1,Z68,$A68,AA68),"")</f>
        <v>device_1340108_protective_short_sword</v>
      </c>
      <c r="AC68" s="8">
        <v>120</v>
      </c>
      <c r="AD68" s="8">
        <v>5</v>
      </c>
      <c r="AE68" s="36"/>
      <c r="AG68" s="8" t="str">
        <f t="shared" si="52"/>
        <v>0~6</v>
      </c>
      <c r="AH68" s="23">
        <v>0</v>
      </c>
      <c r="AI68" s="23">
        <v>6</v>
      </c>
      <c r="AJ68" s="6" t="b">
        <v>1</v>
      </c>
      <c r="AK68" s="6" t="s">
        <v>273</v>
      </c>
      <c r="AL68" s="8">
        <v>10</v>
      </c>
      <c r="AM68" s="8">
        <v>8</v>
      </c>
      <c r="AN68" s="8">
        <v>500</v>
      </c>
      <c r="AO68" s="8">
        <v>500</v>
      </c>
      <c r="AP68" s="8">
        <v>2000</v>
      </c>
      <c r="AQ68" s="36"/>
      <c r="AR68" s="36"/>
      <c r="AS68" s="8">
        <f t="shared" si="53"/>
        <v>1340108</v>
      </c>
      <c r="AT68" s="36"/>
      <c r="AU68" s="36"/>
      <c r="AV68" s="36"/>
      <c r="AW68" s="8" t="str">
        <f t="shared" ref="AW68:AW69" si="64">_xlfn.TEXTJOIN("~",1,AX68:AY68)</f>
        <v>10~6</v>
      </c>
      <c r="AX68" s="23">
        <v>10</v>
      </c>
      <c r="AY68" s="23">
        <v>6</v>
      </c>
      <c r="AZ68" s="46">
        <v>1</v>
      </c>
      <c r="BA68" s="8" t="s">
        <v>274</v>
      </c>
    </row>
    <row r="69" spans="1:53">
      <c r="A69" s="6">
        <v>1340109</v>
      </c>
      <c r="B69" s="8">
        <v>0</v>
      </c>
      <c r="C69" s="7" t="s">
        <v>296</v>
      </c>
      <c r="D69" s="7" t="s">
        <v>246</v>
      </c>
      <c r="E69" s="7" t="s">
        <v>297</v>
      </c>
      <c r="F69" s="6" t="str">
        <f t="shared" si="58"/>
        <v>device_name_1340109_shield_generator</v>
      </c>
      <c r="H69" s="6" t="str">
        <f>_xlfn.LET(_xlpm.get_device_type,VLOOKUP(VALUE(MID(A69,3,1)),tb_device_info_type[#All],3,0),_xlpm.check_if_wheel,IF(LEFT(A69,2)="12","wheel",_xlpm.get_device_type),_xlpm.raw_output,IF($A69&lt;&gt;"",_xlfn.TEXTJOIN("_",1,"device_alt",_xlpm.check_if_wheel),""),IFERROR(_xlpm.raw_output,"information missing"))</f>
        <v>device_alt_shield</v>
      </c>
      <c r="I69" s="6" t="str" cm="1">
        <f t="array" ref="I69">_xlfn.LET(_xlpm.icon_state,1,_xlfn.IFS($A69="","",ISTEXT($N69),_xlfn.CONCAT($N69,_xlpm.icon_state),TRUE,_xlfn.CONCAT("di_",_xlpm.icon_state,"[icon_device_",_xlpm.icon_state,"_",IF($N69&lt;&gt;"",$N69,0),"]")))</f>
        <v>di_1[icon_device_1_22]</v>
      </c>
      <c r="J69" s="6" t="str" cm="1">
        <f t="array" ref="J69">_xlfn.LET(_xlpm.icon_state,2,_xlfn.IFS($A69="","",ISTEXT($N69),_xlfn.CONCAT($N69,_xlpm.icon_state),TRUE,_xlfn.CONCAT("di_",_xlpm.icon_state,"[icon_device_",_xlpm.icon_state,"_",IF($N69&lt;&gt;"",$N69,0),"]")))</f>
        <v>di_2[icon_device_2_22]</v>
      </c>
      <c r="K69" s="6" t="str" cm="1">
        <f t="array" ref="K69">_xlfn.LET(_xlpm.icon_state,3,_xlfn.IFS($A69="","",ISTEXT($N69),_xlfn.CONCAT($N69,_xlpm.icon_state),TRUE,_xlfn.CONCAT("di_",_xlpm.icon_state,"[icon_device_",_xlpm.icon_state,"_",IF($N69&lt;&gt;"",$N69,0),"]")))</f>
        <v>di_3[icon_device_3_22]</v>
      </c>
      <c r="L69" s="6" t="str" cm="1">
        <f t="array" ref="L69">_xlfn.IFS($A69="","",ISTEXT($N69),_xlfn.CONCAT("icon_device_wheel_large"),TRUE,_xlfn.CONCAT("di_info","[device_info_",IF($N69&lt;&gt;"",$N69,0),"]"))</f>
        <v>di_info[device_info_22]</v>
      </c>
      <c r="M69" s="6" t="str" cm="1">
        <f t="array" ref="M69">_xlfn.IFS($A69="","",ISTEXT($N69),_xlfn.CONCAT("dwt","[device_wheel_thumbnail_",RIGHT($A69,1),"]"),TRUE,_xlfn.CONCAT("dt","[device_thumbnail_",IF($N69&lt;&gt;"",$N69,0),"]"))</f>
        <v>dt[device_thumbnail_22]</v>
      </c>
      <c r="N69" s="12">
        <v>22</v>
      </c>
      <c r="O69" s="6" t="s">
        <v>102</v>
      </c>
      <c r="P69" s="6" t="s">
        <v>103</v>
      </c>
      <c r="Q69" s="33">
        <v>1420400</v>
      </c>
      <c r="R69" s="7" t="str" cm="1">
        <f t="array" ref="R69">IFERROR(_xlfn.TEXTJOIN(";",1,_xlfn.MAP(_xlfn.TEXTSPLIT(Q69,";"),_xlfn.LAMBDA(_xlpm.x,IFERROR(VLOOKUP(VALUE(_xlpm.x),device_tag!A:B,2,0),"error")))),"")</f>
        <v>盾牌</v>
      </c>
      <c r="S69" s="8" t="s">
        <v>124</v>
      </c>
      <c r="X69" s="20">
        <v>0</v>
      </c>
      <c r="Y69" s="20">
        <v>0</v>
      </c>
      <c r="Z69" s="20" t="s">
        <v>105</v>
      </c>
      <c r="AA69" s="20" t="s">
        <v>298</v>
      </c>
      <c r="AB69" s="21" t="str">
        <f t="shared" si="63"/>
        <v>device_1340109_shield_generator</v>
      </c>
      <c r="AC69" s="8">
        <v>120</v>
      </c>
      <c r="AD69" s="8">
        <v>5</v>
      </c>
      <c r="AG69" s="8" t="str">
        <f t="shared" si="52"/>
        <v>0~0</v>
      </c>
      <c r="AH69" s="23">
        <v>0</v>
      </c>
      <c r="AI69" s="23">
        <v>0</v>
      </c>
      <c r="AJ69" s="6" t="b">
        <v>0</v>
      </c>
      <c r="AK69" s="6" t="s">
        <v>299</v>
      </c>
      <c r="AL69" s="8">
        <v>10</v>
      </c>
      <c r="AM69" s="8">
        <v>8</v>
      </c>
      <c r="AN69" s="8">
        <v>500</v>
      </c>
      <c r="AO69" s="8">
        <v>500</v>
      </c>
      <c r="AP69" s="8">
        <v>2000</v>
      </c>
      <c r="AS69" s="8">
        <v>1340101</v>
      </c>
      <c r="AW69" s="8" t="str">
        <f t="shared" si="64"/>
        <v>10~6</v>
      </c>
      <c r="AX69" s="23">
        <v>10</v>
      </c>
      <c r="AY69" s="23">
        <v>6</v>
      </c>
      <c r="AZ69" s="46">
        <v>1</v>
      </c>
      <c r="BA69" s="8" t="s">
        <v>300</v>
      </c>
    </row>
    <row r="70" spans="1:53">
      <c r="F70" s="6" t="str">
        <f t="shared" ref="F70:F80" si="65">IF($A70&lt;&gt;"",_xlfn.TEXTJOIN("_",1,"device_name",$A70,$AA70),"")</f>
        <v/>
      </c>
      <c r="H70" s="6" t="str">
        <f>_xlfn.LET(_xlpm.get_device_type,VLOOKUP(VALUE(MID(A70,3,1)),tb_device_info_type[#All],3,0),_xlpm.check_if_wheel,IF(LEFT(A70,2)="12","wheel",_xlpm.get_device_type),_xlpm.raw_output,IF($A70&lt;&gt;"",_xlfn.TEXTJOIN("_",1,"device_alt",_xlpm.check_if_wheel),""),IFERROR(_xlpm.raw_output,"information missing"))</f>
        <v/>
      </c>
      <c r="I70" s="6" t="str" cm="1">
        <f t="array" ref="I70">_xlfn.LET(_xlpm.icon_state,1,_xlfn.IFS($A70="","",ISTEXT($N70),_xlfn.CONCAT($N70,_xlpm.icon_state),TRUE,_xlfn.CONCAT("di_",_xlpm.icon_state,"[icon_device_",_xlpm.icon_state,"_",IF($N70&lt;&gt;"",$N70,0),"]")))</f>
        <v/>
      </c>
      <c r="J70" s="6" t="str" cm="1">
        <f t="array" ref="J70">_xlfn.LET(_xlpm.icon_state,2,_xlfn.IFS($A70="","",ISTEXT($N70),_xlfn.CONCAT($N70,_xlpm.icon_state),TRUE,_xlfn.CONCAT("di_",_xlpm.icon_state,"[icon_device_",_xlpm.icon_state,"_",IF($N70&lt;&gt;"",$N70,0),"]")))</f>
        <v/>
      </c>
      <c r="K70" s="6" t="str" cm="1">
        <f t="array" ref="K70">_xlfn.LET(_xlpm.icon_state,3,_xlfn.IFS($A70="","",ISTEXT($N70),_xlfn.CONCAT($N70,_xlpm.icon_state),TRUE,_xlfn.CONCAT("di_",_xlpm.icon_state,"[icon_device_",_xlpm.icon_state,"_",IF($N70&lt;&gt;"",$N70,0),"]")))</f>
        <v/>
      </c>
      <c r="L70" s="6" t="str" cm="1">
        <f t="array" ref="L70">_xlfn.IFS($A70="","",ISTEXT($N70),_xlfn.CONCAT("icon_device_wheel_large"),TRUE,_xlfn.CONCAT("di_info","[device_info_",IF($N70&lt;&gt;"",$N70,0),"]"))</f>
        <v/>
      </c>
      <c r="M70" s="6" t="str" cm="1">
        <f t="array" ref="M70">_xlfn.IFS($A70="","",ISTEXT($N70),_xlfn.CONCAT("dwt","[device_wheel_thumbnail_",RIGHT($A70,1),"]"),TRUE,_xlfn.CONCAT("dt","[device_thumbnail_",IF($N70&lt;&gt;"",$N70,0),"]"))</f>
        <v/>
      </c>
      <c r="Q70" s="33"/>
      <c r="R70" s="7" t="str" cm="1">
        <f t="array" ref="R70">IFERROR(_xlfn.TEXTJOIN(";",1,_xlfn.MAP(_xlfn.TEXTSPLIT(Q70,";"),_xlfn.LAMBDA(_xlpm.x,IFERROR(VLOOKUP(VALUE(_xlpm.x),device_tag!A:B,2,0),"error")))),"")</f>
        <v/>
      </c>
      <c r="AB70" s="21" t="str">
        <f t="shared" si="63"/>
        <v/>
      </c>
    </row>
    <row r="71" spans="1:53">
      <c r="A71" s="6">
        <v>1350101</v>
      </c>
      <c r="B71" s="8">
        <v>0</v>
      </c>
      <c r="C71" s="7" t="s">
        <v>301</v>
      </c>
      <c r="D71" s="7" t="s">
        <v>99</v>
      </c>
      <c r="E71" s="7" t="s">
        <v>302</v>
      </c>
      <c r="F71" s="6" t="str">
        <f t="shared" si="65"/>
        <v>device_name_1350101_hookrope</v>
      </c>
      <c r="H71" s="6" t="str">
        <f>_xlfn.LET(_xlpm.get_device_type,VLOOKUP(VALUE(MID(A71,3,1)),tb_device_info_type[#All],3,0),_xlpm.check_if_wheel,IF(LEFT(A71,2)="12","wheel",_xlpm.get_device_type),_xlpm.raw_output,IF($A71&lt;&gt;"",_xlfn.TEXTJOIN("_",1,"device_alt",_xlpm.check_if_wheel),""),IFERROR(_xlpm.raw_output,"information missing"))</f>
        <v>device_alt_hook</v>
      </c>
      <c r="I71" s="6" t="str" cm="1">
        <f t="array" ref="I71">_xlfn.LET(_xlpm.icon_state,1,_xlfn.IFS($A71="","",ISTEXT($N71),_xlfn.CONCAT($N71,_xlpm.icon_state),TRUE,_xlfn.CONCAT("di_",_xlpm.icon_state,"[icon_device_",_xlpm.icon_state,"_",IF($N71&lt;&gt;"",$N71,0),"]")))</f>
        <v>di_1[icon_device_1_13]</v>
      </c>
      <c r="J71" s="6" t="str" cm="1">
        <f t="array" ref="J71">_xlfn.LET(_xlpm.icon_state,2,_xlfn.IFS($A71="","",ISTEXT($N71),_xlfn.CONCAT($N71,_xlpm.icon_state),TRUE,_xlfn.CONCAT("di_",_xlpm.icon_state,"[icon_device_",_xlpm.icon_state,"_",IF($N71&lt;&gt;"",$N71,0),"]")))</f>
        <v>di_2[icon_device_2_13]</v>
      </c>
      <c r="K71" s="6" t="str" cm="1">
        <f t="array" ref="K71">_xlfn.LET(_xlpm.icon_state,3,_xlfn.IFS($A71="","",ISTEXT($N71),_xlfn.CONCAT($N71,_xlpm.icon_state),TRUE,_xlfn.CONCAT("di_",_xlpm.icon_state,"[icon_device_",_xlpm.icon_state,"_",IF($N71&lt;&gt;"",$N71,0),"]")))</f>
        <v>di_3[icon_device_3_13]</v>
      </c>
      <c r="L71" s="6" t="str" cm="1">
        <f t="array" ref="L71">_xlfn.IFS($A71="","",ISTEXT($N71),_xlfn.CONCAT("icon_device_wheel_large"),TRUE,_xlfn.CONCAT("di_info","[device_info_",IF($N71&lt;&gt;"",$N71,0),"]"))</f>
        <v>di_info[device_info_13]</v>
      </c>
      <c r="M71" s="6" t="str" cm="1">
        <f t="array" ref="M71">_xlfn.IFS($A71="","",ISTEXT($N71),_xlfn.CONCAT("dwt","[device_wheel_thumbnail_",RIGHT($A71,1),"]"),TRUE,_xlfn.CONCAT("dt","[device_thumbnail_",IF($N71&lt;&gt;"",$N71,0),"]"))</f>
        <v>dt[device_thumbnail_13]</v>
      </c>
      <c r="N71" s="30">
        <v>13</v>
      </c>
      <c r="O71" s="6" t="s">
        <v>102</v>
      </c>
      <c r="P71" s="6" t="s">
        <v>103</v>
      </c>
      <c r="Q71" s="33">
        <v>1420500</v>
      </c>
      <c r="R71" s="7" t="str" cm="1">
        <f t="array" ref="R71">IFERROR(_xlfn.TEXTJOIN(";",1,_xlfn.MAP(_xlfn.TEXTSPLIT(Q71,";"),_xlfn.LAMBDA(_xlpm.x,IFERROR(VLOOKUP(VALUE(_xlpm.x),device_tag!A:B,2,0),"error")))),"")</f>
        <v>钩索</v>
      </c>
      <c r="S71" s="8" t="s">
        <v>124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 t="s">
        <v>105</v>
      </c>
      <c r="AA71" s="20" t="s">
        <v>303</v>
      </c>
      <c r="AB71" s="21" t="str">
        <f t="shared" si="63"/>
        <v>device_1350101_hookrope</v>
      </c>
      <c r="AC71" s="8">
        <v>100</v>
      </c>
      <c r="AD71" s="8">
        <v>20</v>
      </c>
      <c r="AE71" s="8">
        <v>1</v>
      </c>
      <c r="AF71" s="8">
        <v>0</v>
      </c>
      <c r="AG71" s="8" t="str">
        <f>_xlfn.TEXTJOIN("~",1,AH71:AI71)</f>
        <v>3~10</v>
      </c>
      <c r="AH71" s="23">
        <v>3</v>
      </c>
      <c r="AI71" s="23">
        <v>10</v>
      </c>
      <c r="AJ71" s="6" t="b">
        <v>0</v>
      </c>
      <c r="AK71" s="6" t="s">
        <v>304</v>
      </c>
      <c r="AL71" s="8">
        <v>2</v>
      </c>
      <c r="AM71" s="8">
        <v>0</v>
      </c>
      <c r="AN71" s="8">
        <v>500</v>
      </c>
      <c r="AO71" s="8">
        <v>500</v>
      </c>
      <c r="AP71" s="8">
        <v>2000</v>
      </c>
      <c r="AQ71" s="36"/>
      <c r="AR71" s="36"/>
      <c r="AS71" s="36"/>
      <c r="AT71" s="8">
        <f>$A71</f>
        <v>1350101</v>
      </c>
      <c r="AU71" s="36"/>
      <c r="AV71" s="36"/>
      <c r="AW71" s="8" t="str">
        <f>_xlfn.TEXTJOIN("~",0,AX71:AY71)</f>
        <v>2~0</v>
      </c>
      <c r="AX71" s="23">
        <v>2</v>
      </c>
      <c r="AY71" s="35">
        <v>0</v>
      </c>
      <c r="AZ71" s="8" t="str">
        <f t="shared" ref="AZ71:AZ79" si="66">REPLACE($A71,1,1,6)</f>
        <v>6350101</v>
      </c>
      <c r="BA71" s="8" t="s">
        <v>305</v>
      </c>
    </row>
    <row r="72" spans="1:53">
      <c r="A72" s="6">
        <v>1350102</v>
      </c>
      <c r="B72" s="8">
        <v>0</v>
      </c>
      <c r="C72" s="7" t="s">
        <v>306</v>
      </c>
      <c r="D72" s="7" t="s">
        <v>99</v>
      </c>
      <c r="E72" s="7" t="s">
        <v>307</v>
      </c>
      <c r="F72" s="6" t="str">
        <f t="shared" si="65"/>
        <v>device_name_1350102_merchant_crane</v>
      </c>
      <c r="H72" s="6" t="str">
        <f>_xlfn.LET(_xlpm.get_device_type,VLOOKUP(VALUE(MID(A72,3,1)),tb_device_info_type[#All],3,0),_xlpm.check_if_wheel,IF(LEFT(A72,2)="12","wheel",_xlpm.get_device_type),_xlpm.raw_output,IF($A72&lt;&gt;"",_xlfn.TEXTJOIN("_",1,"device_alt",_xlpm.check_if_wheel),""),IFERROR(_xlpm.raw_output,"information missing"))</f>
        <v>device_alt_hook</v>
      </c>
      <c r="I72" s="6" t="str" cm="1">
        <f t="array" ref="I72">_xlfn.LET(_xlpm.icon_state,1,_xlfn.IFS($A72="","",ISTEXT($N72),_xlfn.CONCAT($N72,_xlpm.icon_state),TRUE,_xlfn.CONCAT("di_",_xlpm.icon_state,"[icon_device_",_xlpm.icon_state,"_",IF($N72&lt;&gt;"",$N72,0),"]")))</f>
        <v>di_1[icon_device_1_16]</v>
      </c>
      <c r="J72" s="6" t="str" cm="1">
        <f t="array" ref="J72">_xlfn.LET(_xlpm.icon_state,2,_xlfn.IFS($A72="","",ISTEXT($N72),_xlfn.CONCAT($N72,_xlpm.icon_state),TRUE,_xlfn.CONCAT("di_",_xlpm.icon_state,"[icon_device_",_xlpm.icon_state,"_",IF($N72&lt;&gt;"",$N72,0),"]")))</f>
        <v>di_2[icon_device_2_16]</v>
      </c>
      <c r="K72" s="6" t="str" cm="1">
        <f t="array" ref="K72">_xlfn.LET(_xlpm.icon_state,3,_xlfn.IFS($A72="","",ISTEXT($N72),_xlfn.CONCAT($N72,_xlpm.icon_state),TRUE,_xlfn.CONCAT("di_",_xlpm.icon_state,"[icon_device_",_xlpm.icon_state,"_",IF($N72&lt;&gt;"",$N72,0),"]")))</f>
        <v>di_3[icon_device_3_16]</v>
      </c>
      <c r="L72" s="6" t="str" cm="1">
        <f t="array" ref="L72">_xlfn.IFS($A72="","",ISTEXT($N72),_xlfn.CONCAT("icon_device_wheel_large"),TRUE,_xlfn.CONCAT("di_info","[device_info_",IF($N72&lt;&gt;"",$N72,0),"]"))</f>
        <v>di_info[device_info_16]</v>
      </c>
      <c r="M72" s="6" t="str" cm="1">
        <f t="array" ref="M72">_xlfn.IFS($A72="","",ISTEXT($N72),_xlfn.CONCAT("dwt","[device_wheel_thumbnail_",RIGHT($A72,1),"]"),TRUE,_xlfn.CONCAT("dt","[device_thumbnail_",IF($N72&lt;&gt;"",$N72,0),"]"))</f>
        <v>dt[device_thumbnail_16]</v>
      </c>
      <c r="N72" s="30">
        <v>16</v>
      </c>
      <c r="O72" s="6" t="s">
        <v>102</v>
      </c>
      <c r="P72" s="6" t="s">
        <v>103</v>
      </c>
      <c r="Q72" s="33">
        <v>1420500</v>
      </c>
      <c r="R72" s="7" t="str" cm="1">
        <f t="array" ref="R72">IFERROR(_xlfn.TEXTJOIN(";",1,_xlfn.MAP(_xlfn.TEXTSPLIT(Q72,";"),_xlfn.LAMBDA(_xlpm.x,IFERROR(VLOOKUP(VALUE(_xlpm.x),device_tag!A:B,2,0),"error")))),"")</f>
        <v>钩索</v>
      </c>
      <c r="S72" s="8" t="s">
        <v>124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 t="s">
        <v>105</v>
      </c>
      <c r="AA72" s="20" t="s">
        <v>308</v>
      </c>
      <c r="AB72" s="21" t="str">
        <f t="shared" ref="AB72:AB74" si="67">IF($A72&lt;&gt;"",_xlfn.TEXTJOIN("_",1,Z72,$A72,AA72),"")</f>
        <v>device_1350102_merchant_crane</v>
      </c>
      <c r="AC72" s="8">
        <v>100</v>
      </c>
      <c r="AD72" s="8">
        <v>20</v>
      </c>
      <c r="AE72" s="8">
        <v>1</v>
      </c>
      <c r="AF72" s="8">
        <v>0</v>
      </c>
      <c r="AG72" s="8" t="str">
        <f>_xlfn.TEXTJOIN("~",1,AH72:AI72)</f>
        <v>2.5~9</v>
      </c>
      <c r="AH72" s="23">
        <v>2.5</v>
      </c>
      <c r="AI72" s="23">
        <v>9</v>
      </c>
      <c r="AJ72" s="6" t="b">
        <v>0</v>
      </c>
      <c r="AK72" s="6" t="s">
        <v>304</v>
      </c>
      <c r="AL72" s="8">
        <v>1</v>
      </c>
      <c r="AM72" s="8">
        <v>0</v>
      </c>
      <c r="AN72" s="8">
        <v>500</v>
      </c>
      <c r="AO72" s="8">
        <v>500</v>
      </c>
      <c r="AP72" s="8">
        <v>2000</v>
      </c>
      <c r="AQ72" s="36"/>
      <c r="AR72" s="36"/>
      <c r="AS72" s="36"/>
      <c r="AT72" s="8">
        <f t="shared" ref="AT72:AU79" si="68">$A72</f>
        <v>1350102</v>
      </c>
      <c r="AU72" s="36"/>
      <c r="AV72" s="36"/>
      <c r="AW72" s="8" t="str">
        <f t="shared" ref="AW72:AW75" si="69">_xlfn.TEXTJOIN("~",0,AX72:AY72)</f>
        <v>2.5~0</v>
      </c>
      <c r="AX72" s="23">
        <v>2.5</v>
      </c>
      <c r="AY72" s="35">
        <v>0</v>
      </c>
      <c r="AZ72" s="8" t="str">
        <f t="shared" si="66"/>
        <v>6350102</v>
      </c>
      <c r="BA72" s="8" t="s">
        <v>305</v>
      </c>
    </row>
    <row r="73" spans="1:53">
      <c r="A73" s="6">
        <v>1350103</v>
      </c>
      <c r="B73" s="8">
        <v>0</v>
      </c>
      <c r="C73" s="7" t="s">
        <v>309</v>
      </c>
      <c r="D73" s="7" t="s">
        <v>99</v>
      </c>
      <c r="E73" s="7" t="s">
        <v>310</v>
      </c>
      <c r="F73" s="6" t="str">
        <f t="shared" si="65"/>
        <v>device_name_1350103_merchant_tower_crane</v>
      </c>
      <c r="H73" s="6" t="str">
        <f>_xlfn.LET(_xlpm.get_device_type,VLOOKUP(VALUE(MID(A73,3,1)),tb_device_info_type[#All],3,0),_xlpm.check_if_wheel,IF(LEFT(A73,2)="12","wheel",_xlpm.get_device_type),_xlpm.raw_output,IF($A73&lt;&gt;"",_xlfn.TEXTJOIN("_",1,"device_alt",_xlpm.check_if_wheel),""),IFERROR(_xlpm.raw_output,"information missing"))</f>
        <v>device_alt_hook</v>
      </c>
      <c r="I73" s="6" t="str" cm="1">
        <f t="array" ref="I73">_xlfn.LET(_xlpm.icon_state,1,_xlfn.IFS($A73="","",ISTEXT($N73),_xlfn.CONCAT($N73,_xlpm.icon_state),TRUE,_xlfn.CONCAT("di_",_xlpm.icon_state,"[icon_device_",_xlpm.icon_state,"_",IF($N73&lt;&gt;"",$N73,0),"]")))</f>
        <v>di_1[icon_device_1_17]</v>
      </c>
      <c r="J73" s="6" t="str" cm="1">
        <f t="array" ref="J73">_xlfn.LET(_xlpm.icon_state,2,_xlfn.IFS($A73="","",ISTEXT($N73),_xlfn.CONCAT($N73,_xlpm.icon_state),TRUE,_xlfn.CONCAT("di_",_xlpm.icon_state,"[icon_device_",_xlpm.icon_state,"_",IF($N73&lt;&gt;"",$N73,0),"]")))</f>
        <v>di_2[icon_device_2_17]</v>
      </c>
      <c r="K73" s="6" t="str" cm="1">
        <f t="array" ref="K73">_xlfn.LET(_xlpm.icon_state,3,_xlfn.IFS($A73="","",ISTEXT($N73),_xlfn.CONCAT($N73,_xlpm.icon_state),TRUE,_xlfn.CONCAT("di_",_xlpm.icon_state,"[icon_device_",_xlpm.icon_state,"_",IF($N73&lt;&gt;"",$N73,0),"]")))</f>
        <v>di_3[icon_device_3_17]</v>
      </c>
      <c r="L73" s="6" t="str" cm="1">
        <f t="array" ref="L73">_xlfn.IFS($A73="","",ISTEXT($N73),_xlfn.CONCAT("icon_device_wheel_large"),TRUE,_xlfn.CONCAT("di_info","[device_info_",IF($N73&lt;&gt;"",$N73,0),"]"))</f>
        <v>di_info[device_info_17]</v>
      </c>
      <c r="M73" s="6" t="str" cm="1">
        <f t="array" ref="M73">_xlfn.IFS($A73="","",ISTEXT($N73),_xlfn.CONCAT("dwt","[device_wheel_thumbnail_",RIGHT($A73,1),"]"),TRUE,_xlfn.CONCAT("dt","[device_thumbnail_",IF($N73&lt;&gt;"",$N73,0),"]"))</f>
        <v>dt[device_thumbnail_17]</v>
      </c>
      <c r="N73" s="30">
        <v>17</v>
      </c>
      <c r="O73" s="6" t="s">
        <v>102</v>
      </c>
      <c r="P73" s="6" t="s">
        <v>103</v>
      </c>
      <c r="Q73" s="33">
        <v>1420500</v>
      </c>
      <c r="R73" s="7" t="str" cm="1">
        <f t="array" ref="R73">IFERROR(_xlfn.TEXTJOIN(";",1,_xlfn.MAP(_xlfn.TEXTSPLIT(Q73,";"),_xlfn.LAMBDA(_xlpm.x,IFERROR(VLOOKUP(VALUE(_xlpm.x),device_tag!A:B,2,0),"error")))),"")</f>
        <v>钩索</v>
      </c>
      <c r="S73" s="8" t="s">
        <v>124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 t="s">
        <v>105</v>
      </c>
      <c r="AA73" s="20" t="s">
        <v>311</v>
      </c>
      <c r="AB73" s="21" t="str">
        <f t="shared" ref="AB73" si="70">IF($A73&lt;&gt;"",_xlfn.TEXTJOIN("_",1,Z73,$A73,AA73),"")</f>
        <v>device_1350103_merchant_tower_crane</v>
      </c>
      <c r="AC73" s="8">
        <v>100</v>
      </c>
      <c r="AD73" s="8">
        <v>20</v>
      </c>
      <c r="AE73" s="8">
        <v>1</v>
      </c>
      <c r="AF73" s="8">
        <v>0</v>
      </c>
      <c r="AG73" s="8" t="str">
        <f>_xlfn.TEXTJOIN("~",1,AH73:AI73)</f>
        <v>3~13</v>
      </c>
      <c r="AH73" s="23">
        <v>3</v>
      </c>
      <c r="AI73" s="23">
        <v>13</v>
      </c>
      <c r="AJ73" s="6" t="b">
        <v>1</v>
      </c>
      <c r="AK73" s="6" t="s">
        <v>304</v>
      </c>
      <c r="AL73" s="8">
        <v>1</v>
      </c>
      <c r="AM73" s="8">
        <v>0</v>
      </c>
      <c r="AN73" s="8">
        <v>500</v>
      </c>
      <c r="AO73" s="8">
        <v>500</v>
      </c>
      <c r="AP73" s="8">
        <v>2000</v>
      </c>
      <c r="AQ73" s="36"/>
      <c r="AR73" s="36"/>
      <c r="AS73" s="36"/>
      <c r="AT73" s="8">
        <f t="shared" si="68"/>
        <v>1350103</v>
      </c>
      <c r="AU73" s="36"/>
      <c r="AV73" s="36"/>
      <c r="AW73" s="8" t="str">
        <f t="shared" ref="AW73" si="71">_xlfn.TEXTJOIN("~",0,AX73:AY73)</f>
        <v>2.5~0</v>
      </c>
      <c r="AX73" s="23">
        <v>2.5</v>
      </c>
      <c r="AY73" s="35">
        <v>0</v>
      </c>
      <c r="AZ73" s="8" t="str">
        <f t="shared" si="66"/>
        <v>6350103</v>
      </c>
      <c r="BA73" s="8" t="s">
        <v>305</v>
      </c>
    </row>
    <row r="74" spans="1:53">
      <c r="A74" s="6">
        <v>1351101</v>
      </c>
      <c r="B74" s="8">
        <v>0</v>
      </c>
      <c r="C74" s="7" t="s">
        <v>312</v>
      </c>
      <c r="D74" s="7" t="s">
        <v>139</v>
      </c>
      <c r="E74" s="7" t="s">
        <v>313</v>
      </c>
      <c r="F74" s="6" t="str">
        <f t="shared" si="65"/>
        <v>device_name_1351101_slave_hookrope</v>
      </c>
      <c r="H74" s="6" t="str">
        <f>_xlfn.LET(_xlpm.get_device_type,VLOOKUP(VALUE(MID(A74,3,1)),tb_device_info_type[#All],3,0),_xlpm.check_if_wheel,IF(LEFT(A74,2)="12","wheel",_xlpm.get_device_type),_xlpm.raw_output,IF($A74&lt;&gt;"",_xlfn.TEXTJOIN("_",1,"device_alt",_xlpm.check_if_wheel),""),IFERROR(_xlpm.raw_output,"information missing"))</f>
        <v>device_alt_hook</v>
      </c>
      <c r="I74" s="6" t="str" cm="1">
        <f t="array" ref="I74">_xlfn.LET(_xlpm.icon_state,1,_xlfn.IFS($A74="","",ISTEXT($N74),_xlfn.CONCAT($N74,_xlpm.icon_state),TRUE,_xlfn.CONCAT("di_",_xlpm.icon_state,"[icon_device_",_xlpm.icon_state,"_",IF($N74&lt;&gt;"",$N74,0),"]")))</f>
        <v>di_1[icon_device_1_27]</v>
      </c>
      <c r="J74" s="6" t="str" cm="1">
        <f t="array" ref="J74">_xlfn.LET(_xlpm.icon_state,2,_xlfn.IFS($A74="","",ISTEXT($N74),_xlfn.CONCAT($N74,_xlpm.icon_state),TRUE,_xlfn.CONCAT("di_",_xlpm.icon_state,"[icon_device_",_xlpm.icon_state,"_",IF($N74&lt;&gt;"",$N74,0),"]")))</f>
        <v>di_2[icon_device_2_27]</v>
      </c>
      <c r="K74" s="6" t="str" cm="1">
        <f t="array" ref="K74">_xlfn.LET(_xlpm.icon_state,3,_xlfn.IFS($A74="","",ISTEXT($N74),_xlfn.CONCAT($N74,_xlpm.icon_state),TRUE,_xlfn.CONCAT("di_",_xlpm.icon_state,"[icon_device_",_xlpm.icon_state,"_",IF($N74&lt;&gt;"",$N74,0),"]")))</f>
        <v>di_3[icon_device_3_27]</v>
      </c>
      <c r="L74" s="6" t="str" cm="1">
        <f t="array" ref="L74">_xlfn.IFS($A74="","",ISTEXT($N74),_xlfn.CONCAT("icon_device_wheel_large"),TRUE,_xlfn.CONCAT("di_info","[device_info_",IF($N74&lt;&gt;"",$N74,0),"]"))</f>
        <v>di_info[device_info_27]</v>
      </c>
      <c r="M74" s="6" t="str" cm="1">
        <f t="array" ref="M74">_xlfn.IFS($A74="","",ISTEXT($N74),_xlfn.CONCAT("dwt","[device_wheel_thumbnail_",RIGHT($A74,1),"]"),TRUE,_xlfn.CONCAT("dt","[device_thumbnail_",IF($N74&lt;&gt;"",$N74,0),"]"))</f>
        <v>dt[device_thumbnail_27]</v>
      </c>
      <c r="N74" s="30">
        <v>27</v>
      </c>
      <c r="O74" s="6" t="s">
        <v>102</v>
      </c>
      <c r="P74" s="6" t="s">
        <v>103</v>
      </c>
      <c r="Q74" s="33">
        <v>1420500</v>
      </c>
      <c r="R74" s="7" t="str" cm="1">
        <f t="array" ref="R74">IFERROR(_xlfn.TEXTJOIN(";",1,_xlfn.MAP(_xlfn.TEXTSPLIT(Q74,";"),_xlfn.LAMBDA(_xlpm.x,IFERROR(VLOOKUP(VALUE(_xlpm.x),device_tag!A:B,2,0),"error")))),"")</f>
        <v>钩索</v>
      </c>
      <c r="S74" s="8" t="s">
        <v>124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 t="s">
        <v>105</v>
      </c>
      <c r="AA74" s="20" t="s">
        <v>314</v>
      </c>
      <c r="AB74" s="21" t="str">
        <f t="shared" si="67"/>
        <v>device_1351101_slave_hookrope</v>
      </c>
      <c r="AC74" s="8">
        <v>100</v>
      </c>
      <c r="AD74" s="8">
        <v>20</v>
      </c>
      <c r="AE74" s="8">
        <v>1</v>
      </c>
      <c r="AF74" s="8">
        <v>0</v>
      </c>
      <c r="AG74" s="8" t="str">
        <f>_xlfn.TEXTJOIN("~",1,AH74:AI74)</f>
        <v>2~13</v>
      </c>
      <c r="AH74" s="23">
        <v>2</v>
      </c>
      <c r="AI74" s="23">
        <v>13</v>
      </c>
      <c r="AJ74" s="6" t="b">
        <v>0</v>
      </c>
      <c r="AK74" s="6" t="s">
        <v>304</v>
      </c>
      <c r="AL74" s="8">
        <v>2</v>
      </c>
      <c r="AM74" s="8">
        <v>1</v>
      </c>
      <c r="AN74" s="8">
        <v>500</v>
      </c>
      <c r="AO74" s="8">
        <v>500</v>
      </c>
      <c r="AP74" s="8">
        <v>2000</v>
      </c>
      <c r="AQ74" s="36"/>
      <c r="AR74" s="36"/>
      <c r="AS74" s="36"/>
      <c r="AT74" s="8">
        <f t="shared" si="68"/>
        <v>1351101</v>
      </c>
      <c r="AU74" s="36"/>
      <c r="AV74" s="36"/>
      <c r="AW74" s="8" t="str">
        <f t="shared" si="69"/>
        <v>6~0</v>
      </c>
      <c r="AX74" s="23">
        <v>6</v>
      </c>
      <c r="AY74" s="35">
        <v>0</v>
      </c>
      <c r="AZ74" s="8" t="str">
        <f t="shared" si="66"/>
        <v>6351101</v>
      </c>
      <c r="BA74" s="8" t="s">
        <v>305</v>
      </c>
    </row>
    <row r="75" spans="1:53">
      <c r="A75" s="6">
        <v>1351102</v>
      </c>
      <c r="B75" s="8">
        <v>0</v>
      </c>
      <c r="C75" s="7" t="s">
        <v>315</v>
      </c>
      <c r="D75" s="7" t="s">
        <v>139</v>
      </c>
      <c r="E75" s="7" t="s">
        <v>316</v>
      </c>
      <c r="F75" s="6" t="str">
        <f t="shared" si="65"/>
        <v>device_name_1351102_executioner_hookrope</v>
      </c>
      <c r="H75" s="6" t="str">
        <f>_xlfn.LET(_xlpm.get_device_type,VLOOKUP(VALUE(MID(A75,3,1)),tb_device_info_type[#All],3,0),_xlpm.check_if_wheel,IF(LEFT(A75,2)="12","wheel",_xlpm.get_device_type),_xlpm.raw_output,IF($A75&lt;&gt;"",_xlfn.TEXTJOIN("_",1,"device_alt",_xlpm.check_if_wheel),""),IFERROR(_xlpm.raw_output,"information missing"))</f>
        <v>device_alt_hook</v>
      </c>
      <c r="I75" s="6" t="str" cm="1">
        <f t="array" ref="I75">_xlfn.LET(_xlpm.icon_state,1,_xlfn.IFS($A75="","",ISTEXT($N75),_xlfn.CONCAT($N75,_xlpm.icon_state),TRUE,_xlfn.CONCAT("di_",_xlpm.icon_state,"[icon_device_",_xlpm.icon_state,"_",IF($N75&lt;&gt;"",$N75,0),"]")))</f>
        <v>di_1[icon_device_1_11]</v>
      </c>
      <c r="J75" s="6" t="str" cm="1">
        <f t="array" ref="J75">_xlfn.LET(_xlpm.icon_state,2,_xlfn.IFS($A75="","",ISTEXT($N75),_xlfn.CONCAT($N75,_xlpm.icon_state),TRUE,_xlfn.CONCAT("di_",_xlpm.icon_state,"[icon_device_",_xlpm.icon_state,"_",IF($N75&lt;&gt;"",$N75,0),"]")))</f>
        <v>di_2[icon_device_2_11]</v>
      </c>
      <c r="K75" s="6" t="str" cm="1">
        <f t="array" ref="K75">_xlfn.LET(_xlpm.icon_state,3,_xlfn.IFS($A75="","",ISTEXT($N75),_xlfn.CONCAT($N75,_xlpm.icon_state),TRUE,_xlfn.CONCAT("di_",_xlpm.icon_state,"[icon_device_",_xlpm.icon_state,"_",IF($N75&lt;&gt;"",$N75,0),"]")))</f>
        <v>di_3[icon_device_3_11]</v>
      </c>
      <c r="L75" s="6" t="str" cm="1">
        <f t="array" ref="L75">_xlfn.IFS($A75="","",ISTEXT($N75),_xlfn.CONCAT("icon_device_wheel_large"),TRUE,_xlfn.CONCAT("di_info","[device_info_",IF($N75&lt;&gt;"",$N75,0),"]"))</f>
        <v>di_info[device_info_11]</v>
      </c>
      <c r="M75" s="6" t="str" cm="1">
        <f t="array" ref="M75">_xlfn.IFS($A75="","",ISTEXT($N75),_xlfn.CONCAT("dwt","[device_wheel_thumbnail_",RIGHT($A75,1),"]"),TRUE,_xlfn.CONCAT("dt","[device_thumbnail_",IF($N75&lt;&gt;"",$N75,0),"]"))</f>
        <v>dt[device_thumbnail_11]</v>
      </c>
      <c r="N75" s="30">
        <v>11</v>
      </c>
      <c r="O75" s="6" t="s">
        <v>102</v>
      </c>
      <c r="P75" s="6" t="s">
        <v>103</v>
      </c>
      <c r="Q75" s="33">
        <v>1420500</v>
      </c>
      <c r="R75" s="7" t="str" cm="1">
        <f t="array" ref="R75">IFERROR(_xlfn.TEXTJOIN(";",1,_xlfn.MAP(_xlfn.TEXTSPLIT(Q75,";"),_xlfn.LAMBDA(_xlpm.x,IFERROR(VLOOKUP(VALUE(_xlpm.x),device_tag!A:B,2,0),"error")))),"")</f>
        <v>钩索</v>
      </c>
      <c r="S75" s="8" t="s">
        <v>124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 t="s">
        <v>105</v>
      </c>
      <c r="AA75" s="20" t="s">
        <v>317</v>
      </c>
      <c r="AB75" s="21" t="str">
        <f t="shared" ref="AB75:AB78" si="72">IF($A75&lt;&gt;"",_xlfn.TEXTJOIN("_",1,Z75,$A75,AA75),"")</f>
        <v>device_1351102_executioner_hookrope</v>
      </c>
      <c r="AC75" s="8">
        <v>100</v>
      </c>
      <c r="AD75" s="8">
        <v>20</v>
      </c>
      <c r="AE75" s="8">
        <v>1</v>
      </c>
      <c r="AF75" s="8">
        <v>0</v>
      </c>
      <c r="AG75" s="8" t="str">
        <f>_xlfn.TEXTJOIN("~",1,AH75:AI75)</f>
        <v>2~9</v>
      </c>
      <c r="AH75" s="23">
        <v>2</v>
      </c>
      <c r="AI75" s="23">
        <v>9</v>
      </c>
      <c r="AJ75" s="6" t="b">
        <v>0</v>
      </c>
      <c r="AK75" s="6" t="s">
        <v>304</v>
      </c>
      <c r="AL75" s="8">
        <v>4</v>
      </c>
      <c r="AM75" s="8">
        <v>2</v>
      </c>
      <c r="AN75" s="8">
        <v>500</v>
      </c>
      <c r="AO75" s="8">
        <v>500</v>
      </c>
      <c r="AP75" s="8">
        <v>2000</v>
      </c>
      <c r="AQ75" s="36"/>
      <c r="AR75" s="36"/>
      <c r="AS75" s="36"/>
      <c r="AT75" s="8">
        <f t="shared" si="68"/>
        <v>1351102</v>
      </c>
      <c r="AU75" s="36"/>
      <c r="AV75" s="36"/>
      <c r="AW75" s="8" t="str">
        <f t="shared" si="69"/>
        <v>2~0</v>
      </c>
      <c r="AX75" s="23">
        <v>2</v>
      </c>
      <c r="AY75" s="35">
        <v>0</v>
      </c>
      <c r="AZ75" s="8" t="str">
        <f t="shared" si="66"/>
        <v>6351102</v>
      </c>
      <c r="BA75" s="8" t="s">
        <v>305</v>
      </c>
    </row>
    <row r="76" spans="1:53">
      <c r="F76" s="6" t="str">
        <f t="shared" si="65"/>
        <v/>
      </c>
      <c r="H76" s="6" t="str">
        <f>_xlfn.LET(_xlpm.get_device_type,VLOOKUP(VALUE(MID(A76,3,1)),tb_device_info_type[#All],3,0),_xlpm.check_if_wheel,IF(LEFT(A76,2)="12","wheel",_xlpm.get_device_type),_xlpm.raw_output,IF($A76&lt;&gt;"",_xlfn.TEXTJOIN("_",1,"device_alt",_xlpm.check_if_wheel),""),IFERROR(_xlpm.raw_output,"information missing"))</f>
        <v/>
      </c>
      <c r="I76" s="6" t="str" cm="1">
        <f t="array" ref="I76">_xlfn.LET(_xlpm.icon_state,1,_xlfn.IFS($A76="","",ISTEXT($N76),_xlfn.CONCAT($N76,_xlpm.icon_state),TRUE,_xlfn.CONCAT("di_",_xlpm.icon_state,"[icon_device_",_xlpm.icon_state,"_",IF($N76&lt;&gt;"",$N76,0),"]")))</f>
        <v/>
      </c>
      <c r="J76" s="6" t="str" cm="1">
        <f t="array" ref="J76">_xlfn.LET(_xlpm.icon_state,2,_xlfn.IFS($A76="","",ISTEXT($N76),_xlfn.CONCAT($N76,_xlpm.icon_state),TRUE,_xlfn.CONCAT("di_",_xlpm.icon_state,"[icon_device_",_xlpm.icon_state,"_",IF($N76&lt;&gt;"",$N76,0),"]")))</f>
        <v/>
      </c>
      <c r="K76" s="6" t="str" cm="1">
        <f t="array" ref="K76">_xlfn.LET(_xlpm.icon_state,3,_xlfn.IFS($A76="","",ISTEXT($N76),_xlfn.CONCAT($N76,_xlpm.icon_state),TRUE,_xlfn.CONCAT("di_",_xlpm.icon_state,"[icon_device_",_xlpm.icon_state,"_",IF($N76&lt;&gt;"",$N76,0),"]")))</f>
        <v/>
      </c>
      <c r="L76" s="6" t="str" cm="1">
        <f t="array" ref="L76">_xlfn.IFS($A76="","",ISTEXT($N76),_xlfn.CONCAT("icon_device_wheel_large"),TRUE,_xlfn.CONCAT("di_info","[device_info_",IF($N76&lt;&gt;"",$N76,0),"]"))</f>
        <v/>
      </c>
      <c r="M76" s="6" t="str" cm="1">
        <f t="array" ref="M76">_xlfn.IFS($A76="","",ISTEXT($N76),_xlfn.CONCAT("dwt","[device_wheel_thumbnail_",RIGHT($A76,1),"]"),TRUE,_xlfn.CONCAT("dt","[device_thumbnail_",IF($N76&lt;&gt;"",$N76,0),"]"))</f>
        <v/>
      </c>
      <c r="Q76" s="33"/>
      <c r="R76" s="7" t="str" cm="1">
        <f t="array" ref="R76">IFERROR(_xlfn.TEXTJOIN(";",1,_xlfn.MAP(_xlfn.TEXTSPLIT(Q76,";"),_xlfn.LAMBDA(_xlpm.x,IFERROR(VLOOKUP(VALUE(_xlpm.x),device_tag!A:B,2,0),"error")))),"")</f>
        <v/>
      </c>
      <c r="AB76" s="21" t="str">
        <f t="shared" si="72"/>
        <v/>
      </c>
    </row>
    <row r="77" spans="1:53">
      <c r="A77" s="6">
        <v>1360101</v>
      </c>
      <c r="B77" s="8">
        <v>0</v>
      </c>
      <c r="C77" s="7" t="s">
        <v>318</v>
      </c>
      <c r="D77" s="7" t="s">
        <v>99</v>
      </c>
      <c r="E77" s="7" t="s">
        <v>319</v>
      </c>
      <c r="F77" s="6" t="str">
        <f t="shared" si="65"/>
        <v>device_name_1360101_spear_ram</v>
      </c>
      <c r="H77" s="6" t="str">
        <f>_xlfn.LET(_xlpm.get_device_type,VLOOKUP(VALUE(MID(A77,3,1)),tb_device_info_type[#All],3,0),_xlpm.check_if_wheel,IF(LEFT(A77,2)="12","wheel",_xlpm.get_device_type),_xlpm.raw_output,IF($A77&lt;&gt;"",_xlfn.TEXTJOIN("_",1,"device_alt",_xlpm.check_if_wheel),""),IFERROR(_xlpm.raw_output,"information missing"))</f>
        <v>device_alt_ram</v>
      </c>
      <c r="I77" s="6" t="str" cm="1">
        <f t="array" ref="I77">_xlfn.LET(_xlpm.icon_state,1,_xlfn.IFS($A77="","",ISTEXT($N77),_xlfn.CONCAT($N77,_xlpm.icon_state),TRUE,_xlfn.CONCAT("di_",_xlpm.icon_state,"[icon_device_",_xlpm.icon_state,"_",IF($N77&lt;&gt;"",$N77,0),"]")))</f>
        <v>di_1[icon_device_1_29]</v>
      </c>
      <c r="J77" s="6" t="str" cm="1">
        <f t="array" ref="J77">_xlfn.LET(_xlpm.icon_state,2,_xlfn.IFS($A77="","",ISTEXT($N77),_xlfn.CONCAT($N77,_xlpm.icon_state),TRUE,_xlfn.CONCAT("di_",_xlpm.icon_state,"[icon_device_",_xlpm.icon_state,"_",IF($N77&lt;&gt;"",$N77,0),"]")))</f>
        <v>di_2[icon_device_2_29]</v>
      </c>
      <c r="K77" s="6" t="str" cm="1">
        <f t="array" ref="K77">_xlfn.LET(_xlpm.icon_state,3,_xlfn.IFS($A77="","",ISTEXT($N77),_xlfn.CONCAT($N77,_xlpm.icon_state),TRUE,_xlfn.CONCAT("di_",_xlpm.icon_state,"[icon_device_",_xlpm.icon_state,"_",IF($N77&lt;&gt;"",$N77,0),"]")))</f>
        <v>di_3[icon_device_3_29]</v>
      </c>
      <c r="L77" s="6" t="str" cm="1">
        <f t="array" ref="L77">_xlfn.IFS($A77="","",ISTEXT($N77),_xlfn.CONCAT("icon_device_wheel_large"),TRUE,_xlfn.CONCAT("di_info","[device_info_",IF($N77&lt;&gt;"",$N77,0),"]"))</f>
        <v>di_info[device_info_29]</v>
      </c>
      <c r="M77" s="6" t="str" cm="1">
        <f t="array" ref="M77">_xlfn.IFS($A77="","",ISTEXT($N77),_xlfn.CONCAT("dwt","[device_wheel_thumbnail_",RIGHT($A77,1),"]"),TRUE,_xlfn.CONCAT("dt","[device_thumbnail_",IF($N77&lt;&gt;"",$N77,0),"]"))</f>
        <v>dt[device_thumbnail_29]</v>
      </c>
      <c r="N77" s="30">
        <v>29</v>
      </c>
      <c r="O77" s="6" t="s">
        <v>102</v>
      </c>
      <c r="P77" s="6" t="s">
        <v>103</v>
      </c>
      <c r="Q77" s="33">
        <v>1420600</v>
      </c>
      <c r="R77" s="7" t="str" cm="1">
        <f t="array" ref="R77">IFERROR(_xlfn.TEXTJOIN(";",1,_xlfn.MAP(_xlfn.TEXTSPLIT(Q77,";"),_xlfn.LAMBDA(_xlpm.x,IFERROR(VLOOKUP(VALUE(_xlpm.x),device_tag!A:B,2,0),"error")))),"")</f>
        <v>撞角</v>
      </c>
      <c r="S77" s="8" t="s">
        <v>124</v>
      </c>
      <c r="V77" s="20">
        <v>0</v>
      </c>
      <c r="W77" s="20">
        <v>1</v>
      </c>
      <c r="X77" s="20">
        <v>0</v>
      </c>
      <c r="Y77" s="20">
        <v>1</v>
      </c>
      <c r="Z77" s="20" t="s">
        <v>105</v>
      </c>
      <c r="AA77" s="20" t="s">
        <v>320</v>
      </c>
      <c r="AB77" s="21" t="str">
        <f t="shared" si="72"/>
        <v>device_1360101_spear_ram</v>
      </c>
      <c r="AC77" s="8">
        <v>220</v>
      </c>
      <c r="AD77" s="8">
        <v>3</v>
      </c>
      <c r="AE77" s="36"/>
      <c r="AG77" s="36"/>
      <c r="AH77" s="35"/>
      <c r="AI77" s="35"/>
      <c r="AJ77" s="6" t="b">
        <v>1</v>
      </c>
      <c r="AK77" s="6" t="s">
        <v>321</v>
      </c>
      <c r="AL77" s="36"/>
      <c r="AM77" s="8">
        <v>3</v>
      </c>
      <c r="AN77" s="8">
        <v>500</v>
      </c>
      <c r="AO77" s="8">
        <v>500</v>
      </c>
      <c r="AP77" s="8">
        <v>2000</v>
      </c>
      <c r="AQ77" s="36"/>
      <c r="AR77" s="36"/>
      <c r="AS77" s="36"/>
      <c r="AT77" s="36"/>
      <c r="AU77" s="8">
        <f t="shared" si="68"/>
        <v>1360101</v>
      </c>
      <c r="AV77" s="36"/>
      <c r="AW77" s="8" t="str">
        <f t="shared" ref="AW77" si="73">_xlfn.TEXTJOIN("~",0,AX77:AY77)</f>
        <v>2~0</v>
      </c>
      <c r="AX77" s="23">
        <v>2</v>
      </c>
      <c r="AY77" s="35">
        <v>0</v>
      </c>
      <c r="AZ77" s="8" t="str">
        <f t="shared" si="66"/>
        <v>6360101</v>
      </c>
      <c r="BA77" s="8" t="s">
        <v>322</v>
      </c>
    </row>
    <row r="78" spans="1:53">
      <c r="A78" s="6">
        <v>1360102</v>
      </c>
      <c r="B78" s="8">
        <v>0</v>
      </c>
      <c r="C78" s="7" t="s">
        <v>323</v>
      </c>
      <c r="D78" s="7" t="s">
        <v>99</v>
      </c>
      <c r="E78" s="7" t="s">
        <v>324</v>
      </c>
      <c r="F78" s="6" t="str">
        <f t="shared" si="65"/>
        <v>device_name_1360102_metal_ram</v>
      </c>
      <c r="H78" s="6" t="str">
        <f>_xlfn.LET(_xlpm.get_device_type,VLOOKUP(VALUE(MID(A78,3,1)),tb_device_info_type[#All],3,0),_xlpm.check_if_wheel,IF(LEFT(A78,2)="12","wheel",_xlpm.get_device_type),_xlpm.raw_output,IF($A78&lt;&gt;"",_xlfn.TEXTJOIN("_",1,"device_alt",_xlpm.check_if_wheel),""),IFERROR(_xlpm.raw_output,"information missing"))</f>
        <v>device_alt_ram</v>
      </c>
      <c r="I78" s="6" t="str" cm="1">
        <f t="array" ref="I78">_xlfn.LET(_xlpm.icon_state,1,_xlfn.IFS($A78="","",ISTEXT($N78),_xlfn.CONCAT($N78,_xlpm.icon_state),TRUE,_xlfn.CONCAT("di_",_xlpm.icon_state,"[icon_device_",_xlpm.icon_state,"_",IF($N78&lt;&gt;"",$N78,0),"]")))</f>
        <v>di_1[icon_device_1_19]</v>
      </c>
      <c r="J78" s="6" t="str" cm="1">
        <f t="array" ref="J78">_xlfn.LET(_xlpm.icon_state,2,_xlfn.IFS($A78="","",ISTEXT($N78),_xlfn.CONCAT($N78,_xlpm.icon_state),TRUE,_xlfn.CONCAT("di_",_xlpm.icon_state,"[icon_device_",_xlpm.icon_state,"_",IF($N78&lt;&gt;"",$N78,0),"]")))</f>
        <v>di_2[icon_device_2_19]</v>
      </c>
      <c r="K78" s="6" t="str" cm="1">
        <f t="array" ref="K78">_xlfn.LET(_xlpm.icon_state,3,_xlfn.IFS($A78="","",ISTEXT($N78),_xlfn.CONCAT($N78,_xlpm.icon_state),TRUE,_xlfn.CONCAT("di_",_xlpm.icon_state,"[icon_device_",_xlpm.icon_state,"_",IF($N78&lt;&gt;"",$N78,0),"]")))</f>
        <v>di_3[icon_device_3_19]</v>
      </c>
      <c r="L78" s="6" t="str" cm="1">
        <f t="array" ref="L78">_xlfn.IFS($A78="","",ISTEXT($N78),_xlfn.CONCAT("icon_device_wheel_large"),TRUE,_xlfn.CONCAT("di_info","[device_info_",IF($N78&lt;&gt;"",$N78,0),"]"))</f>
        <v>di_info[device_info_19]</v>
      </c>
      <c r="M78" s="6" t="str" cm="1">
        <f t="array" ref="M78">_xlfn.IFS($A78="","",ISTEXT($N78),_xlfn.CONCAT("dwt","[device_wheel_thumbnail_",RIGHT($A78,1),"]"),TRUE,_xlfn.CONCAT("dt","[device_thumbnail_",IF($N78&lt;&gt;"",$N78,0),"]"))</f>
        <v>dt[device_thumbnail_19]</v>
      </c>
      <c r="N78" s="30">
        <v>19</v>
      </c>
      <c r="O78" s="6" t="s">
        <v>102</v>
      </c>
      <c r="P78" s="6" t="s">
        <v>103</v>
      </c>
      <c r="Q78" s="33">
        <v>1420600</v>
      </c>
      <c r="R78" s="7" t="str" cm="1">
        <f t="array" ref="R78">IFERROR(_xlfn.TEXTJOIN(";",1,_xlfn.MAP(_xlfn.TEXTSPLIT(Q78,";"),_xlfn.LAMBDA(_xlpm.x,IFERROR(VLOOKUP(VALUE(_xlpm.x),device_tag!A:B,2,0),"error")))),"")</f>
        <v>撞角</v>
      </c>
      <c r="S78" s="8" t="s">
        <v>124</v>
      </c>
      <c r="V78" s="20">
        <v>0</v>
      </c>
      <c r="W78" s="20">
        <v>1</v>
      </c>
      <c r="X78" s="20">
        <v>0</v>
      </c>
      <c r="Y78" s="20">
        <v>1</v>
      </c>
      <c r="Z78" s="20" t="s">
        <v>105</v>
      </c>
      <c r="AA78" s="20" t="s">
        <v>325</v>
      </c>
      <c r="AB78" s="21" t="str">
        <f t="shared" si="72"/>
        <v>device_1360102_metal_ram</v>
      </c>
      <c r="AC78" s="8">
        <v>100</v>
      </c>
      <c r="AD78" s="8">
        <v>7</v>
      </c>
      <c r="AE78" s="36"/>
      <c r="AG78" s="36"/>
      <c r="AH78" s="35"/>
      <c r="AI78" s="35"/>
      <c r="AJ78" s="6" t="b">
        <v>1</v>
      </c>
      <c r="AK78" s="6" t="s">
        <v>321</v>
      </c>
      <c r="AL78" s="36"/>
      <c r="AM78" s="8">
        <v>3</v>
      </c>
      <c r="AN78" s="8">
        <v>500</v>
      </c>
      <c r="AO78" s="8">
        <v>500</v>
      </c>
      <c r="AP78" s="8">
        <v>2000</v>
      </c>
      <c r="AQ78" s="36"/>
      <c r="AR78" s="36"/>
      <c r="AS78" s="36"/>
      <c r="AT78" s="36"/>
      <c r="AU78" s="8">
        <f t="shared" si="68"/>
        <v>1360102</v>
      </c>
      <c r="AV78" s="36"/>
      <c r="AW78" s="8" t="str">
        <f t="shared" ref="AW78" si="74">_xlfn.TEXTJOIN("~",0,AX78:AY78)</f>
        <v>2~0</v>
      </c>
      <c r="AX78" s="23">
        <v>2</v>
      </c>
      <c r="AY78" s="35">
        <v>0</v>
      </c>
      <c r="AZ78" s="8" t="str">
        <f t="shared" si="66"/>
        <v>6360102</v>
      </c>
      <c r="BA78" s="8" t="s">
        <v>322</v>
      </c>
    </row>
    <row r="79" spans="1:53">
      <c r="A79" s="6">
        <v>1360103</v>
      </c>
      <c r="B79" s="8">
        <v>0</v>
      </c>
      <c r="C79" s="7" t="s">
        <v>326</v>
      </c>
      <c r="D79" s="7" t="s">
        <v>99</v>
      </c>
      <c r="E79" s="7" t="s">
        <v>327</v>
      </c>
      <c r="F79" s="6" t="str">
        <f t="shared" si="65"/>
        <v>device_name_1360103_bouncing_mushroom</v>
      </c>
      <c r="H79" s="6" t="str">
        <f>_xlfn.LET(_xlpm.get_device_type,VLOOKUP(VALUE(MID(A79,3,1)),tb_device_info_type[#All],3,0),_xlpm.check_if_wheel,IF(LEFT(A79,2)="12","wheel",_xlpm.get_device_type),_xlpm.raw_output,IF($A79&lt;&gt;"",_xlfn.TEXTJOIN("_",1,"device_alt",_xlpm.check_if_wheel),""),IFERROR(_xlpm.raw_output,"information missing"))</f>
        <v>device_alt_ram</v>
      </c>
      <c r="I79" s="6" t="str" cm="1">
        <f t="array" ref="I79">_xlfn.LET(_xlpm.icon_state,1,_xlfn.IFS($A79="","",ISTEXT($N79),_xlfn.CONCAT($N79,_xlpm.icon_state),TRUE,_xlfn.CONCAT("di_",_xlpm.icon_state,"[icon_device_",_xlpm.icon_state,"_",IF($N79&lt;&gt;"",$N79,0),"]")))</f>
        <v>di_1[icon_device_1_2]</v>
      </c>
      <c r="J79" s="6" t="str" cm="1">
        <f t="array" ref="J79">_xlfn.LET(_xlpm.icon_state,2,_xlfn.IFS($A79="","",ISTEXT($N79),_xlfn.CONCAT($N79,_xlpm.icon_state),TRUE,_xlfn.CONCAT("di_",_xlpm.icon_state,"[icon_device_",_xlpm.icon_state,"_",IF($N79&lt;&gt;"",$N79,0),"]")))</f>
        <v>di_2[icon_device_2_2]</v>
      </c>
      <c r="K79" s="6" t="str" cm="1">
        <f t="array" ref="K79">_xlfn.LET(_xlpm.icon_state,3,_xlfn.IFS($A79="","",ISTEXT($N79),_xlfn.CONCAT($N79,_xlpm.icon_state),TRUE,_xlfn.CONCAT("di_",_xlpm.icon_state,"[icon_device_",_xlpm.icon_state,"_",IF($N79&lt;&gt;"",$N79,0),"]")))</f>
        <v>di_3[icon_device_3_2]</v>
      </c>
      <c r="L79" s="6" t="str" cm="1">
        <f t="array" ref="L79">_xlfn.IFS($A79="","",ISTEXT($N79),_xlfn.CONCAT("icon_device_wheel_large"),TRUE,_xlfn.CONCAT("di_info","[device_info_",IF($N79&lt;&gt;"",$N79,0),"]"))</f>
        <v>di_info[device_info_2]</v>
      </c>
      <c r="M79" s="6" t="str" cm="1">
        <f t="array" ref="M79">_xlfn.IFS($A79="","",ISTEXT($N79),_xlfn.CONCAT("dwt","[device_wheel_thumbnail_",RIGHT($A79,1),"]"),TRUE,_xlfn.CONCAT("dt","[device_thumbnail_",IF($N79&lt;&gt;"",$N79,0),"]"))</f>
        <v>dt[device_thumbnail_2]</v>
      </c>
      <c r="N79" s="30">
        <v>2</v>
      </c>
      <c r="O79" s="6" t="s">
        <v>102</v>
      </c>
      <c r="P79" s="6" t="s">
        <v>103</v>
      </c>
      <c r="Q79" s="33">
        <v>1420600</v>
      </c>
      <c r="R79" s="7" t="str" cm="1">
        <f t="array" ref="R79">IFERROR(_xlfn.TEXTJOIN(";",1,_xlfn.MAP(_xlfn.TEXTSPLIT(Q79,";"),_xlfn.LAMBDA(_xlpm.x,IFERROR(VLOOKUP(VALUE(_xlpm.x),device_tag!A:B,2,0),"error")))),"")</f>
        <v>撞角</v>
      </c>
      <c r="S79" s="8" t="s">
        <v>124</v>
      </c>
      <c r="V79" s="20">
        <v>0</v>
      </c>
      <c r="W79" s="20">
        <v>1</v>
      </c>
      <c r="X79" s="20">
        <v>0</v>
      </c>
      <c r="Y79" s="20">
        <v>1</v>
      </c>
      <c r="Z79" s="20" t="s">
        <v>105</v>
      </c>
      <c r="AA79" s="20" t="s">
        <v>328</v>
      </c>
      <c r="AB79" s="21" t="str">
        <f t="shared" ref="AB79:AB80" si="75">IF($A79&lt;&gt;"",_xlfn.TEXTJOIN("_",1,Z79,$A79,AA79),"")</f>
        <v>device_1360103_bouncing_mushroom</v>
      </c>
      <c r="AC79" s="8">
        <v>100</v>
      </c>
      <c r="AD79" s="8">
        <v>15</v>
      </c>
      <c r="AE79" s="36"/>
      <c r="AG79" s="36"/>
      <c r="AH79" s="35"/>
      <c r="AI79" s="35"/>
      <c r="AJ79" s="6" t="b">
        <v>1</v>
      </c>
      <c r="AK79" s="6" t="s">
        <v>321</v>
      </c>
      <c r="AL79" s="36"/>
      <c r="AM79" s="8">
        <v>3</v>
      </c>
      <c r="AN79" s="8">
        <v>500</v>
      </c>
      <c r="AO79" s="8">
        <v>500</v>
      </c>
      <c r="AP79" s="8">
        <v>2000</v>
      </c>
      <c r="AQ79" s="36"/>
      <c r="AR79" s="36"/>
      <c r="AS79" s="36"/>
      <c r="AT79" s="36"/>
      <c r="AU79" s="8">
        <f t="shared" si="68"/>
        <v>1360103</v>
      </c>
      <c r="AV79" s="36"/>
      <c r="AW79" s="8" t="str">
        <f t="shared" ref="AW79" si="76">_xlfn.TEXTJOIN("~",0,AX79:AY79)</f>
        <v>2~0</v>
      </c>
      <c r="AX79" s="23">
        <v>2</v>
      </c>
      <c r="AY79" s="35">
        <v>0</v>
      </c>
      <c r="AZ79" s="8" t="str">
        <f t="shared" si="66"/>
        <v>6360103</v>
      </c>
      <c r="BA79" s="8" t="s">
        <v>322</v>
      </c>
    </row>
    <row r="80" spans="1:53">
      <c r="F80" s="6" t="str">
        <f t="shared" si="65"/>
        <v/>
      </c>
      <c r="H80" s="6" t="str">
        <f>_xlfn.LET(_xlpm.get_device_type,VLOOKUP(VALUE(MID(A80,3,1)),tb_device_info_type[#All],3,0),_xlpm.check_if_wheel,IF(LEFT(A80,2)="12","wheel",_xlpm.get_device_type),_xlpm.raw_output,IF($A80&lt;&gt;"",_xlfn.TEXTJOIN("_",1,"device_alt",_xlpm.check_if_wheel),""),IFERROR(_xlpm.raw_output,"information missing"))</f>
        <v/>
      </c>
      <c r="I80" s="6" t="str" cm="1">
        <f t="array" ref="I80">_xlfn.LET(_xlpm.icon_state,1,_xlfn.IFS($A80="","",ISTEXT($N80),_xlfn.CONCAT($N80,_xlpm.icon_state),TRUE,_xlfn.CONCAT("di_",_xlpm.icon_state,"[icon_device_",_xlpm.icon_state,"_",IF($N80&lt;&gt;"",$N80,0),"]")))</f>
        <v/>
      </c>
      <c r="J80" s="6" t="str" cm="1">
        <f t="array" ref="J80">_xlfn.LET(_xlpm.icon_state,2,_xlfn.IFS($A80="","",ISTEXT($N80),_xlfn.CONCAT($N80,_xlpm.icon_state),TRUE,_xlfn.CONCAT("di_",_xlpm.icon_state,"[icon_device_",_xlpm.icon_state,"_",IF($N80&lt;&gt;"",$N80,0),"]")))</f>
        <v/>
      </c>
      <c r="K80" s="6" t="str" cm="1">
        <f t="array" ref="K80">_xlfn.LET(_xlpm.icon_state,3,_xlfn.IFS($A80="","",ISTEXT($N80),_xlfn.CONCAT($N80,_xlpm.icon_state),TRUE,_xlfn.CONCAT("di_",_xlpm.icon_state,"[icon_device_",_xlpm.icon_state,"_",IF($N80&lt;&gt;"",$N80,0),"]")))</f>
        <v/>
      </c>
      <c r="L80" s="6" t="str" cm="1">
        <f t="array" ref="L80">_xlfn.IFS($A80="","",ISTEXT($N80),_xlfn.CONCAT("icon_device_wheel_large"),TRUE,_xlfn.CONCAT("di_info","[device_info_",IF($N80&lt;&gt;"",$N80,0),"]"))</f>
        <v/>
      </c>
      <c r="M80" s="6" t="str" cm="1">
        <f t="array" ref="M80">_xlfn.IFS($A80="","",ISTEXT($N80),_xlfn.CONCAT("dwt","[device_wheel_thumbnail_",RIGHT($A80,1),"]"),TRUE,_xlfn.CONCAT("dt","[device_thumbnail_",IF($N80&lt;&gt;"",$N80,0),"]"))</f>
        <v/>
      </c>
      <c r="Q80" s="33"/>
      <c r="R80" s="7" t="str" cm="1">
        <f t="array" ref="R80">IFERROR(_xlfn.TEXTJOIN(";",1,_xlfn.MAP(_xlfn.TEXTSPLIT(Q80,";"),_xlfn.LAMBDA(_xlpm.x,IFERROR(VLOOKUP(VALUE(_xlpm.x),device_tag!A:B,2,0),"error")))),"")</f>
        <v/>
      </c>
      <c r="AB80" s="21" t="str">
        <f t="shared" si="75"/>
        <v/>
      </c>
    </row>
    <row r="81" spans="1:53">
      <c r="A81" s="6">
        <v>1370101</v>
      </c>
      <c r="B81" s="8">
        <v>0</v>
      </c>
      <c r="C81" s="7" t="s">
        <v>151</v>
      </c>
      <c r="D81" s="7" t="s">
        <v>99</v>
      </c>
      <c r="E81" s="7" t="s">
        <v>152</v>
      </c>
      <c r="F81" s="48" t="s">
        <v>329</v>
      </c>
      <c r="H81" s="6" t="str">
        <f>_xlfn.LET(_xlpm.get_device_type,VLOOKUP(VALUE(MID(A81,3,1)),tb_device_info_type[#All],3,0),_xlpm.check_if_wheel,IF(LEFT(A81,2)="12","wheel",_xlpm.get_device_type),_xlpm.raw_output,IF($A81&lt;&gt;"",_xlfn.TEXTJOIN("_",1,"device_alt",_xlpm.check_if_wheel),""),IFERROR(_xlpm.raw_output,"information missing"))</f>
        <v>information missing</v>
      </c>
      <c r="I81" s="6" t="str" cm="1">
        <f t="array" ref="I81">_xlfn.LET(_xlpm.icon_state,1,_xlfn.IFS($A81="","",ISTEXT($N81),_xlfn.CONCAT($N81,_xlpm.icon_state),TRUE,_xlfn.CONCAT("di_",_xlpm.icon_state,"[icon_device_",_xlpm.icon_state,"_",IF($N81&lt;&gt;"",$N81,0),"]")))</f>
        <v>di_1[icon_device_1_3]</v>
      </c>
      <c r="J81" s="6" t="str" cm="1">
        <f t="array" ref="J81">_xlfn.LET(_xlpm.icon_state,2,_xlfn.IFS($A81="","",ISTEXT($N81),_xlfn.CONCAT($N81,_xlpm.icon_state),TRUE,_xlfn.CONCAT("di_",_xlpm.icon_state,"[icon_device_",_xlpm.icon_state,"_",IF($N81&lt;&gt;"",$N81,0),"]")))</f>
        <v>di_2[icon_device_2_3]</v>
      </c>
      <c r="K81" s="6" t="str" cm="1">
        <f t="array" ref="K81">_xlfn.LET(_xlpm.icon_state,3,_xlfn.IFS($A81="","",ISTEXT($N81),_xlfn.CONCAT($N81,_xlpm.icon_state),TRUE,_xlfn.CONCAT("di_",_xlpm.icon_state,"[icon_device_",_xlpm.icon_state,"_",IF($N81&lt;&gt;"",$N81,0),"]")))</f>
        <v>di_3[icon_device_3_3]</v>
      </c>
      <c r="L81" s="6" t="str" cm="1">
        <f t="array" ref="L81">_xlfn.IFS($A81="","",ISTEXT($N81),_xlfn.CONCAT("icon_device_wheel_large"),TRUE,_xlfn.CONCAT("di_info","[device_info_",IF($N81&lt;&gt;"",$N81,0),"]"))</f>
        <v>di_info[device_info_3]</v>
      </c>
      <c r="M81" s="6" t="str" cm="1">
        <f t="array" ref="M81">_xlfn.IFS($A81="","",ISTEXT($N81),_xlfn.CONCAT("dwt","[device_wheel_thumbnail_",RIGHT($A81,1),"]"),TRUE,_xlfn.CONCAT("dt","[device_thumbnail_",IF($N81&lt;&gt;"",$N81,0),"]"))</f>
        <v>dt[device_thumbnail_3]</v>
      </c>
      <c r="N81" s="30">
        <v>3</v>
      </c>
      <c r="O81" s="6" t="s">
        <v>102</v>
      </c>
      <c r="P81" s="6" t="s">
        <v>103</v>
      </c>
      <c r="Q81" s="33" t="s">
        <v>153</v>
      </c>
      <c r="R81" s="7" t="str" cm="1">
        <f t="array" ref="R81">IFERROR(_xlfn.TEXTJOIN(";",1,_xlfn.MAP(_xlfn.TEXTSPLIT(Q81,";"),_xlfn.LAMBDA(_xlpm.x,IFERROR(VLOOKUP(VALUE(_xlpm.x),device_tag!A:B,2,0),"error")))),"")</f>
        <v>远程武器;弓箭</v>
      </c>
      <c r="S81" s="8" t="s">
        <v>124</v>
      </c>
      <c r="U81" s="20">
        <v>0</v>
      </c>
      <c r="X81" s="20">
        <v>0</v>
      </c>
      <c r="Y81" s="20">
        <v>0</v>
      </c>
      <c r="Z81" s="20" t="s">
        <v>105</v>
      </c>
      <c r="AA81" s="20" t="s">
        <v>154</v>
      </c>
      <c r="AB81" s="37" t="s">
        <v>222</v>
      </c>
      <c r="AC81" s="8">
        <v>70</v>
      </c>
      <c r="AD81" s="8">
        <v>5</v>
      </c>
      <c r="AE81" s="8">
        <v>5</v>
      </c>
      <c r="AF81" s="8">
        <v>360</v>
      </c>
      <c r="AG81" s="8" t="str">
        <f t="shared" ref="AG81:AG91" si="77">_xlfn.TEXTJOIN("~",1,AH81:AI81)</f>
        <v>2~13</v>
      </c>
      <c r="AH81" s="23">
        <v>2</v>
      </c>
      <c r="AI81" s="23">
        <v>13</v>
      </c>
      <c r="AJ81" s="6" t="b">
        <v>0</v>
      </c>
      <c r="AK81" s="6" t="s">
        <v>155</v>
      </c>
      <c r="AL81" s="36"/>
      <c r="AM81" s="8">
        <v>0</v>
      </c>
      <c r="AN81" s="8">
        <v>500</v>
      </c>
      <c r="AO81" s="36"/>
      <c r="AP81" s="36"/>
      <c r="AQ81" s="36"/>
      <c r="AR81" s="44">
        <v>1320101</v>
      </c>
      <c r="AS81" s="35"/>
      <c r="AT81" s="35"/>
      <c r="AU81" s="35"/>
      <c r="AV81" s="35"/>
      <c r="AW81" s="8" t="str">
        <f t="shared" ref="AW81:AW91" si="78">_xlfn.TEXTJOIN("~",1,AX81:AY81)</f>
        <v>5~2.5</v>
      </c>
      <c r="AX81" s="23">
        <v>5</v>
      </c>
      <c r="AY81" s="23">
        <v>2.5</v>
      </c>
      <c r="AZ81" s="46">
        <v>1</v>
      </c>
      <c r="BA81" s="8" t="s">
        <v>330</v>
      </c>
    </row>
    <row r="82" spans="1:53">
      <c r="A82" s="6">
        <v>1370102</v>
      </c>
      <c r="B82" s="8">
        <v>0</v>
      </c>
      <c r="C82" s="7" t="s">
        <v>157</v>
      </c>
      <c r="D82" s="7" t="s">
        <v>99</v>
      </c>
      <c r="E82" s="27" t="s">
        <v>180</v>
      </c>
      <c r="F82" s="48" t="s">
        <v>331</v>
      </c>
      <c r="H82" s="6" t="str">
        <f>_xlfn.LET(_xlpm.get_device_type,VLOOKUP(VALUE(MID(A82,3,1)),tb_device_info_type[#All],3,0),_xlpm.check_if_wheel,IF(LEFT(A82,2)="12","wheel",_xlpm.get_device_type),_xlpm.raw_output,IF($A82&lt;&gt;"",_xlfn.TEXTJOIN("_",1,"device_alt",_xlpm.check_if_wheel),""),IFERROR(_xlpm.raw_output,"information missing"))</f>
        <v>information missing</v>
      </c>
      <c r="I82" s="6" t="str" cm="1">
        <f t="array" ref="I82">_xlfn.LET(_xlpm.icon_state,1,_xlfn.IFS($A82="","",ISTEXT($N82),_xlfn.CONCAT($N82,_xlpm.icon_state),TRUE,_xlfn.CONCAT("di_",_xlpm.icon_state,"[icon_device_",_xlpm.icon_state,"_",IF($N82&lt;&gt;"",$N82,0),"]")))</f>
        <v>di_1[icon_device_1_21]</v>
      </c>
      <c r="J82" s="6" t="str" cm="1">
        <f t="array" ref="J82">_xlfn.LET(_xlpm.icon_state,2,_xlfn.IFS($A82="","",ISTEXT($N82),_xlfn.CONCAT($N82,_xlpm.icon_state),TRUE,_xlfn.CONCAT("di_",_xlpm.icon_state,"[icon_device_",_xlpm.icon_state,"_",IF($N82&lt;&gt;"",$N82,0),"]")))</f>
        <v>di_2[icon_device_2_21]</v>
      </c>
      <c r="K82" s="6" t="str" cm="1">
        <f t="array" ref="K82">_xlfn.LET(_xlpm.icon_state,3,_xlfn.IFS($A82="","",ISTEXT($N82),_xlfn.CONCAT($N82,_xlpm.icon_state),TRUE,_xlfn.CONCAT("di_",_xlpm.icon_state,"[icon_device_",_xlpm.icon_state,"_",IF($N82&lt;&gt;"",$N82,0),"]")))</f>
        <v>di_3[icon_device_3_21]</v>
      </c>
      <c r="L82" s="6" t="str" cm="1">
        <f t="array" ref="L82">_xlfn.IFS($A82="","",ISTEXT($N82),_xlfn.CONCAT("icon_device_wheel_large"),TRUE,_xlfn.CONCAT("di_info","[device_info_",IF($N82&lt;&gt;"",$N82,0),"]"))</f>
        <v>di_info[device_info_21]</v>
      </c>
      <c r="M82" s="6" t="str" cm="1">
        <f t="array" ref="M82">_xlfn.IFS($A82="","",ISTEXT($N82),_xlfn.CONCAT("dwt","[device_wheel_thumbnail_",RIGHT($A82,1),"]"),TRUE,_xlfn.CONCAT("dt","[device_thumbnail_",IF($N82&lt;&gt;"",$N82,0),"]"))</f>
        <v>dt[device_thumbnail_21]</v>
      </c>
      <c r="N82" s="30">
        <v>21</v>
      </c>
      <c r="O82" s="6" t="s">
        <v>102</v>
      </c>
      <c r="P82" s="6" t="s">
        <v>103</v>
      </c>
      <c r="Q82" s="33" t="s">
        <v>159</v>
      </c>
      <c r="R82" s="7" t="str" cm="1">
        <f t="array" ref="R82">IFERROR(_xlfn.TEXTJOIN(";",1,_xlfn.MAP(_xlfn.TEXTSPLIT(Q82,";"),_xlfn.LAMBDA(_xlpm.x,IFERROR(VLOOKUP(VALUE(_xlpm.x),device_tag!A:B,2,0),"error")))),"")</f>
        <v>远程武器;枪械;手枪</v>
      </c>
      <c r="S82" s="8" t="s">
        <v>124</v>
      </c>
      <c r="U82" s="20">
        <v>0</v>
      </c>
      <c r="X82" s="20">
        <v>0</v>
      </c>
      <c r="Y82" s="20">
        <v>0</v>
      </c>
      <c r="Z82" s="20" t="s">
        <v>105</v>
      </c>
      <c r="AA82" s="20" t="s">
        <v>160</v>
      </c>
      <c r="AB82" s="37" t="s">
        <v>332</v>
      </c>
      <c r="AC82" s="8">
        <v>70</v>
      </c>
      <c r="AD82" s="8">
        <v>5</v>
      </c>
      <c r="AE82" s="8">
        <v>5</v>
      </c>
      <c r="AF82" s="8">
        <v>360</v>
      </c>
      <c r="AG82" s="8" t="str">
        <f t="shared" si="77"/>
        <v>1.4~12.5</v>
      </c>
      <c r="AH82" s="23">
        <v>1.4</v>
      </c>
      <c r="AI82" s="23">
        <v>12.5</v>
      </c>
      <c r="AJ82" s="6" t="b">
        <v>0</v>
      </c>
      <c r="AK82" s="6" t="s">
        <v>155</v>
      </c>
      <c r="AL82" s="36"/>
      <c r="AM82" s="8">
        <v>0</v>
      </c>
      <c r="AN82" s="8">
        <v>500</v>
      </c>
      <c r="AO82" s="36"/>
      <c r="AP82" s="36"/>
      <c r="AQ82" s="36"/>
      <c r="AR82" s="44">
        <v>1320102</v>
      </c>
      <c r="AS82" s="35"/>
      <c r="AT82" s="35"/>
      <c r="AU82" s="35"/>
      <c r="AV82" s="35"/>
      <c r="AW82" s="8" t="str">
        <f t="shared" si="78"/>
        <v>6~3</v>
      </c>
      <c r="AX82" s="23">
        <v>6</v>
      </c>
      <c r="AY82" s="23">
        <v>3</v>
      </c>
      <c r="AZ82" s="46">
        <v>1</v>
      </c>
      <c r="BA82" s="8" t="s">
        <v>330</v>
      </c>
    </row>
    <row r="83" spans="1:53">
      <c r="A83" s="6">
        <v>1370103</v>
      </c>
      <c r="B83" s="8">
        <v>0</v>
      </c>
      <c r="C83" s="7" t="s">
        <v>161</v>
      </c>
      <c r="D83" s="7" t="s">
        <v>99</v>
      </c>
      <c r="E83" s="7" t="s">
        <v>162</v>
      </c>
      <c r="F83" s="48" t="s">
        <v>333</v>
      </c>
      <c r="H83" s="6" t="str">
        <f>_xlfn.LET(_xlpm.get_device_type,VLOOKUP(VALUE(MID(A83,3,1)),tb_device_info_type[#All],3,0),_xlpm.check_if_wheel,IF(LEFT(A83,2)="12","wheel",_xlpm.get_device_type),_xlpm.raw_output,IF($A83&lt;&gt;"",_xlfn.TEXTJOIN("_",1,"device_alt",_xlpm.check_if_wheel),""),IFERROR(_xlpm.raw_output,"information missing"))</f>
        <v>information missing</v>
      </c>
      <c r="I83" s="6" t="str" cm="1">
        <f t="array" ref="I83">_xlfn.LET(_xlpm.icon_state,1,_xlfn.IFS($A83="","",ISTEXT($N83),_xlfn.CONCAT($N83,_xlpm.icon_state),TRUE,_xlfn.CONCAT("di_",_xlpm.icon_state,"[icon_device_",_xlpm.icon_state,"_",IF($N83&lt;&gt;"",$N83,0),"]")))</f>
        <v>di_1[icon_device_1_26]</v>
      </c>
      <c r="J83" s="6" t="str" cm="1">
        <f t="array" ref="J83">_xlfn.LET(_xlpm.icon_state,2,_xlfn.IFS($A83="","",ISTEXT($N83),_xlfn.CONCAT($N83,_xlpm.icon_state),TRUE,_xlfn.CONCAT("di_",_xlpm.icon_state,"[icon_device_",_xlpm.icon_state,"_",IF($N83&lt;&gt;"",$N83,0),"]")))</f>
        <v>di_2[icon_device_2_26]</v>
      </c>
      <c r="K83" s="6" t="str" cm="1">
        <f t="array" ref="K83">_xlfn.LET(_xlpm.icon_state,3,_xlfn.IFS($A83="","",ISTEXT($N83),_xlfn.CONCAT($N83,_xlpm.icon_state),TRUE,_xlfn.CONCAT("di_",_xlpm.icon_state,"[icon_device_",_xlpm.icon_state,"_",IF($N83&lt;&gt;"",$N83,0),"]")))</f>
        <v>di_3[icon_device_3_26]</v>
      </c>
      <c r="L83" s="6" t="str" cm="1">
        <f t="array" ref="L83">_xlfn.IFS($A83="","",ISTEXT($N83),_xlfn.CONCAT("icon_device_wheel_large"),TRUE,_xlfn.CONCAT("di_info","[device_info_",IF($N83&lt;&gt;"",$N83,0),"]"))</f>
        <v>di_info[device_info_26]</v>
      </c>
      <c r="M83" s="6" t="str" cm="1">
        <f t="array" ref="M83">_xlfn.IFS($A83="","",ISTEXT($N83),_xlfn.CONCAT("dwt","[device_wheel_thumbnail_",RIGHT($A83,1),"]"),TRUE,_xlfn.CONCAT("dt","[device_thumbnail_",IF($N83&lt;&gt;"",$N83,0),"]"))</f>
        <v>dt[device_thumbnail_26]</v>
      </c>
      <c r="N83" s="30">
        <v>26</v>
      </c>
      <c r="O83" s="6" t="s">
        <v>102</v>
      </c>
      <c r="P83" s="6" t="s">
        <v>103</v>
      </c>
      <c r="Q83" s="33" t="s">
        <v>163</v>
      </c>
      <c r="R83" s="7" t="str" cm="1">
        <f t="array" ref="R83">IFERROR(_xlfn.TEXTJOIN(";",1,_xlfn.MAP(_xlfn.TEXTSPLIT(Q83,";"),_xlfn.LAMBDA(_xlpm.x,IFERROR(VLOOKUP(VALUE(_xlpm.x),device_tag!A:B,2,0),"error")))),"")</f>
        <v>远程武器;枪械;霰弹枪</v>
      </c>
      <c r="S83" s="8" t="s">
        <v>124</v>
      </c>
      <c r="U83" s="20">
        <v>0</v>
      </c>
      <c r="X83" s="20">
        <v>0</v>
      </c>
      <c r="Y83" s="20">
        <v>0</v>
      </c>
      <c r="Z83" s="20" t="s">
        <v>105</v>
      </c>
      <c r="AA83" s="20" t="s">
        <v>164</v>
      </c>
      <c r="AB83" s="37" t="s">
        <v>334</v>
      </c>
      <c r="AC83" s="8">
        <v>100</v>
      </c>
      <c r="AD83" s="8">
        <v>10</v>
      </c>
      <c r="AE83" s="8">
        <v>5</v>
      </c>
      <c r="AF83" s="8">
        <v>360</v>
      </c>
      <c r="AG83" s="8" t="str">
        <f t="shared" si="77"/>
        <v>2~8</v>
      </c>
      <c r="AH83" s="23">
        <v>2</v>
      </c>
      <c r="AI83" s="23">
        <v>8</v>
      </c>
      <c r="AJ83" s="6" t="b">
        <v>0</v>
      </c>
      <c r="AK83" s="6" t="s">
        <v>155</v>
      </c>
      <c r="AL83" s="36"/>
      <c r="AM83" s="8">
        <v>0</v>
      </c>
      <c r="AN83" s="8">
        <v>500</v>
      </c>
      <c r="AO83" s="36"/>
      <c r="AP83" s="36"/>
      <c r="AQ83" s="36"/>
      <c r="AR83" s="44">
        <v>1320103</v>
      </c>
      <c r="AS83" s="35"/>
      <c r="AT83" s="35"/>
      <c r="AU83" s="35"/>
      <c r="AV83" s="35"/>
      <c r="AW83" s="8" t="str">
        <f t="shared" si="78"/>
        <v>4~0.2</v>
      </c>
      <c r="AX83" s="23">
        <v>4</v>
      </c>
      <c r="AY83" s="23">
        <v>0.2</v>
      </c>
      <c r="AZ83" s="46">
        <v>1</v>
      </c>
      <c r="BA83" s="8" t="s">
        <v>330</v>
      </c>
    </row>
    <row r="84" spans="1:53">
      <c r="A84" s="6">
        <v>1370104</v>
      </c>
      <c r="B84" s="8">
        <v>0</v>
      </c>
      <c r="C84" s="7" t="s">
        <v>165</v>
      </c>
      <c r="D84" s="7" t="s">
        <v>99</v>
      </c>
      <c r="E84" s="7" t="s">
        <v>166</v>
      </c>
      <c r="F84" s="48" t="s">
        <v>335</v>
      </c>
      <c r="G84" s="7" t="s">
        <v>167</v>
      </c>
      <c r="H84" s="6" t="str">
        <f>_xlfn.LET(_xlpm.get_device_type,VLOOKUP(VALUE(MID(A84,3,1)),tb_device_info_type[#All],3,0),_xlpm.check_if_wheel,IF(LEFT(A84,2)="12","wheel",_xlpm.get_device_type),_xlpm.raw_output,IF($A84&lt;&gt;"",_xlfn.TEXTJOIN("_",1,"device_alt",_xlpm.check_if_wheel),""),IFERROR(_xlpm.raw_output,"information missing"))</f>
        <v>information missing</v>
      </c>
      <c r="I84" s="6" t="str" cm="1">
        <f t="array" ref="I84">_xlfn.LET(_xlpm.icon_state,1,_xlfn.IFS($A84="","",ISTEXT($N84),_xlfn.CONCAT($N84,_xlpm.icon_state),TRUE,_xlfn.CONCAT("di_",_xlpm.icon_state,"[icon_device_",_xlpm.icon_state,"_",IF($N84&lt;&gt;"",$N84,0),"]")))</f>
        <v>di_1[icon_device_1_33]</v>
      </c>
      <c r="J84" s="6" t="str" cm="1">
        <f t="array" ref="J84">_xlfn.LET(_xlpm.icon_state,2,_xlfn.IFS($A84="","",ISTEXT($N84),_xlfn.CONCAT($N84,_xlpm.icon_state),TRUE,_xlfn.CONCAT("di_",_xlpm.icon_state,"[icon_device_",_xlpm.icon_state,"_",IF($N84&lt;&gt;"",$N84,0),"]")))</f>
        <v>di_2[icon_device_2_33]</v>
      </c>
      <c r="K84" s="6" t="str" cm="1">
        <f t="array" ref="K84">_xlfn.LET(_xlpm.icon_state,3,_xlfn.IFS($A84="","",ISTEXT($N84),_xlfn.CONCAT($N84,_xlpm.icon_state),TRUE,_xlfn.CONCAT("di_",_xlpm.icon_state,"[icon_device_",_xlpm.icon_state,"_",IF($N84&lt;&gt;"",$N84,0),"]")))</f>
        <v>di_3[icon_device_3_33]</v>
      </c>
      <c r="L84" s="6" t="str" cm="1">
        <f t="array" ref="L84">_xlfn.IFS($A84="","",ISTEXT($N84),_xlfn.CONCAT("icon_device_wheel_large"),TRUE,_xlfn.CONCAT("di_info","[device_info_",IF($N84&lt;&gt;"",$N84,0),"]"))</f>
        <v>di_info[device_info_33]</v>
      </c>
      <c r="M84" s="6" t="str" cm="1">
        <f t="array" ref="M84">_xlfn.IFS($A84="","",ISTEXT($N84),_xlfn.CONCAT("dwt","[device_wheel_thumbnail_",RIGHT($A84,1),"]"),TRUE,_xlfn.CONCAT("dt","[device_thumbnail_",IF($N84&lt;&gt;"",$N84,0),"]"))</f>
        <v>dt[device_thumbnail_33]</v>
      </c>
      <c r="N84" s="30">
        <v>33</v>
      </c>
      <c r="O84" s="6" t="s">
        <v>102</v>
      </c>
      <c r="P84" s="6" t="s">
        <v>103</v>
      </c>
      <c r="Q84" s="33" t="s">
        <v>168</v>
      </c>
      <c r="R84" s="7" t="str" cm="1">
        <f t="array" ref="R84">IFERROR(_xlfn.TEXTJOIN(";",1,_xlfn.MAP(_xlfn.TEXTSPLIT(Q84,";"),_xlfn.LAMBDA(_xlpm.x,IFERROR(VLOOKUP(VALUE(_xlpm.x),device_tag!A:B,2,0),"error")))),"")</f>
        <v>远程武器;枪械;大型枪械</v>
      </c>
      <c r="S84" s="8" t="s">
        <v>124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 t="s">
        <v>105</v>
      </c>
      <c r="AA84" s="20" t="s">
        <v>169</v>
      </c>
      <c r="AB84" s="37" t="s">
        <v>336</v>
      </c>
      <c r="AC84" s="8">
        <v>120</v>
      </c>
      <c r="AD84" s="8">
        <v>25</v>
      </c>
      <c r="AE84" s="8">
        <v>12</v>
      </c>
      <c r="AF84" s="8">
        <v>360</v>
      </c>
      <c r="AG84" s="8" t="str">
        <f t="shared" si="77"/>
        <v>2.6~14.5</v>
      </c>
      <c r="AH84" s="23">
        <v>2.6</v>
      </c>
      <c r="AI84" s="23">
        <v>14.5</v>
      </c>
      <c r="AJ84" s="6" t="b">
        <v>0</v>
      </c>
      <c r="AK84" s="6" t="s">
        <v>155</v>
      </c>
      <c r="AL84" s="36"/>
      <c r="AM84" s="8">
        <v>1</v>
      </c>
      <c r="AN84" s="8">
        <v>500</v>
      </c>
      <c r="AO84" s="36"/>
      <c r="AP84" s="36"/>
      <c r="AQ84" s="36"/>
      <c r="AR84" s="44">
        <v>1320104</v>
      </c>
      <c r="AS84" s="35"/>
      <c r="AT84" s="35"/>
      <c r="AU84" s="35"/>
      <c r="AV84" s="35"/>
      <c r="AW84" s="8" t="str">
        <f t="shared" si="78"/>
        <v>1~0.15</v>
      </c>
      <c r="AX84" s="23">
        <v>1</v>
      </c>
      <c r="AY84" s="23">
        <v>0.15</v>
      </c>
      <c r="AZ84" s="46">
        <v>1</v>
      </c>
      <c r="BA84" s="8" t="s">
        <v>330</v>
      </c>
    </row>
    <row r="85" spans="1:53">
      <c r="A85" s="6">
        <v>1370105</v>
      </c>
      <c r="B85" s="8">
        <v>0</v>
      </c>
      <c r="C85" s="7" t="s">
        <v>170</v>
      </c>
      <c r="D85" s="7" t="s">
        <v>99</v>
      </c>
      <c r="E85" s="7" t="s">
        <v>171</v>
      </c>
      <c r="F85" s="48" t="s">
        <v>337</v>
      </c>
      <c r="H85" s="6" t="str">
        <f>_xlfn.LET(_xlpm.get_device_type,VLOOKUP(VALUE(MID(A85,3,1)),tb_device_info_type[#All],3,0),_xlpm.check_if_wheel,IF(LEFT(A85,2)="12","wheel",_xlpm.get_device_type),_xlpm.raw_output,IF($A85&lt;&gt;"",_xlfn.TEXTJOIN("_",1,"device_alt",_xlpm.check_if_wheel),""),IFERROR(_xlpm.raw_output,"information missing"))</f>
        <v>information missing</v>
      </c>
      <c r="I85" s="6" t="str" cm="1">
        <f t="array" ref="I85">_xlfn.LET(_xlpm.icon_state,1,_xlfn.IFS($A85="","",ISTEXT($N85),_xlfn.CONCAT($N85,_xlpm.icon_state),TRUE,_xlfn.CONCAT("di_",_xlpm.icon_state,"[icon_device_",_xlpm.icon_state,"_",IF($N85&lt;&gt;"",$N85,0),"]")))</f>
        <v>di_1[icon_device_1_23]</v>
      </c>
      <c r="J85" s="6" t="str" cm="1">
        <f t="array" ref="J85">_xlfn.LET(_xlpm.icon_state,2,_xlfn.IFS($A85="","",ISTEXT($N85),_xlfn.CONCAT($N85,_xlpm.icon_state),TRUE,_xlfn.CONCAT("di_",_xlpm.icon_state,"[icon_device_",_xlpm.icon_state,"_",IF($N85&lt;&gt;"",$N85,0),"]")))</f>
        <v>di_2[icon_device_2_23]</v>
      </c>
      <c r="K85" s="6" t="str" cm="1">
        <f t="array" ref="K85">_xlfn.LET(_xlpm.icon_state,3,_xlfn.IFS($A85="","",ISTEXT($N85),_xlfn.CONCAT($N85,_xlpm.icon_state),TRUE,_xlfn.CONCAT("di_",_xlpm.icon_state,"[icon_device_",_xlpm.icon_state,"_",IF($N85&lt;&gt;"",$N85,0),"]")))</f>
        <v>di_3[icon_device_3_23]</v>
      </c>
      <c r="L85" s="6" t="str" cm="1">
        <f t="array" ref="L85">_xlfn.IFS($A85="","",ISTEXT($N85),_xlfn.CONCAT("icon_device_wheel_large"),TRUE,_xlfn.CONCAT("di_info","[device_info_",IF($N85&lt;&gt;"",$N85,0),"]"))</f>
        <v>di_info[device_info_23]</v>
      </c>
      <c r="M85" s="6" t="str" cm="1">
        <f t="array" ref="M85">_xlfn.IFS($A85="","",ISTEXT($N85),_xlfn.CONCAT("dwt","[device_wheel_thumbnail_",RIGHT($A85,1),"]"),TRUE,_xlfn.CONCAT("dt","[device_thumbnail_",IF($N85&lt;&gt;"",$N85,0),"]"))</f>
        <v>dt[device_thumbnail_23]</v>
      </c>
      <c r="N85" s="30">
        <v>23</v>
      </c>
      <c r="O85" s="6" t="s">
        <v>102</v>
      </c>
      <c r="P85" s="6" t="s">
        <v>103</v>
      </c>
      <c r="Q85" s="33" t="s">
        <v>172</v>
      </c>
      <c r="R85" s="7" t="str" cm="1">
        <f t="array" ref="R85">IFERROR(_xlfn.TEXTJOIN(";",1,_xlfn.MAP(_xlfn.TEXTSPLIT(Q85,";"),_xlfn.LAMBDA(_xlpm.x,IFERROR(VLOOKUP(VALUE(_xlpm.x),device_tag!A:B,2,0),"error")))),"")</f>
        <v>远程武器;弩</v>
      </c>
      <c r="S85" s="8" t="s">
        <v>124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 t="s">
        <v>105</v>
      </c>
      <c r="AA85" s="20" t="s">
        <v>173</v>
      </c>
      <c r="AB85" s="37" t="s">
        <v>338</v>
      </c>
      <c r="AC85" s="8">
        <v>90</v>
      </c>
      <c r="AD85" s="8">
        <v>15</v>
      </c>
      <c r="AE85" s="8">
        <v>12</v>
      </c>
      <c r="AF85" s="8">
        <v>360</v>
      </c>
      <c r="AG85" s="8" t="str">
        <f t="shared" si="77"/>
        <v>2.2~11</v>
      </c>
      <c r="AH85" s="23">
        <v>2.2000000000000002</v>
      </c>
      <c r="AI85" s="23">
        <v>11</v>
      </c>
      <c r="AJ85" s="6" t="b">
        <v>0</v>
      </c>
      <c r="AK85" s="6" t="s">
        <v>155</v>
      </c>
      <c r="AL85" s="36"/>
      <c r="AM85" s="8">
        <v>0</v>
      </c>
      <c r="AN85" s="8">
        <v>500</v>
      </c>
      <c r="AO85" s="36"/>
      <c r="AP85" s="36"/>
      <c r="AQ85" s="36"/>
      <c r="AR85" s="44">
        <v>1320105</v>
      </c>
      <c r="AS85" s="35"/>
      <c r="AT85" s="35"/>
      <c r="AU85" s="35"/>
      <c r="AV85" s="35"/>
      <c r="AW85" s="8" t="str">
        <f t="shared" si="78"/>
        <v>2~0.5</v>
      </c>
      <c r="AX85" s="23">
        <v>2</v>
      </c>
      <c r="AY85" s="23">
        <v>0.5</v>
      </c>
      <c r="AZ85" s="46">
        <v>1</v>
      </c>
      <c r="BA85" s="8" t="s">
        <v>330</v>
      </c>
    </row>
    <row r="86" spans="1:53">
      <c r="A86" s="6">
        <v>1370106</v>
      </c>
      <c r="B86" s="8">
        <v>0</v>
      </c>
      <c r="C86" s="7" t="s">
        <v>174</v>
      </c>
      <c r="D86" s="7" t="s">
        <v>99</v>
      </c>
      <c r="E86" s="7" t="s">
        <v>175</v>
      </c>
      <c r="F86" s="48" t="s">
        <v>339</v>
      </c>
      <c r="H86" s="6" t="str">
        <f>_xlfn.LET(_xlpm.get_device_type,VLOOKUP(VALUE(MID(A86,3,1)),tb_device_info_type[#All],3,0),_xlpm.check_if_wheel,IF(LEFT(A86,2)="12","wheel",_xlpm.get_device_type),_xlpm.raw_output,IF($A86&lt;&gt;"",_xlfn.TEXTJOIN("_",1,"device_alt",_xlpm.check_if_wheel),""),IFERROR(_xlpm.raw_output,"information missing"))</f>
        <v>information missing</v>
      </c>
      <c r="I86" s="6" t="str" cm="1">
        <f t="array" ref="I86">_xlfn.LET(_xlpm.icon_state,1,_xlfn.IFS($A86="","",ISTEXT($N86),_xlfn.CONCAT($N86,_xlpm.icon_state),TRUE,_xlfn.CONCAT("di_",_xlpm.icon_state,"[icon_device_",_xlpm.icon_state,"_",IF($N86&lt;&gt;"",$N86,0),"]")))</f>
        <v>di_1[icon_device_1_24]</v>
      </c>
      <c r="J86" s="6" t="str" cm="1">
        <f t="array" ref="J86">_xlfn.LET(_xlpm.icon_state,2,_xlfn.IFS($A86="","",ISTEXT($N86),_xlfn.CONCAT($N86,_xlpm.icon_state),TRUE,_xlfn.CONCAT("di_",_xlpm.icon_state,"[icon_device_",_xlpm.icon_state,"_",IF($N86&lt;&gt;"",$N86,0),"]")))</f>
        <v>di_2[icon_device_2_24]</v>
      </c>
      <c r="K86" s="6" t="str" cm="1">
        <f t="array" ref="K86">_xlfn.LET(_xlpm.icon_state,3,_xlfn.IFS($A86="","",ISTEXT($N86),_xlfn.CONCAT($N86,_xlpm.icon_state),TRUE,_xlfn.CONCAT("di_",_xlpm.icon_state,"[icon_device_",_xlpm.icon_state,"_",IF($N86&lt;&gt;"",$N86,0),"]")))</f>
        <v>di_3[icon_device_3_24]</v>
      </c>
      <c r="L86" s="6" t="str" cm="1">
        <f t="array" ref="L86">_xlfn.IFS($A86="","",ISTEXT($N86),_xlfn.CONCAT("icon_device_wheel_large"),TRUE,_xlfn.CONCAT("di_info","[device_info_",IF($N86&lt;&gt;"",$N86,0),"]"))</f>
        <v>di_info[device_info_24]</v>
      </c>
      <c r="M86" s="6" t="str" cm="1">
        <f t="array" ref="M86">_xlfn.IFS($A86="","",ISTEXT($N86),_xlfn.CONCAT("dwt","[device_wheel_thumbnail_",RIGHT($A86,1),"]"),TRUE,_xlfn.CONCAT("dt","[device_thumbnail_",IF($N86&lt;&gt;"",$N86,0),"]"))</f>
        <v>dt[device_thumbnail_24]</v>
      </c>
      <c r="N86" s="30">
        <v>24</v>
      </c>
      <c r="O86" s="6" t="s">
        <v>102</v>
      </c>
      <c r="P86" s="6" t="s">
        <v>103</v>
      </c>
      <c r="Q86" s="33">
        <v>1420200</v>
      </c>
      <c r="R86" s="7" t="str" cm="1">
        <f t="array" ref="R86">IFERROR(_xlfn.TEXTJOIN(";",1,_xlfn.MAP(_xlfn.TEXTSPLIT(Q86,";"),_xlfn.LAMBDA(_xlpm.x,IFERROR(VLOOKUP(VALUE(_xlpm.x),device_tag!A:B,2,0),"error")))),"")</f>
        <v>远程武器</v>
      </c>
      <c r="S86" s="8" t="s">
        <v>124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 t="s">
        <v>105</v>
      </c>
      <c r="AA86" s="20" t="s">
        <v>176</v>
      </c>
      <c r="AB86" s="37" t="s">
        <v>340</v>
      </c>
      <c r="AC86" s="8">
        <v>50</v>
      </c>
      <c r="AD86" s="8">
        <v>5</v>
      </c>
      <c r="AE86" s="8">
        <v>1</v>
      </c>
      <c r="AF86" s="8">
        <v>0</v>
      </c>
      <c r="AG86" s="8" t="str">
        <f t="shared" si="77"/>
        <v>3~12</v>
      </c>
      <c r="AH86" s="23">
        <v>3</v>
      </c>
      <c r="AI86" s="23">
        <v>12</v>
      </c>
      <c r="AJ86" s="6" t="b">
        <v>0</v>
      </c>
      <c r="AK86" s="6" t="s">
        <v>155</v>
      </c>
      <c r="AL86" s="36"/>
      <c r="AM86" s="8">
        <v>0</v>
      </c>
      <c r="AN86" s="8">
        <v>500</v>
      </c>
      <c r="AO86" s="36"/>
      <c r="AP86" s="36"/>
      <c r="AQ86" s="36"/>
      <c r="AR86" s="44">
        <v>1320106</v>
      </c>
      <c r="AS86" s="35"/>
      <c r="AT86" s="35"/>
      <c r="AU86" s="35"/>
      <c r="AV86" s="35"/>
      <c r="AW86" s="8" t="str">
        <f t="shared" si="78"/>
        <v>5~1</v>
      </c>
      <c r="AX86" s="23">
        <v>5</v>
      </c>
      <c r="AY86" s="23">
        <v>1</v>
      </c>
      <c r="AZ86" s="46">
        <v>1</v>
      </c>
      <c r="BA86" s="8" t="s">
        <v>330</v>
      </c>
    </row>
    <row r="87" spans="1:53">
      <c r="A87" s="6">
        <v>1370108</v>
      </c>
      <c r="B87" s="8">
        <v>0</v>
      </c>
      <c r="C87" s="7" t="s">
        <v>179</v>
      </c>
      <c r="D87" s="7" t="s">
        <v>99</v>
      </c>
      <c r="E87" s="7" t="s">
        <v>180</v>
      </c>
      <c r="F87" s="48" t="s">
        <v>341</v>
      </c>
      <c r="H87" s="6" t="str">
        <f>_xlfn.LET(_xlpm.get_device_type,VLOOKUP(VALUE(MID(A87,3,1)),tb_device_info_type[#All],3,0),_xlpm.check_if_wheel,IF(LEFT(A87,2)="12","wheel",_xlpm.get_device_type),_xlpm.raw_output,IF($A87&lt;&gt;"",_xlfn.TEXTJOIN("_",1,"device_alt",_xlpm.check_if_wheel),""),IFERROR(_xlpm.raw_output,"information missing"))</f>
        <v>information missing</v>
      </c>
      <c r="I87" s="6" t="str" cm="1">
        <f t="array" ref="I87">_xlfn.LET(_xlpm.icon_state,1,_xlfn.IFS($A87="","",ISTEXT($N87),_xlfn.CONCAT($N87,_xlpm.icon_state),TRUE,_xlfn.CONCAT("di_",_xlpm.icon_state,"[icon_device_",_xlpm.icon_state,"_",IF($N87&lt;&gt;"",$N87,0),"]")))</f>
        <v>di_1[icon_device_1_20]</v>
      </c>
      <c r="J87" s="6" t="str" cm="1">
        <f t="array" ref="J87">_xlfn.LET(_xlpm.icon_state,2,_xlfn.IFS($A87="","",ISTEXT($N87),_xlfn.CONCAT($N87,_xlpm.icon_state),TRUE,_xlfn.CONCAT("di_",_xlpm.icon_state,"[icon_device_",_xlpm.icon_state,"_",IF($N87&lt;&gt;"",$N87,0),"]")))</f>
        <v>di_2[icon_device_2_20]</v>
      </c>
      <c r="K87" s="6" t="str" cm="1">
        <f t="array" ref="K87">_xlfn.LET(_xlpm.icon_state,3,_xlfn.IFS($A87="","",ISTEXT($N87),_xlfn.CONCAT($N87,_xlpm.icon_state),TRUE,_xlfn.CONCAT("di_",_xlpm.icon_state,"[icon_device_",_xlpm.icon_state,"_",IF($N87&lt;&gt;"",$N87,0),"]")))</f>
        <v>di_3[icon_device_3_20]</v>
      </c>
      <c r="L87" s="6" t="str" cm="1">
        <f t="array" ref="L87">_xlfn.IFS($A87="","",ISTEXT($N87),_xlfn.CONCAT("icon_device_wheel_large"),TRUE,_xlfn.CONCAT("di_info","[device_info_",IF($N87&lt;&gt;"",$N87,0),"]"))</f>
        <v>di_info[device_info_20]</v>
      </c>
      <c r="M87" s="6" t="str" cm="1">
        <f t="array" ref="M87">_xlfn.IFS($A87="","",ISTEXT($N87),_xlfn.CONCAT("dwt","[device_wheel_thumbnail_",RIGHT($A87,1),"]"),TRUE,_xlfn.CONCAT("dt","[device_thumbnail_",IF($N87&lt;&gt;"",$N87,0),"]"))</f>
        <v>dt[device_thumbnail_20]</v>
      </c>
      <c r="N87" s="30">
        <v>20</v>
      </c>
      <c r="O87" s="6" t="s">
        <v>102</v>
      </c>
      <c r="P87" s="6" t="s">
        <v>103</v>
      </c>
      <c r="Q87" s="33" t="s">
        <v>168</v>
      </c>
      <c r="R87" s="7" t="str" cm="1">
        <f t="array" ref="R87">IFERROR(_xlfn.TEXTJOIN(";",1,_xlfn.MAP(_xlfn.TEXTSPLIT(Q87,";"),_xlfn.LAMBDA(_xlpm.x,IFERROR(VLOOKUP(VALUE(_xlpm.x),device_tag!A:B,2,0),"error")))),"")</f>
        <v>远程武器;枪械;大型枪械</v>
      </c>
      <c r="S87" s="8" t="s">
        <v>124</v>
      </c>
      <c r="U87" s="20">
        <v>0</v>
      </c>
      <c r="X87" s="20">
        <v>0</v>
      </c>
      <c r="Y87" s="20">
        <v>0</v>
      </c>
      <c r="Z87" s="20" t="s">
        <v>105</v>
      </c>
      <c r="AA87" s="20" t="s">
        <v>181</v>
      </c>
      <c r="AB87" s="37" t="s">
        <v>342</v>
      </c>
      <c r="AC87" s="8">
        <v>80</v>
      </c>
      <c r="AD87" s="8">
        <v>5</v>
      </c>
      <c r="AE87" s="8">
        <v>5</v>
      </c>
      <c r="AF87" s="8">
        <v>360</v>
      </c>
      <c r="AG87" s="8" t="str">
        <f t="shared" si="77"/>
        <v>2.2~14.5</v>
      </c>
      <c r="AH87" s="23">
        <v>2.2000000000000002</v>
      </c>
      <c r="AI87" s="23">
        <v>14.5</v>
      </c>
      <c r="AJ87" s="6" t="b">
        <v>0</v>
      </c>
      <c r="AK87" s="6" t="s">
        <v>155</v>
      </c>
      <c r="AL87" s="36"/>
      <c r="AM87" s="8">
        <v>0</v>
      </c>
      <c r="AN87" s="8">
        <v>500</v>
      </c>
      <c r="AO87" s="36"/>
      <c r="AP87" s="36"/>
      <c r="AQ87" s="36"/>
      <c r="AR87" s="44">
        <v>1320108</v>
      </c>
      <c r="AS87" s="35"/>
      <c r="AT87" s="35"/>
      <c r="AU87" s="35"/>
      <c r="AV87" s="35"/>
      <c r="AW87" s="8" t="str">
        <f t="shared" si="78"/>
        <v>4~0.5</v>
      </c>
      <c r="AX87" s="23">
        <v>4</v>
      </c>
      <c r="AY87" s="23">
        <v>0.5</v>
      </c>
      <c r="AZ87" s="46">
        <v>1</v>
      </c>
      <c r="BA87" s="8" t="s">
        <v>330</v>
      </c>
    </row>
    <row r="88" spans="1:53">
      <c r="A88" s="6">
        <v>1370109</v>
      </c>
      <c r="B88" s="8">
        <v>0</v>
      </c>
      <c r="C88" s="7" t="s">
        <v>182</v>
      </c>
      <c r="D88" s="7" t="s">
        <v>99</v>
      </c>
      <c r="E88" s="27" t="s">
        <v>180</v>
      </c>
      <c r="F88" s="48" t="s">
        <v>343</v>
      </c>
      <c r="G88" s="7" t="s">
        <v>183</v>
      </c>
      <c r="H88" s="6" t="str">
        <f>_xlfn.LET(_xlpm.get_device_type,VLOOKUP(VALUE(MID(A88,3,1)),tb_device_info_type[#All],3,0),_xlpm.check_if_wheel,IF(LEFT(A88,2)="12","wheel",_xlpm.get_device_type),_xlpm.raw_output,IF($A88&lt;&gt;"",_xlfn.TEXTJOIN("_",1,"device_alt",_xlpm.check_if_wheel),""),IFERROR(_xlpm.raw_output,"information missing"))</f>
        <v>information missing</v>
      </c>
      <c r="I88" s="6" t="str" cm="1">
        <f t="array" ref="I88">_xlfn.LET(_xlpm.icon_state,1,_xlfn.IFS($A88="","",ISTEXT($N88),_xlfn.CONCAT($N88,_xlpm.icon_state),TRUE,_xlfn.CONCAT("di_",_xlpm.icon_state,"[icon_device_",_xlpm.icon_state,"_",IF($N88&lt;&gt;"",$N88,0),"]")))</f>
        <v>di_1[icon_device_1_21]</v>
      </c>
      <c r="J88" s="6" t="str" cm="1">
        <f t="array" ref="J88">_xlfn.LET(_xlpm.icon_state,2,_xlfn.IFS($A88="","",ISTEXT($N88),_xlfn.CONCAT($N88,_xlpm.icon_state),TRUE,_xlfn.CONCAT("di_",_xlpm.icon_state,"[icon_device_",_xlpm.icon_state,"_",IF($N88&lt;&gt;"",$N88,0),"]")))</f>
        <v>di_2[icon_device_2_21]</v>
      </c>
      <c r="K88" s="6" t="str" cm="1">
        <f t="array" ref="K88">_xlfn.LET(_xlpm.icon_state,3,_xlfn.IFS($A88="","",ISTEXT($N88),_xlfn.CONCAT($N88,_xlpm.icon_state),TRUE,_xlfn.CONCAT("di_",_xlpm.icon_state,"[icon_device_",_xlpm.icon_state,"_",IF($N88&lt;&gt;"",$N88,0),"]")))</f>
        <v>di_3[icon_device_3_21]</v>
      </c>
      <c r="L88" s="6" t="str" cm="1">
        <f t="array" ref="L88">_xlfn.IFS($A88="","",ISTEXT($N88),_xlfn.CONCAT("icon_device_wheel_large"),TRUE,_xlfn.CONCAT("di_info","[device_info_",IF($N88&lt;&gt;"",$N88,0),"]"))</f>
        <v>di_info[device_info_21]</v>
      </c>
      <c r="M88" s="6" t="str" cm="1">
        <f t="array" ref="M88">_xlfn.IFS($A88="","",ISTEXT($N88),_xlfn.CONCAT("dwt","[device_wheel_thumbnail_",RIGHT($A88,1),"]"),TRUE,_xlfn.CONCAT("dt","[device_thumbnail_",IF($N88&lt;&gt;"",$N88,0),"]"))</f>
        <v>dt[device_thumbnail_21]</v>
      </c>
      <c r="N88" s="31">
        <v>21</v>
      </c>
      <c r="O88" s="6" t="s">
        <v>102</v>
      </c>
      <c r="P88" s="6" t="s">
        <v>103</v>
      </c>
      <c r="Q88" s="33" t="s">
        <v>159</v>
      </c>
      <c r="R88" s="7" t="str" cm="1">
        <f t="array" ref="R88">IFERROR(_xlfn.TEXTJOIN(";",1,_xlfn.MAP(_xlfn.TEXTSPLIT(Q88,";"),_xlfn.LAMBDA(_xlpm.x,IFERROR(VLOOKUP(VALUE(_xlpm.x),device_tag!A:B,2,0),"error")))),"")</f>
        <v>远程武器;枪械;手枪</v>
      </c>
      <c r="S88" s="8" t="s">
        <v>124</v>
      </c>
      <c r="U88" s="20">
        <v>0</v>
      </c>
      <c r="X88" s="20">
        <v>0</v>
      </c>
      <c r="Y88" s="20">
        <v>0</v>
      </c>
      <c r="Z88" s="20" t="s">
        <v>105</v>
      </c>
      <c r="AA88" s="20" t="s">
        <v>184</v>
      </c>
      <c r="AB88" s="37" t="s">
        <v>344</v>
      </c>
      <c r="AC88" s="8">
        <v>80</v>
      </c>
      <c r="AD88" s="8">
        <v>5</v>
      </c>
      <c r="AE88" s="8">
        <v>5</v>
      </c>
      <c r="AF88" s="8">
        <v>360</v>
      </c>
      <c r="AG88" s="8" t="str">
        <f t="shared" si="77"/>
        <v>1.4~12.5</v>
      </c>
      <c r="AH88" s="23">
        <v>1.4</v>
      </c>
      <c r="AI88" s="23">
        <v>12.5</v>
      </c>
      <c r="AJ88" s="6" t="b">
        <v>0</v>
      </c>
      <c r="AK88" s="6" t="s">
        <v>155</v>
      </c>
      <c r="AL88" s="36"/>
      <c r="AM88" s="8">
        <v>0</v>
      </c>
      <c r="AN88" s="8">
        <v>500</v>
      </c>
      <c r="AO88" s="36"/>
      <c r="AP88" s="36"/>
      <c r="AQ88" s="36"/>
      <c r="AR88" s="44">
        <v>1320109</v>
      </c>
      <c r="AS88" s="35"/>
      <c r="AT88" s="35"/>
      <c r="AU88" s="35"/>
      <c r="AV88" s="35"/>
      <c r="AW88" s="8" t="str">
        <f t="shared" si="78"/>
        <v>6~3</v>
      </c>
      <c r="AX88" s="23">
        <v>6</v>
      </c>
      <c r="AY88" s="23">
        <v>3</v>
      </c>
      <c r="AZ88" s="46">
        <v>1</v>
      </c>
      <c r="BA88" s="8" t="s">
        <v>330</v>
      </c>
    </row>
    <row r="89" spans="1:53">
      <c r="A89" s="6">
        <v>1371101</v>
      </c>
      <c r="B89" s="8">
        <v>0</v>
      </c>
      <c r="C89" s="7" t="s">
        <v>188</v>
      </c>
      <c r="D89" s="7" t="s">
        <v>139</v>
      </c>
      <c r="E89" s="7" t="s">
        <v>189</v>
      </c>
      <c r="F89" s="48" t="s">
        <v>345</v>
      </c>
      <c r="H89" s="6" t="str">
        <f>_xlfn.LET(_xlpm.get_device_type,VLOOKUP(VALUE(MID(A89,3,1)),tb_device_info_type[#All],3,0),_xlpm.check_if_wheel,IF(LEFT(A89,2)="12","wheel",_xlpm.get_device_type),_xlpm.raw_output,IF($A89&lt;&gt;"",_xlfn.TEXTJOIN("_",1,"device_alt",_xlpm.check_if_wheel),""),IFERROR(_xlpm.raw_output,"information missing"))</f>
        <v>information missing</v>
      </c>
      <c r="I89" s="6" t="str" cm="1">
        <f t="array" ref="I89">_xlfn.LET(_xlpm.icon_state,1,_xlfn.IFS($A89="","",ISTEXT($N89),_xlfn.CONCAT($N89,_xlpm.icon_state),TRUE,_xlfn.CONCAT("di_",_xlpm.icon_state,"[icon_device_",_xlpm.icon_state,"_",IF($N89&lt;&gt;"",$N89,0),"]")))</f>
        <v>di_1[icon_device_1_1]</v>
      </c>
      <c r="J89" s="6" t="str" cm="1">
        <f t="array" ref="J89">_xlfn.LET(_xlpm.icon_state,2,_xlfn.IFS($A89="","",ISTEXT($N89),_xlfn.CONCAT($N89,_xlpm.icon_state),TRUE,_xlfn.CONCAT("di_",_xlpm.icon_state,"[icon_device_",_xlpm.icon_state,"_",IF($N89&lt;&gt;"",$N89,0),"]")))</f>
        <v>di_2[icon_device_2_1]</v>
      </c>
      <c r="K89" s="6" t="str" cm="1">
        <f t="array" ref="K89">_xlfn.LET(_xlpm.icon_state,3,_xlfn.IFS($A89="","",ISTEXT($N89),_xlfn.CONCAT($N89,_xlpm.icon_state),TRUE,_xlfn.CONCAT("di_",_xlpm.icon_state,"[icon_device_",_xlpm.icon_state,"_",IF($N89&lt;&gt;"",$N89,0),"]")))</f>
        <v>di_3[icon_device_3_1]</v>
      </c>
      <c r="L89" s="6" t="str" cm="1">
        <f t="array" ref="L89">_xlfn.IFS($A89="","",ISTEXT($N89),_xlfn.CONCAT("icon_device_wheel_large"),TRUE,_xlfn.CONCAT("di_info","[device_info_",IF($N89&lt;&gt;"",$N89,0),"]"))</f>
        <v>di_info[device_info_1]</v>
      </c>
      <c r="M89" s="6" t="str" cm="1">
        <f t="array" ref="M89">_xlfn.IFS($A89="","",ISTEXT($N89),_xlfn.CONCAT("dwt","[device_wheel_thumbnail_",RIGHT($A89,1),"]"),TRUE,_xlfn.CONCAT("dt","[device_thumbnail_",IF($N89&lt;&gt;"",$N89,0),"]"))</f>
        <v>dt[device_thumbnail_1]</v>
      </c>
      <c r="N89" s="30">
        <v>1</v>
      </c>
      <c r="O89" s="6" t="s">
        <v>102</v>
      </c>
      <c r="P89" s="6" t="s">
        <v>103</v>
      </c>
      <c r="Q89" s="33" t="s">
        <v>159</v>
      </c>
      <c r="R89" s="7" t="str" cm="1">
        <f t="array" ref="R89">IFERROR(_xlfn.TEXTJOIN(";",1,_xlfn.MAP(_xlfn.TEXTSPLIT(Q89,";"),_xlfn.LAMBDA(_xlpm.x,IFERROR(VLOOKUP(VALUE(_xlpm.x),device_tag!A:B,2,0),"error")))),"")</f>
        <v>远程武器;枪械;手枪</v>
      </c>
      <c r="S89" s="8" t="s">
        <v>124</v>
      </c>
      <c r="U89" s="20">
        <v>0</v>
      </c>
      <c r="X89" s="20">
        <v>0</v>
      </c>
      <c r="Y89" s="20">
        <v>0</v>
      </c>
      <c r="Z89" s="20" t="s">
        <v>105</v>
      </c>
      <c r="AA89" s="20" t="s">
        <v>190</v>
      </c>
      <c r="AB89" s="37" t="s">
        <v>346</v>
      </c>
      <c r="AC89" s="8">
        <v>60</v>
      </c>
      <c r="AD89" s="8">
        <v>2</v>
      </c>
      <c r="AE89" s="8">
        <v>5</v>
      </c>
      <c r="AF89" s="8">
        <v>360</v>
      </c>
      <c r="AG89" s="8" t="str">
        <f t="shared" si="77"/>
        <v>1.4~9.5</v>
      </c>
      <c r="AH89" s="23">
        <v>1.4</v>
      </c>
      <c r="AI89" s="23">
        <v>9.5</v>
      </c>
      <c r="AJ89" s="6" t="b">
        <v>0</v>
      </c>
      <c r="AK89" s="6" t="s">
        <v>155</v>
      </c>
      <c r="AL89" s="36"/>
      <c r="AM89" s="8">
        <v>0</v>
      </c>
      <c r="AN89" s="8">
        <v>500</v>
      </c>
      <c r="AO89" s="36"/>
      <c r="AP89" s="36"/>
      <c r="AQ89" s="36"/>
      <c r="AR89" s="44">
        <v>1321101</v>
      </c>
      <c r="AS89" s="35"/>
      <c r="AT89" s="35"/>
      <c r="AU89" s="35"/>
      <c r="AV89" s="35"/>
      <c r="AW89" s="8" t="str">
        <f t="shared" si="78"/>
        <v>8~8</v>
      </c>
      <c r="AX89" s="23">
        <v>8</v>
      </c>
      <c r="AY89" s="23">
        <v>8</v>
      </c>
      <c r="AZ89" s="46">
        <v>1</v>
      </c>
      <c r="BA89" s="8" t="s">
        <v>330</v>
      </c>
    </row>
    <row r="90" spans="1:53">
      <c r="A90" s="6">
        <v>1371102</v>
      </c>
      <c r="B90" s="8">
        <v>0</v>
      </c>
      <c r="C90" s="7" t="s">
        <v>191</v>
      </c>
      <c r="D90" s="7" t="s">
        <v>139</v>
      </c>
      <c r="E90" s="7" t="s">
        <v>192</v>
      </c>
      <c r="F90" s="48" t="s">
        <v>347</v>
      </c>
      <c r="H90" s="6" t="str">
        <f>_xlfn.LET(_xlpm.get_device_type,VLOOKUP(VALUE(MID(A90,3,1)),tb_device_info_type[#All],3,0),_xlpm.check_if_wheel,IF(LEFT(A90,2)="12","wheel",_xlpm.get_device_type),_xlpm.raw_output,IF($A90&lt;&gt;"",_xlfn.TEXTJOIN("_",1,"device_alt",_xlpm.check_if_wheel),""),IFERROR(_xlpm.raw_output,"information missing"))</f>
        <v>information missing</v>
      </c>
      <c r="I90" s="6" t="str" cm="1">
        <f t="array" ref="I90">_xlfn.LET(_xlpm.icon_state,1,_xlfn.IFS($A90="","",ISTEXT($N90),_xlfn.CONCAT($N90,_xlpm.icon_state),TRUE,_xlfn.CONCAT("di_",_xlpm.icon_state,"[icon_device_",_xlpm.icon_state,"_",IF($N90&lt;&gt;"",$N90,0),"]")))</f>
        <v>di_1[icon_device_1_0]</v>
      </c>
      <c r="J90" s="6" t="str" cm="1">
        <f t="array" ref="J90">_xlfn.LET(_xlpm.icon_state,2,_xlfn.IFS($A90="","",ISTEXT($N90),_xlfn.CONCAT($N90,_xlpm.icon_state),TRUE,_xlfn.CONCAT("di_",_xlpm.icon_state,"[icon_device_",_xlpm.icon_state,"_",IF($N90&lt;&gt;"",$N90,0),"]")))</f>
        <v>di_2[icon_device_2_0]</v>
      </c>
      <c r="K90" s="6" t="str" cm="1">
        <f t="array" ref="K90">_xlfn.LET(_xlpm.icon_state,3,_xlfn.IFS($A90="","",ISTEXT($N90),_xlfn.CONCAT($N90,_xlpm.icon_state),TRUE,_xlfn.CONCAT("di_",_xlpm.icon_state,"[icon_device_",_xlpm.icon_state,"_",IF($N90&lt;&gt;"",$N90,0),"]")))</f>
        <v>di_3[icon_device_3_0]</v>
      </c>
      <c r="L90" s="6" t="str" cm="1">
        <f t="array" ref="L90">_xlfn.IFS($A90="","",ISTEXT($N90),_xlfn.CONCAT("icon_device_wheel_large"),TRUE,_xlfn.CONCAT("di_info","[device_info_",IF($N90&lt;&gt;"",$N90,0),"]"))</f>
        <v>di_info[device_info_0]</v>
      </c>
      <c r="M90" s="6" t="str" cm="1">
        <f t="array" ref="M90">_xlfn.IFS($A90="","",ISTEXT($N90),_xlfn.CONCAT("dwt","[device_wheel_thumbnail_",RIGHT($A90,1),"]"),TRUE,_xlfn.CONCAT("dt","[device_thumbnail_",IF($N90&lt;&gt;"",$N90,0),"]"))</f>
        <v>dt[device_thumbnail_0]</v>
      </c>
      <c r="N90" s="30">
        <v>0</v>
      </c>
      <c r="O90" s="6" t="s">
        <v>102</v>
      </c>
      <c r="P90" s="6" t="s">
        <v>103</v>
      </c>
      <c r="Q90" s="33" t="s">
        <v>163</v>
      </c>
      <c r="R90" s="7" t="str" cm="1">
        <f t="array" ref="R90">IFERROR(_xlfn.TEXTJOIN(";",1,_xlfn.MAP(_xlfn.TEXTSPLIT(Q90,";"),_xlfn.LAMBDA(_xlpm.x,IFERROR(VLOOKUP(VALUE(_xlpm.x),device_tag!A:B,2,0),"error")))),"")</f>
        <v>远程武器;枪械;霰弹枪</v>
      </c>
      <c r="S90" s="8" t="s">
        <v>124</v>
      </c>
      <c r="U90" s="20">
        <v>0</v>
      </c>
      <c r="X90" s="20">
        <v>0</v>
      </c>
      <c r="Y90" s="20">
        <v>0</v>
      </c>
      <c r="Z90" s="20" t="s">
        <v>105</v>
      </c>
      <c r="AA90" s="20" t="s">
        <v>193</v>
      </c>
      <c r="AB90" s="37" t="s">
        <v>348</v>
      </c>
      <c r="AC90" s="8">
        <v>80</v>
      </c>
      <c r="AD90" s="8">
        <v>5</v>
      </c>
      <c r="AE90" s="8">
        <v>5</v>
      </c>
      <c r="AF90" s="8">
        <v>360</v>
      </c>
      <c r="AG90" s="8" t="str">
        <f t="shared" si="77"/>
        <v>1.8~9.5</v>
      </c>
      <c r="AH90" s="23">
        <v>1.8</v>
      </c>
      <c r="AI90" s="23">
        <v>9.5</v>
      </c>
      <c r="AJ90" s="6" t="b">
        <v>0</v>
      </c>
      <c r="AK90" s="6" t="s">
        <v>155</v>
      </c>
      <c r="AL90" s="36"/>
      <c r="AM90" s="8">
        <v>0</v>
      </c>
      <c r="AN90" s="8">
        <v>500</v>
      </c>
      <c r="AO90" s="36"/>
      <c r="AP90" s="36"/>
      <c r="AQ90" s="36"/>
      <c r="AR90" s="44">
        <v>1321102</v>
      </c>
      <c r="AS90" s="35"/>
      <c r="AT90" s="35"/>
      <c r="AU90" s="35"/>
      <c r="AV90" s="35"/>
      <c r="AW90" s="8" t="str">
        <f t="shared" si="78"/>
        <v>6~6</v>
      </c>
      <c r="AX90" s="23">
        <v>6</v>
      </c>
      <c r="AY90" s="23">
        <v>6</v>
      </c>
      <c r="AZ90" s="46">
        <v>1</v>
      </c>
      <c r="BA90" s="8" t="s">
        <v>330</v>
      </c>
    </row>
    <row r="91" spans="1:53">
      <c r="A91" s="6">
        <v>1371103</v>
      </c>
      <c r="B91" s="8">
        <v>0</v>
      </c>
      <c r="C91" s="7" t="s">
        <v>349</v>
      </c>
      <c r="D91" s="7" t="s">
        <v>139</v>
      </c>
      <c r="E91" s="7" t="s">
        <v>350</v>
      </c>
      <c r="F91" s="48" t="s">
        <v>351</v>
      </c>
      <c r="H91" s="6" t="str">
        <f>_xlfn.LET(_xlpm.get_device_type,VLOOKUP(VALUE(MID(A91,3,1)),tb_device_info_type[#All],3,0),_xlpm.check_if_wheel,IF(LEFT(A91,2)="12","wheel",_xlpm.get_device_type),_xlpm.raw_output,IF($A91&lt;&gt;"",_xlfn.TEXTJOIN("_",1,"device_alt",_xlpm.check_if_wheel),""),IFERROR(_xlpm.raw_output,"information missing"))</f>
        <v>information missing</v>
      </c>
      <c r="I91" s="6" t="str" cm="1">
        <f t="array" ref="I91">_xlfn.LET(_xlpm.icon_state,1,_xlfn.IFS($A91="","",ISTEXT($N91),_xlfn.CONCAT($N91,_xlpm.icon_state),TRUE,_xlfn.CONCAT("di_",_xlpm.icon_state,"[icon_device_",_xlpm.icon_state,"_",IF($N91&lt;&gt;"",$N91,0),"]")))</f>
        <v>di_1[icon_device_1_0]</v>
      </c>
      <c r="J91" s="6" t="str" cm="1">
        <f t="array" ref="J91">_xlfn.LET(_xlpm.icon_state,2,_xlfn.IFS($A91="","",ISTEXT($N91),_xlfn.CONCAT($N91,_xlpm.icon_state),TRUE,_xlfn.CONCAT("di_",_xlpm.icon_state,"[icon_device_",_xlpm.icon_state,"_",IF($N91&lt;&gt;"",$N91,0),"]")))</f>
        <v>di_2[icon_device_2_0]</v>
      </c>
      <c r="K91" s="6" t="str" cm="1">
        <f t="array" ref="K91">_xlfn.LET(_xlpm.icon_state,3,_xlfn.IFS($A91="","",ISTEXT($N91),_xlfn.CONCAT($N91,_xlpm.icon_state),TRUE,_xlfn.CONCAT("di_",_xlpm.icon_state,"[icon_device_",_xlpm.icon_state,"_",IF($N91&lt;&gt;"",$N91,0),"]")))</f>
        <v>di_3[icon_device_3_0]</v>
      </c>
      <c r="L91" s="6" t="str" cm="1">
        <f t="array" ref="L91">_xlfn.IFS($A91="","",ISTEXT($N91),_xlfn.CONCAT("icon_device_wheel_large"),TRUE,_xlfn.CONCAT("di_info","[device_info_",IF($N91&lt;&gt;"",$N91,0),"]"))</f>
        <v>di_info[device_info_0]</v>
      </c>
      <c r="M91" s="6" t="str" cm="1">
        <f t="array" ref="M91">_xlfn.IFS($A91="","",ISTEXT($N91),_xlfn.CONCAT("dwt","[device_wheel_thumbnail_",RIGHT($A91,1),"]"),TRUE,_xlfn.CONCAT("dt","[device_thumbnail_",IF($N91&lt;&gt;"",$N91,0),"]"))</f>
        <v>dt[device_thumbnail_0]</v>
      </c>
      <c r="N91" s="30">
        <v>0</v>
      </c>
      <c r="O91" s="6" t="s">
        <v>102</v>
      </c>
      <c r="P91" s="6" t="s">
        <v>103</v>
      </c>
      <c r="Q91" s="33" t="s">
        <v>163</v>
      </c>
      <c r="R91" s="7" t="str" cm="1">
        <f t="array" ref="R91">IFERROR(_xlfn.TEXTJOIN(";",1,_xlfn.MAP(_xlfn.TEXTSPLIT(Q91,";"),_xlfn.LAMBDA(_xlpm.x,IFERROR(VLOOKUP(VALUE(_xlpm.x),device_tag!A:B,2,0),"error")))),"")</f>
        <v>远程武器;枪械;霰弹枪</v>
      </c>
      <c r="S91" s="8" t="s">
        <v>124</v>
      </c>
      <c r="U91" s="20">
        <v>0</v>
      </c>
      <c r="X91" s="20">
        <v>0</v>
      </c>
      <c r="Y91" s="20">
        <v>0</v>
      </c>
      <c r="Z91" s="20" t="s">
        <v>105</v>
      </c>
      <c r="AA91" s="20" t="s">
        <v>352</v>
      </c>
      <c r="AB91" s="37" t="s">
        <v>332</v>
      </c>
      <c r="AC91" s="8">
        <v>80</v>
      </c>
      <c r="AD91" s="8">
        <v>5</v>
      </c>
      <c r="AE91" s="8">
        <v>5</v>
      </c>
      <c r="AF91" s="8">
        <v>360</v>
      </c>
      <c r="AG91" s="8" t="str">
        <f t="shared" si="77"/>
        <v>1.8~9.5</v>
      </c>
      <c r="AH91" s="23">
        <v>1.8</v>
      </c>
      <c r="AI91" s="23">
        <v>9.5</v>
      </c>
      <c r="AJ91" s="6" t="b">
        <v>0</v>
      </c>
      <c r="AK91" s="6" t="s">
        <v>353</v>
      </c>
      <c r="AL91" s="36"/>
      <c r="AM91" s="8">
        <v>0</v>
      </c>
      <c r="AN91" s="8">
        <v>500</v>
      </c>
      <c r="AO91" s="36"/>
      <c r="AP91" s="36"/>
      <c r="AQ91" s="36"/>
      <c r="AR91" s="44">
        <v>1321102</v>
      </c>
      <c r="AS91" s="35"/>
      <c r="AT91" s="35"/>
      <c r="AU91" s="35"/>
      <c r="AV91" s="35"/>
      <c r="AW91" s="8" t="str">
        <f t="shared" si="78"/>
        <v>6~6</v>
      </c>
      <c r="AX91" s="23">
        <v>6</v>
      </c>
      <c r="AY91" s="23">
        <v>6</v>
      </c>
      <c r="AZ91" s="46">
        <v>1</v>
      </c>
      <c r="BA91" s="8" t="s">
        <v>354</v>
      </c>
    </row>
    <row r="92" spans="1:53">
      <c r="I92" s="6"/>
      <c r="J92" s="6"/>
      <c r="K92" s="6"/>
      <c r="L92" s="6"/>
      <c r="M92" s="6"/>
      <c r="Q92" s="33"/>
    </row>
    <row r="93" spans="1:53">
      <c r="H93" s="6" t="str">
        <f>_xlfn.LET(_xlpm.get_device_type,VLOOKUP(VALUE(MID(A93,3,1)),tb_device_info_type[#All],3,0),_xlpm.check_if_wheel,IF(LEFT(A93,2)="12","wheel",_xlpm.get_device_type),_xlpm.raw_output,IF($A93&lt;&gt;"",_xlfn.TEXTJOIN("_",1,"device_alt",_xlpm.check_if_wheel),""),IFERROR(_xlpm.raw_output,"information missing"))</f>
        <v/>
      </c>
      <c r="I93" s="6" t="str" cm="1">
        <f t="array" ref="I93">_xlfn.LET(_xlpm.icon_state,1,_xlfn.IFS($A93="","",ISTEXT($N93),_xlfn.CONCAT($N93,_xlpm.icon_state),TRUE,_xlfn.CONCAT("di_",_xlpm.icon_state,"[icon_device_",_xlpm.icon_state,"_",IF($N93&lt;&gt;"",$N93,0),"]")))</f>
        <v/>
      </c>
      <c r="J93" s="6" t="str" cm="1">
        <f t="array" ref="J93">_xlfn.LET(_xlpm.icon_state,2,_xlfn.IFS($A93="","",ISTEXT($N93),_xlfn.CONCAT($N93,_xlpm.icon_state),TRUE,_xlfn.CONCAT("di_",_xlpm.icon_state,"[icon_device_",_xlpm.icon_state,"_",IF($N93&lt;&gt;"",$N93,0),"]")))</f>
        <v/>
      </c>
      <c r="K93" s="6" t="str" cm="1">
        <f t="array" ref="K93">_xlfn.LET(_xlpm.icon_state,3,_xlfn.IFS($A93="","",ISTEXT($N93),_xlfn.CONCAT($N93,_xlpm.icon_state),TRUE,_xlfn.CONCAT("di_",_xlpm.icon_state,"[icon_device_",_xlpm.icon_state,"_",IF($N93&lt;&gt;"",$N93,0),"]")))</f>
        <v/>
      </c>
      <c r="L93" s="6" t="str" cm="1">
        <f t="array" ref="L93">_xlfn.IFS($A93="","",ISTEXT($N93),_xlfn.CONCAT("icon_device_wheel_large"),TRUE,_xlfn.CONCAT("di_info","[device_info_",IF($N93&lt;&gt;"",$N93,0),"]"))</f>
        <v/>
      </c>
      <c r="M93" s="6" t="str" cm="1">
        <f t="array" ref="M93">_xlfn.IFS($A93="","",ISTEXT($N93),_xlfn.CONCAT("dwt","[device_wheel_thumbnail_",RIGHT($A93,1),"]"),TRUE,_xlfn.CONCAT("dt","[device_thumbnail_",IF($N93&lt;&gt;"",$N93,0),"]"))</f>
        <v/>
      </c>
      <c r="Q93" s="33"/>
      <c r="R93" s="7" t="str" cm="1">
        <f t="array" ref="R93">IFERROR(_xlfn.TEXTJOIN(";",1,_xlfn.MAP(_xlfn.TEXTSPLIT(Q93,";"),_xlfn.LAMBDA(_xlpm.x,IFERROR(VLOOKUP(VALUE(_xlpm.x),device_tag!A:B,2,0),"error")))),"")</f>
        <v/>
      </c>
    </row>
    <row r="94" spans="1:53">
      <c r="A94" s="6">
        <v>130006001</v>
      </c>
      <c r="B94" s="8">
        <v>0</v>
      </c>
      <c r="C94" s="7" t="s">
        <v>355</v>
      </c>
      <c r="F94" s="6" t="str">
        <f t="shared" ref="F94:F107" si="79">IF($A94&lt;&gt;"",_xlfn.TEXTJOIN("_",1,"device_name",$A94,$AA94),"")</f>
        <v>device_name_130006001_puppet_blade</v>
      </c>
      <c r="H94" s="6" t="str">
        <f>_xlfn.LET(_xlpm.get_device_type,VLOOKUP(VALUE(MID(A94,3,1)),tb_device_info_type[#All],3,0),_xlpm.check_if_wheel,IF(LEFT(A94,2)="12","wheel",_xlpm.get_device_type),_xlpm.raw_output,IF($A94&lt;&gt;"",_xlfn.TEXTJOIN("_",1,"device_alt",_xlpm.check_if_wheel),""),IFERROR(_xlpm.raw_output,"information missing"))</f>
        <v>information missing</v>
      </c>
      <c r="I94" s="6" t="str" cm="1">
        <f t="array" ref="I94">_xlfn.LET(_xlpm.icon_state,1,_xlfn.IFS($A94="","",ISTEXT($N94),_xlfn.CONCAT($N94,_xlpm.icon_state),TRUE,_xlfn.CONCAT("di_",_xlpm.icon_state,"[icon_device_",_xlpm.icon_state,"_",IF($N94&lt;&gt;"",$N94,0),"]")))</f>
        <v>di_1[icon_device_1_0]</v>
      </c>
      <c r="J94" s="6" t="str" cm="1">
        <f t="array" ref="J94">_xlfn.LET(_xlpm.icon_state,2,_xlfn.IFS($A94="","",ISTEXT($N94),_xlfn.CONCAT($N94,_xlpm.icon_state),TRUE,_xlfn.CONCAT("di_",_xlpm.icon_state,"[icon_device_",_xlpm.icon_state,"_",IF($N94&lt;&gt;"",$N94,0),"]")))</f>
        <v>di_2[icon_device_2_0]</v>
      </c>
      <c r="K94" s="6" t="str" cm="1">
        <f t="array" ref="K94">_xlfn.LET(_xlpm.icon_state,3,_xlfn.IFS($A94="","",ISTEXT($N94),_xlfn.CONCAT($N94,_xlpm.icon_state),TRUE,_xlfn.CONCAT("di_",_xlpm.icon_state,"[icon_device_",_xlpm.icon_state,"_",IF($N94&lt;&gt;"",$N94,0),"]")))</f>
        <v>di_3[icon_device_3_0]</v>
      </c>
      <c r="L94" s="6" t="str" cm="1">
        <f t="array" ref="L94">_xlfn.IFS($A94="","",ISTEXT($N94),_xlfn.CONCAT("icon_device_wheel_large"),TRUE,_xlfn.CONCAT("di_info","[device_info_",IF($N94&lt;&gt;"",$N94,0),"]"))</f>
        <v>di_info[device_info_0]</v>
      </c>
      <c r="M94" s="6" t="str" cm="1">
        <f t="array" ref="M94">_xlfn.IFS($A94="","",ISTEXT($N94),_xlfn.CONCAT("dwt","[device_wheel_thumbnail_",RIGHT($A94,1),"]"),TRUE,_xlfn.CONCAT("dt","[device_thumbnail_",IF($N94&lt;&gt;"",$N94,0),"]"))</f>
        <v>dt[device_thumbnail_0]</v>
      </c>
      <c r="O94" s="6" t="s">
        <v>102</v>
      </c>
      <c r="P94" s="6" t="s">
        <v>103</v>
      </c>
      <c r="Q94" s="33"/>
      <c r="R94" s="7" t="str" cm="1">
        <f t="array" ref="R94">IFERROR(_xlfn.TEXTJOIN(";",1,_xlfn.MAP(_xlfn.TEXTSPLIT(Q94,";"),_xlfn.LAMBDA(_xlpm.x,IFERROR(VLOOKUP(VALUE(_xlpm.x),device_tag!A:B,2,0),"error")))),"")</f>
        <v/>
      </c>
      <c r="S94" s="8" t="s">
        <v>124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 t="s">
        <v>112</v>
      </c>
      <c r="AA94" s="20" t="s">
        <v>356</v>
      </c>
      <c r="AB94" s="21" t="str">
        <f t="shared" ref="AB94:AB99" si="80">IF($A94&lt;&gt;"",_xlfn.TEXTJOIN("_",1,Z94,$A94,AA94),"")</f>
        <v>dp_130006001_puppet_blade</v>
      </c>
      <c r="AC94" s="8">
        <v>100</v>
      </c>
      <c r="AD94" s="8">
        <v>100</v>
      </c>
    </row>
    <row r="95" spans="1:53">
      <c r="A95" s="6">
        <v>130006002</v>
      </c>
      <c r="B95" s="8">
        <v>0</v>
      </c>
      <c r="C95" s="7" t="s">
        <v>357</v>
      </c>
      <c r="F95" s="6" t="str">
        <f t="shared" si="79"/>
        <v>device_name_130006002_puppet_gunpowder</v>
      </c>
      <c r="H95" s="6" t="str">
        <f>_xlfn.LET(_xlpm.get_device_type,VLOOKUP(VALUE(MID(A95,3,1)),tb_device_info_type[#All],3,0),_xlpm.check_if_wheel,IF(LEFT(A95,2)="12","wheel",_xlpm.get_device_type),_xlpm.raw_output,IF($A95&lt;&gt;"",_xlfn.TEXTJOIN("_",1,"device_alt",_xlpm.check_if_wheel),""),IFERROR(_xlpm.raw_output,"information missing"))</f>
        <v>information missing</v>
      </c>
      <c r="I95" s="6" t="str" cm="1">
        <f t="array" ref="I95">_xlfn.LET(_xlpm.icon_state,1,_xlfn.IFS($A95="","",ISTEXT($N95),_xlfn.CONCAT($N95,_xlpm.icon_state),TRUE,_xlfn.CONCAT("di_",_xlpm.icon_state,"[icon_device_",_xlpm.icon_state,"_",IF($N95&lt;&gt;"",$N95,0),"]")))</f>
        <v>di_1[icon_device_1_0]</v>
      </c>
      <c r="J95" s="6" t="str" cm="1">
        <f t="array" ref="J95">_xlfn.LET(_xlpm.icon_state,2,_xlfn.IFS($A95="","",ISTEXT($N95),_xlfn.CONCAT($N95,_xlpm.icon_state),TRUE,_xlfn.CONCAT("di_",_xlpm.icon_state,"[icon_device_",_xlpm.icon_state,"_",IF($N95&lt;&gt;"",$N95,0),"]")))</f>
        <v>di_2[icon_device_2_0]</v>
      </c>
      <c r="K95" s="6" t="str" cm="1">
        <f t="array" ref="K95">_xlfn.LET(_xlpm.icon_state,3,_xlfn.IFS($A95="","",ISTEXT($N95),_xlfn.CONCAT($N95,_xlpm.icon_state),TRUE,_xlfn.CONCAT("di_",_xlpm.icon_state,"[icon_device_",_xlpm.icon_state,"_",IF($N95&lt;&gt;"",$N95,0),"]")))</f>
        <v>di_3[icon_device_3_0]</v>
      </c>
      <c r="L95" s="6" t="str" cm="1">
        <f t="array" ref="L95">_xlfn.IFS($A95="","",ISTEXT($N95),_xlfn.CONCAT("icon_device_wheel_large"),TRUE,_xlfn.CONCAT("di_info","[device_info_",IF($N95&lt;&gt;"",$N95,0),"]"))</f>
        <v>di_info[device_info_0]</v>
      </c>
      <c r="M95" s="6" t="str" cm="1">
        <f t="array" ref="M95">_xlfn.IFS($A95="","",ISTEXT($N95),_xlfn.CONCAT("dwt","[device_wheel_thumbnail_",RIGHT($A95,1),"]"),TRUE,_xlfn.CONCAT("dt","[device_thumbnail_",IF($N95&lt;&gt;"",$N95,0),"]"))</f>
        <v>dt[device_thumbnail_0]</v>
      </c>
      <c r="O95" s="6" t="s">
        <v>102</v>
      </c>
      <c r="P95" s="6" t="s">
        <v>103</v>
      </c>
      <c r="Q95" s="33"/>
      <c r="R95" s="7" t="str" cm="1">
        <f t="array" ref="R95">IFERROR(_xlfn.TEXTJOIN(";",1,_xlfn.MAP(_xlfn.TEXTSPLIT(Q95,";"),_xlfn.LAMBDA(_xlpm.x,IFERROR(VLOOKUP(VALUE(_xlpm.x),device_tag!A:B,2,0),"error")))),"")</f>
        <v/>
      </c>
      <c r="S95" s="8" t="s">
        <v>124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 t="s">
        <v>112</v>
      </c>
      <c r="AA95" s="20" t="s">
        <v>358</v>
      </c>
      <c r="AB95" s="21" t="str">
        <f t="shared" si="80"/>
        <v>dp_130006002_puppet_gunpowder</v>
      </c>
      <c r="AC95" s="8">
        <v>100</v>
      </c>
      <c r="AD95" s="8">
        <v>100</v>
      </c>
    </row>
    <row r="96" spans="1:53">
      <c r="A96" s="6">
        <v>130006003</v>
      </c>
      <c r="B96" s="8">
        <v>0</v>
      </c>
      <c r="C96" s="7" t="s">
        <v>359</v>
      </c>
      <c r="F96" s="6" t="str">
        <f t="shared" si="79"/>
        <v>device_name_130006003_puppet_arc</v>
      </c>
      <c r="H96" s="6" t="str">
        <f>_xlfn.LET(_xlpm.get_device_type,VLOOKUP(VALUE(MID(A96,3,1)),tb_device_info_type[#All],3,0),_xlpm.check_if_wheel,IF(LEFT(A96,2)="12","wheel",_xlpm.get_device_type),_xlpm.raw_output,IF($A96&lt;&gt;"",_xlfn.TEXTJOIN("_",1,"device_alt",_xlpm.check_if_wheel),""),IFERROR(_xlpm.raw_output,"information missing"))</f>
        <v>information missing</v>
      </c>
      <c r="I96" s="6" t="str" cm="1">
        <f t="array" ref="I96">_xlfn.LET(_xlpm.icon_state,1,_xlfn.IFS($A96="","",ISTEXT($N96),_xlfn.CONCAT($N96,_xlpm.icon_state),TRUE,_xlfn.CONCAT("di_",_xlpm.icon_state,"[icon_device_",_xlpm.icon_state,"_",IF($N96&lt;&gt;"",$N96,0),"]")))</f>
        <v>di_1[icon_device_1_0]</v>
      </c>
      <c r="J96" s="6" t="str" cm="1">
        <f t="array" ref="J96">_xlfn.LET(_xlpm.icon_state,2,_xlfn.IFS($A96="","",ISTEXT($N96),_xlfn.CONCAT($N96,_xlpm.icon_state),TRUE,_xlfn.CONCAT("di_",_xlpm.icon_state,"[icon_device_",_xlpm.icon_state,"_",IF($N96&lt;&gt;"",$N96,0),"]")))</f>
        <v>di_2[icon_device_2_0]</v>
      </c>
      <c r="K96" s="6" t="str" cm="1">
        <f t="array" ref="K96">_xlfn.LET(_xlpm.icon_state,3,_xlfn.IFS($A96="","",ISTEXT($N96),_xlfn.CONCAT($N96,_xlpm.icon_state),TRUE,_xlfn.CONCAT("di_",_xlpm.icon_state,"[icon_device_",_xlpm.icon_state,"_",IF($N96&lt;&gt;"",$N96,0),"]")))</f>
        <v>di_3[icon_device_3_0]</v>
      </c>
      <c r="L96" s="6" t="str" cm="1">
        <f t="array" ref="L96">_xlfn.IFS($A96="","",ISTEXT($N96),_xlfn.CONCAT("icon_device_wheel_large"),TRUE,_xlfn.CONCAT("di_info","[device_info_",IF($N96&lt;&gt;"",$N96,0),"]"))</f>
        <v>di_info[device_info_0]</v>
      </c>
      <c r="M96" s="6" t="str" cm="1">
        <f t="array" ref="M96">_xlfn.IFS($A96="","",ISTEXT($N96),_xlfn.CONCAT("dwt","[device_wheel_thumbnail_",RIGHT($A96,1),"]"),TRUE,_xlfn.CONCAT("dt","[device_thumbnail_",IF($N96&lt;&gt;"",$N96,0),"]"))</f>
        <v>dt[device_thumbnail_0]</v>
      </c>
      <c r="O96" s="6" t="s">
        <v>102</v>
      </c>
      <c r="P96" s="6" t="s">
        <v>103</v>
      </c>
      <c r="Q96" s="33"/>
      <c r="R96" s="7" t="str" cm="1">
        <f t="array" ref="R96">IFERROR(_xlfn.TEXTJOIN(";",1,_xlfn.MAP(_xlfn.TEXTSPLIT(Q96,";"),_xlfn.LAMBDA(_xlpm.x,IFERROR(VLOOKUP(VALUE(_xlpm.x),device_tag!A:B,2,0),"error")))),"")</f>
        <v/>
      </c>
      <c r="S96" s="8" t="s">
        <v>124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 t="s">
        <v>112</v>
      </c>
      <c r="AA96" s="20" t="s">
        <v>360</v>
      </c>
      <c r="AB96" s="21" t="str">
        <f t="shared" si="80"/>
        <v>dp_130006003_puppet_arc</v>
      </c>
      <c r="AC96" s="8">
        <v>100</v>
      </c>
      <c r="AD96" s="8">
        <v>100</v>
      </c>
    </row>
    <row r="97" spans="1:30">
      <c r="A97" s="6">
        <v>130006004</v>
      </c>
      <c r="B97" s="8">
        <v>0</v>
      </c>
      <c r="C97" s="7" t="s">
        <v>361</v>
      </c>
      <c r="F97" s="6" t="str">
        <f t="shared" si="79"/>
        <v>device_name_130006004_puppet_crossbow</v>
      </c>
      <c r="H97" s="6" t="str">
        <f>_xlfn.LET(_xlpm.get_device_type,VLOOKUP(VALUE(MID(A97,3,1)),tb_device_info_type[#All],3,0),_xlpm.check_if_wheel,IF(LEFT(A97,2)="12","wheel",_xlpm.get_device_type),_xlpm.raw_output,IF($A97&lt;&gt;"",_xlfn.TEXTJOIN("_",1,"device_alt",_xlpm.check_if_wheel),""),IFERROR(_xlpm.raw_output,"information missing"))</f>
        <v>information missing</v>
      </c>
      <c r="I97" s="6" t="str" cm="1">
        <f t="array" ref="I97">_xlfn.LET(_xlpm.icon_state,1,_xlfn.IFS($A97="","",ISTEXT($N97),_xlfn.CONCAT($N97,_xlpm.icon_state),TRUE,_xlfn.CONCAT("di_",_xlpm.icon_state,"[icon_device_",_xlpm.icon_state,"_",IF($N97&lt;&gt;"",$N97,0),"]")))</f>
        <v>di_1[icon_device_1_0]</v>
      </c>
      <c r="J97" s="6" t="str" cm="1">
        <f t="array" ref="J97">_xlfn.LET(_xlpm.icon_state,2,_xlfn.IFS($A97="","",ISTEXT($N97),_xlfn.CONCAT($N97,_xlpm.icon_state),TRUE,_xlfn.CONCAT("di_",_xlpm.icon_state,"[icon_device_",_xlpm.icon_state,"_",IF($N97&lt;&gt;"",$N97,0),"]")))</f>
        <v>di_2[icon_device_2_0]</v>
      </c>
      <c r="K97" s="6" t="str" cm="1">
        <f t="array" ref="K97">_xlfn.LET(_xlpm.icon_state,3,_xlfn.IFS($A97="","",ISTEXT($N97),_xlfn.CONCAT($N97,_xlpm.icon_state),TRUE,_xlfn.CONCAT("di_",_xlpm.icon_state,"[icon_device_",_xlpm.icon_state,"_",IF($N97&lt;&gt;"",$N97,0),"]")))</f>
        <v>di_3[icon_device_3_0]</v>
      </c>
      <c r="L97" s="6" t="str" cm="1">
        <f t="array" ref="L97">_xlfn.IFS($A97="","",ISTEXT($N97),_xlfn.CONCAT("icon_device_wheel_large"),TRUE,_xlfn.CONCAT("di_info","[device_info_",IF($N97&lt;&gt;"",$N97,0),"]"))</f>
        <v>di_info[device_info_0]</v>
      </c>
      <c r="M97" s="6" t="str" cm="1">
        <f t="array" ref="M97">_xlfn.IFS($A97="","",ISTEXT($N97),_xlfn.CONCAT("dwt","[device_wheel_thumbnail_",RIGHT($A97,1),"]"),TRUE,_xlfn.CONCAT("dt","[device_thumbnail_",IF($N97&lt;&gt;"",$N97,0),"]"))</f>
        <v>dt[device_thumbnail_0]</v>
      </c>
      <c r="O97" s="6" t="s">
        <v>102</v>
      </c>
      <c r="P97" s="6" t="s">
        <v>103</v>
      </c>
      <c r="Q97" s="33"/>
      <c r="R97" s="7" t="str" cm="1">
        <f t="array" ref="R97">IFERROR(_xlfn.TEXTJOIN(";",1,_xlfn.MAP(_xlfn.TEXTSPLIT(Q97,";"),_xlfn.LAMBDA(_xlpm.x,IFERROR(VLOOKUP(VALUE(_xlpm.x),device_tag!A:B,2,0),"error")))),"")</f>
        <v/>
      </c>
      <c r="S97" s="8" t="s">
        <v>124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 t="s">
        <v>112</v>
      </c>
      <c r="AA97" s="20" t="s">
        <v>362</v>
      </c>
      <c r="AB97" s="21" t="str">
        <f t="shared" si="80"/>
        <v>dp_130006004_puppet_crossbow</v>
      </c>
      <c r="AC97" s="8">
        <v>100</v>
      </c>
      <c r="AD97" s="8">
        <v>100</v>
      </c>
    </row>
    <row r="98" spans="1:30">
      <c r="A98" s="6">
        <v>130006005</v>
      </c>
      <c r="B98" s="8">
        <v>0</v>
      </c>
      <c r="C98" s="7" t="s">
        <v>363</v>
      </c>
      <c r="F98" s="6" t="str">
        <f t="shared" si="79"/>
        <v>device_name_130006005_puppet_sling</v>
      </c>
      <c r="H98" s="6" t="str">
        <f>_xlfn.LET(_xlpm.get_device_type,VLOOKUP(VALUE(MID(A98,3,1)),tb_device_info_type[#All],3,0),_xlpm.check_if_wheel,IF(LEFT(A98,2)="12","wheel",_xlpm.get_device_type),_xlpm.raw_output,IF($A98&lt;&gt;"",_xlfn.TEXTJOIN("_",1,"device_alt",_xlpm.check_if_wheel),""),IFERROR(_xlpm.raw_output,"information missing"))</f>
        <v>information missing</v>
      </c>
      <c r="I98" s="6" t="str" cm="1">
        <f t="array" ref="I98">_xlfn.LET(_xlpm.icon_state,1,_xlfn.IFS($A98="","",ISTEXT($N98),_xlfn.CONCAT($N98,_xlpm.icon_state),TRUE,_xlfn.CONCAT("di_",_xlpm.icon_state,"[icon_device_",_xlpm.icon_state,"_",IF($N98&lt;&gt;"",$N98,0),"]")))</f>
        <v>di_1[icon_device_1_0]</v>
      </c>
      <c r="J98" s="6" t="str" cm="1">
        <f t="array" ref="J98">_xlfn.LET(_xlpm.icon_state,2,_xlfn.IFS($A98="","",ISTEXT($N98),_xlfn.CONCAT($N98,_xlpm.icon_state),TRUE,_xlfn.CONCAT("di_",_xlpm.icon_state,"[icon_device_",_xlpm.icon_state,"_",IF($N98&lt;&gt;"",$N98,0),"]")))</f>
        <v>di_2[icon_device_2_0]</v>
      </c>
      <c r="K98" s="6" t="str" cm="1">
        <f t="array" ref="K98">_xlfn.LET(_xlpm.icon_state,3,_xlfn.IFS($A98="","",ISTEXT($N98),_xlfn.CONCAT($N98,_xlpm.icon_state),TRUE,_xlfn.CONCAT("di_",_xlpm.icon_state,"[icon_device_",_xlpm.icon_state,"_",IF($N98&lt;&gt;"",$N98,0),"]")))</f>
        <v>di_3[icon_device_3_0]</v>
      </c>
      <c r="L98" s="6" t="str" cm="1">
        <f t="array" ref="L98">_xlfn.IFS($A98="","",ISTEXT($N98),_xlfn.CONCAT("icon_device_wheel_large"),TRUE,_xlfn.CONCAT("di_info","[device_info_",IF($N98&lt;&gt;"",$N98,0),"]"))</f>
        <v>di_info[device_info_0]</v>
      </c>
      <c r="M98" s="6" t="str" cm="1">
        <f t="array" ref="M98">_xlfn.IFS($A98="","",ISTEXT($N98),_xlfn.CONCAT("dwt","[device_wheel_thumbnail_",RIGHT($A98,1),"]"),TRUE,_xlfn.CONCAT("dt","[device_thumbnail_",IF($N98&lt;&gt;"",$N98,0),"]"))</f>
        <v>dt[device_thumbnail_0]</v>
      </c>
      <c r="O98" s="6" t="s">
        <v>102</v>
      </c>
      <c r="P98" s="6" t="s">
        <v>103</v>
      </c>
      <c r="Q98" s="33"/>
      <c r="R98" s="7" t="str" cm="1">
        <f t="array" ref="R98">IFERROR(_xlfn.TEXTJOIN(";",1,_xlfn.MAP(_xlfn.TEXTSPLIT(Q98,";"),_xlfn.LAMBDA(_xlpm.x,IFERROR(VLOOKUP(VALUE(_xlpm.x),device_tag!A:B,2,0),"error")))),"")</f>
        <v/>
      </c>
      <c r="S98" s="8" t="s">
        <v>124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 t="s">
        <v>112</v>
      </c>
      <c r="AA98" s="20" t="s">
        <v>364</v>
      </c>
      <c r="AB98" s="21" t="str">
        <f t="shared" si="80"/>
        <v>dp_130006005_puppet_sling</v>
      </c>
      <c r="AC98" s="8">
        <v>100</v>
      </c>
      <c r="AD98" s="8">
        <v>100</v>
      </c>
    </row>
    <row r="99" spans="1:30">
      <c r="A99" s="6">
        <v>130006006</v>
      </c>
      <c r="B99" s="8">
        <v>0</v>
      </c>
      <c r="C99" s="7" t="s">
        <v>365</v>
      </c>
      <c r="F99" s="6" t="str">
        <f t="shared" si="79"/>
        <v>device_name_130006006_puppet_musket</v>
      </c>
      <c r="H99" s="6" t="str">
        <f>_xlfn.LET(_xlpm.get_device_type,VLOOKUP(VALUE(MID(A99,3,1)),tb_device_info_type[#All],3,0),_xlpm.check_if_wheel,IF(LEFT(A99,2)="12","wheel",_xlpm.get_device_type),_xlpm.raw_output,IF($A99&lt;&gt;"",_xlfn.TEXTJOIN("_",1,"device_alt",_xlpm.check_if_wheel),""),IFERROR(_xlpm.raw_output,"information missing"))</f>
        <v>information missing</v>
      </c>
      <c r="I99" s="6" t="str" cm="1">
        <f t="array" ref="I99">_xlfn.LET(_xlpm.icon_state,1,_xlfn.IFS($A99="","",ISTEXT($N99),_xlfn.CONCAT($N99,_xlpm.icon_state),TRUE,_xlfn.CONCAT("di_",_xlpm.icon_state,"[icon_device_",_xlpm.icon_state,"_",IF($N99&lt;&gt;"",$N99,0),"]")))</f>
        <v>di_1[icon_device_1_0]</v>
      </c>
      <c r="J99" s="6" t="str" cm="1">
        <f t="array" ref="J99">_xlfn.LET(_xlpm.icon_state,2,_xlfn.IFS($A99="","",ISTEXT($N99),_xlfn.CONCAT($N99,_xlpm.icon_state),TRUE,_xlfn.CONCAT("di_",_xlpm.icon_state,"[icon_device_",_xlpm.icon_state,"_",IF($N99&lt;&gt;"",$N99,0),"]")))</f>
        <v>di_2[icon_device_2_0]</v>
      </c>
      <c r="K99" s="6" t="str" cm="1">
        <f t="array" ref="K99">_xlfn.LET(_xlpm.icon_state,3,_xlfn.IFS($A99="","",ISTEXT($N99),_xlfn.CONCAT($N99,_xlpm.icon_state),TRUE,_xlfn.CONCAT("di_",_xlpm.icon_state,"[icon_device_",_xlpm.icon_state,"_",IF($N99&lt;&gt;"",$N99,0),"]")))</f>
        <v>di_3[icon_device_3_0]</v>
      </c>
      <c r="L99" s="6" t="str" cm="1">
        <f t="array" ref="L99">_xlfn.IFS($A99="","",ISTEXT($N99),_xlfn.CONCAT("icon_device_wheel_large"),TRUE,_xlfn.CONCAT("di_info","[device_info_",IF($N99&lt;&gt;"",$N99,0),"]"))</f>
        <v>di_info[device_info_0]</v>
      </c>
      <c r="M99" s="6" t="str" cm="1">
        <f t="array" ref="M99">_xlfn.IFS($A99="","",ISTEXT($N99),_xlfn.CONCAT("dwt","[device_wheel_thumbnail_",RIGHT($A99,1),"]"),TRUE,_xlfn.CONCAT("dt","[device_thumbnail_",IF($N99&lt;&gt;"",$N99,0),"]"))</f>
        <v>dt[device_thumbnail_0]</v>
      </c>
      <c r="O99" s="6" t="s">
        <v>102</v>
      </c>
      <c r="P99" s="6" t="s">
        <v>103</v>
      </c>
      <c r="Q99" s="33"/>
      <c r="R99" s="7" t="str" cm="1">
        <f t="array" ref="R99">IFERROR(_xlfn.TEXTJOIN(";",1,_xlfn.MAP(_xlfn.TEXTSPLIT(Q99,";"),_xlfn.LAMBDA(_xlpm.x,IFERROR(VLOOKUP(VALUE(_xlpm.x),device_tag!A:B,2,0),"error")))),"")</f>
        <v/>
      </c>
      <c r="S99" s="8" t="s">
        <v>124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 t="s">
        <v>112</v>
      </c>
      <c r="AA99" s="20" t="s">
        <v>366</v>
      </c>
      <c r="AB99" s="21" t="str">
        <f t="shared" si="80"/>
        <v>dp_130006006_puppet_musket</v>
      </c>
      <c r="AC99" s="8">
        <v>100</v>
      </c>
      <c r="AD99" s="8">
        <v>100</v>
      </c>
    </row>
    <row r="100" spans="1:30">
      <c r="F100" s="6" t="str">
        <f t="shared" si="79"/>
        <v/>
      </c>
      <c r="H100" s="6" t="str">
        <f>_xlfn.LET(_xlpm.get_device_type,VLOOKUP(VALUE(MID(A100,3,1)),tb_device_info_type[#All],3,0),_xlpm.check_if_wheel,IF(LEFT(A100,2)="12","wheel",_xlpm.get_device_type),_xlpm.raw_output,IF($A100&lt;&gt;"",_xlfn.TEXTJOIN("_",1,"device_alt",_xlpm.check_if_wheel),""),IFERROR(_xlpm.raw_output,"information missing"))</f>
        <v/>
      </c>
      <c r="I100" s="6" t="str" cm="1">
        <f t="array" ref="I100">_xlfn.LET(_xlpm.icon_state,1,_xlfn.IFS($A100="","",ISTEXT($N100),_xlfn.CONCAT($N100,_xlpm.icon_state),TRUE,_xlfn.CONCAT("di_",_xlpm.icon_state,"[icon_device_",_xlpm.icon_state,"_",IF($N100&lt;&gt;"",$N100,0),"]")))</f>
        <v/>
      </c>
      <c r="J100" s="6" t="str" cm="1">
        <f t="array" ref="J100">_xlfn.LET(_xlpm.icon_state,2,_xlfn.IFS($A100="","",ISTEXT($N100),_xlfn.CONCAT($N100,_xlpm.icon_state),TRUE,_xlfn.CONCAT("di_",_xlpm.icon_state,"[icon_device_",_xlpm.icon_state,"_",IF($N100&lt;&gt;"",$N100,0),"]")))</f>
        <v/>
      </c>
      <c r="K100" s="6" t="str" cm="1">
        <f t="array" ref="K100">_xlfn.LET(_xlpm.icon_state,3,_xlfn.IFS($A100="","",ISTEXT($N100),_xlfn.CONCAT($N100,_xlpm.icon_state),TRUE,_xlfn.CONCAT("di_",_xlpm.icon_state,"[icon_device_",_xlpm.icon_state,"_",IF($N100&lt;&gt;"",$N100,0),"]")))</f>
        <v/>
      </c>
      <c r="L100" s="6" t="str" cm="1">
        <f t="array" ref="L100">_xlfn.IFS($A100="","",ISTEXT($N100),_xlfn.CONCAT("icon_device_wheel_large"),TRUE,_xlfn.CONCAT("di_info","[device_info_",IF($N100&lt;&gt;"",$N100,0),"]"))</f>
        <v/>
      </c>
      <c r="M100" s="6" t="str" cm="1">
        <f t="array" ref="M100">_xlfn.IFS($A100="","",ISTEXT($N100),_xlfn.CONCAT("dwt","[device_wheel_thumbnail_",RIGHT($A100,1),"]"),TRUE,_xlfn.CONCAT("dt","[device_thumbnail_",IF($N100&lt;&gt;"",$N100,0),"]"))</f>
        <v/>
      </c>
      <c r="Q100" s="33"/>
      <c r="R100" s="7" t="str" cm="1">
        <f t="array" ref="R100">IFERROR(_xlfn.TEXTJOIN(";",1,_xlfn.MAP(_xlfn.TEXTSPLIT(Q100,";"),_xlfn.LAMBDA(_xlpm.x,IFERROR(VLOOKUP(VALUE(_xlpm.x),device_tag!A:B,2,0),"error")))),"")</f>
        <v/>
      </c>
      <c r="AB100" s="21" t="str">
        <f t="shared" ref="AB100:AB107" si="81">IF($A100&lt;&gt;"",_xlfn.TEXTJOIN("_",1,Z100,$A100,AA100),"")</f>
        <v/>
      </c>
    </row>
    <row r="101" spans="1:30">
      <c r="A101" s="6">
        <v>130000001</v>
      </c>
      <c r="B101" s="8">
        <v>0</v>
      </c>
      <c r="C101" s="7" t="s">
        <v>367</v>
      </c>
      <c r="F101" s="6" t="str">
        <f t="shared" si="79"/>
        <v>device_name_130000001_core_magic</v>
      </c>
      <c r="H101" s="6" t="str">
        <f>_xlfn.LET(_xlpm.get_device_type,VLOOKUP(VALUE(MID(A101,3,1)),tb_device_info_type[#All],3,0),_xlpm.check_if_wheel,IF(LEFT(A101,2)="12","wheel",_xlpm.get_device_type),_xlpm.raw_output,IF($A101&lt;&gt;"",_xlfn.TEXTJOIN("_",1,"device_alt",_xlpm.check_if_wheel),""),IFERROR(_xlpm.raw_output,"information missing"))</f>
        <v>information missing</v>
      </c>
      <c r="I101" s="6" t="str" cm="1">
        <f t="array" ref="I101">_xlfn.LET(_xlpm.icon_state,1,_xlfn.IFS($A101="","",ISTEXT($N101),_xlfn.CONCAT($N101,_xlpm.icon_state),TRUE,_xlfn.CONCAT("di_",_xlpm.icon_state,"[icon_device_",_xlpm.icon_state,"_",IF($N101&lt;&gt;"",$N101,0),"]")))</f>
        <v>di_1[icon_device_1_0]</v>
      </c>
      <c r="J101" s="6" t="str" cm="1">
        <f t="array" ref="J101">_xlfn.LET(_xlpm.icon_state,2,_xlfn.IFS($A101="","",ISTEXT($N101),_xlfn.CONCAT($N101,_xlpm.icon_state),TRUE,_xlfn.CONCAT("di_",_xlpm.icon_state,"[icon_device_",_xlpm.icon_state,"_",IF($N101&lt;&gt;"",$N101,0),"]")))</f>
        <v>di_2[icon_device_2_0]</v>
      </c>
      <c r="K101" s="6" t="str" cm="1">
        <f t="array" ref="K101">_xlfn.LET(_xlpm.icon_state,3,_xlfn.IFS($A101="","",ISTEXT($N101),_xlfn.CONCAT($N101,_xlpm.icon_state),TRUE,_xlfn.CONCAT("di_",_xlpm.icon_state,"[icon_device_",_xlpm.icon_state,"_",IF($N101&lt;&gt;"",$N101,0),"]")))</f>
        <v>di_3[icon_device_3_0]</v>
      </c>
      <c r="L101" s="6" t="str" cm="1">
        <f t="array" ref="L101">_xlfn.IFS($A101="","",ISTEXT($N101),_xlfn.CONCAT("icon_device_wheel_large"),TRUE,_xlfn.CONCAT("di_info","[device_info_",IF($N101&lt;&gt;"",$N101,0),"]"))</f>
        <v>di_info[device_info_0]</v>
      </c>
      <c r="M101" s="6" t="str" cm="1">
        <f t="array" ref="M101">_xlfn.IFS($A101="","",ISTEXT($N101),_xlfn.CONCAT("dwt","[device_wheel_thumbnail_",RIGHT($A101,1),"]"),TRUE,_xlfn.CONCAT("dt","[device_thumbnail_",IF($N101&lt;&gt;"",$N101,0),"]"))</f>
        <v>dt[device_thumbnail_0]</v>
      </c>
      <c r="O101" s="6" t="s">
        <v>102</v>
      </c>
      <c r="P101" s="6" t="s">
        <v>103</v>
      </c>
      <c r="Q101" s="33"/>
      <c r="R101" s="7" t="str" cm="1">
        <f t="array" ref="R101">IFERROR(_xlfn.TEXTJOIN(";",1,_xlfn.MAP(_xlfn.TEXTSPLIT(Q101,";"),_xlfn.LAMBDA(_xlpm.x,IFERROR(VLOOKUP(VALUE(_xlpm.x),device_tag!A:B,2,0),"error")))),"")</f>
        <v/>
      </c>
      <c r="S101" s="8" t="s">
        <v>368</v>
      </c>
      <c r="W101" s="20">
        <v>0</v>
      </c>
      <c r="Y101" s="20">
        <v>0</v>
      </c>
      <c r="Z101" s="20" t="s">
        <v>112</v>
      </c>
      <c r="AA101" s="20" t="s">
        <v>369</v>
      </c>
      <c r="AB101" s="21" t="str">
        <f t="shared" si="81"/>
        <v>dp_130000001_core_magic</v>
      </c>
      <c r="AC101" s="8">
        <v>30</v>
      </c>
      <c r="AD101" s="8">
        <v>100</v>
      </c>
    </row>
    <row r="102" spans="1:30">
      <c r="A102" s="6">
        <v>130000002</v>
      </c>
      <c r="B102" s="8">
        <v>0</v>
      </c>
      <c r="C102" s="7" t="s">
        <v>370</v>
      </c>
      <c r="F102" s="6" t="str">
        <f t="shared" si="79"/>
        <v>device_name_130000002_core_battery</v>
      </c>
      <c r="H102" s="6" t="str">
        <f>_xlfn.LET(_xlpm.get_device_type,VLOOKUP(VALUE(MID(A102,3,1)),tb_device_info_type[#All],3,0),_xlpm.check_if_wheel,IF(LEFT(A102,2)="12","wheel",_xlpm.get_device_type),_xlpm.raw_output,IF($A102&lt;&gt;"",_xlfn.TEXTJOIN("_",1,"device_alt",_xlpm.check_if_wheel),""),IFERROR(_xlpm.raw_output,"information missing"))</f>
        <v>information missing</v>
      </c>
      <c r="I102" s="6" t="str" cm="1">
        <f t="array" ref="I102">_xlfn.LET(_xlpm.icon_state,1,_xlfn.IFS($A102="","",ISTEXT($N102),_xlfn.CONCAT($N102,_xlpm.icon_state),TRUE,_xlfn.CONCAT("di_",_xlpm.icon_state,"[icon_device_",_xlpm.icon_state,"_",IF($N102&lt;&gt;"",$N102,0),"]")))</f>
        <v>di_1[icon_device_1_0]</v>
      </c>
      <c r="J102" s="6" t="str" cm="1">
        <f t="array" ref="J102">_xlfn.LET(_xlpm.icon_state,2,_xlfn.IFS($A102="","",ISTEXT($N102),_xlfn.CONCAT($N102,_xlpm.icon_state),TRUE,_xlfn.CONCAT("di_",_xlpm.icon_state,"[icon_device_",_xlpm.icon_state,"_",IF($N102&lt;&gt;"",$N102,0),"]")))</f>
        <v>di_2[icon_device_2_0]</v>
      </c>
      <c r="K102" s="6" t="str" cm="1">
        <f t="array" ref="K102">_xlfn.LET(_xlpm.icon_state,3,_xlfn.IFS($A102="","",ISTEXT($N102),_xlfn.CONCAT($N102,_xlpm.icon_state),TRUE,_xlfn.CONCAT("di_",_xlpm.icon_state,"[icon_device_",_xlpm.icon_state,"_",IF($N102&lt;&gt;"",$N102,0),"]")))</f>
        <v>di_3[icon_device_3_0]</v>
      </c>
      <c r="L102" s="6" t="str" cm="1">
        <f t="array" ref="L102">_xlfn.IFS($A102="","",ISTEXT($N102),_xlfn.CONCAT("icon_device_wheel_large"),TRUE,_xlfn.CONCAT("di_info","[device_info_",IF($N102&lt;&gt;"",$N102,0),"]"))</f>
        <v>di_info[device_info_0]</v>
      </c>
      <c r="M102" s="6" t="str" cm="1">
        <f t="array" ref="M102">_xlfn.IFS($A102="","",ISTEXT($N102),_xlfn.CONCAT("dwt","[device_wheel_thumbnail_",RIGHT($A102,1),"]"),TRUE,_xlfn.CONCAT("dt","[device_thumbnail_",IF($N102&lt;&gt;"",$N102,0),"]"))</f>
        <v>dt[device_thumbnail_0]</v>
      </c>
      <c r="O102" s="6" t="s">
        <v>102</v>
      </c>
      <c r="P102" s="6" t="s">
        <v>103</v>
      </c>
      <c r="Q102" s="33"/>
      <c r="R102" s="7" t="str" cm="1">
        <f t="array" ref="R102">IFERROR(_xlfn.TEXTJOIN(";",1,_xlfn.MAP(_xlfn.TEXTSPLIT(Q102,";"),_xlfn.LAMBDA(_xlpm.x,IFERROR(VLOOKUP(VALUE(_xlpm.x),device_tag!A:B,2,0),"error")))),"")</f>
        <v/>
      </c>
      <c r="S102" s="8" t="s">
        <v>368</v>
      </c>
      <c r="W102" s="20">
        <v>0</v>
      </c>
      <c r="Y102" s="20">
        <v>0</v>
      </c>
      <c r="Z102" s="20" t="s">
        <v>112</v>
      </c>
      <c r="AA102" s="20" t="s">
        <v>371</v>
      </c>
      <c r="AB102" s="21" t="str">
        <f t="shared" si="81"/>
        <v>dp_130000002_core_battery</v>
      </c>
      <c r="AC102" s="8">
        <v>30</v>
      </c>
      <c r="AD102" s="8">
        <v>100</v>
      </c>
    </row>
    <row r="103" spans="1:30">
      <c r="A103" s="6">
        <v>130000003</v>
      </c>
      <c r="B103" s="8">
        <v>0</v>
      </c>
      <c r="C103" s="7" t="s">
        <v>372</v>
      </c>
      <c r="F103" s="6" t="str">
        <f t="shared" si="79"/>
        <v>device_name_130000003_core_furnace</v>
      </c>
      <c r="H103" s="6" t="str">
        <f>_xlfn.LET(_xlpm.get_device_type,VLOOKUP(VALUE(MID(A103,3,1)),tb_device_info_type[#All],3,0),_xlpm.check_if_wheel,IF(LEFT(A103,2)="12","wheel",_xlpm.get_device_type),_xlpm.raw_output,IF($A103&lt;&gt;"",_xlfn.TEXTJOIN("_",1,"device_alt",_xlpm.check_if_wheel),""),IFERROR(_xlpm.raw_output,"information missing"))</f>
        <v>information missing</v>
      </c>
      <c r="I103" s="6" t="str" cm="1">
        <f t="array" ref="I103">_xlfn.LET(_xlpm.icon_state,1,_xlfn.IFS($A103="","",ISTEXT($N103),_xlfn.CONCAT($N103,_xlpm.icon_state),TRUE,_xlfn.CONCAT("di_",_xlpm.icon_state,"[icon_device_",_xlpm.icon_state,"_",IF($N103&lt;&gt;"",$N103,0),"]")))</f>
        <v>di_1[icon_device_1_0]</v>
      </c>
      <c r="J103" s="6" t="str" cm="1">
        <f t="array" ref="J103">_xlfn.LET(_xlpm.icon_state,2,_xlfn.IFS($A103="","",ISTEXT($N103),_xlfn.CONCAT($N103,_xlpm.icon_state),TRUE,_xlfn.CONCAT("di_",_xlpm.icon_state,"[icon_device_",_xlpm.icon_state,"_",IF($N103&lt;&gt;"",$N103,0),"]")))</f>
        <v>di_2[icon_device_2_0]</v>
      </c>
      <c r="K103" s="6" t="str" cm="1">
        <f t="array" ref="K103">_xlfn.LET(_xlpm.icon_state,3,_xlfn.IFS($A103="","",ISTEXT($N103),_xlfn.CONCAT($N103,_xlpm.icon_state),TRUE,_xlfn.CONCAT("di_",_xlpm.icon_state,"[icon_device_",_xlpm.icon_state,"_",IF($N103&lt;&gt;"",$N103,0),"]")))</f>
        <v>di_3[icon_device_3_0]</v>
      </c>
      <c r="L103" s="6" t="str" cm="1">
        <f t="array" ref="L103">_xlfn.IFS($A103="","",ISTEXT($N103),_xlfn.CONCAT("icon_device_wheel_large"),TRUE,_xlfn.CONCAT("di_info","[device_info_",IF($N103&lt;&gt;"",$N103,0),"]"))</f>
        <v>di_info[device_info_0]</v>
      </c>
      <c r="M103" s="6" t="str" cm="1">
        <f t="array" ref="M103">_xlfn.IFS($A103="","",ISTEXT($N103),_xlfn.CONCAT("dwt","[device_wheel_thumbnail_",RIGHT($A103,1),"]"),TRUE,_xlfn.CONCAT("dt","[device_thumbnail_",IF($N103&lt;&gt;"",$N103,0),"]"))</f>
        <v>dt[device_thumbnail_0]</v>
      </c>
      <c r="O103" s="6" t="s">
        <v>102</v>
      </c>
      <c r="P103" s="6" t="s">
        <v>103</v>
      </c>
      <c r="Q103" s="33"/>
      <c r="R103" s="7" t="str" cm="1">
        <f t="array" ref="R103">IFERROR(_xlfn.TEXTJOIN(";",1,_xlfn.MAP(_xlfn.TEXTSPLIT(Q103,";"),_xlfn.LAMBDA(_xlpm.x,IFERROR(VLOOKUP(VALUE(_xlpm.x),device_tag!A:B,2,0),"error")))),"")</f>
        <v/>
      </c>
      <c r="S103" s="8" t="s">
        <v>368</v>
      </c>
      <c r="W103" s="20">
        <v>0</v>
      </c>
      <c r="Y103" s="20">
        <v>0</v>
      </c>
      <c r="Z103" s="20" t="s">
        <v>112</v>
      </c>
      <c r="AA103" s="20" t="s">
        <v>373</v>
      </c>
      <c r="AB103" s="21" t="str">
        <f t="shared" si="81"/>
        <v>dp_130000003_core_furnace</v>
      </c>
      <c r="AC103" s="8">
        <v>30</v>
      </c>
      <c r="AD103" s="8">
        <v>100</v>
      </c>
    </row>
    <row r="104" spans="1:30">
      <c r="A104" s="6">
        <v>130000004</v>
      </c>
      <c r="B104" s="8">
        <v>0</v>
      </c>
      <c r="C104" s="7" t="s">
        <v>374</v>
      </c>
      <c r="F104" s="6" t="str">
        <f t="shared" si="79"/>
        <v>device_name_130000004_core_steam</v>
      </c>
      <c r="H104" s="6" t="str">
        <f>_xlfn.LET(_xlpm.get_device_type,VLOOKUP(VALUE(MID(A104,3,1)),tb_device_info_type[#All],3,0),_xlpm.check_if_wheel,IF(LEFT(A104,2)="12","wheel",_xlpm.get_device_type),_xlpm.raw_output,IF($A104&lt;&gt;"",_xlfn.TEXTJOIN("_",1,"device_alt",_xlpm.check_if_wheel),""),IFERROR(_xlpm.raw_output,"information missing"))</f>
        <v>information missing</v>
      </c>
      <c r="I104" s="6" t="str" cm="1">
        <f t="array" ref="I104">_xlfn.LET(_xlpm.icon_state,1,_xlfn.IFS($A104="","",ISTEXT($N104),_xlfn.CONCAT($N104,_xlpm.icon_state),TRUE,_xlfn.CONCAT("di_",_xlpm.icon_state,"[icon_device_",_xlpm.icon_state,"_",IF($N104&lt;&gt;"",$N104,0),"]")))</f>
        <v>di_1[icon_device_1_0]</v>
      </c>
      <c r="J104" s="6" t="str" cm="1">
        <f t="array" ref="J104">_xlfn.LET(_xlpm.icon_state,2,_xlfn.IFS($A104="","",ISTEXT($N104),_xlfn.CONCAT($N104,_xlpm.icon_state),TRUE,_xlfn.CONCAT("di_",_xlpm.icon_state,"[icon_device_",_xlpm.icon_state,"_",IF($N104&lt;&gt;"",$N104,0),"]")))</f>
        <v>di_2[icon_device_2_0]</v>
      </c>
      <c r="K104" s="6" t="str" cm="1">
        <f t="array" ref="K104">_xlfn.LET(_xlpm.icon_state,3,_xlfn.IFS($A104="","",ISTEXT($N104),_xlfn.CONCAT($N104,_xlpm.icon_state),TRUE,_xlfn.CONCAT("di_",_xlpm.icon_state,"[icon_device_",_xlpm.icon_state,"_",IF($N104&lt;&gt;"",$N104,0),"]")))</f>
        <v>di_3[icon_device_3_0]</v>
      </c>
      <c r="L104" s="6" t="str" cm="1">
        <f t="array" ref="L104">_xlfn.IFS($A104="","",ISTEXT($N104),_xlfn.CONCAT("icon_device_wheel_large"),TRUE,_xlfn.CONCAT("di_info","[device_info_",IF($N104&lt;&gt;"",$N104,0),"]"))</f>
        <v>di_info[device_info_0]</v>
      </c>
      <c r="M104" s="6" t="str" cm="1">
        <f t="array" ref="M104">_xlfn.IFS($A104="","",ISTEXT($N104),_xlfn.CONCAT("dwt","[device_wheel_thumbnail_",RIGHT($A104,1),"]"),TRUE,_xlfn.CONCAT("dt","[device_thumbnail_",IF($N104&lt;&gt;"",$N104,0),"]"))</f>
        <v>dt[device_thumbnail_0]</v>
      </c>
      <c r="O104" s="6" t="s">
        <v>102</v>
      </c>
      <c r="P104" s="6" t="s">
        <v>103</v>
      </c>
      <c r="Q104" s="33"/>
      <c r="R104" s="7" t="str" cm="1">
        <f t="array" ref="R104">IFERROR(_xlfn.TEXTJOIN(";",1,_xlfn.MAP(_xlfn.TEXTSPLIT(Q104,";"),_xlfn.LAMBDA(_xlpm.x,IFERROR(VLOOKUP(VALUE(_xlpm.x),device_tag!A:B,2,0),"error")))),"")</f>
        <v/>
      </c>
      <c r="S104" s="8" t="s">
        <v>368</v>
      </c>
      <c r="W104" s="20">
        <v>0</v>
      </c>
      <c r="Y104" s="20">
        <v>0</v>
      </c>
      <c r="Z104" s="20" t="s">
        <v>112</v>
      </c>
      <c r="AA104" s="20" t="s">
        <v>375</v>
      </c>
      <c r="AB104" s="21" t="str">
        <f t="shared" si="81"/>
        <v>dp_130000004_core_steam</v>
      </c>
      <c r="AC104" s="8">
        <v>30</v>
      </c>
      <c r="AD104" s="8">
        <v>100</v>
      </c>
    </row>
    <row r="105" spans="1:30">
      <c r="A105" s="6">
        <v>130000005</v>
      </c>
      <c r="B105" s="8">
        <v>0</v>
      </c>
      <c r="C105" s="7" t="s">
        <v>376</v>
      </c>
      <c r="F105" s="6" t="str">
        <f t="shared" si="79"/>
        <v>device_name_130000005_core_windmill</v>
      </c>
      <c r="H105" s="6" t="str">
        <f>_xlfn.LET(_xlpm.get_device_type,VLOOKUP(VALUE(MID(A105,3,1)),tb_device_info_type[#All],3,0),_xlpm.check_if_wheel,IF(LEFT(A105,2)="12","wheel",_xlpm.get_device_type),_xlpm.raw_output,IF($A105&lt;&gt;"",_xlfn.TEXTJOIN("_",1,"device_alt",_xlpm.check_if_wheel),""),IFERROR(_xlpm.raw_output,"information missing"))</f>
        <v>information missing</v>
      </c>
      <c r="I105" s="6" t="str" cm="1">
        <f t="array" ref="I105">_xlfn.LET(_xlpm.icon_state,1,_xlfn.IFS($A105="","",ISTEXT($N105),_xlfn.CONCAT($N105,_xlpm.icon_state),TRUE,_xlfn.CONCAT("di_",_xlpm.icon_state,"[icon_device_",_xlpm.icon_state,"_",IF($N105&lt;&gt;"",$N105,0),"]")))</f>
        <v>di_1[icon_device_1_0]</v>
      </c>
      <c r="J105" s="6" t="str" cm="1">
        <f t="array" ref="J105">_xlfn.LET(_xlpm.icon_state,2,_xlfn.IFS($A105="","",ISTEXT($N105),_xlfn.CONCAT($N105,_xlpm.icon_state),TRUE,_xlfn.CONCAT("di_",_xlpm.icon_state,"[icon_device_",_xlpm.icon_state,"_",IF($N105&lt;&gt;"",$N105,0),"]")))</f>
        <v>di_2[icon_device_2_0]</v>
      </c>
      <c r="K105" s="6" t="str" cm="1">
        <f t="array" ref="K105">_xlfn.LET(_xlpm.icon_state,3,_xlfn.IFS($A105="","",ISTEXT($N105),_xlfn.CONCAT($N105,_xlpm.icon_state),TRUE,_xlfn.CONCAT("di_",_xlpm.icon_state,"[icon_device_",_xlpm.icon_state,"_",IF($N105&lt;&gt;"",$N105,0),"]")))</f>
        <v>di_3[icon_device_3_0]</v>
      </c>
      <c r="L105" s="6" t="str" cm="1">
        <f t="array" ref="L105">_xlfn.IFS($A105="","",ISTEXT($N105),_xlfn.CONCAT("icon_device_wheel_large"),TRUE,_xlfn.CONCAT("di_info","[device_info_",IF($N105&lt;&gt;"",$N105,0),"]"))</f>
        <v>di_info[device_info_0]</v>
      </c>
      <c r="M105" s="6" t="str" cm="1">
        <f t="array" ref="M105">_xlfn.IFS($A105="","",ISTEXT($N105),_xlfn.CONCAT("dwt","[device_wheel_thumbnail_",RIGHT($A105,1),"]"),TRUE,_xlfn.CONCAT("dt","[device_thumbnail_",IF($N105&lt;&gt;"",$N105,0),"]"))</f>
        <v>dt[device_thumbnail_0]</v>
      </c>
      <c r="O105" s="6" t="s">
        <v>102</v>
      </c>
      <c r="P105" s="6" t="s">
        <v>103</v>
      </c>
      <c r="Q105" s="33"/>
      <c r="R105" s="7" t="str" cm="1">
        <f t="array" ref="R105">IFERROR(_xlfn.TEXTJOIN(";",1,_xlfn.MAP(_xlfn.TEXTSPLIT(Q105,";"),_xlfn.LAMBDA(_xlpm.x,IFERROR(VLOOKUP(VALUE(_xlpm.x),device_tag!A:B,2,0),"error")))),"")</f>
        <v/>
      </c>
      <c r="S105" s="8" t="s">
        <v>368</v>
      </c>
      <c r="W105" s="20">
        <v>0</v>
      </c>
      <c r="Y105" s="20">
        <v>0</v>
      </c>
      <c r="Z105" s="20" t="s">
        <v>112</v>
      </c>
      <c r="AA105" s="20" t="s">
        <v>377</v>
      </c>
      <c r="AB105" s="21" t="str">
        <f t="shared" si="81"/>
        <v>dp_130000005_core_windmill</v>
      </c>
      <c r="AC105" s="8">
        <v>30</v>
      </c>
      <c r="AD105" s="8">
        <v>100</v>
      </c>
    </row>
    <row r="106" spans="1:30">
      <c r="A106" s="6">
        <v>130000006</v>
      </c>
      <c r="B106" s="8">
        <v>0</v>
      </c>
      <c r="C106" s="7" t="s">
        <v>378</v>
      </c>
      <c r="F106" s="6" t="str">
        <f t="shared" si="79"/>
        <v>device_name_130000006_core_mice</v>
      </c>
      <c r="H106" s="6" t="str">
        <f>_xlfn.LET(_xlpm.get_device_type,VLOOKUP(VALUE(MID(A106,3,1)),tb_device_info_type[#All],3,0),_xlpm.check_if_wheel,IF(LEFT(A106,2)="12","wheel",_xlpm.get_device_type),_xlpm.raw_output,IF($A106&lt;&gt;"",_xlfn.TEXTJOIN("_",1,"device_alt",_xlpm.check_if_wheel),""),IFERROR(_xlpm.raw_output,"information missing"))</f>
        <v>information missing</v>
      </c>
      <c r="I106" s="6" t="str" cm="1">
        <f t="array" ref="I106">_xlfn.LET(_xlpm.icon_state,1,_xlfn.IFS($A106="","",ISTEXT($N106),_xlfn.CONCAT($N106,_xlpm.icon_state),TRUE,_xlfn.CONCAT("di_",_xlpm.icon_state,"[icon_device_",_xlpm.icon_state,"_",IF($N106&lt;&gt;"",$N106,0),"]")))</f>
        <v>di_1[icon_device_1_0]</v>
      </c>
      <c r="J106" s="6" t="str" cm="1">
        <f t="array" ref="J106">_xlfn.LET(_xlpm.icon_state,2,_xlfn.IFS($A106="","",ISTEXT($N106),_xlfn.CONCAT($N106,_xlpm.icon_state),TRUE,_xlfn.CONCAT("di_",_xlpm.icon_state,"[icon_device_",_xlpm.icon_state,"_",IF($N106&lt;&gt;"",$N106,0),"]")))</f>
        <v>di_2[icon_device_2_0]</v>
      </c>
      <c r="K106" s="6" t="str" cm="1">
        <f t="array" ref="K106">_xlfn.LET(_xlpm.icon_state,3,_xlfn.IFS($A106="","",ISTEXT($N106),_xlfn.CONCAT($N106,_xlpm.icon_state),TRUE,_xlfn.CONCAT("di_",_xlpm.icon_state,"[icon_device_",_xlpm.icon_state,"_",IF($N106&lt;&gt;"",$N106,0),"]")))</f>
        <v>di_3[icon_device_3_0]</v>
      </c>
      <c r="L106" s="6" t="str" cm="1">
        <f t="array" ref="L106">_xlfn.IFS($A106="","",ISTEXT($N106),_xlfn.CONCAT("icon_device_wheel_large"),TRUE,_xlfn.CONCAT("di_info","[device_info_",IF($N106&lt;&gt;"",$N106,0),"]"))</f>
        <v>di_info[device_info_0]</v>
      </c>
      <c r="M106" s="6" t="str" cm="1">
        <f t="array" ref="M106">_xlfn.IFS($A106="","",ISTEXT($N106),_xlfn.CONCAT("dwt","[device_wheel_thumbnail_",RIGHT($A106,1),"]"),TRUE,_xlfn.CONCAT("dt","[device_thumbnail_",IF($N106&lt;&gt;"",$N106,0),"]"))</f>
        <v>dt[device_thumbnail_0]</v>
      </c>
      <c r="O106" s="6" t="s">
        <v>102</v>
      </c>
      <c r="P106" s="6" t="s">
        <v>103</v>
      </c>
      <c r="Q106" s="33"/>
      <c r="R106" s="7" t="str" cm="1">
        <f t="array" ref="R106">IFERROR(_xlfn.TEXTJOIN(";",1,_xlfn.MAP(_xlfn.TEXTSPLIT(Q106,";"),_xlfn.LAMBDA(_xlpm.x,IFERROR(VLOOKUP(VALUE(_xlpm.x),device_tag!A:B,2,0),"error")))),"")</f>
        <v/>
      </c>
      <c r="S106" s="8" t="s">
        <v>368</v>
      </c>
      <c r="W106" s="20">
        <v>0</v>
      </c>
      <c r="Y106" s="20">
        <v>0</v>
      </c>
      <c r="Z106" s="20" t="s">
        <v>112</v>
      </c>
      <c r="AA106" s="20" t="s">
        <v>379</v>
      </c>
      <c r="AB106" s="21" t="str">
        <f t="shared" si="81"/>
        <v>dp_130000006_core_mice</v>
      </c>
      <c r="AC106" s="8">
        <v>30</v>
      </c>
      <c r="AD106" s="8">
        <v>100</v>
      </c>
    </row>
    <row r="107" spans="1:30">
      <c r="A107" s="6">
        <v>130000007</v>
      </c>
      <c r="B107" s="8">
        <v>0</v>
      </c>
      <c r="C107" s="7" t="s">
        <v>380</v>
      </c>
      <c r="F107" s="6" t="str">
        <f t="shared" si="79"/>
        <v>device_name_130000007_core_human</v>
      </c>
      <c r="H107" s="6" t="str">
        <f>_xlfn.LET(_xlpm.get_device_type,VLOOKUP(VALUE(MID(A107,3,1)),tb_device_info_type[#All],3,0),_xlpm.check_if_wheel,IF(LEFT(A107,2)="12","wheel",_xlpm.get_device_type),_xlpm.raw_output,IF($A107&lt;&gt;"",_xlfn.TEXTJOIN("_",1,"device_alt",_xlpm.check_if_wheel),""),IFERROR(_xlpm.raw_output,"information missing"))</f>
        <v>information missing</v>
      </c>
      <c r="I107" s="6" t="str" cm="1">
        <f t="array" ref="I107">_xlfn.LET(_xlpm.icon_state,1,_xlfn.IFS($A107="","",ISTEXT($N107),_xlfn.CONCAT($N107,_xlpm.icon_state),TRUE,_xlfn.CONCAT("di_",_xlpm.icon_state,"[icon_device_",_xlpm.icon_state,"_",IF($N107&lt;&gt;"",$N107,0),"]")))</f>
        <v>di_1[icon_device_1_0]</v>
      </c>
      <c r="J107" s="6" t="str" cm="1">
        <f t="array" ref="J107">_xlfn.LET(_xlpm.icon_state,2,_xlfn.IFS($A107="","",ISTEXT($N107),_xlfn.CONCAT($N107,_xlpm.icon_state),TRUE,_xlfn.CONCAT("di_",_xlpm.icon_state,"[icon_device_",_xlpm.icon_state,"_",IF($N107&lt;&gt;"",$N107,0),"]")))</f>
        <v>di_2[icon_device_2_0]</v>
      </c>
      <c r="K107" s="6" t="str" cm="1">
        <f t="array" ref="K107">_xlfn.LET(_xlpm.icon_state,3,_xlfn.IFS($A107="","",ISTEXT($N107),_xlfn.CONCAT($N107,_xlpm.icon_state),TRUE,_xlfn.CONCAT("di_",_xlpm.icon_state,"[icon_device_",_xlpm.icon_state,"_",IF($N107&lt;&gt;"",$N107,0),"]")))</f>
        <v>di_3[icon_device_3_0]</v>
      </c>
      <c r="L107" s="6" t="str" cm="1">
        <f t="array" ref="L107">_xlfn.IFS($A107="","",ISTEXT($N107),_xlfn.CONCAT("icon_device_wheel_large"),TRUE,_xlfn.CONCAT("di_info","[device_info_",IF($N107&lt;&gt;"",$N107,0),"]"))</f>
        <v>di_info[device_info_0]</v>
      </c>
      <c r="M107" s="6" t="str" cm="1">
        <f t="array" ref="M107">_xlfn.IFS($A107="","",ISTEXT($N107),_xlfn.CONCAT("dwt","[device_wheel_thumbnail_",RIGHT($A107,1),"]"),TRUE,_xlfn.CONCAT("dt","[device_thumbnail_",IF($N107&lt;&gt;"",$N107,0),"]"))</f>
        <v>dt[device_thumbnail_0]</v>
      </c>
      <c r="O107" s="6" t="s">
        <v>102</v>
      </c>
      <c r="P107" s="6" t="s">
        <v>103</v>
      </c>
      <c r="Q107" s="33"/>
      <c r="R107" s="7" t="str" cm="1">
        <f t="array" ref="R107">IFERROR(_xlfn.TEXTJOIN(";",1,_xlfn.MAP(_xlfn.TEXTSPLIT(Q107,";"),_xlfn.LAMBDA(_xlpm.x,IFERROR(VLOOKUP(VALUE(_xlpm.x),device_tag!A:B,2,0),"error")))),"")</f>
        <v/>
      </c>
      <c r="S107" s="8" t="s">
        <v>368</v>
      </c>
      <c r="W107" s="20">
        <v>0</v>
      </c>
      <c r="Y107" s="20">
        <v>0</v>
      </c>
      <c r="Z107" s="20" t="s">
        <v>112</v>
      </c>
      <c r="AA107" s="20" t="s">
        <v>381</v>
      </c>
      <c r="AB107" s="21" t="str">
        <f t="shared" si="81"/>
        <v>dp_130000007_core_human</v>
      </c>
      <c r="AC107" s="8">
        <v>30</v>
      </c>
      <c r="AD107" s="8">
        <v>100</v>
      </c>
    </row>
    <row r="108" spans="1:30">
      <c r="Q108" s="33"/>
    </row>
  </sheetData>
  <phoneticPr fontId="24" type="noConversion"/>
  <conditionalFormatting sqref="AP1:AP21 AP34:AP36 AP39:AP41 AP93:AP1048576">
    <cfRule type="expression" dxfId="1" priority="2">
      <formula>AND(AP1&lt;&gt;"",AP1&lt;=1000)</formula>
    </cfRule>
  </conditionalFormatting>
  <conditionalFormatting sqref="AP54:AP80">
    <cfRule type="expression" dxfId="0" priority="1">
      <formula>AND(AP54&lt;&gt;"",AP54&lt;=1000)</formula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4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I7" sqref="I7"/>
    </sheetView>
  </sheetViews>
  <sheetFormatPr defaultColWidth="9" defaultRowHeight="14.25"/>
  <cols>
    <col min="1" max="1" width="10.625" style="6" customWidth="1"/>
    <col min="2" max="2" width="9" style="8" customWidth="1"/>
    <col min="3" max="3" width="9.5" style="7" customWidth="1"/>
    <col min="4" max="4" width="11.625" style="7" customWidth="1"/>
    <col min="5" max="5" width="27.75" style="7" customWidth="1"/>
    <col min="6" max="6" width="17.25" style="8" customWidth="1"/>
    <col min="7" max="7" width="13.125" style="8" customWidth="1"/>
    <col min="8" max="8" width="19.25" style="8" customWidth="1"/>
    <col min="9" max="9" width="18.875" style="6" customWidth="1"/>
    <col min="10" max="11" width="13.125" style="8" customWidth="1"/>
    <col min="12" max="12" width="20" style="8" customWidth="1"/>
    <col min="13" max="13" width="14.75" style="12" customWidth="1"/>
    <col min="14" max="14" width="25.375" style="8" customWidth="1"/>
    <col min="15" max="15" width="16.5" style="8" customWidth="1"/>
    <col min="16" max="16" width="19.25" style="8" customWidth="1"/>
    <col min="17" max="17" width="17.5" style="8" customWidth="1"/>
    <col min="18" max="18" width="13.625" style="8" customWidth="1"/>
    <col min="19" max="19" width="14.75" style="12" customWidth="1"/>
    <col min="20" max="20" width="18.5" style="8" customWidth="1"/>
    <col min="21" max="21" width="19.25" style="8" customWidth="1"/>
    <col min="22" max="24" width="17.5" style="8" customWidth="1"/>
    <col min="25" max="16384" width="9" style="6"/>
  </cols>
  <sheetData>
    <row r="1" spans="1:24" s="3" customFormat="1" ht="15.75">
      <c r="A1" s="3" t="s">
        <v>2</v>
      </c>
      <c r="B1" s="3" t="s">
        <v>3</v>
      </c>
      <c r="C1" s="9"/>
      <c r="D1" s="9"/>
      <c r="E1" s="9"/>
      <c r="F1" s="3" t="s">
        <v>382</v>
      </c>
      <c r="G1" s="3" t="s">
        <v>383</v>
      </c>
      <c r="H1" s="3" t="s">
        <v>384</v>
      </c>
      <c r="I1" s="3" t="s">
        <v>385</v>
      </c>
      <c r="J1" s="3" t="s">
        <v>386</v>
      </c>
      <c r="K1" s="3" t="s">
        <v>387</v>
      </c>
      <c r="L1" s="3" t="s">
        <v>388</v>
      </c>
      <c r="M1" s="16"/>
      <c r="N1" s="3" t="s">
        <v>389</v>
      </c>
      <c r="O1" s="3" t="s">
        <v>390</v>
      </c>
      <c r="P1" s="3" t="s">
        <v>391</v>
      </c>
      <c r="Q1" s="3" t="s">
        <v>392</v>
      </c>
      <c r="R1" s="3" t="s">
        <v>393</v>
      </c>
      <c r="S1" s="16"/>
      <c r="T1" s="3" t="s">
        <v>394</v>
      </c>
      <c r="U1" s="3" t="s">
        <v>395</v>
      </c>
      <c r="V1" s="3" t="s">
        <v>396</v>
      </c>
      <c r="W1" s="3" t="s">
        <v>397</v>
      </c>
      <c r="X1" s="3" t="s">
        <v>398</v>
      </c>
    </row>
    <row r="2" spans="1:24" s="4" customFormat="1" ht="15.75">
      <c r="A2" s="4" t="s">
        <v>37</v>
      </c>
      <c r="B2" s="4" t="s">
        <v>37</v>
      </c>
      <c r="C2" s="9"/>
      <c r="D2" s="9"/>
      <c r="E2" s="9"/>
      <c r="F2" s="4" t="s">
        <v>38</v>
      </c>
      <c r="G2" s="4" t="s">
        <v>399</v>
      </c>
      <c r="H2" s="4" t="s">
        <v>400</v>
      </c>
      <c r="I2" s="4" t="s">
        <v>41</v>
      </c>
      <c r="J2" s="4" t="s">
        <v>400</v>
      </c>
      <c r="K2" s="4" t="s">
        <v>400</v>
      </c>
      <c r="L2" s="4" t="s">
        <v>400</v>
      </c>
      <c r="M2" s="16"/>
      <c r="N2" s="4" t="s">
        <v>400</v>
      </c>
      <c r="O2" s="4" t="s">
        <v>41</v>
      </c>
      <c r="P2" s="4" t="s">
        <v>41</v>
      </c>
      <c r="Q2" s="4" t="s">
        <v>400</v>
      </c>
      <c r="R2" s="4" t="s">
        <v>400</v>
      </c>
      <c r="S2" s="16"/>
      <c r="T2" s="4" t="s">
        <v>41</v>
      </c>
      <c r="U2" s="4" t="s">
        <v>41</v>
      </c>
      <c r="V2" s="4" t="s">
        <v>42</v>
      </c>
      <c r="W2" s="4" t="s">
        <v>42</v>
      </c>
      <c r="X2" s="4" t="s">
        <v>400</v>
      </c>
    </row>
    <row r="3" spans="1:24" s="5" customFormat="1" ht="57">
      <c r="A3" s="10" t="s">
        <v>45</v>
      </c>
      <c r="B3" s="10" t="s">
        <v>46</v>
      </c>
      <c r="C3" s="11" t="s">
        <v>47</v>
      </c>
      <c r="D3" s="11" t="s">
        <v>401</v>
      </c>
      <c r="E3" s="13" t="s">
        <v>49</v>
      </c>
      <c r="F3" s="10" t="s">
        <v>402</v>
      </c>
      <c r="G3" s="14" t="s">
        <v>403</v>
      </c>
      <c r="H3" s="15" t="s">
        <v>404</v>
      </c>
      <c r="I3" s="10" t="s">
        <v>405</v>
      </c>
      <c r="J3" s="15" t="s">
        <v>406</v>
      </c>
      <c r="K3" s="15" t="s">
        <v>407</v>
      </c>
      <c r="L3" s="10" t="s">
        <v>408</v>
      </c>
      <c r="M3" s="17" t="s">
        <v>409</v>
      </c>
      <c r="N3" s="10" t="s">
        <v>410</v>
      </c>
      <c r="O3" s="10" t="s">
        <v>411</v>
      </c>
      <c r="P3" s="10" t="s">
        <v>412</v>
      </c>
      <c r="Q3" s="10" t="s">
        <v>413</v>
      </c>
      <c r="R3" s="10" t="s">
        <v>414</v>
      </c>
      <c r="S3" s="17" t="s">
        <v>409</v>
      </c>
      <c r="T3" s="10" t="s">
        <v>415</v>
      </c>
      <c r="U3" s="10" t="s">
        <v>415</v>
      </c>
      <c r="V3" s="10" t="s">
        <v>416</v>
      </c>
      <c r="W3" s="10" t="s">
        <v>417</v>
      </c>
      <c r="X3" s="10" t="s">
        <v>418</v>
      </c>
    </row>
    <row r="4" spans="1:24">
      <c r="A4" s="6">
        <v>1210101</v>
      </c>
      <c r="B4" s="8">
        <v>0</v>
      </c>
      <c r="C4" s="7" t="s">
        <v>98</v>
      </c>
      <c r="D4" s="7" t="s">
        <v>99</v>
      </c>
      <c r="E4" s="7" t="s">
        <v>100</v>
      </c>
      <c r="F4" s="8" t="s">
        <v>419</v>
      </c>
      <c r="G4" s="8">
        <v>0.8</v>
      </c>
      <c r="H4" s="8">
        <v>0.34</v>
      </c>
      <c r="I4" s="8">
        <v>3600</v>
      </c>
      <c r="J4" s="8">
        <v>-0.36</v>
      </c>
      <c r="K4" s="8">
        <v>-270</v>
      </c>
      <c r="L4" s="8">
        <f>IF(M4=0,0,1/M4/120)</f>
        <v>1.04166666666667E-4</v>
      </c>
      <c r="M4" s="12">
        <v>80</v>
      </c>
      <c r="N4" s="8">
        <f>L4*3</f>
        <v>3.1250000000000001E-4</v>
      </c>
      <c r="O4" s="8">
        <v>60</v>
      </c>
      <c r="P4" s="8">
        <v>5</v>
      </c>
      <c r="Q4" s="8">
        <v>0.4</v>
      </c>
      <c r="R4" s="8">
        <f>IF(S4=0,0,1/S4)</f>
        <v>1.2500000000000001E-2</v>
      </c>
      <c r="S4" s="12">
        <v>80</v>
      </c>
      <c r="T4" s="8">
        <v>2</v>
      </c>
      <c r="U4" s="8">
        <v>5</v>
      </c>
      <c r="V4" s="8" t="s">
        <v>420</v>
      </c>
      <c r="W4" s="8" t="s">
        <v>421</v>
      </c>
      <c r="X4" s="8">
        <v>0.8</v>
      </c>
    </row>
    <row r="5" spans="1:24">
      <c r="A5" s="6">
        <v>1210102</v>
      </c>
      <c r="B5" s="8">
        <v>0</v>
      </c>
      <c r="C5" s="7" t="s">
        <v>108</v>
      </c>
      <c r="D5" s="7" t="s">
        <v>99</v>
      </c>
      <c r="E5" s="7" t="s">
        <v>109</v>
      </c>
      <c r="F5" s="8" t="s">
        <v>419</v>
      </c>
      <c r="G5" s="8">
        <v>0.4</v>
      </c>
      <c r="H5" s="8">
        <v>0.14000000000000001</v>
      </c>
      <c r="I5" s="8">
        <v>10500</v>
      </c>
      <c r="J5" s="8">
        <v>-0.12</v>
      </c>
      <c r="K5" s="8">
        <v>-2500</v>
      </c>
      <c r="L5" s="8">
        <f t="shared" ref="L5:L10" si="0">IF(M5=0,0,1/M5/120)</f>
        <v>6.9444444444444404E-5</v>
      </c>
      <c r="M5" s="12">
        <v>120</v>
      </c>
      <c r="N5" s="8">
        <f t="shared" ref="N5:N10" si="1">L5*3</f>
        <v>2.0833333333333299E-4</v>
      </c>
      <c r="O5" s="8">
        <v>90</v>
      </c>
      <c r="P5" s="8">
        <v>1</v>
      </c>
      <c r="Q5" s="8">
        <v>1</v>
      </c>
      <c r="R5" s="8">
        <f>IF(S5=0,0,1/S5)</f>
        <v>8.3333333333333297E-3</v>
      </c>
      <c r="S5" s="12">
        <v>120</v>
      </c>
      <c r="T5" s="8">
        <v>3</v>
      </c>
      <c r="U5" s="8">
        <v>3</v>
      </c>
      <c r="V5" s="8" t="s">
        <v>422</v>
      </c>
      <c r="W5" s="8" t="s">
        <v>423</v>
      </c>
      <c r="X5" s="8">
        <v>0.6</v>
      </c>
    </row>
    <row r="6" spans="1:24">
      <c r="A6" s="6">
        <v>120000002</v>
      </c>
      <c r="B6" s="8">
        <v>0</v>
      </c>
      <c r="C6" s="7" t="s">
        <v>111</v>
      </c>
      <c r="F6" s="8" t="s">
        <v>419</v>
      </c>
      <c r="G6" s="8">
        <v>0.999</v>
      </c>
      <c r="H6" s="8">
        <v>0.999</v>
      </c>
      <c r="I6" s="8">
        <v>999</v>
      </c>
      <c r="J6" s="8">
        <v>-0.19</v>
      </c>
      <c r="K6" s="8">
        <v>-199</v>
      </c>
      <c r="L6" s="8">
        <f t="shared" si="0"/>
        <v>0</v>
      </c>
      <c r="N6" s="8">
        <f t="shared" si="1"/>
        <v>0</v>
      </c>
    </row>
    <row r="7" spans="1:24">
      <c r="A7" s="6">
        <v>120000003</v>
      </c>
      <c r="B7" s="8">
        <v>0</v>
      </c>
      <c r="C7" s="7" t="s">
        <v>115</v>
      </c>
      <c r="F7" s="8" t="s">
        <v>419</v>
      </c>
      <c r="G7" s="8">
        <v>0.999</v>
      </c>
      <c r="H7" s="8">
        <v>0.999</v>
      </c>
      <c r="I7" s="8">
        <v>999</v>
      </c>
      <c r="J7" s="8">
        <v>-0.19</v>
      </c>
      <c r="K7" s="8">
        <v>-199</v>
      </c>
      <c r="L7" s="8">
        <f t="shared" si="0"/>
        <v>0</v>
      </c>
      <c r="N7" s="8">
        <f t="shared" si="1"/>
        <v>0</v>
      </c>
    </row>
    <row r="8" spans="1:24">
      <c r="A8" s="6">
        <v>120000004</v>
      </c>
      <c r="B8" s="8">
        <v>0</v>
      </c>
      <c r="C8" s="7" t="s">
        <v>117</v>
      </c>
      <c r="F8" s="8" t="s">
        <v>419</v>
      </c>
      <c r="G8" s="8">
        <v>0.999</v>
      </c>
      <c r="H8" s="8">
        <v>0.999</v>
      </c>
      <c r="I8" s="8">
        <v>999</v>
      </c>
      <c r="J8" s="8">
        <v>-0.19</v>
      </c>
      <c r="K8" s="8">
        <v>-199</v>
      </c>
      <c r="L8" s="8">
        <f t="shared" si="0"/>
        <v>0</v>
      </c>
      <c r="N8" s="8">
        <f t="shared" si="1"/>
        <v>0</v>
      </c>
    </row>
    <row r="9" spans="1:24">
      <c r="A9" s="6">
        <v>120000005</v>
      </c>
      <c r="B9" s="8">
        <v>0</v>
      </c>
      <c r="C9" s="7" t="s">
        <v>108</v>
      </c>
      <c r="F9" s="8" t="s">
        <v>419</v>
      </c>
      <c r="G9" s="8">
        <v>0.999</v>
      </c>
      <c r="H9" s="8">
        <v>0.999</v>
      </c>
      <c r="I9" s="8">
        <v>999</v>
      </c>
      <c r="J9" s="8">
        <v>-0.19</v>
      </c>
      <c r="K9" s="8">
        <v>-199</v>
      </c>
      <c r="L9" s="8">
        <f t="shared" si="0"/>
        <v>0</v>
      </c>
      <c r="N9" s="8">
        <f t="shared" si="1"/>
        <v>0</v>
      </c>
    </row>
    <row r="10" spans="1:24">
      <c r="A10" s="6">
        <v>120000006</v>
      </c>
      <c r="B10" s="8">
        <v>0</v>
      </c>
      <c r="C10" s="7" t="s">
        <v>119</v>
      </c>
      <c r="F10" s="8" t="s">
        <v>419</v>
      </c>
      <c r="G10" s="8">
        <v>0.999</v>
      </c>
      <c r="H10" s="8">
        <v>0.999</v>
      </c>
      <c r="I10" s="8">
        <v>999</v>
      </c>
      <c r="J10" s="8">
        <v>-0.19</v>
      </c>
      <c r="K10" s="8">
        <v>-199</v>
      </c>
      <c r="L10" s="8">
        <f t="shared" si="0"/>
        <v>0</v>
      </c>
      <c r="N10" s="8">
        <f t="shared" si="1"/>
        <v>0</v>
      </c>
    </row>
    <row r="14" spans="1:24">
      <c r="I14" s="6" t="s">
        <v>424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H50" sqref="H50"/>
    </sheetView>
  </sheetViews>
  <sheetFormatPr defaultColWidth="9" defaultRowHeight="14.25"/>
  <cols>
    <col min="1" max="1" width="10.625" style="6" customWidth="1"/>
    <col min="2" max="2" width="9.5" style="7" customWidth="1"/>
    <col min="3" max="3" width="18" style="8" customWidth="1"/>
    <col min="4" max="16384" width="9" style="6"/>
  </cols>
  <sheetData>
    <row r="1" spans="1:3" s="3" customFormat="1" ht="15.75">
      <c r="A1" s="3" t="s">
        <v>2</v>
      </c>
      <c r="B1" s="9"/>
      <c r="C1" s="3" t="s">
        <v>425</v>
      </c>
    </row>
    <row r="2" spans="1:3" s="4" customFormat="1" ht="15.75">
      <c r="A2" s="4" t="s">
        <v>37</v>
      </c>
      <c r="B2" s="9"/>
      <c r="C2" s="4" t="s">
        <v>38</v>
      </c>
    </row>
    <row r="3" spans="1:3" s="5" customFormat="1" ht="28.5">
      <c r="A3" s="10" t="s">
        <v>426</v>
      </c>
      <c r="B3" s="11" t="s">
        <v>47</v>
      </c>
      <c r="C3" s="10" t="s">
        <v>427</v>
      </c>
    </row>
    <row r="4" spans="1:3">
      <c r="A4" s="6">
        <v>1410100</v>
      </c>
      <c r="B4" s="7" t="s">
        <v>64</v>
      </c>
      <c r="C4" s="8" t="str">
        <f>"device_tag_"&amp;A4</f>
        <v>device_tag_1410100</v>
      </c>
    </row>
    <row r="6" spans="1:3">
      <c r="A6" s="6">
        <v>1420100</v>
      </c>
      <c r="B6" s="7" t="s">
        <v>428</v>
      </c>
      <c r="C6" s="8" t="str">
        <f>"device_tag_"&amp;A6</f>
        <v>device_tag_1420100</v>
      </c>
    </row>
    <row r="7" spans="1:3">
      <c r="A7" s="6">
        <v>1420101</v>
      </c>
      <c r="B7" s="7" t="s">
        <v>429</v>
      </c>
      <c r="C7" s="8" t="str">
        <f>"device_tag_"&amp;A7</f>
        <v>device_tag_1420101</v>
      </c>
    </row>
    <row r="8" spans="1:3">
      <c r="A8" s="6">
        <v>1420102</v>
      </c>
      <c r="B8" s="7" t="s">
        <v>134</v>
      </c>
      <c r="C8" s="8" t="str">
        <f>"device_tag_"&amp;A8</f>
        <v>device_tag_1420102</v>
      </c>
    </row>
    <row r="9" spans="1:3">
      <c r="A9" s="6">
        <v>1420103</v>
      </c>
      <c r="B9" s="7" t="s">
        <v>430</v>
      </c>
      <c r="C9" s="8" t="str">
        <f>"device_tag_"&amp;A9</f>
        <v>device_tag_1420103</v>
      </c>
    </row>
    <row r="10" spans="1:3">
      <c r="A10" s="6">
        <v>1420104</v>
      </c>
      <c r="B10" s="7" t="s">
        <v>431</v>
      </c>
      <c r="C10" s="8" t="str">
        <f>"device_tag_"&amp;A10</f>
        <v>device_tag_1420104</v>
      </c>
    </row>
    <row r="12" spans="1:3">
      <c r="A12" s="6">
        <v>1420200</v>
      </c>
      <c r="B12" s="7" t="s">
        <v>432</v>
      </c>
      <c r="C12" s="8" t="str">
        <f t="shared" ref="C12:C18" si="0">"device_tag_"&amp;A12</f>
        <v>device_tag_1420200</v>
      </c>
    </row>
    <row r="13" spans="1:3">
      <c r="A13" s="6">
        <v>1420210</v>
      </c>
      <c r="B13" s="7" t="s">
        <v>433</v>
      </c>
      <c r="C13" s="8" t="str">
        <f t="shared" si="0"/>
        <v>device_tag_1420210</v>
      </c>
    </row>
    <row r="14" spans="1:3">
      <c r="A14" s="6">
        <v>1420211</v>
      </c>
      <c r="B14" s="7" t="s">
        <v>434</v>
      </c>
      <c r="C14" s="8" t="str">
        <f t="shared" si="0"/>
        <v>device_tag_1420211</v>
      </c>
    </row>
    <row r="15" spans="1:3">
      <c r="A15" s="6">
        <v>1420212</v>
      </c>
      <c r="B15" s="7" t="s">
        <v>435</v>
      </c>
      <c r="C15" s="8" t="str">
        <f t="shared" si="0"/>
        <v>device_tag_1420212</v>
      </c>
    </row>
    <row r="16" spans="1:3">
      <c r="A16" s="6">
        <v>1420213</v>
      </c>
      <c r="B16" s="7" t="s">
        <v>436</v>
      </c>
      <c r="C16" s="8" t="str">
        <f t="shared" si="0"/>
        <v>device_tag_1420213</v>
      </c>
    </row>
    <row r="17" spans="1:3">
      <c r="A17" s="6">
        <v>1420221</v>
      </c>
      <c r="B17" s="7" t="s">
        <v>151</v>
      </c>
      <c r="C17" s="8" t="str">
        <f t="shared" si="0"/>
        <v>device_tag_1420221</v>
      </c>
    </row>
    <row r="18" spans="1:3">
      <c r="A18" s="6">
        <v>1420222</v>
      </c>
      <c r="B18" s="7" t="s">
        <v>437</v>
      </c>
      <c r="C18" s="8" t="str">
        <f t="shared" si="0"/>
        <v>device_tag_1420222</v>
      </c>
    </row>
    <row r="20" spans="1:3">
      <c r="A20" s="6">
        <v>1420300</v>
      </c>
      <c r="B20" s="7" t="s">
        <v>438</v>
      </c>
      <c r="C20" s="8" t="str">
        <f>"device_tag_"&amp;A20</f>
        <v>device_tag_1420300</v>
      </c>
    </row>
    <row r="22" spans="1:3">
      <c r="A22" s="6">
        <v>1420400</v>
      </c>
      <c r="B22" s="7" t="s">
        <v>439</v>
      </c>
      <c r="C22" s="8" t="str">
        <f>"device_tag_"&amp;A22</f>
        <v>device_tag_1420400</v>
      </c>
    </row>
    <row r="24" spans="1:3">
      <c r="A24" s="6">
        <v>1420500</v>
      </c>
      <c r="B24" s="7" t="s">
        <v>440</v>
      </c>
      <c r="C24" s="8" t="str">
        <f>"device_tag_"&amp;A24</f>
        <v>device_tag_1420500</v>
      </c>
    </row>
    <row r="26" spans="1:3">
      <c r="A26" s="6">
        <v>1420600</v>
      </c>
      <c r="B26" s="7" t="s">
        <v>441</v>
      </c>
      <c r="C26" s="8" t="str">
        <f>"device_tag_"&amp;A26</f>
        <v>device_tag_1420600</v>
      </c>
    </row>
    <row r="28" spans="1:3">
      <c r="A28" s="6">
        <v>1430001</v>
      </c>
      <c r="B28" s="7" t="s">
        <v>442</v>
      </c>
      <c r="C28" s="8" t="str">
        <f>"device_tag_"&amp;A28</f>
        <v>device_tag_1430001</v>
      </c>
    </row>
    <row r="29" spans="1:3">
      <c r="A29" s="6">
        <v>1430002</v>
      </c>
      <c r="B29" s="7" t="s">
        <v>443</v>
      </c>
      <c r="C29" s="8" t="str">
        <f>"device_tag_"&amp;A29</f>
        <v>device_tag_1430002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M16"/>
  <sheetViews>
    <sheetView workbookViewId="0">
      <selection activeCell="F33" sqref="E33:F34"/>
    </sheetView>
  </sheetViews>
  <sheetFormatPr defaultColWidth="12.5" defaultRowHeight="14.25"/>
  <cols>
    <col min="1" max="16384" width="12.5" style="2"/>
  </cols>
  <sheetData>
    <row r="1" spans="1:13" s="1" customFormat="1">
      <c r="A1" s="1" t="s">
        <v>444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2"/>
      <c r="I1" s="2"/>
    </row>
    <row r="2" spans="1:13">
      <c r="A2" s="49" t="s">
        <v>451</v>
      </c>
      <c r="B2" s="49"/>
      <c r="C2" s="2" t="s">
        <v>452</v>
      </c>
      <c r="D2" s="49" t="s">
        <v>453</v>
      </c>
      <c r="E2" s="49"/>
      <c r="F2" s="49" t="s">
        <v>454</v>
      </c>
      <c r="G2" s="49"/>
    </row>
    <row r="3" spans="1:13">
      <c r="C3" s="2" t="s">
        <v>455</v>
      </c>
      <c r="D3" s="49" t="s">
        <v>456</v>
      </c>
      <c r="E3" s="49"/>
    </row>
    <row r="4" spans="1:13">
      <c r="D4" s="49" t="s">
        <v>457</v>
      </c>
      <c r="E4" s="49"/>
    </row>
    <row r="9" spans="1:13">
      <c r="A9" s="49" t="s">
        <v>458</v>
      </c>
      <c r="B9" s="49"/>
      <c r="C9" s="2" t="s">
        <v>459</v>
      </c>
      <c r="D9" s="49" t="s">
        <v>453</v>
      </c>
      <c r="E9" s="49"/>
      <c r="F9" s="49" t="s">
        <v>454</v>
      </c>
      <c r="G9" s="49"/>
    </row>
    <row r="10" spans="1:13">
      <c r="C10" s="2" t="s">
        <v>460</v>
      </c>
      <c r="D10" s="49" t="s">
        <v>461</v>
      </c>
      <c r="E10" s="49"/>
      <c r="F10" s="49"/>
      <c r="G10" s="49"/>
      <c r="K10" s="2" t="s">
        <v>2</v>
      </c>
      <c r="L10" s="2" t="s">
        <v>462</v>
      </c>
      <c r="M10" s="2" t="s">
        <v>5</v>
      </c>
    </row>
    <row r="11" spans="1:13">
      <c r="C11" s="2" t="s">
        <v>463</v>
      </c>
      <c r="D11" s="49" t="s">
        <v>456</v>
      </c>
      <c r="E11" s="49"/>
      <c r="F11" s="49"/>
      <c r="G11" s="49"/>
      <c r="K11" s="2">
        <v>1</v>
      </c>
      <c r="L11" s="2" t="s">
        <v>464</v>
      </c>
      <c r="M11" s="2" t="s">
        <v>465</v>
      </c>
    </row>
    <row r="12" spans="1:13">
      <c r="C12" s="2" t="s">
        <v>466</v>
      </c>
      <c r="D12" s="49" t="s">
        <v>457</v>
      </c>
      <c r="E12" s="49"/>
      <c r="K12" s="2">
        <v>2</v>
      </c>
      <c r="L12" s="2" t="s">
        <v>467</v>
      </c>
      <c r="M12" s="2" t="s">
        <v>468</v>
      </c>
    </row>
    <row r="13" spans="1:13">
      <c r="C13" s="2" t="s">
        <v>469</v>
      </c>
      <c r="K13" s="2">
        <v>3</v>
      </c>
      <c r="L13" s="2" t="s">
        <v>470</v>
      </c>
      <c r="M13" s="2" t="s">
        <v>471</v>
      </c>
    </row>
    <row r="14" spans="1:13">
      <c r="C14" s="2" t="s">
        <v>472</v>
      </c>
      <c r="K14" s="2">
        <v>4</v>
      </c>
      <c r="L14" s="2" t="s">
        <v>473</v>
      </c>
      <c r="M14" s="2" t="s">
        <v>474</v>
      </c>
    </row>
    <row r="15" spans="1:13">
      <c r="C15" s="2" t="s">
        <v>475</v>
      </c>
      <c r="K15" s="2">
        <v>5</v>
      </c>
      <c r="L15" s="2" t="s">
        <v>476</v>
      </c>
      <c r="M15" s="2" t="s">
        <v>477</v>
      </c>
    </row>
    <row r="16" spans="1:13">
      <c r="C16" s="2" t="s">
        <v>478</v>
      </c>
      <c r="K16" s="2">
        <v>6</v>
      </c>
      <c r="L16" s="2" t="s">
        <v>479</v>
      </c>
      <c r="M16" s="2" t="s">
        <v>480</v>
      </c>
    </row>
  </sheetData>
  <mergeCells count="13">
    <mergeCell ref="D11:E11"/>
    <mergeCell ref="F11:G11"/>
    <mergeCell ref="D12:E12"/>
    <mergeCell ref="A9:B9"/>
    <mergeCell ref="D9:E9"/>
    <mergeCell ref="F9:G9"/>
    <mergeCell ref="D10:E10"/>
    <mergeCell ref="F10:G10"/>
    <mergeCell ref="A2:B2"/>
    <mergeCell ref="D2:E2"/>
    <mergeCell ref="F2:G2"/>
    <mergeCell ref="D3:E3"/>
    <mergeCell ref="D4:E4"/>
  </mergeCells>
  <phoneticPr fontId="2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device_all</vt:lpstr>
      <vt:lpstr>device_wheel</vt:lpstr>
      <vt:lpstr>device_tag</vt:lpstr>
      <vt:lpstr>-id 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2025-06-25T10:58:30Z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2052-12.1.0.21541</vt:lpwstr>
  </property>
</Properties>
</file>