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2AC834D3-33F2-4259-84E7-87F1EA097C9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monster" sheetId="3" r:id="rId1"/>
    <sheet name="-loot_list辅助配置表" sheetId="8" r:id="rId2"/>
    <sheet name="sub_monster_car" sheetId="7" r:id="rId3"/>
    <sheet name="monster_group" sheetId="4" r:id="rId4"/>
    <sheet name="-id 配置说明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3" i="4" l="1"/>
  <c r="O154" i="4"/>
  <c r="O155" i="4"/>
  <c r="O156" i="4"/>
  <c r="O106" i="4"/>
  <c r="O107" i="4"/>
  <c r="O108" i="4"/>
  <c r="O109" i="4"/>
  <c r="O80" i="4"/>
  <c r="O81" i="4"/>
  <c r="O82" i="4"/>
  <c r="O24" i="4"/>
  <c r="O25" i="4"/>
  <c r="O26" i="4"/>
  <c r="O27" i="4"/>
  <c r="Z17" i="3" a="1"/>
  <c r="Z17" i="3" s="1"/>
  <c r="S17" i="3"/>
  <c r="O17" i="3"/>
  <c r="M17" i="3"/>
  <c r="B17" i="3"/>
  <c r="Z16" i="3"/>
  <c r="Z16" i="3" a="1"/>
  <c r="S16" i="3"/>
  <c r="O16" i="3"/>
  <c r="M16" i="3"/>
  <c r="B16" i="3"/>
  <c r="Z15" i="3" a="1"/>
  <c r="Z15" i="3" s="1"/>
  <c r="S15" i="3"/>
  <c r="O15" i="3"/>
  <c r="M15" i="3"/>
  <c r="B15" i="3"/>
  <c r="Z14" i="3" a="1"/>
  <c r="Z14" i="3" s="1"/>
  <c r="S14" i="3"/>
  <c r="O14" i="3"/>
  <c r="M14" i="3"/>
  <c r="B14" i="3"/>
  <c r="O26" i="7" l="1"/>
  <c r="N26" i="7"/>
  <c r="F26" i="7" a="1"/>
  <c r="F26" i="7" s="1"/>
  <c r="O25" i="7"/>
  <c r="N25" i="7"/>
  <c r="F25" i="7" a="1"/>
  <c r="F25" i="7" s="1"/>
  <c r="S16" i="8" a="1"/>
  <c r="S16" i="8" s="1"/>
  <c r="D16" i="8" a="1"/>
  <c r="D16" i="8" s="1"/>
  <c r="R27" i="3" s="1"/>
  <c r="B16" i="8"/>
  <c r="S15" i="8" a="1"/>
  <c r="S15" i="8" s="1"/>
  <c r="D15" i="8" a="1"/>
  <c r="D15" i="8" s="1"/>
  <c r="B15" i="8"/>
  <c r="O21" i="7"/>
  <c r="N21" i="7"/>
  <c r="F21" i="7" a="1"/>
  <c r="F21" i="7" s="1"/>
  <c r="O20" i="7"/>
  <c r="N20" i="7"/>
  <c r="F20" i="7" a="1"/>
  <c r="F20" i="7" s="1"/>
  <c r="S27" i="3"/>
  <c r="F27" i="3"/>
  <c r="B27" i="3"/>
  <c r="S25" i="3"/>
  <c r="B25" i="3"/>
  <c r="X179" i="4"/>
  <c r="W179" i="4" s="1"/>
  <c r="V179" i="4"/>
  <c r="Q179" i="4"/>
  <c r="O179" i="4" s="1"/>
  <c r="L179" i="4"/>
  <c r="J179" i="4" a="1"/>
  <c r="J179" i="4" s="1"/>
  <c r="I179" i="4"/>
  <c r="B179" i="4" a="1"/>
  <c r="B179" i="4" s="1"/>
  <c r="C179" i="4" s="1"/>
  <c r="W178" i="4"/>
  <c r="V178" i="4"/>
  <c r="Q178" i="4"/>
  <c r="O178" i="4" s="1"/>
  <c r="I178" i="4"/>
  <c r="C178" i="4"/>
  <c r="B29" i="3"/>
  <c r="X129" i="4"/>
  <c r="V129" i="4" l="1"/>
  <c r="W129" i="4"/>
  <c r="Q129" i="4"/>
  <c r="O129" i="4" s="1"/>
  <c r="L129" i="4"/>
  <c r="J129" i="4" a="1"/>
  <c r="J129" i="4" s="1"/>
  <c r="I129" i="4"/>
  <c r="B129" i="4" a="1"/>
  <c r="B129" i="4" s="1"/>
  <c r="C129" i="4" s="1"/>
  <c r="W128" i="4"/>
  <c r="V128" i="4"/>
  <c r="Q128" i="4"/>
  <c r="O128" i="4" s="1"/>
  <c r="I128" i="4"/>
  <c r="C128" i="4"/>
  <c r="X82" i="4"/>
  <c r="X81" i="4"/>
  <c r="X80" i="4"/>
  <c r="W80" i="4" s="1"/>
  <c r="X88" i="4"/>
  <c r="W88" i="4" s="1"/>
  <c r="V88" i="4"/>
  <c r="Q88" i="4"/>
  <c r="O88" i="4" s="1"/>
  <c r="L88" i="4"/>
  <c r="J88" i="4" a="1"/>
  <c r="J88" i="4" s="1"/>
  <c r="I88" i="4"/>
  <c r="F88" i="4"/>
  <c r="B88" i="4" s="1" a="1"/>
  <c r="B88" i="4" s="1"/>
  <c r="C88" i="4" s="1"/>
  <c r="W87" i="4"/>
  <c r="V87" i="4"/>
  <c r="Q87" i="4"/>
  <c r="O87" i="4" s="1"/>
  <c r="I87" i="4"/>
  <c r="C87" i="4"/>
  <c r="W177" i="4" l="1"/>
  <c r="V177" i="4"/>
  <c r="Q177" i="4"/>
  <c r="O177" i="4" s="1"/>
  <c r="L177" i="4"/>
  <c r="J177" i="4" a="1"/>
  <c r="J177" i="4" s="1"/>
  <c r="I177" i="4"/>
  <c r="B177" i="4" a="1"/>
  <c r="B177" i="4" s="1"/>
  <c r="C177" i="4" s="1"/>
  <c r="W176" i="4"/>
  <c r="V176" i="4"/>
  <c r="Q176" i="4"/>
  <c r="O176" i="4" s="1"/>
  <c r="L176" i="4"/>
  <c r="J176" i="4" a="1"/>
  <c r="J176" i="4" s="1"/>
  <c r="I176" i="4"/>
  <c r="B176" i="4" a="1"/>
  <c r="B176" i="4" s="1"/>
  <c r="C176" i="4" s="1"/>
  <c r="W175" i="4"/>
  <c r="V175" i="4"/>
  <c r="Q175" i="4"/>
  <c r="O175" i="4" s="1"/>
  <c r="L175" i="4"/>
  <c r="J175" i="4" a="1"/>
  <c r="J175" i="4" s="1"/>
  <c r="I175" i="4"/>
  <c r="B175" i="4" a="1"/>
  <c r="B175" i="4" s="1"/>
  <c r="C175" i="4" s="1"/>
  <c r="W174" i="4"/>
  <c r="V174" i="4"/>
  <c r="Q174" i="4"/>
  <c r="O174" i="4" s="1"/>
  <c r="J174" i="4" a="1"/>
  <c r="J174" i="4" s="1"/>
  <c r="I174" i="4"/>
  <c r="C174" i="4"/>
  <c r="W173" i="4"/>
  <c r="V173" i="4"/>
  <c r="Q173" i="4"/>
  <c r="O173" i="4" s="1"/>
  <c r="L173" i="4"/>
  <c r="J173" i="4" a="1"/>
  <c r="J173" i="4" s="1"/>
  <c r="I173" i="4"/>
  <c r="B173" i="4" a="1"/>
  <c r="B173" i="4" s="1"/>
  <c r="C173" i="4" s="1"/>
  <c r="W172" i="4"/>
  <c r="V172" i="4"/>
  <c r="Q172" i="4"/>
  <c r="O172" i="4" s="1"/>
  <c r="L172" i="4"/>
  <c r="J172" i="4" a="1"/>
  <c r="J172" i="4" s="1"/>
  <c r="I172" i="4"/>
  <c r="B172" i="4" a="1"/>
  <c r="B172" i="4" s="1"/>
  <c r="C172" i="4" s="1"/>
  <c r="W171" i="4"/>
  <c r="V171" i="4"/>
  <c r="Q171" i="4"/>
  <c r="O171" i="4" s="1"/>
  <c r="L171" i="4"/>
  <c r="J171" i="4" a="1"/>
  <c r="J171" i="4" s="1"/>
  <c r="I171" i="4"/>
  <c r="B171" i="4" a="1"/>
  <c r="B171" i="4" s="1"/>
  <c r="C171" i="4" s="1"/>
  <c r="W170" i="4"/>
  <c r="V170" i="4"/>
  <c r="Q170" i="4"/>
  <c r="O170" i="4" s="1"/>
  <c r="J170" i="4" a="1"/>
  <c r="J170" i="4" s="1"/>
  <c r="I170" i="4"/>
  <c r="C170" i="4"/>
  <c r="W169" i="4"/>
  <c r="V169" i="4"/>
  <c r="Q169" i="4"/>
  <c r="O169" i="4" s="1"/>
  <c r="L169" i="4"/>
  <c r="J169" i="4" a="1"/>
  <c r="J169" i="4" s="1"/>
  <c r="I169" i="4"/>
  <c r="B169" i="4" a="1"/>
  <c r="B169" i="4" s="1"/>
  <c r="C169" i="4" s="1"/>
  <c r="W168" i="4"/>
  <c r="V168" i="4"/>
  <c r="Q168" i="4"/>
  <c r="O168" i="4" s="1"/>
  <c r="L168" i="4"/>
  <c r="J168" i="4" a="1"/>
  <c r="J168" i="4" s="1"/>
  <c r="I168" i="4"/>
  <c r="B168" i="4" a="1"/>
  <c r="B168" i="4" s="1"/>
  <c r="C168" i="4" s="1"/>
  <c r="W167" i="4"/>
  <c r="V167" i="4"/>
  <c r="Q167" i="4"/>
  <c r="O167" i="4" s="1"/>
  <c r="L167" i="4"/>
  <c r="J167" i="4" a="1"/>
  <c r="J167" i="4" s="1"/>
  <c r="I167" i="4"/>
  <c r="B167" i="4" a="1"/>
  <c r="B167" i="4" s="1"/>
  <c r="C167" i="4" s="1"/>
  <c r="W166" i="4"/>
  <c r="V166" i="4"/>
  <c r="Q166" i="4"/>
  <c r="O166" i="4" s="1"/>
  <c r="J166" i="4" a="1"/>
  <c r="J166" i="4" s="1"/>
  <c r="I166" i="4"/>
  <c r="C166" i="4"/>
  <c r="W165" i="4"/>
  <c r="V165" i="4"/>
  <c r="Q165" i="4"/>
  <c r="O165" i="4" s="1"/>
  <c r="L165" i="4"/>
  <c r="J165" i="4" a="1"/>
  <c r="J165" i="4" s="1"/>
  <c r="I165" i="4"/>
  <c r="F165" i="4"/>
  <c r="B165" i="4" s="1" a="1"/>
  <c r="B165" i="4" s="1"/>
  <c r="C165" i="4" s="1"/>
  <c r="W164" i="4"/>
  <c r="V164" i="4"/>
  <c r="Q164" i="4"/>
  <c r="O164" i="4" s="1"/>
  <c r="I164" i="4"/>
  <c r="C164" i="4"/>
  <c r="W163" i="4"/>
  <c r="V163" i="4"/>
  <c r="Q163" i="4"/>
  <c r="O163" i="4" s="1"/>
  <c r="L163" i="4"/>
  <c r="J163" i="4" a="1"/>
  <c r="J163" i="4" s="1"/>
  <c r="I163" i="4"/>
  <c r="B163" i="4" a="1"/>
  <c r="B163" i="4" s="1"/>
  <c r="C163" i="4" s="1"/>
  <c r="W162" i="4"/>
  <c r="V162" i="4"/>
  <c r="Q162" i="4"/>
  <c r="O162" i="4" s="1"/>
  <c r="L162" i="4"/>
  <c r="J162" i="4" a="1"/>
  <c r="J162" i="4" s="1"/>
  <c r="I162" i="4"/>
  <c r="B162" i="4" a="1"/>
  <c r="B162" i="4" s="1"/>
  <c r="C162" i="4" s="1"/>
  <c r="W161" i="4"/>
  <c r="V161" i="4"/>
  <c r="Q161" i="4"/>
  <c r="O161" i="4" s="1"/>
  <c r="I161" i="4"/>
  <c r="C161" i="4"/>
  <c r="W160" i="4"/>
  <c r="V160" i="4"/>
  <c r="Q160" i="4"/>
  <c r="O160" i="4" s="1"/>
  <c r="L160" i="4"/>
  <c r="J160" i="4" a="1"/>
  <c r="J160" i="4" s="1"/>
  <c r="I160" i="4"/>
  <c r="B160" i="4" a="1"/>
  <c r="B160" i="4" s="1"/>
  <c r="C160" i="4" s="1"/>
  <c r="W159" i="4"/>
  <c r="V159" i="4"/>
  <c r="Q159" i="4"/>
  <c r="O159" i="4" s="1"/>
  <c r="L159" i="4"/>
  <c r="J159" i="4" a="1"/>
  <c r="J159" i="4" s="1"/>
  <c r="I159" i="4"/>
  <c r="B159" i="4" a="1"/>
  <c r="B159" i="4" s="1"/>
  <c r="C159" i="4" s="1"/>
  <c r="W158" i="4"/>
  <c r="V158" i="4"/>
  <c r="Q158" i="4"/>
  <c r="O158" i="4" s="1"/>
  <c r="L158" i="4"/>
  <c r="J158" i="4" a="1"/>
  <c r="J158" i="4" s="1"/>
  <c r="I158" i="4"/>
  <c r="B158" i="4" a="1"/>
  <c r="B158" i="4" s="1"/>
  <c r="C158" i="4" s="1"/>
  <c r="W157" i="4"/>
  <c r="V157" i="4"/>
  <c r="Q157" i="4"/>
  <c r="O157" i="4" s="1"/>
  <c r="J157" i="4" a="1"/>
  <c r="J157" i="4" s="1"/>
  <c r="I157" i="4"/>
  <c r="C157" i="4"/>
  <c r="X156" i="4"/>
  <c r="W156" i="4" s="1"/>
  <c r="V156" i="4"/>
  <c r="L156" i="4"/>
  <c r="J156" i="4" a="1"/>
  <c r="J156" i="4" s="1"/>
  <c r="I156" i="4"/>
  <c r="B156" i="4" a="1"/>
  <c r="B156" i="4" s="1"/>
  <c r="C156" i="4" s="1"/>
  <c r="X155" i="4"/>
  <c r="W155" i="4" s="1"/>
  <c r="V155" i="4"/>
  <c r="L155" i="4"/>
  <c r="J155" i="4" a="1"/>
  <c r="J155" i="4" s="1"/>
  <c r="I155" i="4"/>
  <c r="B155" i="4" a="1"/>
  <c r="B155" i="4" s="1"/>
  <c r="C155" i="4" s="1"/>
  <c r="X154" i="4"/>
  <c r="W154" i="4" s="1"/>
  <c r="V154" i="4"/>
  <c r="L154" i="4"/>
  <c r="J154" i="4" a="1"/>
  <c r="J154" i="4" s="1"/>
  <c r="I154" i="4"/>
  <c r="B154" i="4" a="1"/>
  <c r="B154" i="4" s="1"/>
  <c r="C154" i="4" s="1"/>
  <c r="X153" i="4"/>
  <c r="W153" i="4" s="1"/>
  <c r="V153" i="4"/>
  <c r="L153" i="4"/>
  <c r="J153" i="4" a="1"/>
  <c r="J153" i="4" s="1"/>
  <c r="I153" i="4"/>
  <c r="B153" i="4" a="1"/>
  <c r="B153" i="4" s="1"/>
  <c r="C153" i="4" s="1"/>
  <c r="W152" i="4"/>
  <c r="V152" i="4"/>
  <c r="Q152" i="4"/>
  <c r="O152" i="4" s="1"/>
  <c r="I152" i="4"/>
  <c r="C152" i="4"/>
  <c r="W151" i="4"/>
  <c r="V151" i="4"/>
  <c r="Q151" i="4"/>
  <c r="O151" i="4" s="1"/>
  <c r="L151" i="4"/>
  <c r="J151" i="4" a="1"/>
  <c r="J151" i="4" s="1"/>
  <c r="I151" i="4"/>
  <c r="F151" i="4"/>
  <c r="B151" i="4" s="1" a="1"/>
  <c r="B151" i="4" s="1"/>
  <c r="C151" i="4" s="1"/>
  <c r="W150" i="4"/>
  <c r="V150" i="4"/>
  <c r="Q150" i="4"/>
  <c r="O150" i="4" s="1"/>
  <c r="L150" i="4"/>
  <c r="J150" i="4" a="1"/>
  <c r="J150" i="4" s="1"/>
  <c r="I150" i="4"/>
  <c r="F150" i="4"/>
  <c r="B150" i="4" s="1" a="1"/>
  <c r="B150" i="4" s="1"/>
  <c r="C150" i="4" s="1"/>
  <c r="W149" i="4"/>
  <c r="V149" i="4"/>
  <c r="Q149" i="4"/>
  <c r="O149" i="4" s="1"/>
  <c r="L149" i="4"/>
  <c r="J149" i="4" a="1"/>
  <c r="J149" i="4" s="1"/>
  <c r="I149" i="4"/>
  <c r="F149" i="4"/>
  <c r="B149" i="4" s="1" a="1"/>
  <c r="B149" i="4" s="1"/>
  <c r="C149" i="4" s="1"/>
  <c r="W148" i="4"/>
  <c r="V148" i="4"/>
  <c r="Q148" i="4"/>
  <c r="O148" i="4" s="1"/>
  <c r="L148" i="4"/>
  <c r="J148" i="4" a="1"/>
  <c r="J148" i="4" s="1"/>
  <c r="I148" i="4"/>
  <c r="F148" i="4"/>
  <c r="B148" i="4" s="1" a="1"/>
  <c r="B148" i="4" s="1"/>
  <c r="C148" i="4" s="1"/>
  <c r="W147" i="4"/>
  <c r="V147" i="4"/>
  <c r="Q147" i="4"/>
  <c r="O147" i="4" s="1"/>
  <c r="L147" i="4"/>
  <c r="J147" i="4" a="1"/>
  <c r="J147" i="4" s="1"/>
  <c r="I147" i="4"/>
  <c r="F147" i="4"/>
  <c r="B147" i="4" s="1" a="1"/>
  <c r="B147" i="4" s="1"/>
  <c r="C147" i="4" s="1"/>
  <c r="W146" i="4"/>
  <c r="V146" i="4"/>
  <c r="Q146" i="4"/>
  <c r="O146" i="4" s="1"/>
  <c r="J146" i="4" a="1"/>
  <c r="J146" i="4" s="1"/>
  <c r="I146" i="4"/>
  <c r="C146" i="4"/>
  <c r="W145" i="4"/>
  <c r="V145" i="4"/>
  <c r="Q145" i="4"/>
  <c r="O145" i="4" s="1"/>
  <c r="L145" i="4"/>
  <c r="J145" i="4" a="1"/>
  <c r="J145" i="4" s="1"/>
  <c r="I145" i="4"/>
  <c r="F145" i="4"/>
  <c r="B145" i="4" s="1" a="1"/>
  <c r="B145" i="4" s="1"/>
  <c r="C145" i="4" s="1"/>
  <c r="W144" i="4"/>
  <c r="V144" i="4"/>
  <c r="Q144" i="4"/>
  <c r="O144" i="4" s="1"/>
  <c r="L144" i="4"/>
  <c r="J144" i="4" a="1"/>
  <c r="J144" i="4" s="1"/>
  <c r="I144" i="4"/>
  <c r="F144" i="4"/>
  <c r="B144" i="4" s="1" a="1"/>
  <c r="B144" i="4" s="1"/>
  <c r="C144" i="4" s="1"/>
  <c r="W143" i="4"/>
  <c r="V143" i="4"/>
  <c r="Q143" i="4"/>
  <c r="O143" i="4" s="1"/>
  <c r="L143" i="4"/>
  <c r="J143" i="4" a="1"/>
  <c r="J143" i="4" s="1"/>
  <c r="I143" i="4"/>
  <c r="F143" i="4"/>
  <c r="B143" i="4" s="1" a="1"/>
  <c r="B143" i="4" s="1"/>
  <c r="C143" i="4" s="1"/>
  <c r="W142" i="4"/>
  <c r="V142" i="4"/>
  <c r="Q142" i="4"/>
  <c r="O142" i="4" s="1"/>
  <c r="J142" i="4" a="1"/>
  <c r="J142" i="4" s="1"/>
  <c r="I142" i="4"/>
  <c r="C142" i="4"/>
  <c r="W141" i="4"/>
  <c r="V141" i="4"/>
  <c r="Q141" i="4"/>
  <c r="O141" i="4" s="1"/>
  <c r="L141" i="4"/>
  <c r="J141" i="4" a="1"/>
  <c r="J141" i="4" s="1"/>
  <c r="I141" i="4"/>
  <c r="F141" i="4"/>
  <c r="B141" i="4" s="1" a="1"/>
  <c r="B141" i="4" s="1"/>
  <c r="C141" i="4" s="1"/>
  <c r="W140" i="4"/>
  <c r="V140" i="4"/>
  <c r="Q140" i="4"/>
  <c r="O140" i="4" s="1"/>
  <c r="L140" i="4"/>
  <c r="J140" i="4" a="1"/>
  <c r="J140" i="4" s="1"/>
  <c r="I140" i="4"/>
  <c r="F140" i="4"/>
  <c r="B140" i="4" s="1" a="1"/>
  <c r="B140" i="4" s="1"/>
  <c r="C140" i="4" s="1"/>
  <c r="W139" i="4"/>
  <c r="V139" i="4"/>
  <c r="Q139" i="4"/>
  <c r="O139" i="4" s="1"/>
  <c r="L139" i="4"/>
  <c r="J139" i="4" a="1"/>
  <c r="J139" i="4" s="1"/>
  <c r="I139" i="4"/>
  <c r="F139" i="4"/>
  <c r="B139" i="4" s="1" a="1"/>
  <c r="B139" i="4" s="1"/>
  <c r="C139" i="4" s="1"/>
  <c r="W138" i="4"/>
  <c r="Q138" i="4"/>
  <c r="O138" i="4" s="1"/>
  <c r="L138" i="4"/>
  <c r="J138" i="4" a="1"/>
  <c r="J138" i="4" s="1"/>
  <c r="I138" i="4"/>
  <c r="F138" i="4"/>
  <c r="B138" i="4" s="1" a="1"/>
  <c r="B138" i="4" s="1"/>
  <c r="C138" i="4" s="1"/>
  <c r="W137" i="4"/>
  <c r="V137" i="4"/>
  <c r="Q137" i="4"/>
  <c r="O137" i="4" s="1"/>
  <c r="J137" i="4" a="1"/>
  <c r="J137" i="4" s="1"/>
  <c r="I137" i="4"/>
  <c r="C137" i="4"/>
  <c r="W136" i="4"/>
  <c r="V136" i="4"/>
  <c r="Q136" i="4"/>
  <c r="O136" i="4" s="1"/>
  <c r="L136" i="4"/>
  <c r="J136" i="4" a="1"/>
  <c r="J136" i="4" s="1"/>
  <c r="I136" i="4"/>
  <c r="F136" i="4"/>
  <c r="B136" i="4" s="1" a="1"/>
  <c r="B136" i="4" s="1"/>
  <c r="C136" i="4" s="1"/>
  <c r="W135" i="4"/>
  <c r="V135" i="4"/>
  <c r="Q135" i="4"/>
  <c r="O135" i="4" s="1"/>
  <c r="L135" i="4"/>
  <c r="J135" i="4" a="1"/>
  <c r="J135" i="4" s="1"/>
  <c r="I135" i="4"/>
  <c r="F135" i="4"/>
  <c r="B135" i="4" s="1" a="1"/>
  <c r="B135" i="4" s="1"/>
  <c r="C135" i="4" s="1"/>
  <c r="W134" i="4"/>
  <c r="V134" i="4"/>
  <c r="Q134" i="4"/>
  <c r="O134" i="4" s="1"/>
  <c r="L134" i="4"/>
  <c r="J134" i="4" a="1"/>
  <c r="J134" i="4" s="1"/>
  <c r="I134" i="4"/>
  <c r="F134" i="4"/>
  <c r="B134" i="4" s="1" a="1"/>
  <c r="B134" i="4" s="1"/>
  <c r="C134" i="4" s="1"/>
  <c r="W133" i="4"/>
  <c r="Q133" i="4"/>
  <c r="O133" i="4" s="1"/>
  <c r="L133" i="4"/>
  <c r="J133" i="4" a="1"/>
  <c r="J133" i="4" s="1"/>
  <c r="I133" i="4"/>
  <c r="F133" i="4"/>
  <c r="B133" i="4" s="1" a="1"/>
  <c r="B133" i="4" s="1"/>
  <c r="C133" i="4" s="1"/>
  <c r="C132" i="4"/>
  <c r="W127" i="4"/>
  <c r="V127" i="4"/>
  <c r="Q127" i="4"/>
  <c r="O127" i="4" s="1"/>
  <c r="L127" i="4"/>
  <c r="J127" i="4" a="1"/>
  <c r="J127" i="4" s="1"/>
  <c r="I127" i="4"/>
  <c r="B127" i="4" a="1"/>
  <c r="B127" i="4" s="1"/>
  <c r="C127" i="4" s="1"/>
  <c r="W126" i="4"/>
  <c r="V126" i="4"/>
  <c r="Q126" i="4"/>
  <c r="O126" i="4" s="1"/>
  <c r="L126" i="4"/>
  <c r="J126" i="4" a="1"/>
  <c r="J126" i="4" s="1"/>
  <c r="I126" i="4"/>
  <c r="B126" i="4" a="1"/>
  <c r="B126" i="4" s="1"/>
  <c r="C126" i="4" s="1"/>
  <c r="W125" i="4"/>
  <c r="V125" i="4"/>
  <c r="Q125" i="4"/>
  <c r="O125" i="4" s="1"/>
  <c r="L125" i="4"/>
  <c r="J125" i="4" a="1"/>
  <c r="J125" i="4" s="1"/>
  <c r="I125" i="4"/>
  <c r="B125" i="4" a="1"/>
  <c r="B125" i="4" s="1"/>
  <c r="C125" i="4" s="1"/>
  <c r="W124" i="4"/>
  <c r="V124" i="4"/>
  <c r="Q124" i="4"/>
  <c r="O124" i="4" s="1"/>
  <c r="J124" i="4" a="1"/>
  <c r="J124" i="4" s="1"/>
  <c r="I124" i="4"/>
  <c r="C124" i="4"/>
  <c r="W123" i="4"/>
  <c r="V123" i="4"/>
  <c r="Q123" i="4"/>
  <c r="O123" i="4" s="1"/>
  <c r="L123" i="4"/>
  <c r="J123" i="4" a="1"/>
  <c r="J123" i="4" s="1"/>
  <c r="I123" i="4"/>
  <c r="B123" i="4" a="1"/>
  <c r="B123" i="4" s="1"/>
  <c r="C123" i="4" s="1"/>
  <c r="W122" i="4"/>
  <c r="V122" i="4"/>
  <c r="Q122" i="4"/>
  <c r="O122" i="4" s="1"/>
  <c r="L122" i="4"/>
  <c r="J122" i="4" a="1"/>
  <c r="J122" i="4" s="1"/>
  <c r="I122" i="4"/>
  <c r="B122" i="4" a="1"/>
  <c r="B122" i="4" s="1"/>
  <c r="C122" i="4" s="1"/>
  <c r="W121" i="4"/>
  <c r="V121" i="4"/>
  <c r="Q121" i="4"/>
  <c r="O121" i="4" s="1"/>
  <c r="L121" i="4"/>
  <c r="J121" i="4" a="1"/>
  <c r="J121" i="4" s="1"/>
  <c r="I121" i="4"/>
  <c r="B121" i="4" a="1"/>
  <c r="B121" i="4" s="1"/>
  <c r="C121" i="4" s="1"/>
  <c r="W120" i="4"/>
  <c r="V120" i="4"/>
  <c r="Q120" i="4"/>
  <c r="O120" i="4" s="1"/>
  <c r="J120" i="4" a="1"/>
  <c r="J120" i="4" s="1"/>
  <c r="I120" i="4"/>
  <c r="C120" i="4"/>
  <c r="W119" i="4"/>
  <c r="V119" i="4"/>
  <c r="Q119" i="4"/>
  <c r="O119" i="4" s="1"/>
  <c r="L119" i="4"/>
  <c r="J119" i="4" a="1"/>
  <c r="J119" i="4" s="1"/>
  <c r="I119" i="4"/>
  <c r="B119" i="4" a="1"/>
  <c r="B119" i="4" s="1"/>
  <c r="C119" i="4" s="1"/>
  <c r="W118" i="4"/>
  <c r="V118" i="4"/>
  <c r="Q118" i="4"/>
  <c r="O118" i="4" s="1"/>
  <c r="L118" i="4"/>
  <c r="J118" i="4" a="1"/>
  <c r="J118" i="4" s="1"/>
  <c r="I118" i="4"/>
  <c r="B118" i="4" a="1"/>
  <c r="B118" i="4" s="1"/>
  <c r="C118" i="4" s="1"/>
  <c r="W117" i="4"/>
  <c r="V117" i="4"/>
  <c r="Q117" i="4"/>
  <c r="O117" i="4" s="1"/>
  <c r="L117" i="4"/>
  <c r="J117" i="4" a="1"/>
  <c r="J117" i="4" s="1"/>
  <c r="I117" i="4"/>
  <c r="B117" i="4" a="1"/>
  <c r="B117" i="4" s="1"/>
  <c r="C117" i="4" s="1"/>
  <c r="W116" i="4"/>
  <c r="V116" i="4"/>
  <c r="Q116" i="4"/>
  <c r="O116" i="4" s="1"/>
  <c r="J116" i="4" a="1"/>
  <c r="J116" i="4" s="1"/>
  <c r="I116" i="4"/>
  <c r="C116" i="4"/>
  <c r="W115" i="4"/>
  <c r="V115" i="4"/>
  <c r="Q115" i="4"/>
  <c r="O115" i="4" s="1"/>
  <c r="L115" i="4"/>
  <c r="J115" i="4" a="1"/>
  <c r="J115" i="4" s="1"/>
  <c r="I115" i="4"/>
  <c r="F115" i="4"/>
  <c r="B115" i="4" s="1" a="1"/>
  <c r="B115" i="4" s="1"/>
  <c r="C115" i="4" s="1"/>
  <c r="W114" i="4"/>
  <c r="V114" i="4"/>
  <c r="Q114" i="4"/>
  <c r="O114" i="4" s="1"/>
  <c r="I114" i="4"/>
  <c r="C114" i="4"/>
  <c r="W113" i="4"/>
  <c r="V113" i="4"/>
  <c r="Q113" i="4"/>
  <c r="O113" i="4" s="1"/>
  <c r="L113" i="4"/>
  <c r="J113" i="4" a="1"/>
  <c r="J113" i="4" s="1"/>
  <c r="I113" i="4"/>
  <c r="B113" i="4" a="1"/>
  <c r="B113" i="4" s="1"/>
  <c r="C113" i="4" s="1"/>
  <c r="W112" i="4"/>
  <c r="V112" i="4"/>
  <c r="Q112" i="4"/>
  <c r="O112" i="4" s="1"/>
  <c r="L112" i="4"/>
  <c r="J112" i="4" a="1"/>
  <c r="J112" i="4" s="1"/>
  <c r="I112" i="4"/>
  <c r="B112" i="4" a="1"/>
  <c r="B112" i="4" s="1"/>
  <c r="C112" i="4" s="1"/>
  <c r="W111" i="4"/>
  <c r="V111" i="4"/>
  <c r="Q111" i="4"/>
  <c r="O111" i="4" s="1"/>
  <c r="L111" i="4"/>
  <c r="J111" i="4" a="1"/>
  <c r="J111" i="4" s="1"/>
  <c r="I111" i="4"/>
  <c r="B111" i="4" a="1"/>
  <c r="B111" i="4" s="1"/>
  <c r="C111" i="4" s="1"/>
  <c r="W110" i="4"/>
  <c r="V110" i="4"/>
  <c r="Q110" i="4"/>
  <c r="O110" i="4" s="1"/>
  <c r="J110" i="4" a="1"/>
  <c r="J110" i="4" s="1"/>
  <c r="I110" i="4"/>
  <c r="C110" i="4"/>
  <c r="X109" i="4"/>
  <c r="W109" i="4" s="1"/>
  <c r="V109" i="4"/>
  <c r="L109" i="4"/>
  <c r="J109" i="4" a="1"/>
  <c r="J109" i="4" s="1"/>
  <c r="I109" i="4"/>
  <c r="B109" i="4" a="1"/>
  <c r="B109" i="4" s="1"/>
  <c r="C109" i="4" s="1"/>
  <c r="X108" i="4"/>
  <c r="W108" i="4" s="1"/>
  <c r="V108" i="4"/>
  <c r="L108" i="4"/>
  <c r="J108" i="4" a="1"/>
  <c r="J108" i="4" s="1"/>
  <c r="I108" i="4"/>
  <c r="B108" i="4" a="1"/>
  <c r="B108" i="4" s="1"/>
  <c r="C108" i="4" s="1"/>
  <c r="X107" i="4"/>
  <c r="W107" i="4" s="1"/>
  <c r="V107" i="4"/>
  <c r="L107" i="4"/>
  <c r="J107" i="4" a="1"/>
  <c r="J107" i="4" s="1"/>
  <c r="I107" i="4"/>
  <c r="B107" i="4" a="1"/>
  <c r="B107" i="4" s="1"/>
  <c r="C107" i="4" s="1"/>
  <c r="X106" i="4"/>
  <c r="W106" i="4" s="1"/>
  <c r="V106" i="4"/>
  <c r="L106" i="4"/>
  <c r="J106" i="4" a="1"/>
  <c r="J106" i="4" s="1"/>
  <c r="I106" i="4"/>
  <c r="B106" i="4" a="1"/>
  <c r="B106" i="4" s="1"/>
  <c r="C106" i="4" s="1"/>
  <c r="W105" i="4"/>
  <c r="V105" i="4"/>
  <c r="Q105" i="4"/>
  <c r="O105" i="4" s="1"/>
  <c r="I105" i="4"/>
  <c r="C105" i="4"/>
  <c r="W104" i="4"/>
  <c r="V104" i="4"/>
  <c r="Q104" i="4"/>
  <c r="O104" i="4" s="1"/>
  <c r="L104" i="4"/>
  <c r="J104" i="4" a="1"/>
  <c r="J104" i="4" s="1"/>
  <c r="I104" i="4"/>
  <c r="F104" i="4"/>
  <c r="B104" i="4" s="1" a="1"/>
  <c r="B104" i="4" s="1"/>
  <c r="C104" i="4" s="1"/>
  <c r="W103" i="4"/>
  <c r="V103" i="4"/>
  <c r="Q103" i="4"/>
  <c r="O103" i="4" s="1"/>
  <c r="L103" i="4"/>
  <c r="J103" i="4" a="1"/>
  <c r="J103" i="4" s="1"/>
  <c r="I103" i="4"/>
  <c r="F103" i="4"/>
  <c r="B103" i="4" s="1" a="1"/>
  <c r="B103" i="4" s="1"/>
  <c r="C103" i="4" s="1"/>
  <c r="W102" i="4"/>
  <c r="V102" i="4"/>
  <c r="Q102" i="4"/>
  <c r="O102" i="4" s="1"/>
  <c r="L102" i="4"/>
  <c r="J102" i="4" a="1"/>
  <c r="J102" i="4" s="1"/>
  <c r="I102" i="4"/>
  <c r="F102" i="4"/>
  <c r="B102" i="4" s="1" a="1"/>
  <c r="B102" i="4" s="1"/>
  <c r="C102" i="4" s="1"/>
  <c r="W101" i="4"/>
  <c r="Q101" i="4"/>
  <c r="O101" i="4" s="1"/>
  <c r="L101" i="4"/>
  <c r="J101" i="4" a="1"/>
  <c r="J101" i="4" s="1"/>
  <c r="I101" i="4"/>
  <c r="F101" i="4"/>
  <c r="B101" i="4" s="1" a="1"/>
  <c r="B101" i="4" s="1"/>
  <c r="C101" i="4" s="1"/>
  <c r="W100" i="4"/>
  <c r="V100" i="4"/>
  <c r="Q100" i="4"/>
  <c r="O100" i="4" s="1"/>
  <c r="J100" i="4" a="1"/>
  <c r="J100" i="4" s="1"/>
  <c r="I100" i="4"/>
  <c r="C100" i="4"/>
  <c r="W99" i="4"/>
  <c r="V99" i="4"/>
  <c r="Q99" i="4"/>
  <c r="O99" i="4" s="1"/>
  <c r="L99" i="4"/>
  <c r="J99" i="4" a="1"/>
  <c r="J99" i="4" s="1"/>
  <c r="I99" i="4"/>
  <c r="F99" i="4"/>
  <c r="B99" i="4" s="1" a="1"/>
  <c r="B99" i="4" s="1"/>
  <c r="C99" i="4" s="1"/>
  <c r="W98" i="4"/>
  <c r="V98" i="4"/>
  <c r="Q98" i="4"/>
  <c r="O98" i="4" s="1"/>
  <c r="L98" i="4"/>
  <c r="J98" i="4" a="1"/>
  <c r="J98" i="4" s="1"/>
  <c r="I98" i="4"/>
  <c r="F98" i="4"/>
  <c r="B98" i="4" s="1" a="1"/>
  <c r="B98" i="4" s="1"/>
  <c r="C98" i="4" s="1"/>
  <c r="W97" i="4"/>
  <c r="V97" i="4"/>
  <c r="Q97" i="4"/>
  <c r="O97" i="4" s="1"/>
  <c r="L97" i="4"/>
  <c r="J97" i="4" a="1"/>
  <c r="J97" i="4" s="1"/>
  <c r="I97" i="4"/>
  <c r="F97" i="4"/>
  <c r="B97" i="4" s="1" a="1"/>
  <c r="B97" i="4" s="1"/>
  <c r="C97" i="4" s="1"/>
  <c r="W96" i="4"/>
  <c r="Q96" i="4"/>
  <c r="O96" i="4" s="1"/>
  <c r="L96" i="4"/>
  <c r="J96" i="4" a="1"/>
  <c r="J96" i="4" s="1"/>
  <c r="I96" i="4"/>
  <c r="F96" i="4"/>
  <c r="B96" i="4" s="1" a="1"/>
  <c r="B96" i="4" s="1"/>
  <c r="C96" i="4" s="1"/>
  <c r="C95" i="4"/>
  <c r="C13" i="4"/>
  <c r="C17" i="4"/>
  <c r="C23" i="4"/>
  <c r="C28" i="4"/>
  <c r="C32" i="4"/>
  <c r="C35" i="4"/>
  <c r="C37" i="4"/>
  <c r="C41" i="4"/>
  <c r="C45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4" i="4"/>
  <c r="C79" i="4"/>
  <c r="C83" i="4"/>
  <c r="C89" i="4"/>
  <c r="C8" i="4"/>
  <c r="W92" i="4"/>
  <c r="V92" i="4"/>
  <c r="Q92" i="4"/>
  <c r="O92" i="4" s="1"/>
  <c r="L92" i="4"/>
  <c r="J92" i="4" a="1"/>
  <c r="J92" i="4" s="1"/>
  <c r="I92" i="4"/>
  <c r="B92" i="4" a="1"/>
  <c r="B92" i="4" s="1"/>
  <c r="C92" i="4" s="1"/>
  <c r="W91" i="4"/>
  <c r="V91" i="4"/>
  <c r="Q91" i="4"/>
  <c r="O91" i="4" s="1"/>
  <c r="L91" i="4"/>
  <c r="J91" i="4" a="1"/>
  <c r="J91" i="4" s="1"/>
  <c r="I91" i="4"/>
  <c r="B91" i="4" a="1"/>
  <c r="B91" i="4" s="1"/>
  <c r="C91" i="4" s="1"/>
  <c r="W90" i="4"/>
  <c r="V90" i="4"/>
  <c r="Q90" i="4"/>
  <c r="O90" i="4" s="1"/>
  <c r="L90" i="4"/>
  <c r="J90" i="4" a="1"/>
  <c r="J90" i="4" s="1"/>
  <c r="I90" i="4"/>
  <c r="B90" i="4" a="1"/>
  <c r="B90" i="4" s="1"/>
  <c r="C90" i="4" s="1"/>
  <c r="W89" i="4"/>
  <c r="V89" i="4"/>
  <c r="Q89" i="4"/>
  <c r="O89" i="4" s="1"/>
  <c r="I89" i="4"/>
  <c r="W86" i="4"/>
  <c r="V86" i="4"/>
  <c r="Q86" i="4"/>
  <c r="O86" i="4" s="1"/>
  <c r="L86" i="4"/>
  <c r="J86" i="4" a="1"/>
  <c r="J86" i="4" s="1"/>
  <c r="I86" i="4"/>
  <c r="B86" i="4" a="1"/>
  <c r="B86" i="4" s="1"/>
  <c r="C86" i="4" s="1"/>
  <c r="W85" i="4"/>
  <c r="V85" i="4"/>
  <c r="Q85" i="4"/>
  <c r="O85" i="4" s="1"/>
  <c r="L85" i="4"/>
  <c r="J85" i="4" a="1"/>
  <c r="J85" i="4" s="1"/>
  <c r="I85" i="4"/>
  <c r="B85" i="4" a="1"/>
  <c r="B85" i="4" s="1"/>
  <c r="C85" i="4" s="1"/>
  <c r="W84" i="4"/>
  <c r="V84" i="4"/>
  <c r="Q84" i="4"/>
  <c r="O84" i="4" s="1"/>
  <c r="L84" i="4"/>
  <c r="J84" i="4" a="1"/>
  <c r="J84" i="4" s="1"/>
  <c r="I84" i="4"/>
  <c r="B84" i="4" a="1"/>
  <c r="B84" i="4" s="1"/>
  <c r="C84" i="4" s="1"/>
  <c r="W83" i="4"/>
  <c r="V83" i="4"/>
  <c r="Q83" i="4"/>
  <c r="O83" i="4" s="1"/>
  <c r="J83" i="4" a="1"/>
  <c r="J83" i="4" s="1"/>
  <c r="I83" i="4"/>
  <c r="W82" i="4"/>
  <c r="V82" i="4"/>
  <c r="L82" i="4"/>
  <c r="J82" i="4" a="1"/>
  <c r="J82" i="4" s="1"/>
  <c r="I82" i="4"/>
  <c r="B82" i="4" a="1"/>
  <c r="B82" i="4" s="1"/>
  <c r="C82" i="4" s="1"/>
  <c r="W81" i="4"/>
  <c r="V81" i="4"/>
  <c r="L81" i="4"/>
  <c r="J81" i="4" a="1"/>
  <c r="J81" i="4" s="1"/>
  <c r="I81" i="4"/>
  <c r="B81" i="4" a="1"/>
  <c r="B81" i="4" s="1"/>
  <c r="C81" i="4" s="1"/>
  <c r="V80" i="4"/>
  <c r="L80" i="4"/>
  <c r="J80" i="4" a="1"/>
  <c r="J80" i="4" s="1"/>
  <c r="I80" i="4"/>
  <c r="B80" i="4" a="1"/>
  <c r="B80" i="4" s="1"/>
  <c r="C80" i="4" s="1"/>
  <c r="W79" i="4"/>
  <c r="V79" i="4"/>
  <c r="Q79" i="4"/>
  <c r="O79" i="4" s="1"/>
  <c r="I79" i="4"/>
  <c r="W78" i="4"/>
  <c r="V78" i="4"/>
  <c r="Q78" i="4"/>
  <c r="O78" i="4" s="1"/>
  <c r="L78" i="4"/>
  <c r="J78" i="4" a="1"/>
  <c r="J78" i="4" s="1"/>
  <c r="I78" i="4"/>
  <c r="F78" i="4"/>
  <c r="B78" i="4" s="1" a="1"/>
  <c r="B78" i="4" s="1"/>
  <c r="C78" i="4" s="1"/>
  <c r="W77" i="4"/>
  <c r="V77" i="4"/>
  <c r="Q77" i="4"/>
  <c r="O77" i="4" s="1"/>
  <c r="L77" i="4"/>
  <c r="J77" i="4" a="1"/>
  <c r="J77" i="4" s="1"/>
  <c r="I77" i="4"/>
  <c r="F77" i="4"/>
  <c r="B77" i="4" s="1" a="1"/>
  <c r="B77" i="4" s="1"/>
  <c r="C77" i="4" s="1"/>
  <c r="W76" i="4"/>
  <c r="V76" i="4"/>
  <c r="Q76" i="4"/>
  <c r="O76" i="4" s="1"/>
  <c r="L76" i="4"/>
  <c r="J76" i="4" a="1"/>
  <c r="J76" i="4" s="1"/>
  <c r="I76" i="4"/>
  <c r="F76" i="4"/>
  <c r="B76" i="4" s="1" a="1"/>
  <c r="B76" i="4" s="1"/>
  <c r="C76" i="4" s="1"/>
  <c r="W75" i="4"/>
  <c r="Q75" i="4"/>
  <c r="O75" i="4" s="1"/>
  <c r="L75" i="4"/>
  <c r="J75" i="4" a="1"/>
  <c r="J75" i="4" s="1"/>
  <c r="I75" i="4"/>
  <c r="F75" i="4"/>
  <c r="B75" i="4" s="1" a="1"/>
  <c r="B75" i="4" s="1"/>
  <c r="C75" i="4" s="1"/>
  <c r="W74" i="4"/>
  <c r="V74" i="4"/>
  <c r="Q74" i="4"/>
  <c r="O74" i="4" s="1"/>
  <c r="J74" i="4" a="1"/>
  <c r="J74" i="4" s="1"/>
  <c r="I74" i="4"/>
  <c r="W73" i="4"/>
  <c r="V73" i="4"/>
  <c r="Q73" i="4"/>
  <c r="O73" i="4" s="1"/>
  <c r="L73" i="4"/>
  <c r="J73" i="4" a="1"/>
  <c r="J73" i="4" s="1"/>
  <c r="I73" i="4"/>
  <c r="F73" i="4"/>
  <c r="B73" i="4" s="1" a="1"/>
  <c r="B73" i="4" s="1"/>
  <c r="C73" i="4" s="1"/>
  <c r="W72" i="4"/>
  <c r="V72" i="4"/>
  <c r="Q72" i="4"/>
  <c r="O72" i="4" s="1"/>
  <c r="L72" i="4"/>
  <c r="J72" i="4" a="1"/>
  <c r="J72" i="4" s="1"/>
  <c r="I72" i="4"/>
  <c r="F72" i="4"/>
  <c r="B72" i="4" s="1" a="1"/>
  <c r="B72" i="4" s="1"/>
  <c r="C72" i="4" s="1"/>
  <c r="W71" i="4"/>
  <c r="V71" i="4"/>
  <c r="Q71" i="4"/>
  <c r="O71" i="4" s="1"/>
  <c r="L71" i="4"/>
  <c r="J71" i="4" a="1"/>
  <c r="J71" i="4" s="1"/>
  <c r="I71" i="4"/>
  <c r="F71" i="4"/>
  <c r="B71" i="4" s="1" a="1"/>
  <c r="B71" i="4" s="1"/>
  <c r="C71" i="4" s="1"/>
  <c r="W70" i="4"/>
  <c r="Q70" i="4"/>
  <c r="O70" i="4" s="1"/>
  <c r="L70" i="4"/>
  <c r="J70" i="4" a="1"/>
  <c r="J70" i="4" s="1"/>
  <c r="I70" i="4"/>
  <c r="F70" i="4"/>
  <c r="B70" i="4" s="1" a="1"/>
  <c r="B70" i="4" s="1"/>
  <c r="C70" i="4" s="1"/>
  <c r="O12" i="7"/>
  <c r="N12" i="7"/>
  <c r="F12" i="7" a="1"/>
  <c r="F12" i="7" s="1"/>
  <c r="N5" i="7"/>
  <c r="N6" i="7"/>
  <c r="N7" i="7"/>
  <c r="N8" i="7"/>
  <c r="N9" i="7"/>
  <c r="N11" i="7"/>
  <c r="N13" i="7"/>
  <c r="O13" i="7"/>
  <c r="F13" i="7" a="1"/>
  <c r="F13" i="7" s="1"/>
  <c r="O11" i="7"/>
  <c r="F11" i="7" a="1"/>
  <c r="F11" i="7" s="1"/>
  <c r="O23" i="7" l="1"/>
  <c r="O15" i="7"/>
  <c r="O16" i="7"/>
  <c r="O18" i="7"/>
  <c r="O19" i="7"/>
  <c r="O5" i="7"/>
  <c r="O6" i="7"/>
  <c r="O7" i="7"/>
  <c r="O8" i="7"/>
  <c r="O9" i="7"/>
  <c r="O4" i="7"/>
  <c r="M11" i="3"/>
  <c r="F23" i="7" a="1"/>
  <c r="F23" i="7" s="1"/>
  <c r="M12" i="3"/>
  <c r="M10" i="3"/>
  <c r="Q43" i="4"/>
  <c r="O43" i="4" s="1"/>
  <c r="Q44" i="4"/>
  <c r="O44" i="4" s="1"/>
  <c r="Q40" i="4"/>
  <c r="O40" i="4" s="1"/>
  <c r="Q39" i="4"/>
  <c r="O39" i="4" s="1"/>
  <c r="X27" i="4"/>
  <c r="W27" i="4" s="1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4" i="4"/>
  <c r="X26" i="4"/>
  <c r="W26" i="4" s="1"/>
  <c r="X25" i="4"/>
  <c r="W25" i="4" s="1"/>
  <c r="X24" i="4"/>
  <c r="W24" i="4" s="1"/>
  <c r="Q34" i="4"/>
  <c r="O34" i="4" s="1"/>
  <c r="Q33" i="4"/>
  <c r="O33" i="4" s="1"/>
  <c r="B34" i="4" a="1"/>
  <c r="B34" i="4" s="1"/>
  <c r="C34" i="4" s="1"/>
  <c r="B33" i="4" a="1"/>
  <c r="B33" i="4" s="1"/>
  <c r="C33" i="4" s="1"/>
  <c r="V34" i="4"/>
  <c r="L34" i="4"/>
  <c r="J34" i="4" a="1"/>
  <c r="J34" i="4" s="1"/>
  <c r="I34" i="4"/>
  <c r="V33" i="4"/>
  <c r="L33" i="4"/>
  <c r="J33" i="4" a="1"/>
  <c r="J33" i="4" s="1"/>
  <c r="I33" i="4"/>
  <c r="V32" i="4"/>
  <c r="Q32" i="4"/>
  <c r="O32" i="4" s="1"/>
  <c r="I32" i="4"/>
  <c r="V6" i="4"/>
  <c r="V7" i="4"/>
  <c r="V8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7" i="4"/>
  <c r="V38" i="4"/>
  <c r="V39" i="4"/>
  <c r="V40" i="4"/>
  <c r="V41" i="4"/>
  <c r="V42" i="4"/>
  <c r="V43" i="4"/>
  <c r="V44" i="4"/>
  <c r="V45" i="4"/>
  <c r="V46" i="4"/>
  <c r="V47" i="4"/>
  <c r="V48" i="4"/>
  <c r="V35" i="4"/>
  <c r="V36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5" i="4"/>
  <c r="B27" i="4" a="1"/>
  <c r="B27" i="4" s="1"/>
  <c r="C27" i="4" s="1"/>
  <c r="B26" i="4" a="1"/>
  <c r="B26" i="4" s="1"/>
  <c r="C26" i="4" s="1"/>
  <c r="B25" i="4" a="1"/>
  <c r="B25" i="4" s="1"/>
  <c r="C25" i="4" s="1"/>
  <c r="B24" i="4" a="1"/>
  <c r="B24" i="4" s="1"/>
  <c r="C24" i="4" s="1"/>
  <c r="L27" i="4"/>
  <c r="J27" i="4" a="1"/>
  <c r="J27" i="4" s="1"/>
  <c r="I27" i="4"/>
  <c r="L26" i="4"/>
  <c r="J26" i="4" a="1"/>
  <c r="J26" i="4" s="1"/>
  <c r="I26" i="4"/>
  <c r="L25" i="4"/>
  <c r="J25" i="4" a="1"/>
  <c r="J25" i="4" s="1"/>
  <c r="I25" i="4"/>
  <c r="L24" i="4"/>
  <c r="J24" i="4" a="1"/>
  <c r="J24" i="4" s="1"/>
  <c r="I24" i="4"/>
  <c r="Q23" i="4"/>
  <c r="O23" i="4" s="1"/>
  <c r="I23" i="4"/>
  <c r="Q12" i="4" l="1"/>
  <c r="O12" i="4" s="1"/>
  <c r="Q11" i="4"/>
  <c r="O11" i="4" s="1"/>
  <c r="Q10" i="4"/>
  <c r="O10" i="4" s="1"/>
  <c r="Q9" i="4"/>
  <c r="O9" i="4" s="1"/>
  <c r="Q7" i="4"/>
  <c r="O7" i="4" s="1"/>
  <c r="Q6" i="4"/>
  <c r="O6" i="4" s="1"/>
  <c r="Q5" i="4"/>
  <c r="O5" i="4" s="1"/>
  <c r="Q4" i="4"/>
  <c r="O4" i="4" s="1"/>
  <c r="Q48" i="4"/>
  <c r="O48" i="4" s="1"/>
  <c r="L48" i="4"/>
  <c r="J48" i="4" a="1"/>
  <c r="J48" i="4" s="1"/>
  <c r="I48" i="4"/>
  <c r="B48" i="4" a="1"/>
  <c r="B48" i="4" s="1"/>
  <c r="C48" i="4" s="1"/>
  <c r="Q47" i="4"/>
  <c r="O47" i="4" s="1"/>
  <c r="L47" i="4"/>
  <c r="J47" i="4" a="1"/>
  <c r="J47" i="4" s="1"/>
  <c r="I47" i="4"/>
  <c r="B47" i="4" a="1"/>
  <c r="B47" i="4" s="1"/>
  <c r="C47" i="4" s="1"/>
  <c r="Q46" i="4"/>
  <c r="O46" i="4" s="1"/>
  <c r="L46" i="4"/>
  <c r="J46" i="4" a="1"/>
  <c r="J46" i="4" s="1"/>
  <c r="I46" i="4"/>
  <c r="B46" i="4" a="1"/>
  <c r="B46" i="4" s="1"/>
  <c r="C46" i="4" s="1"/>
  <c r="Q45" i="4"/>
  <c r="O45" i="4" s="1"/>
  <c r="J45" i="4" a="1"/>
  <c r="J45" i="4" s="1"/>
  <c r="I45" i="4"/>
  <c r="L44" i="4"/>
  <c r="J44" i="4" a="1"/>
  <c r="J44" i="4" s="1"/>
  <c r="I44" i="4"/>
  <c r="B44" i="4" a="1"/>
  <c r="B44" i="4" s="1"/>
  <c r="C44" i="4" s="1"/>
  <c r="L43" i="4"/>
  <c r="J43" i="4" a="1"/>
  <c r="J43" i="4" s="1"/>
  <c r="I43" i="4"/>
  <c r="B43" i="4" a="1"/>
  <c r="B43" i="4" s="1"/>
  <c r="C43" i="4" s="1"/>
  <c r="Q42" i="4"/>
  <c r="O42" i="4" s="1"/>
  <c r="L42" i="4"/>
  <c r="J42" i="4" a="1"/>
  <c r="J42" i="4" s="1"/>
  <c r="I42" i="4"/>
  <c r="B42" i="4" a="1"/>
  <c r="B42" i="4" s="1"/>
  <c r="C42" i="4" s="1"/>
  <c r="Q41" i="4"/>
  <c r="O41" i="4" s="1"/>
  <c r="J41" i="4" a="1"/>
  <c r="J41" i="4" s="1"/>
  <c r="I41" i="4"/>
  <c r="S10" i="8" a="1"/>
  <c r="S10" i="8" s="1"/>
  <c r="S9" i="8" a="1"/>
  <c r="S9" i="8" s="1"/>
  <c r="D10" i="8" a="1"/>
  <c r="D10" i="8" s="1"/>
  <c r="R12" i="3" s="1"/>
  <c r="D9" i="8" a="1"/>
  <c r="D9" i="8" s="1"/>
  <c r="R11" i="3" s="1"/>
  <c r="B10" i="8"/>
  <c r="B9" i="8"/>
  <c r="Z12" i="3" a="1"/>
  <c r="Z12" i="3" s="1"/>
  <c r="S12" i="3"/>
  <c r="P12" i="3"/>
  <c r="B12" i="3"/>
  <c r="Z11" i="3" a="1"/>
  <c r="Z11" i="3" s="1"/>
  <c r="S11" i="3"/>
  <c r="P11" i="3"/>
  <c r="B11" i="3"/>
  <c r="Q31" i="4"/>
  <c r="O31" i="4" s="1"/>
  <c r="L31" i="4"/>
  <c r="J31" i="4" a="1"/>
  <c r="J31" i="4" s="1"/>
  <c r="I31" i="4"/>
  <c r="B31" i="4" a="1"/>
  <c r="B31" i="4" s="1"/>
  <c r="C31" i="4" s="1"/>
  <c r="Q30" i="4"/>
  <c r="O30" i="4" s="1"/>
  <c r="L30" i="4"/>
  <c r="J30" i="4" a="1"/>
  <c r="J30" i="4" s="1"/>
  <c r="I30" i="4"/>
  <c r="B30" i="4" a="1"/>
  <c r="B30" i="4" s="1"/>
  <c r="C30" i="4" s="1"/>
  <c r="Q29" i="4"/>
  <c r="O29" i="4" s="1"/>
  <c r="L29" i="4"/>
  <c r="J29" i="4" a="1"/>
  <c r="J29" i="4" s="1"/>
  <c r="I29" i="4"/>
  <c r="B29" i="4" a="1"/>
  <c r="B29" i="4" s="1"/>
  <c r="C29" i="4" s="1"/>
  <c r="Q28" i="4"/>
  <c r="O28" i="4" s="1"/>
  <c r="J28" i="4" a="1"/>
  <c r="J28" i="4" s="1"/>
  <c r="I28" i="4"/>
  <c r="I39" i="4"/>
  <c r="I40" i="4"/>
  <c r="I35" i="4"/>
  <c r="I36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37" i="4"/>
  <c r="I38" i="4"/>
  <c r="I4" i="4"/>
  <c r="Q35" i="4"/>
  <c r="O35" i="4" s="1"/>
  <c r="Q36" i="4"/>
  <c r="O36" i="4" s="1"/>
  <c r="Q49" i="4"/>
  <c r="O49" i="4" s="1"/>
  <c r="Q50" i="4"/>
  <c r="O50" i="4" s="1"/>
  <c r="Q51" i="4"/>
  <c r="O51" i="4" s="1"/>
  <c r="Q52" i="4"/>
  <c r="O52" i="4" s="1"/>
  <c r="Q53" i="4"/>
  <c r="O53" i="4" s="1"/>
  <c r="Q54" i="4"/>
  <c r="O54" i="4" s="1"/>
  <c r="Q55" i="4"/>
  <c r="O55" i="4" s="1"/>
  <c r="Q56" i="4"/>
  <c r="O56" i="4" s="1"/>
  <c r="Q57" i="4"/>
  <c r="O57" i="4" s="1"/>
  <c r="Q58" i="4"/>
  <c r="O58" i="4" s="1"/>
  <c r="Q59" i="4"/>
  <c r="O59" i="4" s="1"/>
  <c r="Q60" i="4"/>
  <c r="O60" i="4" s="1"/>
  <c r="Q61" i="4"/>
  <c r="O61" i="4" s="1"/>
  <c r="Q62" i="4"/>
  <c r="O62" i="4" s="1"/>
  <c r="Q63" i="4"/>
  <c r="O63" i="4" s="1"/>
  <c r="Q64" i="4"/>
  <c r="O64" i="4" s="1"/>
  <c r="Q65" i="4"/>
  <c r="O65" i="4" s="1"/>
  <c r="Q8" i="4"/>
  <c r="O8" i="4" s="1"/>
  <c r="Q13" i="4"/>
  <c r="O13" i="4" s="1"/>
  <c r="Q14" i="4"/>
  <c r="O14" i="4" s="1"/>
  <c r="Q15" i="4"/>
  <c r="O15" i="4" s="1"/>
  <c r="Q16" i="4"/>
  <c r="O16" i="4" s="1"/>
  <c r="Q17" i="4"/>
  <c r="O17" i="4" s="1"/>
  <c r="Q18" i="4"/>
  <c r="O18" i="4" s="1"/>
  <c r="Q19" i="4"/>
  <c r="O19" i="4" s="1"/>
  <c r="Q20" i="4"/>
  <c r="O20" i="4" s="1"/>
  <c r="Q21" i="4"/>
  <c r="O21" i="4" s="1"/>
  <c r="Q22" i="4"/>
  <c r="O22" i="4" s="1"/>
  <c r="Q37" i="4"/>
  <c r="O37" i="4" s="1"/>
  <c r="Q38" i="4"/>
  <c r="O38" i="4" s="1"/>
  <c r="S8" i="8" a="1"/>
  <c r="S8" i="8" s="1"/>
  <c r="D8" i="8" a="1"/>
  <c r="D8" i="8" s="1"/>
  <c r="R10" i="3" s="1"/>
  <c r="B3" i="8"/>
  <c r="B4" i="8"/>
  <c r="B5" i="8"/>
  <c r="B6" i="8"/>
  <c r="B7" i="8"/>
  <c r="B8" i="8"/>
  <c r="B13" i="8"/>
  <c r="B14" i="8"/>
  <c r="B2" i="8"/>
  <c r="Z10" i="3" a="1"/>
  <c r="Z10" i="3" s="1"/>
  <c r="S10" i="3"/>
  <c r="P10" i="3"/>
  <c r="O10" i="3"/>
  <c r="B10" i="3"/>
  <c r="S3" i="8" a="1"/>
  <c r="S3" i="8" s="1"/>
  <c r="S4" i="8" a="1"/>
  <c r="S4" i="8" s="1"/>
  <c r="S5" i="8" a="1"/>
  <c r="S5" i="8" s="1"/>
  <c r="S6" i="8" a="1"/>
  <c r="S6" i="8" s="1"/>
  <c r="S7" i="8" a="1"/>
  <c r="S7" i="8" s="1"/>
  <c r="S12" i="8" a="1"/>
  <c r="S12" i="8" s="1"/>
  <c r="S13" i="8" a="1"/>
  <c r="S13" i="8" s="1"/>
  <c r="S14" i="8" a="1"/>
  <c r="S14" i="8" s="1"/>
  <c r="S2" i="8" a="1"/>
  <c r="S2" i="8" s="1"/>
  <c r="D3" i="8" a="1"/>
  <c r="D3" i="8" s="1"/>
  <c r="D4" i="8" a="1"/>
  <c r="D4" i="8" s="1"/>
  <c r="D5" i="8" a="1"/>
  <c r="D5" i="8" s="1"/>
  <c r="D6" i="8" a="1"/>
  <c r="D6" i="8"/>
  <c r="D7" i="8" a="1"/>
  <c r="D7" i="8" s="1"/>
  <c r="D12" i="8" a="1"/>
  <c r="D12" i="8" s="1"/>
  <c r="D13" i="8" a="1"/>
  <c r="D13" i="8" s="1"/>
  <c r="D14" i="8" a="1"/>
  <c r="D14" i="8" s="1"/>
  <c r="R25" i="3" s="1"/>
  <c r="D2" i="8" a="1"/>
  <c r="D2" i="8" s="1"/>
  <c r="R4" i="3" l="1"/>
  <c r="R5" i="3"/>
  <c r="R6" i="3"/>
  <c r="R7" i="3"/>
  <c r="R8" i="3"/>
  <c r="R9" i="3"/>
  <c r="R24" i="3"/>
  <c r="R26" i="3"/>
  <c r="M4" i="3"/>
  <c r="S26" i="3" l="1"/>
  <c r="S24" i="3"/>
  <c r="S5" i="3"/>
  <c r="S6" i="3"/>
  <c r="S7" i="3"/>
  <c r="S8" i="3"/>
  <c r="S9" i="3"/>
  <c r="S4" i="3"/>
  <c r="N4" i="7"/>
  <c r="F26" i="3" l="1"/>
  <c r="B26" i="3"/>
  <c r="B24" i="3"/>
  <c r="B5" i="3"/>
  <c r="B6" i="3"/>
  <c r="B7" i="3"/>
  <c r="B8" i="3"/>
  <c r="B9" i="3"/>
  <c r="B4" i="3"/>
  <c r="N15" i="7"/>
  <c r="N16" i="7"/>
  <c r="N18" i="7"/>
  <c r="N19" i="7"/>
  <c r="F5" i="7" a="1"/>
  <c r="F5" i="7" s="1"/>
  <c r="F6" i="7" a="1"/>
  <c r="F6" i="7" s="1"/>
  <c r="F7" i="7" a="1"/>
  <c r="F7" i="7" s="1"/>
  <c r="F8" i="7" a="1"/>
  <c r="F8" i="7" s="1"/>
  <c r="F9" i="7" a="1"/>
  <c r="F9" i="7" s="1"/>
  <c r="F15" i="7" a="1"/>
  <c r="F15" i="7" s="1"/>
  <c r="F16" i="7" a="1"/>
  <c r="F16" i="7" s="1"/>
  <c r="F18" i="7" a="1"/>
  <c r="F18" i="7" s="1"/>
  <c r="F19" i="7" a="1"/>
  <c r="F19" i="7" s="1"/>
  <c r="F4" i="7" a="1"/>
  <c r="F4" i="7" s="1"/>
  <c r="Z7" i="3" l="1" a="1"/>
  <c r="Z7" i="3" s="1"/>
  <c r="Z6" i="3" a="1"/>
  <c r="Z6" i="3" s="1"/>
  <c r="Z5" i="3" a="1"/>
  <c r="Z5" i="3" s="1"/>
  <c r="Z4" i="3" a="1"/>
  <c r="Z4" i="3" s="1"/>
  <c r="Z8" i="3" a="1"/>
  <c r="Z8" i="3" s="1"/>
  <c r="Z9" i="3" a="1"/>
  <c r="Z9" i="3" s="1"/>
  <c r="L65" i="4" l="1"/>
  <c r="J65" i="4" a="1"/>
  <c r="J65" i="4" s="1"/>
  <c r="L64" i="4"/>
  <c r="J64" i="4" a="1"/>
  <c r="J64" i="4" s="1"/>
  <c r="P9" i="3"/>
  <c r="O9" i="3"/>
  <c r="M9" i="3"/>
  <c r="P8" i="3"/>
  <c r="P7" i="3"/>
  <c r="L62" i="4" l="1"/>
  <c r="J62" i="4" a="1"/>
  <c r="J62" i="4" s="1"/>
  <c r="L61" i="4"/>
  <c r="J61" i="4" a="1"/>
  <c r="J61" i="4" s="1"/>
  <c r="L58" i="4"/>
  <c r="L57" i="4"/>
  <c r="J58" i="4" a="1"/>
  <c r="J58" i="4" s="1"/>
  <c r="J57" i="4" a="1"/>
  <c r="J57" i="4" s="1"/>
  <c r="L53" i="4"/>
  <c r="J53" i="4" a="1"/>
  <c r="J53" i="4" s="1"/>
  <c r="L52" i="4"/>
  <c r="J52" i="4" a="1"/>
  <c r="J52" i="4" s="1"/>
  <c r="B38" i="4" a="1"/>
  <c r="B38" i="4" s="1"/>
  <c r="C38" i="4" s="1"/>
  <c r="B39" i="4" a="1"/>
  <c r="B39" i="4" s="1"/>
  <c r="C39" i="4" s="1"/>
  <c r="B40" i="4" a="1"/>
  <c r="B40" i="4" s="1"/>
  <c r="C40" i="4" s="1"/>
  <c r="L39" i="4"/>
  <c r="L40" i="4"/>
  <c r="J40" i="4" a="1"/>
  <c r="J40" i="4" s="1"/>
  <c r="L38" i="4"/>
  <c r="J38" i="4" a="1"/>
  <c r="J38" i="4" s="1"/>
  <c r="J39" i="4" a="1"/>
  <c r="J39" i="4" s="1"/>
  <c r="J60" i="4" l="1" a="1"/>
  <c r="J60" i="4" s="1"/>
  <c r="J56" i="4" a="1"/>
  <c r="J56" i="4" s="1"/>
  <c r="J55" i="4" a="1"/>
  <c r="J55" i="4" s="1"/>
  <c r="J51" i="4" a="1"/>
  <c r="J51" i="4" s="1"/>
  <c r="J50" i="4" a="1"/>
  <c r="J50" i="4" s="1"/>
  <c r="L60" i="4"/>
  <c r="L56" i="4"/>
  <c r="L55" i="4"/>
  <c r="L51" i="4"/>
  <c r="L50" i="4"/>
  <c r="M5" i="3" l="1"/>
  <c r="O6" i="3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37" i="4" a="1"/>
  <c r="J37" i="4" s="1"/>
  <c r="J36" i="4" a="1"/>
  <c r="J36" i="4" s="1"/>
  <c r="J4" i="4" a="1"/>
  <c r="J4" i="4" s="1"/>
  <c r="L4" i="4"/>
  <c r="L9" i="4"/>
  <c r="L10" i="4"/>
  <c r="L11" i="4"/>
  <c r="L12" i="4"/>
  <c r="L14" i="4"/>
  <c r="L15" i="4"/>
  <c r="L16" i="4"/>
  <c r="L18" i="4"/>
  <c r="L19" i="4"/>
  <c r="L20" i="4"/>
  <c r="L21" i="4"/>
  <c r="L22" i="4"/>
  <c r="L36" i="4"/>
  <c r="L5" i="4"/>
  <c r="L6" i="4"/>
  <c r="L7" i="4"/>
  <c r="F36" i="4"/>
  <c r="B36" i="4" s="1" a="1"/>
  <c r="B36" i="4" s="1"/>
  <c r="C36" i="4" s="1"/>
  <c r="F9" i="4"/>
  <c r="B9" i="4" s="1" a="1"/>
  <c r="B9" i="4" s="1"/>
  <c r="C9" i="4" s="1"/>
  <c r="F10" i="4"/>
  <c r="B10" i="4" s="1" a="1"/>
  <c r="B10" i="4" s="1"/>
  <c r="C10" i="4" s="1"/>
  <c r="F11" i="4"/>
  <c r="B11" i="4" s="1" a="1"/>
  <c r="B11" i="4" s="1"/>
  <c r="C11" i="4" s="1"/>
  <c r="F12" i="4"/>
  <c r="B12" i="4" s="1" a="1"/>
  <c r="B12" i="4" s="1"/>
  <c r="C12" i="4" s="1"/>
  <c r="F14" i="4"/>
  <c r="B14" i="4" s="1" a="1"/>
  <c r="B14" i="4" s="1"/>
  <c r="C14" i="4" s="1"/>
  <c r="F15" i="4"/>
  <c r="B15" i="4" s="1" a="1"/>
  <c r="B15" i="4" s="1"/>
  <c r="C15" i="4" s="1"/>
  <c r="F16" i="4"/>
  <c r="B16" i="4" s="1" a="1"/>
  <c r="B16" i="4" s="1"/>
  <c r="C16" i="4" s="1"/>
  <c r="F18" i="4"/>
  <c r="B18" i="4" s="1" a="1"/>
  <c r="B18" i="4" s="1"/>
  <c r="C18" i="4" s="1"/>
  <c r="F19" i="4"/>
  <c r="B19" i="4" s="1" a="1"/>
  <c r="B19" i="4" s="1"/>
  <c r="C19" i="4" s="1"/>
  <c r="F20" i="4"/>
  <c r="B20" i="4" s="1" a="1"/>
  <c r="B20" i="4" s="1"/>
  <c r="C20" i="4" s="1"/>
  <c r="F21" i="4"/>
  <c r="B21" i="4" s="1" a="1"/>
  <c r="B21" i="4" s="1"/>
  <c r="C21" i="4" s="1"/>
  <c r="F22" i="4"/>
  <c r="B22" i="4" s="1" a="1"/>
  <c r="B22" i="4" s="1"/>
  <c r="C22" i="4" s="1"/>
  <c r="F5" i="4"/>
  <c r="B5" i="4" s="1" a="1"/>
  <c r="B5" i="4" s="1"/>
  <c r="C5" i="4" s="1"/>
  <c r="F6" i="4"/>
  <c r="B6" i="4" s="1" a="1"/>
  <c r="B6" i="4" s="1"/>
  <c r="C6" i="4" s="1"/>
  <c r="F7" i="4"/>
  <c r="B7" i="4" s="1" a="1"/>
  <c r="B7" i="4" s="1"/>
  <c r="C7" i="4" s="1"/>
  <c r="F4" i="4"/>
  <c r="B4" i="4" s="1" a="1"/>
  <c r="B4" i="4" s="1"/>
  <c r="C4" i="4" s="1"/>
  <c r="O8" i="3"/>
  <c r="M8" i="3"/>
  <c r="O7" i="3"/>
  <c r="M7" i="3"/>
  <c r="M6" i="3"/>
  <c r="O5" i="3" l="1"/>
  <c r="O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<sst xmlns="http://schemas.openxmlformats.org/spreadsheetml/2006/main" count="709" uniqueCount="251">
  <si>
    <t>id</t>
  </si>
  <si>
    <t>name</t>
  </si>
  <si>
    <t>uint key</t>
  </si>
  <si>
    <t>string</t>
    <phoneticPr fontId="4" type="noConversion"/>
  </si>
  <si>
    <t>unity
resource
name</t>
    <phoneticPr fontId="4" type="noConversion"/>
  </si>
  <si>
    <t>怪物id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</si>
  <si>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怪物名称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</si>
  <si>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地宫蝙蝠</t>
    <phoneticPr fontId="5" type="noConversion"/>
  </si>
  <si>
    <t>备注</t>
    <phoneticPr fontId="4" type="noConversion"/>
  </si>
  <si>
    <t>monster_view</t>
    <phoneticPr fontId="4" type="noConversion"/>
  </si>
  <si>
    <t>dungeon_bat</t>
    <phoneticPr fontId="5" type="noConversion"/>
  </si>
  <si>
    <t>monster_behaviour_tree</t>
    <phoneticPr fontId="4" type="noConversion"/>
  </si>
  <si>
    <t>血量</t>
    <phoneticPr fontId="5" type="noConversion"/>
  </si>
  <si>
    <t>重量</t>
    <phoneticPr fontId="5" type="noConversion"/>
  </si>
  <si>
    <t>mass</t>
    <phoneticPr fontId="5" type="noConversion"/>
  </si>
  <si>
    <t>float</t>
    <phoneticPr fontId="5" type="noConversion"/>
  </si>
  <si>
    <t>int</t>
    <phoneticPr fontId="5" type="noConversion"/>
  </si>
  <si>
    <t>hp</t>
    <phoneticPr fontId="5" type="noConversion"/>
  </si>
  <si>
    <t>feedback</t>
    <phoneticPr fontId="5" type="noConversion"/>
  </si>
  <si>
    <t>阻力系数</t>
    <phoneticPr fontId="4" type="noConversion"/>
  </si>
  <si>
    <t>dungeon_beatle</t>
    <phoneticPr fontId="5" type="noConversion"/>
  </si>
  <si>
    <t>death_vfx</t>
    <phoneticPr fontId="5" type="noConversion"/>
  </si>
  <si>
    <t>string[]</t>
    <phoneticPr fontId="5" type="noConversion"/>
  </si>
  <si>
    <t>辅助列1</t>
    <phoneticPr fontId="5" type="noConversion"/>
  </si>
  <si>
    <t>辅助列2</t>
  </si>
  <si>
    <t>怪物组id</t>
    <phoneticPr fontId="4" type="noConversion"/>
  </si>
  <si>
    <t>组内子id</t>
    <phoneticPr fontId="4" type="noConversion"/>
  </si>
  <si>
    <t>出现位置</t>
    <phoneticPr fontId="4" type="noConversion"/>
  </si>
  <si>
    <t>最大数量</t>
    <phoneticPr fontId="4" type="noConversion"/>
  </si>
  <si>
    <t>击杀压力</t>
    <phoneticPr fontId="4" type="noConversion"/>
  </si>
  <si>
    <t>兽潮 k_time强化</t>
    <phoneticPr fontId="4" type="noConversion"/>
  </si>
  <si>
    <t>uint key</t>
    <phoneticPr fontId="12" type="noConversion"/>
  </si>
  <si>
    <t>uint</t>
    <phoneticPr fontId="12" type="noConversion"/>
  </si>
  <si>
    <t>int</t>
    <phoneticPr fontId="12" type="noConversion"/>
  </si>
  <si>
    <t>float</t>
    <phoneticPr fontId="12" type="noConversion"/>
  </si>
  <si>
    <t>sub_id</t>
    <phoneticPr fontId="12" type="noConversion"/>
  </si>
  <si>
    <t>monster_id</t>
    <phoneticPr fontId="12" type="noConversion"/>
  </si>
  <si>
    <t>pos</t>
    <phoneticPr fontId="12" type="noConversion"/>
  </si>
  <si>
    <t>count_max</t>
    <phoneticPr fontId="12" type="noConversion"/>
  </si>
  <si>
    <t>tension_min</t>
    <phoneticPr fontId="12" type="noConversion"/>
  </si>
  <si>
    <t>tension_max</t>
    <phoneticPr fontId="12" type="noConversion"/>
  </si>
  <si>
    <t>k_distance</t>
    <phoneticPr fontId="12" type="noConversion"/>
  </si>
  <si>
    <t>k_time</t>
    <phoneticPr fontId="12" type="noConversion"/>
  </si>
  <si>
    <t>kill_pressure</t>
    <phoneticPr fontId="12" type="noConversion"/>
  </si>
  <si>
    <t>兽潮 数量强化</t>
    <phoneticPr fontId="4" type="noConversion"/>
  </si>
  <si>
    <t>tide_count_addtion</t>
    <phoneticPr fontId="12" type="noConversion"/>
  </si>
  <si>
    <t>tide_time_addtion</t>
    <phoneticPr fontId="12" type="noConversion"/>
  </si>
  <si>
    <t>Vector2</t>
    <phoneticPr fontId="12" type="noConversion"/>
  </si>
  <si>
    <t>basic_atk</t>
    <phoneticPr fontId="5" type="noConversion"/>
  </si>
  <si>
    <t>init_state</t>
    <phoneticPr fontId="12" type="noConversion"/>
  </si>
  <si>
    <t>string</t>
    <phoneticPr fontId="12" type="noConversion"/>
  </si>
  <si>
    <t>初始状态</t>
    <phoneticPr fontId="4" type="noConversion"/>
  </si>
  <si>
    <t>Default</t>
    <phoneticPr fontId="12" type="noConversion"/>
  </si>
  <si>
    <t>Default_Awaken</t>
    <phoneticPr fontId="12" type="noConversion"/>
  </si>
  <si>
    <t>第1位</t>
  </si>
  <si>
    <t>第2位</t>
  </si>
  <si>
    <t>第4位</t>
  </si>
  <si>
    <t>第5位</t>
  </si>
  <si>
    <t>编号</t>
  </si>
  <si>
    <t>20 = monster</t>
    <phoneticPr fontId="4" type="noConversion"/>
  </si>
  <si>
    <t>第3位</t>
    <phoneticPr fontId="4" type="noConversion"/>
  </si>
  <si>
    <t>第6位</t>
  </si>
  <si>
    <t>11 = 地宫怪物</t>
    <phoneticPr fontId="4" type="noConversion"/>
  </si>
  <si>
    <t>12 ~19 = 其他关卡怪物</t>
    <phoneticPr fontId="4" type="noConversion"/>
  </si>
  <si>
    <t>地宫洞穴人</t>
    <phoneticPr fontId="5" type="noConversion"/>
  </si>
  <si>
    <t>dungeon_caveman</t>
    <phoneticPr fontId="5" type="noConversion"/>
  </si>
  <si>
    <t>dungeon_springtail_rider</t>
    <phoneticPr fontId="5" type="noConversion"/>
  </si>
  <si>
    <t>编号辅助
紧张度</t>
    <phoneticPr fontId="12" type="noConversion"/>
  </si>
  <si>
    <t>编号辅助
怪物#</t>
    <phoneticPr fontId="12" type="noConversion"/>
  </si>
  <si>
    <t>编号辅助
细分#</t>
    <phoneticPr fontId="12" type="noConversion"/>
  </si>
  <si>
    <t>dungeon_springtail</t>
    <phoneticPr fontId="5" type="noConversion"/>
  </si>
  <si>
    <t>pos.x</t>
    <phoneticPr fontId="12" type="noConversion"/>
  </si>
  <si>
    <t>pos.y</t>
    <phoneticPr fontId="12" type="noConversion"/>
  </si>
  <si>
    <t>备注
生成位置</t>
    <phoneticPr fontId="12" type="noConversion"/>
  </si>
  <si>
    <t>备注
生成内容</t>
    <phoneticPr fontId="12" type="noConversion"/>
  </si>
  <si>
    <t>component</t>
    <phoneticPr fontId="5" type="noConversion"/>
  </si>
  <si>
    <t>201103;201104</t>
    <phoneticPr fontId="5" type="noConversion"/>
  </si>
  <si>
    <t>uint[]</t>
    <phoneticPr fontId="5" type="noConversion"/>
  </si>
  <si>
    <t>辅助列3</t>
    <phoneticPr fontId="5" type="noConversion"/>
  </si>
  <si>
    <t>编号辅助
怪物小组#</t>
    <phoneticPr fontId="12" type="noConversion"/>
  </si>
  <si>
    <t>射击逻辑</t>
    <phoneticPr fontId="4" type="noConversion"/>
  </si>
  <si>
    <t>int</t>
    <phoneticPr fontId="4" type="noConversion"/>
  </si>
  <si>
    <t>fire_logic</t>
    <phoneticPr fontId="4" type="noConversion"/>
  </si>
  <si>
    <t>null</t>
    <phoneticPr fontId="5" type="noConversion"/>
  </si>
  <si>
    <t>组合</t>
    <phoneticPr fontId="5" type="noConversion"/>
  </si>
  <si>
    <t>dungeon_bat_rider</t>
    <phoneticPr fontId="5" type="noConversion"/>
  </si>
  <si>
    <t>201101;201104</t>
    <phoneticPr fontId="5" type="noConversion"/>
  </si>
  <si>
    <t>sub_monsters</t>
    <phoneticPr fontId="5" type="noConversion"/>
  </si>
  <si>
    <t>Mount</t>
    <phoneticPr fontId="5" type="noConversion"/>
  </si>
  <si>
    <t>Rider</t>
    <phoneticPr fontId="5" type="noConversion"/>
  </si>
  <si>
    <t>dict&lt;string,int&gt;</t>
    <phoneticPr fontId="5" type="noConversion"/>
  </si>
  <si>
    <t>uint</t>
    <phoneticPr fontId="5" type="noConversion"/>
  </si>
  <si>
    <t>车体id</t>
    <phoneticPr fontId="5" type="noConversion"/>
  </si>
  <si>
    <t>carbody</t>
    <phoneticPr fontId="5" type="noConversion"/>
  </si>
  <si>
    <t>车辆id</t>
    <phoneticPr fontId="4" type="noConversion"/>
  </si>
  <si>
    <t>变种id</t>
    <phoneticPr fontId="4" type="noConversion"/>
  </si>
  <si>
    <t>device</t>
    <phoneticPr fontId="20" type="noConversion"/>
  </si>
  <si>
    <t>各槽位设备</t>
    <phoneticPr fontId="5" type="noConversion"/>
  </si>
  <si>
    <t>地宫 轻</t>
    <phoneticPr fontId="5" type="noConversion"/>
  </si>
  <si>
    <t>sub_id</t>
    <phoneticPr fontId="20" type="noConversion"/>
  </si>
  <si>
    <t>int</t>
    <phoneticPr fontId="20" type="noConversion"/>
  </si>
  <si>
    <t>随机权重</t>
    <phoneticPr fontId="20" type="noConversion"/>
  </si>
  <si>
    <t>odds</t>
    <phoneticPr fontId="20" type="noConversion"/>
  </si>
  <si>
    <t>ai</t>
    <phoneticPr fontId="4" type="noConversion"/>
  </si>
  <si>
    <t>sub_table_name</t>
    <phoneticPr fontId="5" type="noConversion"/>
  </si>
  <si>
    <t>sub_table_key</t>
    <phoneticPr fontId="5" type="noConversion"/>
  </si>
  <si>
    <t>string</t>
    <phoneticPr fontId="5" type="noConversion"/>
  </si>
  <si>
    <t>sub_monster_car</t>
    <phoneticPr fontId="5" type="noConversion"/>
  </si>
  <si>
    <t>device_slot_wheel</t>
    <phoneticPr fontId="20" type="noConversion"/>
  </si>
  <si>
    <t>slot_top</t>
    <phoneticPr fontId="20" type="noConversion"/>
  </si>
  <si>
    <t>slot_front</t>
    <phoneticPr fontId="20" type="noConversion"/>
  </si>
  <si>
    <t>slot_front_top</t>
    <phoneticPr fontId="20" type="noConversion"/>
  </si>
  <si>
    <t>slot_back</t>
    <phoneticPr fontId="20" type="noConversion"/>
  </si>
  <si>
    <t>slot_back_top</t>
    <phoneticPr fontId="20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</si>
  <si>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Scripts/World/Enemy_Cars/BT</t>
    </r>
    <phoneticPr fontId="4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</si>
  <si>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Scripts/World/Enemys/BT</t>
    </r>
    <phoneticPr fontId="4" type="noConversion"/>
  </si>
  <si>
    <t>21 = enemy_car</t>
    <phoneticPr fontId="4" type="noConversion"/>
  </si>
  <si>
    <t>Idle</t>
    <phoneticPr fontId="12" type="noConversion"/>
  </si>
  <si>
    <t>Basic</t>
    <phoneticPr fontId="5" type="noConversion"/>
  </si>
  <si>
    <r>
      <t xml:space="preserve">死亡特效
</t>
    </r>
    <r>
      <rPr>
        <i/>
        <sz val="11"/>
        <color theme="1"/>
        <rFont val="等线"/>
        <family val="3"/>
        <charset val="134"/>
        <scheme val="minor"/>
      </rPr>
      <t>null = 不播放任何特效</t>
    </r>
    <phoneticPr fontId="5" type="noConversion"/>
  </si>
  <si>
    <t>减伤</t>
    <phoneticPr fontId="5" type="noConversion"/>
  </si>
  <si>
    <t>def</t>
    <phoneticPr fontId="5" type="noConversion"/>
  </si>
  <si>
    <t>vfx_monster_die_1</t>
    <phoneticPr fontId="5" type="noConversion"/>
  </si>
  <si>
    <t>vfx_monster_die_2</t>
    <phoneticPr fontId="5" type="noConversion"/>
  </si>
  <si>
    <t>vfx_monster_die_3</t>
    <phoneticPr fontId="5" type="noConversion"/>
  </si>
  <si>
    <t>vfx_monster_die_4</t>
    <phoneticPr fontId="5" type="noConversion"/>
  </si>
  <si>
    <t>辅助列4</t>
    <phoneticPr fontId="5" type="noConversion"/>
  </si>
  <si>
    <t>辅助列5</t>
    <phoneticPr fontId="5" type="noConversion"/>
  </si>
  <si>
    <t>vfx_monster_die_explosion</t>
    <phoneticPr fontId="5" type="noConversion"/>
  </si>
  <si>
    <t>dict&lt;uint,float&gt;</t>
    <phoneticPr fontId="5" type="noConversion"/>
  </si>
  <si>
    <t>loot_list</t>
    <phoneticPr fontId="5" type="noConversion"/>
  </si>
  <si>
    <t>金币</t>
  </si>
  <si>
    <t>灵魂</t>
  </si>
  <si>
    <t>金属矿石</t>
  </si>
  <si>
    <t>武器部件</t>
  </si>
  <si>
    <t>name</t>
    <phoneticPr fontId="4" type="noConversion"/>
  </si>
  <si>
    <r>
      <t xml:space="preserve">预制体
</t>
    </r>
    <r>
      <rPr>
        <sz val="11"/>
        <color theme="1"/>
        <rFont val="等线"/>
        <family val="3"/>
        <charset val="134"/>
        <scheme val="minor"/>
      </rPr>
      <t>address</t>
    </r>
    <phoneticPr fontId="5" type="noConversion"/>
  </si>
  <si>
    <t>Monster</t>
    <phoneticPr fontId="4" type="noConversion"/>
  </si>
  <si>
    <t>List</t>
    <phoneticPr fontId="4" type="noConversion"/>
  </si>
  <si>
    <t>Loot 1</t>
    <phoneticPr fontId="4" type="noConversion"/>
  </si>
  <si>
    <t>Loot 2</t>
  </si>
  <si>
    <t>Loot 3</t>
  </si>
  <si>
    <t>Odds 1</t>
    <phoneticPr fontId="4" type="noConversion"/>
  </si>
  <si>
    <t>Odds 2</t>
  </si>
  <si>
    <t>Odds 3</t>
  </si>
  <si>
    <t>说明</t>
    <phoneticPr fontId="4" type="noConversion"/>
  </si>
  <si>
    <t>Loot 4</t>
    <phoneticPr fontId="4" type="noConversion"/>
  </si>
  <si>
    <t>Odds 4</t>
    <phoneticPr fontId="4" type="noConversion"/>
  </si>
  <si>
    <t>废弃金属</t>
  </si>
  <si>
    <r>
      <t>掉落物列表</t>
    </r>
    <r>
      <rPr>
        <i/>
        <sz val="11"/>
        <color theme="1"/>
        <rFont val="等线"/>
        <family val="3"/>
        <charset val="134"/>
        <scheme val="minor"/>
      </rPr>
      <t xml:space="preserve">
dict&lt;loot表id, 概率&gt;
概率配置值1 = 100%</t>
    </r>
    <phoneticPr fontId="4" type="noConversion"/>
  </si>
  <si>
    <t>生肉</t>
  </si>
  <si>
    <t>柔软皮毛</t>
  </si>
  <si>
    <t>植物果实</t>
  </si>
  <si>
    <t>天然木材</t>
  </si>
  <si>
    <t>天然石材</t>
  </si>
  <si>
    <t>易燃粉末</t>
  </si>
  <si>
    <t>废弃木材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</si>
  <si>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</si>
  <si>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</si>
  <si>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</si>
  <si>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</si>
  <si>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</si>
  <si>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</si>
  <si>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</si>
  <si>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</si>
  <si>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优质磨刀石</t>
  </si>
  <si>
    <t>烈性炸药</t>
  </si>
  <si>
    <t>纤维</t>
  </si>
  <si>
    <t>胶</t>
  </si>
  <si>
    <t>绑线</t>
  </si>
  <si>
    <t>Loot 5</t>
  </si>
  <si>
    <t>Loot 6</t>
  </si>
  <si>
    <t>Odds 5</t>
  </si>
  <si>
    <t>Odds 6</t>
  </si>
  <si>
    <t>generate_count_area</t>
    <phoneticPr fontId="12" type="noConversion"/>
  </si>
  <si>
    <t>Vector2?</t>
    <phoneticPr fontId="12" type="noConversion"/>
  </si>
  <si>
    <t>备注1
地区</t>
    <phoneticPr fontId="4" type="noConversion"/>
  </si>
  <si>
    <t>地宫</t>
    <phoneticPr fontId="5" type="noConversion"/>
  </si>
  <si>
    <t>备注2
名称</t>
    <phoneticPr fontId="4" type="noConversion"/>
  </si>
  <si>
    <t>跳虫骑手</t>
    <phoneticPr fontId="5" type="noConversion"/>
  </si>
  <si>
    <t>蝙蝠骑手</t>
    <phoneticPr fontId="5" type="noConversion"/>
  </si>
  <si>
    <t>自爆甲虫</t>
    <phoneticPr fontId="5" type="noConversion"/>
  </si>
  <si>
    <t>跳虫</t>
    <phoneticPr fontId="5" type="noConversion"/>
  </si>
  <si>
    <t>dungeon_caveman_wanderer</t>
    <phoneticPr fontId="5" type="noConversion"/>
  </si>
  <si>
    <t>每次生成数
min~max</t>
    <phoneticPr fontId="4" type="noConversion"/>
  </si>
  <si>
    <t>rnd
min</t>
    <phoneticPr fontId="12" type="noConversion"/>
  </si>
  <si>
    <t>rnd
max</t>
    <phoneticPr fontId="12" type="noConversion"/>
  </si>
  <si>
    <t>dungeon_caveman_mob</t>
    <phoneticPr fontId="5" type="noConversion"/>
  </si>
  <si>
    <t>该表格在 【id配置说明】页</t>
    <phoneticPr fontId="4" type="noConversion"/>
  </si>
  <si>
    <r>
      <t xml:space="preserve">基础伤害
</t>
    </r>
    <r>
      <rPr>
        <i/>
        <sz val="10"/>
        <color theme="1"/>
        <rFont val="等线"/>
        <family val="3"/>
        <charset val="134"/>
        <scheme val="minor"/>
      </rPr>
      <t>近战用</t>
    </r>
    <phoneticPr fontId="5" type="noConversion"/>
  </si>
  <si>
    <t>dungeon_caveman_arsonist</t>
    <phoneticPr fontId="5" type="noConversion"/>
  </si>
  <si>
    <t>BT_dungeon_caveman_wanderer</t>
  </si>
  <si>
    <t>流浪洞穴人</t>
  </si>
  <si>
    <t>纵火洞穴人</t>
  </si>
  <si>
    <t>暴徒洞穴人</t>
  </si>
  <si>
    <t>地区紧张度
min</t>
    <phoneticPr fontId="4" type="noConversion"/>
  </si>
  <si>
    <t>地区紧张度
max</t>
    <phoneticPr fontId="4" type="noConversion"/>
  </si>
  <si>
    <t>生成速率
距离系数</t>
    <phoneticPr fontId="4" type="noConversion"/>
  </si>
  <si>
    <t>生成速率
时间系数</t>
    <phoneticPr fontId="4" type="noConversion"/>
  </si>
  <si>
    <t>spawn_threshold</t>
    <phoneticPr fontId="12" type="noConversion"/>
  </si>
  <si>
    <t>spawn_init</t>
    <phoneticPr fontId="12" type="noConversion"/>
  </si>
  <si>
    <r>
      <t xml:space="preserve">初始进度
</t>
    </r>
    <r>
      <rPr>
        <i/>
        <sz val="9"/>
        <color theme="1"/>
        <rFont val="等线"/>
        <family val="3"/>
        <charset val="134"/>
        <scheme val="minor"/>
      </rPr>
      <t>仅在进入场景时随机取值一次</t>
    </r>
    <phoneticPr fontId="4" type="noConversion"/>
  </si>
  <si>
    <r>
      <t xml:space="preserve">生成所需进度
</t>
    </r>
    <r>
      <rPr>
        <i/>
        <sz val="9"/>
        <color theme="1"/>
        <rFont val="等线"/>
        <family val="3"/>
        <charset val="134"/>
        <scheme val="minor"/>
      </rPr>
      <t>进入场景时随机取值一次；每次生成怪物后重新随机取值。</t>
    </r>
    <phoneticPr fontId="4" type="noConversion"/>
  </si>
  <si>
    <t>65,70</t>
    <phoneticPr fontId="12" type="noConversion"/>
  </si>
  <si>
    <t>35,40</t>
    <phoneticPr fontId="12" type="noConversion"/>
  </si>
  <si>
    <t>特殊值?</t>
    <phoneticPr fontId="12" type="noConversion"/>
  </si>
  <si>
    <t>SE_attack</t>
    <phoneticPr fontId="5" type="noConversion"/>
  </si>
  <si>
    <t>攻击音效</t>
    <phoneticPr fontId="5" type="noConversion"/>
  </si>
  <si>
    <t>se_ag_bat_bite</t>
    <phoneticPr fontId="5" type="noConversion"/>
  </si>
  <si>
    <r>
      <t xml:space="preserve">基础点燃
</t>
    </r>
    <r>
      <rPr>
        <i/>
        <sz val="10"/>
        <color theme="1"/>
        <rFont val="等线"/>
        <family val="3"/>
        <charset val="134"/>
        <scheme val="minor"/>
      </rPr>
      <t>近战用</t>
    </r>
    <phoneticPr fontId="5" type="noConversion"/>
  </si>
  <si>
    <t>ignite</t>
    <phoneticPr fontId="5" type="noConversion"/>
  </si>
  <si>
    <t>地宫</t>
  </si>
  <si>
    <t>sub_monster_car</t>
  </si>
  <si>
    <t>6000=0.75;6001=0.4;6053=0.8;6020=1</t>
  </si>
  <si>
    <t>vfx_monster_die_1;vfx_monster_die_2;vfx_monster_die_3;vfx_monster_die_4</t>
  </si>
  <si>
    <t>vfx_monster_die_1</t>
  </si>
  <si>
    <t>vfx_monster_die_2</t>
  </si>
  <si>
    <t>vfx_monster_die_3</t>
  </si>
  <si>
    <t>vfx_monster_die_4</t>
  </si>
  <si>
    <t>测试敌人车</t>
    <phoneticPr fontId="5" type="noConversion"/>
  </si>
  <si>
    <t>位置
随机散布</t>
    <phoneticPr fontId="4" type="noConversion"/>
  </si>
  <si>
    <t>pos_rnd_radius</t>
    <phoneticPr fontId="12" type="noConversion"/>
  </si>
  <si>
    <t>Car_AI_Missile</t>
    <phoneticPr fontId="20" type="noConversion"/>
  </si>
  <si>
    <t>辅助列
车体血量</t>
    <phoneticPr fontId="4" type="noConversion"/>
  </si>
  <si>
    <t>辅助列
设备血量</t>
    <phoneticPr fontId="4" type="noConversion"/>
  </si>
  <si>
    <t>hp_mod</t>
    <phoneticPr fontId="5" type="noConversion"/>
  </si>
  <si>
    <t>(int,int)</t>
    <phoneticPr fontId="5" type="noConversion"/>
  </si>
  <si>
    <t>dmg_mod</t>
    <phoneticPr fontId="5" type="noConversion"/>
  </si>
  <si>
    <t>Missile</t>
    <phoneticPr fontId="5" type="noConversion"/>
  </si>
  <si>
    <r>
      <t xml:space="preserve">攻击者
伤害修正系数
</t>
    </r>
    <r>
      <rPr>
        <i/>
        <sz val="10"/>
        <color theme="1"/>
        <rFont val="等线"/>
        <family val="3"/>
        <charset val="134"/>
        <scheme val="minor"/>
      </rPr>
      <t>100 = 100% = 1</t>
    </r>
    <phoneticPr fontId="5" type="noConversion"/>
  </si>
  <si>
    <r>
      <t>耐久系数</t>
    </r>
    <r>
      <rPr>
        <i/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item1: 车体耐久修正
item2: 各设备耐久修正
100 = 100% = 1</t>
    </r>
    <phoneticPr fontId="5" type="noConversion"/>
  </si>
  <si>
    <t>重复key校验列</t>
    <phoneticPr fontId="12" type="noConversion"/>
  </si>
  <si>
    <t>地宫装甲车-近战</t>
  </si>
  <si>
    <t>地宫装甲车-近战</t>
    <phoneticPr fontId="5" type="noConversion"/>
  </si>
  <si>
    <t>地宫捕奴车-近战</t>
  </si>
  <si>
    <t>地宫捕奴车-近战</t>
    <phoneticPr fontId="5" type="noConversion"/>
  </si>
  <si>
    <t>地宫捕奴车-远程</t>
  </si>
  <si>
    <t>地宫捕奴车-远程</t>
    <phoneticPr fontId="5" type="noConversion"/>
  </si>
  <si>
    <t>地宫装甲车-远程</t>
  </si>
  <si>
    <t>地宫装甲车-远程</t>
    <phoneticPr fontId="5" type="noConversion"/>
  </si>
  <si>
    <t>12 = 大湖怪物</t>
    <phoneticPr fontId="4" type="noConversion"/>
  </si>
  <si>
    <t>大湖</t>
    <phoneticPr fontId="5" type="noConversion"/>
  </si>
  <si>
    <t>聒噪海贝</t>
    <phoneticPr fontId="5" type="noConversion"/>
  </si>
  <si>
    <t>黏舌青蛙</t>
    <phoneticPr fontId="5" type="noConversion"/>
  </si>
  <si>
    <t>海藻小妖</t>
    <phoneticPr fontId="5" type="noConversion"/>
  </si>
  <si>
    <t>印花水母</t>
    <phoneticPr fontId="5" type="noConversion"/>
  </si>
  <si>
    <t>lake_</t>
    <phoneticPr fontId="5" type="noConversion"/>
  </si>
  <si>
    <t>lake_frog</t>
    <phoneticPr fontId="5" type="noConversion"/>
  </si>
  <si>
    <t/>
  </si>
  <si>
    <t>木材</t>
  </si>
  <si>
    <t>金属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</si>
</sst>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i/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</font>
    <font>
      <i/>
      <sz val="9"/>
      <color theme="1"/>
      <name val="等线"/>
      <family val="3"/>
      <charset val="134"/>
      <scheme val="minor"/>
    </font>
    <font>
      <i/>
      <sz val="9"/>
      <color theme="0"/>
      <name val="等线"/>
      <family val="3"/>
      <charset val="134"/>
      <scheme val="minor"/>
    </font>
    <font>
      <i/>
      <sz val="9"/>
      <color theme="5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0" fillId="0" borderId="0"/>
    <xf numFmtId="0" fontId="3" fillId="0" borderId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7" fillId="0" borderId="0" xfId="0" applyFont="1"/>
    <xf numFmtId="0" fontId="3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/>
    <xf numFmtId="49" fontId="3" fillId="0" borderId="0" xfId="0" applyNumberFormat="1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5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2" fillId="0" borderId="0" xfId="3" applyFont="1" applyAlignment="1">
      <alignment horizontal="left" vertical="center"/>
    </xf>
    <xf numFmtId="0" fontId="10" fillId="7" borderId="0" xfId="0" applyFont="1" applyFill="1"/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3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3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6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D2489BA3-7AF3-4E35-8F0A-46AEE03BE09D}"/>
    <cellStyle name="常规 2 3" xfId="3" xr:uid="{E756B243-32BC-4450-9D47-3F95F34FB5B5}"/>
  </cellStyles>
  <dxfs count="5"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3</xdr:row>
      <xdr:rowOff>152400</xdr:rowOff>
    </xdr:from>
    <xdr:to>
      <xdr:col>23</xdr:col>
      <xdr:colOff>9276</xdr:colOff>
      <xdr:row>36</xdr:row>
      <xdr:rowOff>37368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A10F5A-94CC-624B-7C1A-9DBE59BE4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6425" y="695325"/>
          <a:ext cx="1990476" cy="58571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18</xdr:col>
      <xdr:colOff>3676650</xdr:colOff>
      <xdr:row>17</xdr:row>
      <xdr:rowOff>123825</xdr:rowOff>
    </xdr:from>
    <xdr:to>
      <xdr:col>19</xdr:col>
      <xdr:colOff>256927</xdr:colOff>
      <xdr:row>24</xdr:row>
      <xdr:rowOff>180810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AB5101-B825-4385-8526-A1A359428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3275" y="3200400"/>
          <a:ext cx="1980952" cy="13238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A72E9-F105-436E-ABB5-19C6CDBE9799}" name="table_loot" displayName="table_loot" ref="H7:I40" totalsRowShown="0" headerRowDxfId="4" dataDxfId="3">
  <autoFilter ref="H7:I40" xr:uid="{7BCA72E9-F105-436E-ABB5-19C6CDBE9799}"/>
  <tableColumns count="2">
    <tableColumn id="1" xr3:uid="{0A80D120-8272-4593-BE29-B84E8B886994}" name="id" dataDxfId="2"/>
    <tableColumn id="2" xr3:uid="{2319A8A4-FA59-4468-9013-B363C3B0E182}" name="nam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AD29"/>
  <sheetViews>
    <sheetView zoomScale="99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Q25" sqref="Q25"/>
    </sheetView>
  </sheetViews>
  <sheetFormatPr defaultColWidth="9.125" defaultRowHeight="14.25" x14ac:dyDescent="0.2"/>
  <cols>
    <col min="1" max="1" width="7.75" style="13" bestFit="1" customWidth="1"/>
    <col min="2" max="2" width="14.75" style="13" bestFit="1" customWidth="1"/>
    <col min="3" max="3" width="6.875" style="14" bestFit="1" customWidth="1"/>
    <col min="4" max="4" width="16.125" style="14" customWidth="1"/>
    <col min="5" max="5" width="15.75" style="13" bestFit="1" customWidth="1"/>
    <col min="6" max="6" width="13.125" style="13" bestFit="1" customWidth="1"/>
    <col min="7" max="7" width="14" style="13" customWidth="1"/>
    <col min="8" max="8" width="5.5" style="13" bestFit="1" customWidth="1"/>
    <col min="9" max="9" width="5.25" style="13" bestFit="1" customWidth="1"/>
    <col min="10" max="10" width="5.625" style="13" bestFit="1" customWidth="1"/>
    <col min="11" max="12" width="9.125" style="13" bestFit="1" customWidth="1"/>
    <col min="13" max="13" width="43.625" bestFit="1" customWidth="1"/>
    <col min="14" max="14" width="28" style="16" bestFit="1" customWidth="1"/>
    <col min="15" max="15" width="30.5" bestFit="1" customWidth="1"/>
    <col min="16" max="17" width="9" style="13" bestFit="1" customWidth="1"/>
    <col min="18" max="18" width="44.125" style="13" customWidth="1"/>
    <col min="19" max="19" width="23" customWidth="1"/>
    <col min="20" max="23" width="17.25" style="21" customWidth="1"/>
    <col min="24" max="24" width="24" style="21" bestFit="1" customWidth="1"/>
    <col min="25" max="25" width="14.25" style="13" customWidth="1"/>
    <col min="26" max="26" width="33.125" style="13" customWidth="1"/>
    <col min="27" max="30" width="10.75" style="21" customWidth="1"/>
  </cols>
  <sheetData>
    <row r="1" spans="1:30" s="1" customFormat="1" x14ac:dyDescent="0.2">
      <c r="A1" s="1" t="s">
        <v>0</v>
      </c>
      <c r="B1" s="1" t="s">
        <v>1</v>
      </c>
      <c r="C1" s="3"/>
      <c r="D1" s="3"/>
      <c r="E1" s="1" t="s">
        <v>104</v>
      </c>
      <c r="F1" s="1" t="s">
        <v>105</v>
      </c>
      <c r="G1" s="1" t="s">
        <v>206</v>
      </c>
      <c r="H1" s="1" t="s">
        <v>17</v>
      </c>
      <c r="I1" s="1" t="s">
        <v>121</v>
      </c>
      <c r="J1" s="1" t="s">
        <v>14</v>
      </c>
      <c r="K1" s="1" t="s">
        <v>48</v>
      </c>
      <c r="L1" s="1" t="s">
        <v>210</v>
      </c>
      <c r="M1" s="1" t="s">
        <v>9</v>
      </c>
      <c r="N1" s="4"/>
      <c r="O1" s="1" t="s">
        <v>11</v>
      </c>
      <c r="P1" s="1" t="s">
        <v>82</v>
      </c>
      <c r="Q1" s="1" t="s">
        <v>18</v>
      </c>
      <c r="R1" s="1" t="s">
        <v>130</v>
      </c>
      <c r="S1" s="1" t="s">
        <v>21</v>
      </c>
      <c r="T1" s="18"/>
      <c r="U1" s="18"/>
      <c r="V1" s="18"/>
      <c r="W1" s="18"/>
      <c r="X1" s="18"/>
      <c r="Y1" s="1" t="s">
        <v>75</v>
      </c>
      <c r="Z1" s="1" t="s">
        <v>87</v>
      </c>
      <c r="AA1" s="18"/>
      <c r="AB1" s="18"/>
      <c r="AC1" s="18"/>
      <c r="AD1" s="18"/>
    </row>
    <row r="2" spans="1:30" s="5" customFormat="1" x14ac:dyDescent="0.2">
      <c r="A2" s="5" t="s">
        <v>2</v>
      </c>
      <c r="B2" s="5" t="s">
        <v>3</v>
      </c>
      <c r="C2" s="6"/>
      <c r="D2" s="6"/>
      <c r="E2" s="5" t="s">
        <v>106</v>
      </c>
      <c r="F2" s="5" t="s">
        <v>106</v>
      </c>
      <c r="G2" s="5" t="s">
        <v>106</v>
      </c>
      <c r="H2" s="5" t="s">
        <v>16</v>
      </c>
      <c r="I2" s="5" t="s">
        <v>16</v>
      </c>
      <c r="J2" s="5" t="s">
        <v>15</v>
      </c>
      <c r="K2" s="5" t="s">
        <v>16</v>
      </c>
      <c r="L2" s="5" t="s">
        <v>15</v>
      </c>
      <c r="M2" s="5" t="s">
        <v>3</v>
      </c>
      <c r="N2" s="7"/>
      <c r="O2" s="5" t="s">
        <v>3</v>
      </c>
      <c r="P2" s="5" t="s">
        <v>81</v>
      </c>
      <c r="Q2" s="5" t="s">
        <v>15</v>
      </c>
      <c r="R2" s="5" t="s">
        <v>129</v>
      </c>
      <c r="S2" s="5" t="s">
        <v>22</v>
      </c>
      <c r="T2" s="19"/>
      <c r="U2" s="19"/>
      <c r="V2" s="19"/>
      <c r="W2" s="19"/>
      <c r="X2" s="19"/>
      <c r="Y2" s="5" t="s">
        <v>77</v>
      </c>
      <c r="Z2" s="5" t="s">
        <v>90</v>
      </c>
      <c r="AA2" s="19"/>
      <c r="AB2" s="19"/>
      <c r="AC2" s="19"/>
      <c r="AD2" s="19"/>
    </row>
    <row r="3" spans="1:30" s="2" customFormat="1" ht="42.75" x14ac:dyDescent="0.2">
      <c r="A3" s="11" t="s">
        <v>5</v>
      </c>
      <c r="B3" s="8" t="s">
        <v>6</v>
      </c>
      <c r="C3" s="43" t="s">
        <v>176</v>
      </c>
      <c r="D3" s="43" t="s">
        <v>178</v>
      </c>
      <c r="E3" s="12"/>
      <c r="F3" s="12"/>
      <c r="G3" s="12" t="s">
        <v>207</v>
      </c>
      <c r="H3" s="12" t="s">
        <v>12</v>
      </c>
      <c r="I3" s="12" t="s">
        <v>120</v>
      </c>
      <c r="J3" s="12" t="s">
        <v>13</v>
      </c>
      <c r="K3" s="12" t="s">
        <v>189</v>
      </c>
      <c r="L3" s="12" t="s">
        <v>209</v>
      </c>
      <c r="M3" s="12" t="s">
        <v>136</v>
      </c>
      <c r="N3" s="10" t="s">
        <v>4</v>
      </c>
      <c r="O3" s="12" t="s">
        <v>115</v>
      </c>
      <c r="P3" s="12" t="s">
        <v>80</v>
      </c>
      <c r="Q3" s="12" t="s">
        <v>19</v>
      </c>
      <c r="R3" s="12" t="s">
        <v>149</v>
      </c>
      <c r="S3" s="12" t="s">
        <v>119</v>
      </c>
      <c r="T3" s="20" t="s">
        <v>23</v>
      </c>
      <c r="U3" s="20" t="s">
        <v>24</v>
      </c>
      <c r="V3" s="20" t="s">
        <v>78</v>
      </c>
      <c r="W3" s="20" t="s">
        <v>126</v>
      </c>
      <c r="X3" s="20" t="s">
        <v>127</v>
      </c>
      <c r="Y3" s="12" t="s">
        <v>84</v>
      </c>
      <c r="Z3" s="12" t="s">
        <v>84</v>
      </c>
      <c r="AA3" s="20" t="s">
        <v>78</v>
      </c>
      <c r="AB3" s="20" t="s">
        <v>78</v>
      </c>
      <c r="AC3" s="20" t="s">
        <v>78</v>
      </c>
      <c r="AD3" s="20" t="s">
        <v>78</v>
      </c>
    </row>
    <row r="4" spans="1:30" x14ac:dyDescent="0.2">
      <c r="A4" s="13">
        <v>201101</v>
      </c>
      <c r="B4" s="13" t="str">
        <f>_xlfn.TEXTJOIN("_",1,"enemy",$A4)</f>
        <v>enemy_201101</v>
      </c>
      <c r="C4" s="14" t="s">
        <v>177</v>
      </c>
      <c r="D4" s="14" t="s">
        <v>7</v>
      </c>
      <c r="E4" s="33"/>
      <c r="F4" s="33"/>
      <c r="G4" s="30" t="s">
        <v>208</v>
      </c>
      <c r="H4" s="13">
        <v>12</v>
      </c>
      <c r="I4" s="13">
        <v>0</v>
      </c>
      <c r="J4" s="13">
        <v>2.4</v>
      </c>
      <c r="K4" s="13">
        <v>6</v>
      </c>
      <c r="L4" s="26"/>
      <c r="M4" s="15" t="str">
        <f>_xlfn.TEXTJOIN("_",1,"monster",$A4,$N4)</f>
        <v>monster_201101_dungeon_bat</v>
      </c>
      <c r="N4" s="16" t="s">
        <v>10</v>
      </c>
      <c r="O4" s="15" t="str">
        <f t="shared" ref="O4:O10" si="0">_xlfn.TEXTJOIN("_",1,"BT",$N4)</f>
        <v>BT_dungeon_bat</v>
      </c>
      <c r="P4" s="26"/>
      <c r="Q4" s="13">
        <v>0.15</v>
      </c>
      <c r="R4" s="30" t="str">
        <f>VLOOKUP(A4,'-loot_list辅助配置表'!A:D,4,0)</f>
        <v>6001=0.003;6002=0.01</v>
      </c>
      <c r="S4" s="17" t="str">
        <f>_xlfn.TEXTJOIN(";",1,T4:X4)</f>
        <v>vfx_monster_die_1;vfx_monster_die_2;vfx_monster_die_3;vfx_monster_die_4</v>
      </c>
      <c r="T4" s="21" t="s">
        <v>122</v>
      </c>
      <c r="U4" s="21" t="s">
        <v>123</v>
      </c>
      <c r="V4" s="21" t="s">
        <v>124</v>
      </c>
      <c r="W4" s="21" t="s">
        <v>125</v>
      </c>
      <c r="Y4" s="26">
        <v>0</v>
      </c>
      <c r="Z4" s="30" t="str" cm="1">
        <f t="array" ref="Z4">_xlfn.TEXTJOIN(";",1,IF(AA4:AB4&lt;&gt;"",AA4:AB4&amp;"="&amp;AC4:AD4,""))</f>
        <v/>
      </c>
    </row>
    <row r="5" spans="1:30" x14ac:dyDescent="0.2">
      <c r="A5" s="13">
        <v>201102</v>
      </c>
      <c r="B5" s="13" t="str">
        <f t="shared" ref="B5:B29" si="1">_xlfn.TEXTJOIN("_",1,"enemy",$A5)</f>
        <v>enemy_201102</v>
      </c>
      <c r="C5" s="14" t="s">
        <v>177</v>
      </c>
      <c r="D5" s="14" t="s">
        <v>181</v>
      </c>
      <c r="E5" s="33"/>
      <c r="F5" s="33"/>
      <c r="G5" s="30"/>
      <c r="H5" s="13">
        <v>1</v>
      </c>
      <c r="I5" s="13">
        <v>-1</v>
      </c>
      <c r="J5" s="13">
        <v>0.8</v>
      </c>
      <c r="K5" s="13">
        <v>10</v>
      </c>
      <c r="L5" s="26"/>
      <c r="M5" s="15" t="str">
        <f t="shared" ref="M5:M12" si="2">_xlfn.TEXTJOIN("_",1,"monster",$A5,$N5)</f>
        <v>monster_201102_dungeon_beatle</v>
      </c>
      <c r="N5" s="16" t="s">
        <v>20</v>
      </c>
      <c r="O5" s="15" t="str">
        <f t="shared" si="0"/>
        <v>BT_dungeon_beatle</v>
      </c>
      <c r="P5" s="26"/>
      <c r="Q5" s="13">
        <v>0.1</v>
      </c>
      <c r="R5" s="30" t="str">
        <f>VLOOKUP(A5,'-loot_list辅助配置表'!A:D,4,0)</f>
        <v>6001=0.001</v>
      </c>
      <c r="S5" s="17" t="str">
        <f>_xlfn.TEXTJOIN(";",1,T5:X5)</f>
        <v>vfx_monster_die_1;vfx_monster_die_2;vfx_monster_die_3;vfx_monster_die_4;vfx_monster_die_explosion</v>
      </c>
      <c r="T5" s="21" t="s">
        <v>122</v>
      </c>
      <c r="U5" s="21" t="s">
        <v>123</v>
      </c>
      <c r="V5" s="21" t="s">
        <v>124</v>
      </c>
      <c r="W5" s="21" t="s">
        <v>125</v>
      </c>
      <c r="X5" s="21" t="s">
        <v>128</v>
      </c>
      <c r="Y5" s="26">
        <v>0</v>
      </c>
      <c r="Z5" s="30" t="str" cm="1">
        <f t="array" ref="Z5">_xlfn.TEXTJOIN(";",1,IF(AA5:AB5&lt;&gt;"",AA5:AB5&amp;"="&amp;AC5:AD5,""))</f>
        <v/>
      </c>
    </row>
    <row r="6" spans="1:30" x14ac:dyDescent="0.2">
      <c r="A6" s="13">
        <v>201103</v>
      </c>
      <c r="B6" s="13" t="str">
        <f t="shared" si="1"/>
        <v>enemy_201103</v>
      </c>
      <c r="C6" s="14" t="s">
        <v>177</v>
      </c>
      <c r="D6" s="14" t="s">
        <v>182</v>
      </c>
      <c r="E6" s="33"/>
      <c r="F6" s="33"/>
      <c r="G6" s="30"/>
      <c r="H6" s="13">
        <v>20</v>
      </c>
      <c r="I6" s="13">
        <v>0</v>
      </c>
      <c r="J6" s="13">
        <v>7.5</v>
      </c>
      <c r="K6" s="13">
        <v>6</v>
      </c>
      <c r="L6" s="26"/>
      <c r="M6" s="15" t="str">
        <f t="shared" si="2"/>
        <v>monster_201103_dungeon_springtail</v>
      </c>
      <c r="N6" s="16" t="s">
        <v>70</v>
      </c>
      <c r="O6" s="15" t="str">
        <f t="shared" si="0"/>
        <v>BT_dungeon_springtail</v>
      </c>
      <c r="P6" s="26"/>
      <c r="Q6" s="13">
        <v>0.12</v>
      </c>
      <c r="R6" s="30" t="str">
        <f>VLOOKUP(A6,'-loot_list辅助配置表'!A:D,4,0)</f>
        <v>6001=0.003;6002=0.02</v>
      </c>
      <c r="S6" s="17" t="str">
        <f t="shared" ref="S6:S26" si="3">_xlfn.TEXTJOIN(";",1,T6:X6)</f>
        <v>vfx_monster_die_1;vfx_monster_die_2;vfx_monster_die_3;vfx_monster_die_4</v>
      </c>
      <c r="T6" s="21" t="s">
        <v>122</v>
      </c>
      <c r="U6" s="21" t="s">
        <v>123</v>
      </c>
      <c r="V6" s="21" t="s">
        <v>124</v>
      </c>
      <c r="W6" s="21" t="s">
        <v>125</v>
      </c>
      <c r="Y6" s="26">
        <v>0</v>
      </c>
      <c r="Z6" s="30" t="str" cm="1">
        <f t="array" ref="Z6">_xlfn.TEXTJOIN(";",1,IF(AA6:AB6&lt;&gt;"",AA6:AB6&amp;"="&amp;AC6:AD6,""))</f>
        <v/>
      </c>
    </row>
    <row r="7" spans="1:30" x14ac:dyDescent="0.2">
      <c r="A7" s="13">
        <v>201104</v>
      </c>
      <c r="B7" s="13" t="str">
        <f t="shared" si="1"/>
        <v>enemy_201104</v>
      </c>
      <c r="C7" s="14" t="s">
        <v>177</v>
      </c>
      <c r="D7" s="14" t="s">
        <v>64</v>
      </c>
      <c r="E7" s="33"/>
      <c r="F7" s="33"/>
      <c r="G7" s="30"/>
      <c r="H7" s="13">
        <v>30</v>
      </c>
      <c r="I7" s="13">
        <v>1</v>
      </c>
      <c r="J7" s="13">
        <v>20</v>
      </c>
      <c r="K7" s="13">
        <v>7</v>
      </c>
      <c r="L7" s="26"/>
      <c r="M7" s="15" t="str">
        <f t="shared" si="2"/>
        <v>monster_201104_dungeon_caveman</v>
      </c>
      <c r="N7" s="16" t="s">
        <v>65</v>
      </c>
      <c r="O7" s="15" t="str">
        <f t="shared" si="0"/>
        <v>BT_dungeon_caveman</v>
      </c>
      <c r="P7" s="32">
        <f t="shared" ref="P7:P12" si="4">A7</f>
        <v>201104</v>
      </c>
      <c r="Q7" s="13">
        <v>0.17</v>
      </c>
      <c r="R7" s="30" t="str">
        <f>VLOOKUP(A7,'-loot_list辅助配置表'!A:D,4,0)</f>
        <v>6000=0.03;6001=0.005;6002=0.02;6003=0.005;6004=0.005</v>
      </c>
      <c r="S7" s="17" t="str">
        <f t="shared" si="3"/>
        <v>vfx_monster_die_1;vfx_monster_die_2;vfx_monster_die_3;vfx_monster_die_4</v>
      </c>
      <c r="T7" s="21" t="s">
        <v>122</v>
      </c>
      <c r="U7" s="21" t="s">
        <v>123</v>
      </c>
      <c r="V7" s="21" t="s">
        <v>124</v>
      </c>
      <c r="W7" s="21" t="s">
        <v>125</v>
      </c>
      <c r="Y7" s="26">
        <v>0</v>
      </c>
      <c r="Z7" s="30" t="str" cm="1">
        <f t="array" ref="Z7">_xlfn.TEXTJOIN(";",1,IF(AA7:AB7&lt;&gt;"",AA7:AB7&amp;"="&amp;AC7:AD7,""))</f>
        <v/>
      </c>
    </row>
    <row r="8" spans="1:30" x14ac:dyDescent="0.2">
      <c r="A8" s="13">
        <v>201105</v>
      </c>
      <c r="B8" s="13" t="str">
        <f t="shared" si="1"/>
        <v>enemy_201105</v>
      </c>
      <c r="C8" s="14" t="s">
        <v>177</v>
      </c>
      <c r="D8" s="14" t="s">
        <v>179</v>
      </c>
      <c r="E8" s="33"/>
      <c r="F8" s="33"/>
      <c r="G8" s="30"/>
      <c r="H8" s="13">
        <v>25</v>
      </c>
      <c r="I8" s="13">
        <v>2</v>
      </c>
      <c r="J8" s="13">
        <v>27.5</v>
      </c>
      <c r="K8" s="26"/>
      <c r="L8" s="26"/>
      <c r="M8" s="15" t="str">
        <f t="shared" si="2"/>
        <v>monster_201105_dungeon_springtail_rider</v>
      </c>
      <c r="N8" s="16" t="s">
        <v>66</v>
      </c>
      <c r="O8" s="15" t="str">
        <f t="shared" si="0"/>
        <v>BT_dungeon_springtail_rider</v>
      </c>
      <c r="P8" s="32">
        <f t="shared" si="4"/>
        <v>201105</v>
      </c>
      <c r="Q8" s="13">
        <v>0.2</v>
      </c>
      <c r="R8" s="30" t="str">
        <f>VLOOKUP(A8,'-loot_list辅助配置表'!A:D,4,0)</f>
        <v/>
      </c>
      <c r="S8" s="17" t="str">
        <f>_xlfn.TEXTJOIN(";",1,T8:X8)</f>
        <v>vfx_monster_die_1;vfx_monster_die_2;vfx_monster_die_3;vfx_monster_die_4;null</v>
      </c>
      <c r="T8" s="21" t="s">
        <v>122</v>
      </c>
      <c r="U8" s="21" t="s">
        <v>123</v>
      </c>
      <c r="V8" s="21" t="s">
        <v>124</v>
      </c>
      <c r="W8" s="21" t="s">
        <v>125</v>
      </c>
      <c r="X8" s="21" t="s">
        <v>83</v>
      </c>
      <c r="Y8" s="30" t="s">
        <v>76</v>
      </c>
      <c r="Z8" s="30" t="str" cm="1">
        <f t="array" ref="Z8">_xlfn.TEXTJOIN(";",1,IF(AA8:AB8&lt;&gt;"",AA8:AB8&amp;"="&amp;AC8:AD8,""))</f>
        <v>Mount=201103;Rider=201104</v>
      </c>
      <c r="AA8" s="21" t="s">
        <v>88</v>
      </c>
      <c r="AB8" s="21" t="s">
        <v>89</v>
      </c>
      <c r="AC8" s="21">
        <v>201103</v>
      </c>
      <c r="AD8" s="21">
        <v>201104</v>
      </c>
    </row>
    <row r="9" spans="1:30" x14ac:dyDescent="0.2">
      <c r="A9" s="13">
        <v>201106</v>
      </c>
      <c r="B9" s="13" t="str">
        <f t="shared" si="1"/>
        <v>enemy_201106</v>
      </c>
      <c r="C9" s="14" t="s">
        <v>177</v>
      </c>
      <c r="D9" s="14" t="s">
        <v>180</v>
      </c>
      <c r="E9" s="33"/>
      <c r="F9" s="33"/>
      <c r="G9" s="30"/>
      <c r="H9" s="13">
        <v>15</v>
      </c>
      <c r="I9" s="13">
        <v>1</v>
      </c>
      <c r="J9" s="13">
        <v>22.4</v>
      </c>
      <c r="K9" s="26"/>
      <c r="L9" s="26"/>
      <c r="M9" s="15" t="str">
        <f t="shared" si="2"/>
        <v>monster_201106_dungeon_bat_rider</v>
      </c>
      <c r="N9" s="16" t="s">
        <v>85</v>
      </c>
      <c r="O9" s="15" t="str">
        <f t="shared" si="0"/>
        <v>BT_dungeon_bat_rider</v>
      </c>
      <c r="P9" s="32">
        <f t="shared" si="4"/>
        <v>201106</v>
      </c>
      <c r="Q9" s="13">
        <v>0.2</v>
      </c>
      <c r="R9" s="30" t="str">
        <f>VLOOKUP(A9,'-loot_list辅助配置表'!A:D,4,0)</f>
        <v/>
      </c>
      <c r="S9" s="17" t="str">
        <f>_xlfn.TEXTJOIN(";",1,T9:X9)</f>
        <v>vfx_monster_die_1;vfx_monster_die_2;vfx_monster_die_3;vfx_monster_die_4;null</v>
      </c>
      <c r="T9" s="21" t="s">
        <v>122</v>
      </c>
      <c r="U9" s="21" t="s">
        <v>123</v>
      </c>
      <c r="V9" s="21" t="s">
        <v>124</v>
      </c>
      <c r="W9" s="21" t="s">
        <v>125</v>
      </c>
      <c r="X9" s="21" t="s">
        <v>83</v>
      </c>
      <c r="Y9" s="30" t="s">
        <v>86</v>
      </c>
      <c r="Z9" s="30" t="str" cm="1">
        <f t="array" ref="Z9">_xlfn.TEXTJOIN(";",1,IF(AA9:AB9&lt;&gt;"",AA9:AB9&amp;"="&amp;AC9:AD9,""))</f>
        <v>Mount=201101;Rider=201104</v>
      </c>
      <c r="AA9" s="21" t="s">
        <v>88</v>
      </c>
      <c r="AB9" s="21" t="s">
        <v>89</v>
      </c>
      <c r="AC9" s="21">
        <v>201101</v>
      </c>
      <c r="AD9" s="21">
        <v>201104</v>
      </c>
    </row>
    <row r="10" spans="1:30" x14ac:dyDescent="0.2">
      <c r="A10" s="13">
        <v>201107</v>
      </c>
      <c r="B10" s="13" t="str">
        <f t="shared" si="1"/>
        <v>enemy_201107</v>
      </c>
      <c r="C10" s="14" t="s">
        <v>177</v>
      </c>
      <c r="D10" s="14" t="s">
        <v>192</v>
      </c>
      <c r="E10" s="33"/>
      <c r="F10" s="33"/>
      <c r="G10" s="30"/>
      <c r="H10" s="13">
        <v>20</v>
      </c>
      <c r="I10" s="13">
        <v>0</v>
      </c>
      <c r="J10" s="13">
        <v>20</v>
      </c>
      <c r="K10" s="26"/>
      <c r="L10" s="26"/>
      <c r="M10" s="15" t="str">
        <f t="shared" si="2"/>
        <v>monster_201107_dungeon_caveman_wanderer</v>
      </c>
      <c r="N10" s="16" t="s">
        <v>183</v>
      </c>
      <c r="O10" s="15" t="str">
        <f t="shared" si="0"/>
        <v>BT_dungeon_caveman_wanderer</v>
      </c>
      <c r="P10" s="32">
        <f t="shared" si="4"/>
        <v>201107</v>
      </c>
      <c r="Q10" s="13">
        <v>0.17</v>
      </c>
      <c r="R10" s="30" t="str">
        <f>VLOOKUP(A10,'-loot_list辅助配置表'!A:D,4,0)</f>
        <v>6000=0.002;6001=0.005;6002=0.005;6003=0.001;6004=0.001</v>
      </c>
      <c r="S10" s="17" t="str">
        <f t="shared" ref="S10" si="5">_xlfn.TEXTJOIN(";",1,T10:X10)</f>
        <v>vfx_monster_die_1;vfx_monster_die_2;vfx_monster_die_3;vfx_monster_die_4</v>
      </c>
      <c r="T10" s="21" t="s">
        <v>122</v>
      </c>
      <c r="U10" s="21" t="s">
        <v>123</v>
      </c>
      <c r="V10" s="21" t="s">
        <v>124</v>
      </c>
      <c r="W10" s="21" t="s">
        <v>125</v>
      </c>
      <c r="Y10" s="26">
        <v>0</v>
      </c>
      <c r="Z10" s="30" t="str" cm="1">
        <f t="array" ref="Z10">_xlfn.TEXTJOIN(";",1,IF(AA10:AB10&lt;&gt;"",AA10:AB10&amp;"="&amp;AC10:AD10,""))</f>
        <v/>
      </c>
    </row>
    <row r="11" spans="1:30" x14ac:dyDescent="0.2">
      <c r="A11" s="13">
        <v>201108</v>
      </c>
      <c r="B11" s="13" t="str">
        <f t="shared" si="1"/>
        <v>enemy_201108</v>
      </c>
      <c r="C11" s="14" t="s">
        <v>177</v>
      </c>
      <c r="D11" s="14" t="s">
        <v>193</v>
      </c>
      <c r="E11" s="33"/>
      <c r="F11" s="33"/>
      <c r="G11" s="30"/>
      <c r="H11" s="13">
        <v>24</v>
      </c>
      <c r="I11" s="13">
        <v>0</v>
      </c>
      <c r="J11" s="13">
        <v>20</v>
      </c>
      <c r="K11" s="26"/>
      <c r="L11" s="26"/>
      <c r="M11" s="15" t="str">
        <f t="shared" si="2"/>
        <v>monster_201108_dungeon_caveman_arsonist</v>
      </c>
      <c r="N11" s="16" t="s">
        <v>190</v>
      </c>
      <c r="O11" s="47" t="s">
        <v>191</v>
      </c>
      <c r="P11" s="32">
        <f t="shared" si="4"/>
        <v>201108</v>
      </c>
      <c r="Q11" s="13">
        <v>0.17</v>
      </c>
      <c r="R11" s="30" t="str">
        <f>VLOOKUP(A11,'-loot_list辅助配置表'!A:D,4,0)</f>
        <v>6000=0.015;6001=0.005;6002=0.01;6003=0.003;6004=0.003</v>
      </c>
      <c r="S11" s="17" t="str">
        <f t="shared" ref="S11" si="6">_xlfn.TEXTJOIN(";",1,T11:X11)</f>
        <v>vfx_monster_die_1;vfx_monster_die_2;vfx_monster_die_3;vfx_monster_die_4</v>
      </c>
      <c r="T11" s="21" t="s">
        <v>122</v>
      </c>
      <c r="U11" s="21" t="s">
        <v>123</v>
      </c>
      <c r="V11" s="21" t="s">
        <v>124</v>
      </c>
      <c r="W11" s="21" t="s">
        <v>125</v>
      </c>
      <c r="Y11" s="26">
        <v>0</v>
      </c>
      <c r="Z11" s="30" t="str" cm="1">
        <f t="array" ref="Z11">_xlfn.TEXTJOIN(";",1,IF(AA11:AB11&lt;&gt;"",AA11:AB11&amp;"="&amp;AC11:AD11,""))</f>
        <v/>
      </c>
    </row>
    <row r="12" spans="1:30" x14ac:dyDescent="0.2">
      <c r="A12" s="13">
        <v>201109</v>
      </c>
      <c r="B12" s="13" t="str">
        <f t="shared" si="1"/>
        <v>enemy_201109</v>
      </c>
      <c r="C12" s="14" t="s">
        <v>177</v>
      </c>
      <c r="D12" s="14" t="s">
        <v>194</v>
      </c>
      <c r="E12" s="33"/>
      <c r="F12" s="33"/>
      <c r="G12" s="30"/>
      <c r="H12" s="13">
        <v>27</v>
      </c>
      <c r="I12" s="13">
        <v>0</v>
      </c>
      <c r="J12" s="13">
        <v>20</v>
      </c>
      <c r="K12" s="26"/>
      <c r="L12" s="26"/>
      <c r="M12" s="15" t="str">
        <f t="shared" si="2"/>
        <v>monster_201109_dungeon_caveman_mob</v>
      </c>
      <c r="N12" s="16" t="s">
        <v>187</v>
      </c>
      <c r="O12" s="47" t="s">
        <v>191</v>
      </c>
      <c r="P12" s="32">
        <f t="shared" si="4"/>
        <v>201109</v>
      </c>
      <c r="Q12" s="13">
        <v>0.17</v>
      </c>
      <c r="R12" s="30" t="str">
        <f>VLOOKUP(A12,'-loot_list辅助配置表'!A:D,4,0)</f>
        <v>6000=0.015;6001=0.005;6002=0.01;6003=0.003;6004=0.003</v>
      </c>
      <c r="S12" s="17" t="str">
        <f t="shared" ref="S12" si="7">_xlfn.TEXTJOIN(";",1,T12:X12)</f>
        <v>vfx_monster_die_1;vfx_monster_die_2;vfx_monster_die_3;vfx_monster_die_4</v>
      </c>
      <c r="T12" s="21" t="s">
        <v>122</v>
      </c>
      <c r="U12" s="21" t="s">
        <v>123</v>
      </c>
      <c r="V12" s="21" t="s">
        <v>124</v>
      </c>
      <c r="W12" s="21" t="s">
        <v>125</v>
      </c>
      <c r="Y12" s="26">
        <v>0</v>
      </c>
      <c r="Z12" s="30" t="str" cm="1">
        <f t="array" ref="Z12">_xlfn.TEXTJOIN(";",1,IF(AA12:AB12&lt;&gt;"",AA12:AB12&amp;"="&amp;AC12:AD12,""))</f>
        <v/>
      </c>
    </row>
    <row r="14" spans="1:30" x14ac:dyDescent="0.2">
      <c r="A14" s="13">
        <v>201201</v>
      </c>
      <c r="B14" s="13" t="str">
        <f>_xlfn.TEXTJOIN("_",1,"enemy",$A14)</f>
        <v>enemy_201201</v>
      </c>
      <c r="C14" s="14" t="s">
        <v>241</v>
      </c>
      <c r="D14" s="14" t="s">
        <v>242</v>
      </c>
      <c r="E14" s="33"/>
      <c r="F14" s="33"/>
      <c r="G14" s="30"/>
      <c r="H14" s="13">
        <v>13</v>
      </c>
      <c r="I14" s="13">
        <v>0</v>
      </c>
      <c r="J14" s="13">
        <v>2.4</v>
      </c>
      <c r="K14" s="13">
        <v>6</v>
      </c>
      <c r="L14" s="26"/>
      <c r="M14" s="15" t="str">
        <f>_xlfn.TEXTJOIN("_",1,"monster",$A14,$N14)</f>
        <v>monster_201201_lake_</v>
      </c>
      <c r="N14" s="16" t="s">
        <v>246</v>
      </c>
      <c r="O14" s="15" t="str">
        <f t="shared" ref="O14:O17" si="8">_xlfn.TEXTJOIN("_",1,"BT",$N14)</f>
        <v>BT_lake_</v>
      </c>
      <c r="P14" s="26"/>
      <c r="Q14" s="13">
        <v>0.15</v>
      </c>
      <c r="R14" s="30"/>
      <c r="S14" s="17" t="str">
        <f>_xlfn.TEXTJOIN(";",1,T14:X14)</f>
        <v>vfx_monster_die_1;vfx_monster_die_2;vfx_monster_die_3;vfx_monster_die_4</v>
      </c>
      <c r="T14" s="21" t="s">
        <v>122</v>
      </c>
      <c r="U14" s="21" t="s">
        <v>123</v>
      </c>
      <c r="V14" s="21" t="s">
        <v>124</v>
      </c>
      <c r="W14" s="21" t="s">
        <v>125</v>
      </c>
      <c r="Y14" s="26">
        <v>0</v>
      </c>
      <c r="Z14" s="30" t="str" cm="1">
        <f t="array" ref="Z14">_xlfn.TEXTJOIN(";",1,IF(AA14:AB14&lt;&gt;"",AA14:AB14&amp;"="&amp;AC14:AD14,""))</f>
        <v/>
      </c>
    </row>
    <row r="15" spans="1:30" x14ac:dyDescent="0.2">
      <c r="A15" s="13">
        <v>201202</v>
      </c>
      <c r="B15" s="13" t="str">
        <f t="shared" si="1"/>
        <v>enemy_201202</v>
      </c>
      <c r="C15" s="14" t="s">
        <v>241</v>
      </c>
      <c r="D15" s="14" t="s">
        <v>243</v>
      </c>
      <c r="E15" s="33"/>
      <c r="F15" s="33"/>
      <c r="G15" s="30"/>
      <c r="H15" s="13">
        <v>6</v>
      </c>
      <c r="I15" s="13">
        <v>-1</v>
      </c>
      <c r="J15" s="13">
        <v>0.8</v>
      </c>
      <c r="K15" s="13">
        <v>10</v>
      </c>
      <c r="L15" s="26"/>
      <c r="M15" s="15" t="str">
        <f t="shared" ref="M15:M17" si="9">_xlfn.TEXTJOIN("_",1,"monster",$A15,$N15)</f>
        <v>monster_201202_lake_frog</v>
      </c>
      <c r="N15" s="16" t="s">
        <v>247</v>
      </c>
      <c r="O15" s="15" t="str">
        <f t="shared" si="8"/>
        <v>BT_lake_frog</v>
      </c>
      <c r="P15" s="26"/>
      <c r="Q15" s="13">
        <v>0.1</v>
      </c>
      <c r="R15" s="30"/>
      <c r="S15" s="17" t="str">
        <f>_xlfn.TEXTJOIN(";",1,T15:X15)</f>
        <v>vfx_monster_die_1;vfx_monster_die_2;vfx_monster_die_3;vfx_monster_die_4</v>
      </c>
      <c r="T15" s="21" t="s">
        <v>122</v>
      </c>
      <c r="U15" s="21" t="s">
        <v>123</v>
      </c>
      <c r="V15" s="21" t="s">
        <v>124</v>
      </c>
      <c r="W15" s="21" t="s">
        <v>125</v>
      </c>
      <c r="Y15" s="26">
        <v>0</v>
      </c>
      <c r="Z15" s="30" t="str" cm="1">
        <f t="array" ref="Z15">_xlfn.TEXTJOIN(";",1,IF(AA15:AB15&lt;&gt;"",AA15:AB15&amp;"="&amp;AC15:AD15,""))</f>
        <v/>
      </c>
    </row>
    <row r="16" spans="1:30" x14ac:dyDescent="0.2">
      <c r="A16" s="13">
        <v>201203</v>
      </c>
      <c r="B16" s="13" t="str">
        <f t="shared" si="1"/>
        <v>enemy_201203</v>
      </c>
      <c r="C16" s="14" t="s">
        <v>241</v>
      </c>
      <c r="D16" s="14" t="s">
        <v>244</v>
      </c>
      <c r="E16" s="33"/>
      <c r="F16" s="33"/>
      <c r="G16" s="30"/>
      <c r="H16" s="13">
        <v>20</v>
      </c>
      <c r="I16" s="13">
        <v>0</v>
      </c>
      <c r="J16" s="13">
        <v>7.5</v>
      </c>
      <c r="K16" s="13">
        <v>6</v>
      </c>
      <c r="L16" s="26"/>
      <c r="M16" s="15" t="str">
        <f t="shared" si="9"/>
        <v>monster_201203_lake_</v>
      </c>
      <c r="N16" s="16" t="s">
        <v>246</v>
      </c>
      <c r="O16" s="15" t="str">
        <f t="shared" si="8"/>
        <v>BT_lake_</v>
      </c>
      <c r="P16" s="26"/>
      <c r="Q16" s="13">
        <v>0.12</v>
      </c>
      <c r="R16" s="30"/>
      <c r="S16" s="17" t="str">
        <f t="shared" ref="S16:S17" si="10">_xlfn.TEXTJOIN(";",1,T16:X16)</f>
        <v>vfx_monster_die_1;vfx_monster_die_2;vfx_monster_die_3;vfx_monster_die_4</v>
      </c>
      <c r="T16" s="21" t="s">
        <v>122</v>
      </c>
      <c r="U16" s="21" t="s">
        <v>123</v>
      </c>
      <c r="V16" s="21" t="s">
        <v>124</v>
      </c>
      <c r="W16" s="21" t="s">
        <v>125</v>
      </c>
      <c r="Y16" s="26">
        <v>0</v>
      </c>
      <c r="Z16" s="30" t="str" cm="1">
        <f t="array" ref="Z16">_xlfn.TEXTJOIN(";",1,IF(AA16:AB16&lt;&gt;"",AA16:AB16&amp;"="&amp;AC16:AD16,""))</f>
        <v/>
      </c>
    </row>
    <row r="17" spans="1:26" x14ac:dyDescent="0.2">
      <c r="A17" s="13">
        <v>201204</v>
      </c>
      <c r="B17" s="13" t="str">
        <f t="shared" si="1"/>
        <v>enemy_201204</v>
      </c>
      <c r="C17" s="14" t="s">
        <v>241</v>
      </c>
      <c r="D17" s="14" t="s">
        <v>245</v>
      </c>
      <c r="E17" s="33"/>
      <c r="F17" s="33"/>
      <c r="G17" s="30"/>
      <c r="H17" s="13">
        <v>30</v>
      </c>
      <c r="I17" s="13">
        <v>1</v>
      </c>
      <c r="J17" s="13">
        <v>20</v>
      </c>
      <c r="K17" s="13">
        <v>7</v>
      </c>
      <c r="L17" s="26"/>
      <c r="M17" s="15" t="str">
        <f t="shared" si="9"/>
        <v>monster_201204_lake_</v>
      </c>
      <c r="N17" s="16" t="s">
        <v>246</v>
      </c>
      <c r="O17" s="15" t="str">
        <f t="shared" si="8"/>
        <v>BT_lake_</v>
      </c>
      <c r="P17" s="26"/>
      <c r="Q17" s="13">
        <v>0.17</v>
      </c>
      <c r="R17" s="30"/>
      <c r="S17" s="17" t="str">
        <f t="shared" si="10"/>
        <v>vfx_monster_die_1;vfx_monster_die_2;vfx_monster_die_3;vfx_monster_die_4;vfx_monster_die_explosion</v>
      </c>
      <c r="T17" s="21" t="s">
        <v>122</v>
      </c>
      <c r="U17" s="21" t="s">
        <v>123</v>
      </c>
      <c r="V17" s="21" t="s">
        <v>124</v>
      </c>
      <c r="W17" s="21" t="s">
        <v>125</v>
      </c>
      <c r="X17" s="21" t="s">
        <v>128</v>
      </c>
      <c r="Y17" s="26">
        <v>0</v>
      </c>
      <c r="Z17" s="30" t="str" cm="1">
        <f t="array" ref="Z17">_xlfn.TEXTJOIN(";",1,IF(AA17:AB17&lt;&gt;"",AA17:AB17&amp;"="&amp;AC17:AD17,""))</f>
        <v/>
      </c>
    </row>
    <row r="23" spans="1:26" x14ac:dyDescent="0.2">
      <c r="R23" s="30"/>
    </row>
    <row r="24" spans="1:26" x14ac:dyDescent="0.2">
      <c r="A24" s="13">
        <v>211101</v>
      </c>
      <c r="B24" s="13" t="str">
        <f t="shared" si="1"/>
        <v>enemy_211101</v>
      </c>
      <c r="C24" s="14" t="s">
        <v>177</v>
      </c>
      <c r="D24" s="14" t="s">
        <v>235</v>
      </c>
      <c r="E24" s="30" t="s">
        <v>107</v>
      </c>
      <c r="F24" s="71">
        <v>1</v>
      </c>
      <c r="G24" s="30"/>
      <c r="H24" s="33"/>
      <c r="I24" s="33"/>
      <c r="J24" s="13">
        <v>1200</v>
      </c>
      <c r="K24" s="13">
        <v>20</v>
      </c>
      <c r="L24" s="26"/>
      <c r="M24" s="33"/>
      <c r="N24" s="33"/>
      <c r="O24" s="33"/>
      <c r="P24" s="33"/>
      <c r="Q24" s="33"/>
      <c r="R24" s="30" t="str">
        <f>VLOOKUP(A24,'-loot_list辅助配置表'!A:D,4,0)</f>
        <v>6000=0.6;6003=0.8;6004=0.3</v>
      </c>
      <c r="S24" s="17" t="str">
        <f t="shared" si="3"/>
        <v>vfx_monster_die_1;vfx_monster_die_2;vfx_monster_die_3;vfx_monster_die_4</v>
      </c>
      <c r="T24" s="21" t="s">
        <v>122</v>
      </c>
      <c r="U24" s="21" t="s">
        <v>123</v>
      </c>
      <c r="V24" s="21" t="s">
        <v>124</v>
      </c>
      <c r="W24" s="21" t="s">
        <v>125</v>
      </c>
    </row>
    <row r="25" spans="1:26" x14ac:dyDescent="0.2">
      <c r="A25" s="13">
        <v>211102</v>
      </c>
      <c r="B25" s="13" t="str">
        <f t="shared" si="1"/>
        <v>enemy_211102</v>
      </c>
      <c r="C25" s="14" t="s">
        <v>177</v>
      </c>
      <c r="D25" s="14" t="s">
        <v>237</v>
      </c>
      <c r="E25" s="30" t="s">
        <v>107</v>
      </c>
      <c r="F25" s="71">
        <v>2</v>
      </c>
      <c r="G25" s="30"/>
      <c r="H25" s="33"/>
      <c r="I25" s="33"/>
      <c r="J25" s="13">
        <v>1200</v>
      </c>
      <c r="K25" s="13">
        <v>20</v>
      </c>
      <c r="L25" s="26"/>
      <c r="M25" s="33"/>
      <c r="N25" s="33"/>
      <c r="O25" s="33"/>
      <c r="P25" s="33"/>
      <c r="Q25" s="33"/>
      <c r="R25" s="30" t="str">
        <f>VLOOKUP(A25,'-loot_list辅助配置表'!A:D,4,0)</f>
        <v>6000=0.6;6003=0.8;6004=0.3</v>
      </c>
      <c r="S25" s="17" t="str">
        <f t="shared" ref="S25" si="11">_xlfn.TEXTJOIN(";",1,T25:X25)</f>
        <v>vfx_monster_die_1;vfx_monster_die_2;vfx_monster_die_3;vfx_monster_die_4</v>
      </c>
      <c r="T25" s="21" t="s">
        <v>122</v>
      </c>
      <c r="U25" s="21" t="s">
        <v>123</v>
      </c>
      <c r="V25" s="21" t="s">
        <v>124</v>
      </c>
      <c r="W25" s="21" t="s">
        <v>125</v>
      </c>
    </row>
    <row r="26" spans="1:26" x14ac:dyDescent="0.2">
      <c r="A26" s="13">
        <v>211111</v>
      </c>
      <c r="B26" s="13" t="str">
        <f t="shared" si="1"/>
        <v>enemy_211111</v>
      </c>
      <c r="C26" s="14" t="s">
        <v>177</v>
      </c>
      <c r="D26" s="14" t="s">
        <v>233</v>
      </c>
      <c r="E26" s="30" t="s">
        <v>107</v>
      </c>
      <c r="F26" s="30">
        <f>A26</f>
        <v>211111</v>
      </c>
      <c r="G26" s="30"/>
      <c r="H26" s="33"/>
      <c r="I26" s="33"/>
      <c r="J26" s="13">
        <v>5000</v>
      </c>
      <c r="K26" s="13">
        <v>20</v>
      </c>
      <c r="L26" s="26"/>
      <c r="M26" s="33"/>
      <c r="N26" s="33"/>
      <c r="O26" s="33"/>
      <c r="P26" s="33"/>
      <c r="Q26" s="33"/>
      <c r="R26" s="30" t="str">
        <f>VLOOKUP(A26,'-loot_list辅助配置表'!A:D,4,0)</f>
        <v>6000=0.7;6003=0.4;6004=0.9</v>
      </c>
      <c r="S26" s="17" t="str">
        <f t="shared" si="3"/>
        <v>vfx_monster_die_1;vfx_monster_die_2;vfx_monster_die_3;vfx_monster_die_4</v>
      </c>
      <c r="T26" s="21" t="s">
        <v>122</v>
      </c>
      <c r="U26" s="21" t="s">
        <v>123</v>
      </c>
      <c r="V26" s="21" t="s">
        <v>124</v>
      </c>
      <c r="W26" s="21" t="s">
        <v>125</v>
      </c>
    </row>
    <row r="27" spans="1:26" x14ac:dyDescent="0.2">
      <c r="A27" s="13">
        <v>211112</v>
      </c>
      <c r="B27" s="13" t="str">
        <f t="shared" si="1"/>
        <v>enemy_211112</v>
      </c>
      <c r="C27" s="14" t="s">
        <v>177</v>
      </c>
      <c r="D27" s="14" t="s">
        <v>239</v>
      </c>
      <c r="E27" s="30" t="s">
        <v>107</v>
      </c>
      <c r="F27" s="30">
        <f>A27</f>
        <v>211112</v>
      </c>
      <c r="G27" s="30"/>
      <c r="H27" s="33"/>
      <c r="I27" s="33"/>
      <c r="J27" s="13">
        <v>5000</v>
      </c>
      <c r="K27" s="13">
        <v>20</v>
      </c>
      <c r="L27" s="26"/>
      <c r="M27" s="33"/>
      <c r="N27" s="33"/>
      <c r="O27" s="33"/>
      <c r="P27" s="33"/>
      <c r="Q27" s="33"/>
      <c r="R27" s="30" t="str">
        <f>VLOOKUP(A27,'-loot_list辅助配置表'!A:D,4,0)</f>
        <v>6000=0.7;6003=0.4;6004=0.9</v>
      </c>
      <c r="S27" s="17" t="str">
        <f t="shared" ref="S27" si="12">_xlfn.TEXTJOIN(";",1,T27:X27)</f>
        <v>vfx_monster_die_1;vfx_monster_die_2;vfx_monster_die_3;vfx_monster_die_4</v>
      </c>
      <c r="T27" s="21" t="s">
        <v>122</v>
      </c>
      <c r="U27" s="21" t="s">
        <v>123</v>
      </c>
      <c r="V27" s="21" t="s">
        <v>124</v>
      </c>
      <c r="W27" s="21" t="s">
        <v>125</v>
      </c>
    </row>
    <row r="29" spans="1:26" x14ac:dyDescent="0.2">
      <c r="A29" s="13">
        <v>219999</v>
      </c>
      <c r="B29" s="13" t="str">
        <f t="shared" si="1"/>
        <v>enemy_219999</v>
      </c>
      <c r="C29" s="14" t="s">
        <v>211</v>
      </c>
      <c r="D29" s="14" t="s">
        <v>219</v>
      </c>
      <c r="E29" s="13" t="s">
        <v>212</v>
      </c>
      <c r="F29" s="13">
        <v>219999</v>
      </c>
      <c r="H29" s="33"/>
      <c r="I29" s="33"/>
      <c r="J29" s="13">
        <v>1200</v>
      </c>
      <c r="K29" s="13">
        <v>20</v>
      </c>
      <c r="Q29" s="13">
        <v>0.15</v>
      </c>
      <c r="R29" s="13" t="s">
        <v>213</v>
      </c>
      <c r="S29" t="s">
        <v>214</v>
      </c>
      <c r="T29" s="21" t="s">
        <v>215</v>
      </c>
      <c r="U29" s="21" t="s">
        <v>216</v>
      </c>
      <c r="V29" s="21" t="s">
        <v>217</v>
      </c>
      <c r="W29" s="21" t="s">
        <v>218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8CE2-8D19-4281-BF31-AC7F81332A04}">
  <sheetPr>
    <tabColor theme="2" tint="-9.9978637043366805E-2"/>
  </sheetPr>
  <dimension ref="A1:S16"/>
  <sheetViews>
    <sheetView tabSelected="1" workbookViewId="0">
      <selection activeCell="I22" sqref="I22"/>
    </sheetView>
  </sheetViews>
  <sheetFormatPr defaultRowHeight="14.25" x14ac:dyDescent="0.2"/>
  <cols>
    <col min="1" max="1" width="9" style="35"/>
    <col min="2" max="2" width="13.625" style="41" bestFit="1" customWidth="1"/>
    <col min="3" max="3" width="1.875" style="39" customWidth="1"/>
    <col min="4" max="4" width="9.375" style="38" customWidth="1"/>
    <col min="5" max="5" width="1.875" style="39" customWidth="1"/>
    <col min="6" max="14" width="9" style="35"/>
    <col min="15" max="15" width="9" style="35" customWidth="1"/>
    <col min="16" max="16" width="9" style="35"/>
    <col min="17" max="17" width="9" style="35" customWidth="1"/>
    <col min="18" max="18" width="1.875" style="39" customWidth="1"/>
    <col min="19" max="19" width="70.875" style="38" customWidth="1"/>
    <col min="20" max="20" width="7.125" style="35" bestFit="1" customWidth="1"/>
    <col min="21" max="16384" width="9" style="35"/>
  </cols>
  <sheetData>
    <row r="1" spans="1:19" x14ac:dyDescent="0.2">
      <c r="A1" s="37" t="s">
        <v>137</v>
      </c>
      <c r="D1" s="40" t="s">
        <v>138</v>
      </c>
      <c r="F1" s="37" t="s">
        <v>139</v>
      </c>
      <c r="G1" s="37" t="s">
        <v>140</v>
      </c>
      <c r="H1" s="37" t="s">
        <v>141</v>
      </c>
      <c r="I1" s="37" t="s">
        <v>146</v>
      </c>
      <c r="J1" s="37" t="s">
        <v>170</v>
      </c>
      <c r="K1" s="37" t="s">
        <v>171</v>
      </c>
      <c r="L1" s="37" t="s">
        <v>142</v>
      </c>
      <c r="M1" s="37" t="s">
        <v>143</v>
      </c>
      <c r="N1" s="37" t="s">
        <v>144</v>
      </c>
      <c r="O1" s="37" t="s">
        <v>147</v>
      </c>
      <c r="P1" s="37" t="s">
        <v>172</v>
      </c>
      <c r="Q1" s="37" t="s">
        <v>173</v>
      </c>
      <c r="S1" s="40" t="s">
        <v>145</v>
      </c>
    </row>
    <row r="2" spans="1:19" x14ac:dyDescent="0.2">
      <c r="A2" s="35">
        <v>201101</v>
      </c>
      <c r="B2" s="41" t="str">
        <f>VLOOKUP(A2,monster!A:D,4,0)</f>
        <v>地宫蝙蝠</v>
      </c>
      <c r="D2" s="38" t="str" cm="1">
        <f t="array" ref="D2">_xlfn.LET(_xlpm.arr_loot,F2:K2,
_xlpm.arr_odds,L2:Q2,
_xlfn.TEXTJOIN(";",1,IF(_xlpm.arr_loot&lt;&gt;"",_xlpm.arr_loot&amp;"="&amp;_xlpm.arr_odds,"")))</f>
        <v>6001=0.003;6002=0.01</v>
      </c>
      <c r="F2" s="35">
        <v>6001</v>
      </c>
      <c r="G2" s="35">
        <v>6002</v>
      </c>
      <c r="L2" s="35">
        <v>3.0000000000000001E-3</v>
      </c>
      <c r="M2" s="35">
        <v>0.01</v>
      </c>
      <c r="S2" s="42" t="str" cm="1">
        <f t="array" ref="S2">_xlfn.LET(_xlpm.arr_loot,F2:K2,
_xlpm.arr_odds,L2:Q2,
_xlfn.TEXTJOIN("; ",1,IF(_xlpm.arr_loot&lt;&gt;"",VLOOKUP(_xlpm.arr_loot,table_loot[#All],2,0)&amp;":"&amp;TEXT(_xlpm.arr_odds,"0.0%"),"")))</f>
        <v>灵魂:0.3%; 食物:1.0%</v>
      </c>
    </row>
    <row r="3" spans="1:19" x14ac:dyDescent="0.2">
      <c r="A3" s="35">
        <v>201102</v>
      </c>
      <c r="B3" s="41" t="str">
        <f>VLOOKUP(A3,monster!A:D,4,0)</f>
        <v>自爆甲虫</v>
      </c>
      <c r="D3" s="38" t="str" cm="1">
        <f t="array" ref="D3">_xlfn.LET(_xlpm.arr_loot,F3:K3,
_xlpm.arr_odds,L3:Q3,
_xlfn.TEXTJOIN(";",1,IF(_xlpm.arr_loot&lt;&gt;"",_xlpm.arr_loot&amp;"="&amp;_xlpm.arr_odds,"")))</f>
        <v>6001=0.001</v>
      </c>
      <c r="F3" s="35">
        <v>6001</v>
      </c>
      <c r="L3" s="35">
        <v>1E-3</v>
      </c>
      <c r="S3" s="42" t="str" cm="1">
        <f t="array" ref="S3">_xlfn.LET(_xlpm.arr_loot,F3:K3,
_xlpm.arr_odds,L3:Q3,
_xlfn.TEXTJOIN("; ",1,IF(_xlpm.arr_loot&lt;&gt;"",VLOOKUP(_xlpm.arr_loot,table_loot[#All],2,0)&amp;":"&amp;TEXT(_xlpm.arr_odds,"0.0%"),"")))</f>
        <v>灵魂:0.1%</v>
      </c>
    </row>
    <row r="4" spans="1:19" x14ac:dyDescent="0.2">
      <c r="A4" s="35">
        <v>201103</v>
      </c>
      <c r="B4" s="41" t="str">
        <f>VLOOKUP(A4,monster!A:D,4,0)</f>
        <v>跳虫</v>
      </c>
      <c r="D4" s="38" t="str" cm="1">
        <f t="array" ref="D4">_xlfn.LET(_xlpm.arr_loot,F4:K4,
_xlpm.arr_odds,L4:Q4,
_xlfn.TEXTJOIN(";",1,IF(_xlpm.arr_loot&lt;&gt;"",_xlpm.arr_loot&amp;"="&amp;_xlpm.arr_odds,"")))</f>
        <v>6001=0.003;6002=0.02</v>
      </c>
      <c r="F4" s="35">
        <v>6001</v>
      </c>
      <c r="G4" s="35">
        <v>6002</v>
      </c>
      <c r="L4" s="35">
        <v>3.0000000000000001E-3</v>
      </c>
      <c r="M4" s="35">
        <v>0.02</v>
      </c>
      <c r="S4" s="42" t="str" cm="1">
        <f t="array" ref="S4">_xlfn.LET(_xlpm.arr_loot,F4:K4,
_xlpm.arr_odds,L4:Q4,
_xlfn.TEXTJOIN("; ",1,IF(_xlpm.arr_loot&lt;&gt;"",VLOOKUP(_xlpm.arr_loot,table_loot[#All],2,0)&amp;":"&amp;TEXT(_xlpm.arr_odds,"0.0%"),"")))</f>
        <v>灵魂:0.3%; 食物:2.0%</v>
      </c>
    </row>
    <row r="5" spans="1:19" x14ac:dyDescent="0.2">
      <c r="A5" s="35">
        <v>201104</v>
      </c>
      <c r="B5" s="41" t="str">
        <f>VLOOKUP(A5,monster!A:D,4,0)</f>
        <v>地宫洞穴人</v>
      </c>
      <c r="D5" s="38" t="str" cm="1">
        <f t="array" ref="D5">_xlfn.LET(_xlpm.arr_loot,F5:K5,
_xlpm.arr_odds,L5:Q5,
_xlfn.TEXTJOIN(";",1,IF(_xlpm.arr_loot&lt;&gt;"",_xlpm.arr_loot&amp;"="&amp;_xlpm.arr_odds,"")))</f>
        <v>6000=0.03;6001=0.005;6002=0.02;6003=0.005;6004=0.005</v>
      </c>
      <c r="F5" s="35">
        <v>6000</v>
      </c>
      <c r="G5" s="35">
        <v>6001</v>
      </c>
      <c r="H5" s="35">
        <v>6002</v>
      </c>
      <c r="I5" s="35">
        <v>6003</v>
      </c>
      <c r="J5" s="35">
        <v>6004</v>
      </c>
      <c r="L5" s="35">
        <v>0.03</v>
      </c>
      <c r="M5" s="35">
        <v>5.0000000000000001E-3</v>
      </c>
      <c r="N5" s="35">
        <v>0.02</v>
      </c>
      <c r="O5" s="35">
        <v>5.0000000000000001E-3</v>
      </c>
      <c r="P5" s="35">
        <v>5.0000000000000001E-3</v>
      </c>
      <c r="S5" s="42" t="str" cm="1">
        <f t="array" ref="S5">_xlfn.LET(_xlpm.arr_loot,F5:K5,
_xlpm.arr_odds,L5:Q5,
_xlfn.TEXTJOIN("; ",1,IF(_xlpm.arr_loot&lt;&gt;"",VLOOKUP(_xlpm.arr_loot,table_loot[#All],2,0)&amp;":"&amp;TEXT(_xlpm.arr_odds,"0.0%"),"")))</f>
        <v>金币:3.0%; 灵魂:0.5%; 食物:2.0%; 木材:0.5%; 金属:0.5%</v>
      </c>
    </row>
    <row r="6" spans="1:19" x14ac:dyDescent="0.2">
      <c r="A6" s="35">
        <v>201105</v>
      </c>
      <c r="B6" s="41" t="str">
        <f>VLOOKUP(A6,monster!A:D,4,0)</f>
        <v>跳虫骑手</v>
      </c>
      <c r="D6" s="38" t="str" cm="1">
        <f t="array" ref="D6">_xlfn.LET(_xlpm.arr_loot,F6:K6,
_xlpm.arr_odds,L6:Q6,
_xlfn.TEXTJOIN(";",1,IF(_xlpm.arr_loot&lt;&gt;"",_xlpm.arr_loot&amp;"="&amp;_xlpm.arr_odds,"")))</f>
        <v/>
      </c>
      <c r="S6" s="42" t="str" cm="1">
        <f t="array" ref="S6">_xlfn.LET(_xlpm.arr_loot,F6:K6,
_xlpm.arr_odds,L6:Q6,
_xlfn.TEXTJOIN("; ",1,IF(_xlpm.arr_loot&lt;&gt;"",VLOOKUP(_xlpm.arr_loot,table_loot[#All],2,0)&amp;":"&amp;TEXT(_xlpm.arr_odds,"0.0%"),"")))</f>
        <v/>
      </c>
    </row>
    <row r="7" spans="1:19" x14ac:dyDescent="0.2">
      <c r="A7" s="35">
        <v>201106</v>
      </c>
      <c r="B7" s="41" t="str">
        <f>VLOOKUP(A7,monster!A:D,4,0)</f>
        <v>蝙蝠骑手</v>
      </c>
      <c r="D7" s="38" t="str" cm="1">
        <f t="array" ref="D7">_xlfn.LET(_xlpm.arr_loot,F7:K7,
_xlpm.arr_odds,L7:Q7,
_xlfn.TEXTJOIN(";",1,IF(_xlpm.arr_loot&lt;&gt;"",_xlpm.arr_loot&amp;"="&amp;_xlpm.arr_odds,"")))</f>
        <v/>
      </c>
      <c r="S7" s="42" t="str" cm="1">
        <f t="array" ref="S7">_xlfn.LET(_xlpm.arr_loot,F7:K7,
_xlpm.arr_odds,L7:Q7,
_xlfn.TEXTJOIN("; ",1,IF(_xlpm.arr_loot&lt;&gt;"",VLOOKUP(_xlpm.arr_loot,table_loot[#All],2,0)&amp;":"&amp;TEXT(_xlpm.arr_odds,"0.0%"),"")))</f>
        <v/>
      </c>
    </row>
    <row r="8" spans="1:19" x14ac:dyDescent="0.2">
      <c r="A8" s="35">
        <v>201107</v>
      </c>
      <c r="B8" s="41" t="str">
        <f>VLOOKUP(A8,monster!A:D,4,0)</f>
        <v>流浪洞穴人</v>
      </c>
      <c r="D8" s="38" t="str" cm="1">
        <f t="array" ref="D8">_xlfn.LET(_xlpm.arr_loot,F8:K8,
_xlpm.arr_odds,L8:Q8,
_xlfn.TEXTJOIN(";",1,IF(_xlpm.arr_loot&lt;&gt;"",_xlpm.arr_loot&amp;"="&amp;_xlpm.arr_odds,"")))</f>
        <v>6000=0.002;6001=0.005;6002=0.005;6003=0.001;6004=0.001</v>
      </c>
      <c r="F8" s="35">
        <v>6000</v>
      </c>
      <c r="G8" s="35">
        <v>6001</v>
      </c>
      <c r="H8" s="35">
        <v>6002</v>
      </c>
      <c r="I8" s="35">
        <v>6003</v>
      </c>
      <c r="J8" s="35">
        <v>6004</v>
      </c>
      <c r="L8" s="35">
        <v>2E-3</v>
      </c>
      <c r="M8" s="35">
        <v>5.0000000000000001E-3</v>
      </c>
      <c r="N8" s="35">
        <v>5.0000000000000001E-3</v>
      </c>
      <c r="O8" s="35">
        <v>1E-3</v>
      </c>
      <c r="P8" s="35">
        <v>1E-3</v>
      </c>
      <c r="S8" s="42" t="str" cm="1">
        <f t="array" ref="S8">_xlfn.LET(_xlpm.arr_loot,F8:K8,
_xlpm.arr_odds,L8:Q8,
_xlfn.TEXTJOIN("; ",1,IF(_xlpm.arr_loot&lt;&gt;"",VLOOKUP(_xlpm.arr_loot,table_loot[#All],2,0)&amp;":"&amp;TEXT(_xlpm.arr_odds,"0.0%"),"")))</f>
        <v>金币:0.2%; 灵魂:0.5%; 食物:0.5%; 木材:0.1%; 金属:0.1%</v>
      </c>
    </row>
    <row r="9" spans="1:19" x14ac:dyDescent="0.2">
      <c r="A9" s="35">
        <v>201108</v>
      </c>
      <c r="B9" s="41" t="str">
        <f>VLOOKUP(A9,monster!A:D,4,0)</f>
        <v>纵火洞穴人</v>
      </c>
      <c r="D9" s="38" t="str" cm="1">
        <f t="array" ref="D9">_xlfn.LET(_xlpm.arr_loot,F9:K9,
_xlpm.arr_odds,L9:Q9,
_xlfn.TEXTJOIN(";",1,IF(_xlpm.arr_loot&lt;&gt;"",_xlpm.arr_loot&amp;"="&amp;_xlpm.arr_odds,"")))</f>
        <v>6000=0.015;6001=0.005;6002=0.01;6003=0.003;6004=0.003</v>
      </c>
      <c r="F9" s="35">
        <v>6000</v>
      </c>
      <c r="G9" s="35">
        <v>6001</v>
      </c>
      <c r="H9" s="35">
        <v>6002</v>
      </c>
      <c r="I9" s="35">
        <v>6003</v>
      </c>
      <c r="J9" s="35">
        <v>6004</v>
      </c>
      <c r="L9" s="35">
        <v>1.4999999999999999E-2</v>
      </c>
      <c r="M9" s="35">
        <v>5.0000000000000001E-3</v>
      </c>
      <c r="N9" s="35">
        <v>0.01</v>
      </c>
      <c r="O9" s="35">
        <v>3.0000000000000001E-3</v>
      </c>
      <c r="P9" s="35">
        <v>3.0000000000000001E-3</v>
      </c>
      <c r="S9" s="42" t="str" cm="1">
        <f t="array" ref="S9">_xlfn.LET(_xlpm.arr_loot,F9:K9,
_xlpm.arr_odds,L9:Q9,
_xlfn.TEXTJOIN("; ",1,IF(_xlpm.arr_loot&lt;&gt;"",VLOOKUP(_xlpm.arr_loot,table_loot[#All],2,0)&amp;":"&amp;TEXT(_xlpm.arr_odds,"0.0%"),"")))</f>
        <v>金币:1.5%; 灵魂:0.5%; 食物:1.0%; 木材:0.3%; 金属:0.3%</v>
      </c>
    </row>
    <row r="10" spans="1:19" x14ac:dyDescent="0.2">
      <c r="A10" s="35">
        <v>201109</v>
      </c>
      <c r="B10" s="41" t="str">
        <f>VLOOKUP(A10,monster!A:D,4,0)</f>
        <v>暴徒洞穴人</v>
      </c>
      <c r="D10" s="38" t="str" cm="1">
        <f t="array" ref="D10">_xlfn.LET(_xlpm.arr_loot,F10:K10,
_xlpm.arr_odds,L10:Q10,
_xlfn.TEXTJOIN(";",1,IF(_xlpm.arr_loot&lt;&gt;"",_xlpm.arr_loot&amp;"="&amp;_xlpm.arr_odds,"")))</f>
        <v>6000=0.015;6001=0.005;6002=0.01;6003=0.003;6004=0.003</v>
      </c>
      <c r="F10" s="35">
        <v>6000</v>
      </c>
      <c r="G10" s="35">
        <v>6001</v>
      </c>
      <c r="H10" s="35">
        <v>6002</v>
      </c>
      <c r="I10" s="35">
        <v>6003</v>
      </c>
      <c r="J10" s="35">
        <v>6004</v>
      </c>
      <c r="L10" s="35">
        <v>1.4999999999999999E-2</v>
      </c>
      <c r="M10" s="35">
        <v>5.0000000000000001E-3</v>
      </c>
      <c r="N10" s="35">
        <v>0.01</v>
      </c>
      <c r="O10" s="35">
        <v>3.0000000000000001E-3</v>
      </c>
      <c r="P10" s="35">
        <v>3.0000000000000001E-3</v>
      </c>
      <c r="S10" s="42" t="str" cm="1">
        <f t="array" ref="S10">_xlfn.LET(_xlpm.arr_loot,F10:K10,
_xlpm.arr_odds,L10:Q10,
_xlfn.TEXTJOIN("; ",1,IF(_xlpm.arr_loot&lt;&gt;"",VLOOKUP(_xlpm.arr_loot,table_loot[#All],2,0)&amp;":"&amp;TEXT(_xlpm.arr_odds,"0.0%"),"")))</f>
        <v>金币:1.5%; 灵魂:0.5%; 食物:1.0%; 木材:0.3%; 金属:0.3%</v>
      </c>
    </row>
    <row r="12" spans="1:19" x14ac:dyDescent="0.2">
      <c r="D12" s="38" t="str" cm="1">
        <f t="array" ref="D12">_xlfn.LET(_xlpm.arr_loot,F12:K12,
_xlpm.arr_odds,L12:Q12,
_xlfn.TEXTJOIN(";",1,IF(_xlpm.arr_loot&lt;&gt;"",_xlpm.arr_loot&amp;"="&amp;_xlpm.arr_odds,"")))</f>
        <v/>
      </c>
      <c r="S12" s="42" t="str" cm="1">
        <f t="array" ref="S12">_xlfn.LET(_xlpm.arr_loot,F12:K12,
_xlpm.arr_odds,L12:Q12,
_xlfn.TEXTJOIN("; ",1,IF(_xlpm.arr_loot&lt;&gt;"",VLOOKUP(_xlpm.arr_loot,table_loot[#All],2,0)&amp;":"&amp;TEXT(_xlpm.arr_odds,"0.0%"),"")))</f>
        <v/>
      </c>
    </row>
    <row r="13" spans="1:19" x14ac:dyDescent="0.2">
      <c r="A13" s="35">
        <v>211101</v>
      </c>
      <c r="B13" s="41" t="str">
        <f>VLOOKUP(A13,monster!A:D,4,0)</f>
        <v>地宫捕奴车-近战</v>
      </c>
      <c r="D13" s="38" t="str" cm="1">
        <f t="array" ref="D13">_xlfn.LET(_xlpm.arr_loot,F13:K13,
_xlpm.arr_odds,L13:Q13,
_xlfn.TEXTJOIN(";",1,IF(_xlpm.arr_loot&lt;&gt;"",_xlpm.arr_loot&amp;"="&amp;_xlpm.arr_odds,"")))</f>
        <v>6000=0.6;6003=0.8;6004=0.3</v>
      </c>
      <c r="F13" s="35">
        <v>6000</v>
      </c>
      <c r="G13" s="35">
        <v>6003</v>
      </c>
      <c r="H13" s="35">
        <v>6004</v>
      </c>
      <c r="L13" s="35">
        <v>0.6</v>
      </c>
      <c r="M13" s="35">
        <v>0.8</v>
      </c>
      <c r="N13" s="35">
        <v>0.3</v>
      </c>
      <c r="S13" s="42" t="str" cm="1">
        <f t="array" ref="S13">_xlfn.LET(_xlpm.arr_loot,F13:K13,
_xlpm.arr_odds,L13:Q13,
_xlfn.TEXTJOIN("; ",1,IF(_xlpm.arr_loot&lt;&gt;"",VLOOKUP(_xlpm.arr_loot,table_loot[#All],2,0)&amp;":"&amp;TEXT(_xlpm.arr_odds,"0.0%"),"")))</f>
        <v>金币:60.0%; 木材:80.0%; 金属:30.0%</v>
      </c>
    </row>
    <row r="14" spans="1:19" x14ac:dyDescent="0.2">
      <c r="A14" s="35">
        <v>211102</v>
      </c>
      <c r="B14" s="41" t="str">
        <f>VLOOKUP(A14,monster!A:D,4,0)</f>
        <v>地宫捕奴车-远程</v>
      </c>
      <c r="D14" s="38" t="str" cm="1">
        <f t="array" ref="D14">_xlfn.LET(_xlpm.arr_loot,F14:K14,
_xlpm.arr_odds,L14:Q14,
_xlfn.TEXTJOIN(";",1,IF(_xlpm.arr_loot&lt;&gt;"",_xlpm.arr_loot&amp;"="&amp;_xlpm.arr_odds,"")))</f>
        <v>6000=0.6;6003=0.8;6004=0.3</v>
      </c>
      <c r="F14" s="35">
        <v>6000</v>
      </c>
      <c r="G14" s="35">
        <v>6003</v>
      </c>
      <c r="H14" s="35">
        <v>6004</v>
      </c>
      <c r="L14" s="35">
        <v>0.6</v>
      </c>
      <c r="M14" s="35">
        <v>0.8</v>
      </c>
      <c r="N14" s="35">
        <v>0.3</v>
      </c>
      <c r="S14" s="42" t="str" cm="1">
        <f t="array" ref="S14">_xlfn.LET(_xlpm.arr_loot,F14:K14,
_xlpm.arr_odds,L14:Q14,
_xlfn.TEXTJOIN("; ",1,IF(_xlpm.arr_loot&lt;&gt;"",VLOOKUP(_xlpm.arr_loot,table_loot[#All],2,0)&amp;":"&amp;TEXT(_xlpm.arr_odds,"0.0%"),"")))</f>
        <v>金币:60.0%; 木材:80.0%; 金属:30.0%</v>
      </c>
    </row>
    <row r="15" spans="1:19" x14ac:dyDescent="0.2">
      <c r="A15" s="35">
        <v>211111</v>
      </c>
      <c r="B15" s="41" t="str">
        <f>VLOOKUP(A15,monster!A:D,4,0)</f>
        <v>地宫装甲车-近战</v>
      </c>
      <c r="D15" s="38" t="str" cm="1">
        <f t="array" ref="D15">_xlfn.LET(_xlpm.arr_loot,F15:K15,
_xlpm.arr_odds,L15:Q15,
_xlfn.TEXTJOIN(";",1,IF(_xlpm.arr_loot&lt;&gt;"",_xlpm.arr_loot&amp;"="&amp;_xlpm.arr_odds,"")))</f>
        <v>6000=0.7;6003=0.4;6004=0.9</v>
      </c>
      <c r="F15" s="35">
        <v>6000</v>
      </c>
      <c r="G15" s="35">
        <v>6003</v>
      </c>
      <c r="H15" s="35">
        <v>6004</v>
      </c>
      <c r="L15" s="35">
        <v>0.7</v>
      </c>
      <c r="M15" s="35">
        <v>0.4</v>
      </c>
      <c r="N15" s="35">
        <v>0.9</v>
      </c>
      <c r="S15" s="42" t="str" cm="1">
        <f t="array" ref="S15">_xlfn.LET(_xlpm.arr_loot,F15:K15,
_xlpm.arr_odds,L15:Q15,
_xlfn.TEXTJOIN("; ",1,IF(_xlpm.arr_loot&lt;&gt;"",VLOOKUP(_xlpm.arr_loot,table_loot[#All],2,0)&amp;":"&amp;TEXT(_xlpm.arr_odds,"0.0%"),"")))</f>
        <v>金币:70.0%; 木材:40.0%; 金属:90.0%</v>
      </c>
    </row>
    <row r="16" spans="1:19" x14ac:dyDescent="0.2">
      <c r="A16" s="35">
        <v>211112</v>
      </c>
      <c r="B16" s="41" t="str">
        <f>VLOOKUP(A16,monster!A:D,4,0)</f>
        <v>地宫装甲车-远程</v>
      </c>
      <c r="D16" s="38" t="str" cm="1">
        <f t="array" ref="D16">_xlfn.LET(_xlpm.arr_loot,F16:K16,
_xlpm.arr_odds,L16:Q16,
_xlfn.TEXTJOIN(";",1,IF(_xlpm.arr_loot&lt;&gt;"",_xlpm.arr_loot&amp;"="&amp;_xlpm.arr_odds,"")))</f>
        <v>6000=0.7;6003=0.4;6004=0.9</v>
      </c>
      <c r="F16" s="35">
        <v>6000</v>
      </c>
      <c r="G16" s="35">
        <v>6003</v>
      </c>
      <c r="H16" s="35">
        <v>6004</v>
      </c>
      <c r="L16" s="35">
        <v>0.7</v>
      </c>
      <c r="M16" s="35">
        <v>0.4</v>
      </c>
      <c r="N16" s="35">
        <v>0.9</v>
      </c>
      <c r="S16" s="42" t="str" cm="1">
        <f t="array" ref="S16">_xlfn.LET(_xlpm.arr_loot,F16:K16,
_xlpm.arr_odds,L16:Q16,
_xlfn.TEXTJOIN("; ",1,IF(_xlpm.arr_loot&lt;&gt;"",VLOOKUP(_xlpm.arr_loot,table_loot[#All],2,0)&amp;":"&amp;TEXT(_xlpm.arr_odds,"0.0%"),"")))</f>
        <v>金币:70.0%; 木材:40.0%; 金属:90.0%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A6F-2762-461C-8F5B-AC7E3C1CBDFB}">
  <dimension ref="A1:R26"/>
  <sheetViews>
    <sheetView zoomScale="99" zoomScaleNormal="100" workbookViewId="0">
      <pane xSplit="4" ySplit="3" topLeftCell="G4" activePane="bottomRight" state="frozen"/>
      <selection pane="topRight" activeCell="D1" sqref="D1"/>
      <selection pane="bottomLeft" activeCell="A4" sqref="A4"/>
      <selection pane="bottomRight" activeCell="I33" sqref="I33"/>
    </sheetView>
  </sheetViews>
  <sheetFormatPr defaultColWidth="9.125" defaultRowHeight="14.25" x14ac:dyDescent="0.2"/>
  <cols>
    <col min="1" max="2" width="7.75" style="35" bestFit="1" customWidth="1"/>
    <col min="3" max="3" width="9.125" style="35" bestFit="1" customWidth="1"/>
    <col min="4" max="4" width="16.875" style="52" bestFit="1" customWidth="1"/>
    <col min="5" max="5" width="8.75" style="35" customWidth="1"/>
    <col min="6" max="6" width="72.875" style="35" customWidth="1"/>
    <col min="7" max="12" width="17.5" style="38" customWidth="1"/>
    <col min="13" max="13" width="15.5" style="53" bestFit="1" customWidth="1"/>
    <col min="14" max="14" width="27.5" style="56" customWidth="1"/>
    <col min="15" max="15" width="19.125" style="35" bestFit="1" customWidth="1"/>
    <col min="16" max="17" width="9.625" style="55" bestFit="1" customWidth="1"/>
    <col min="18" max="18" width="13.5" style="35" bestFit="1" customWidth="1"/>
    <col min="19" max="16384" width="9.125" style="56"/>
  </cols>
  <sheetData>
    <row r="1" spans="1:18" s="1" customFormat="1" x14ac:dyDescent="0.2">
      <c r="A1" s="1" t="s">
        <v>0</v>
      </c>
      <c r="B1" s="1" t="s">
        <v>99</v>
      </c>
      <c r="C1" s="1" t="s">
        <v>102</v>
      </c>
      <c r="D1" s="3"/>
      <c r="E1" s="1" t="s">
        <v>93</v>
      </c>
      <c r="F1" s="1" t="s">
        <v>96</v>
      </c>
      <c r="G1" s="29"/>
      <c r="H1" s="29"/>
      <c r="I1" s="29"/>
      <c r="J1" s="29"/>
      <c r="K1" s="29"/>
      <c r="L1" s="29"/>
      <c r="M1" s="4"/>
      <c r="N1" s="1" t="s">
        <v>103</v>
      </c>
      <c r="O1" s="1" t="s">
        <v>225</v>
      </c>
      <c r="P1" s="4"/>
      <c r="Q1" s="4"/>
      <c r="R1" s="1" t="s">
        <v>227</v>
      </c>
    </row>
    <row r="2" spans="1:18" s="50" customFormat="1" x14ac:dyDescent="0.2">
      <c r="A2" s="50" t="s">
        <v>2</v>
      </c>
      <c r="B2" s="50" t="s">
        <v>2</v>
      </c>
      <c r="C2" s="50" t="s">
        <v>100</v>
      </c>
      <c r="D2" s="3"/>
      <c r="E2" s="50" t="s">
        <v>91</v>
      </c>
      <c r="F2" s="50" t="s">
        <v>90</v>
      </c>
      <c r="G2" s="51"/>
      <c r="H2" s="51"/>
      <c r="I2" s="51"/>
      <c r="J2" s="51"/>
      <c r="K2" s="51"/>
      <c r="L2" s="51"/>
      <c r="M2" s="4"/>
      <c r="N2" s="50" t="s">
        <v>3</v>
      </c>
      <c r="O2" s="50" t="s">
        <v>226</v>
      </c>
      <c r="P2" s="4"/>
      <c r="Q2" s="4"/>
      <c r="R2" s="50" t="s">
        <v>100</v>
      </c>
    </row>
    <row r="3" spans="1:18" s="2" customFormat="1" ht="52.5" x14ac:dyDescent="0.2">
      <c r="A3" s="11" t="s">
        <v>94</v>
      </c>
      <c r="B3" s="11" t="s">
        <v>95</v>
      </c>
      <c r="C3" s="11" t="s">
        <v>101</v>
      </c>
      <c r="D3" s="9" t="s">
        <v>8</v>
      </c>
      <c r="E3" s="12" t="s">
        <v>92</v>
      </c>
      <c r="F3" s="12" t="s">
        <v>97</v>
      </c>
      <c r="G3" s="34" t="s">
        <v>108</v>
      </c>
      <c r="H3" s="34" t="s">
        <v>109</v>
      </c>
      <c r="I3" s="34" t="s">
        <v>110</v>
      </c>
      <c r="J3" s="34" t="s">
        <v>111</v>
      </c>
      <c r="K3" s="34" t="s">
        <v>112</v>
      </c>
      <c r="L3" s="34" t="s">
        <v>113</v>
      </c>
      <c r="M3" s="10" t="s">
        <v>4</v>
      </c>
      <c r="N3" s="12" t="s">
        <v>114</v>
      </c>
      <c r="O3" s="12" t="s">
        <v>230</v>
      </c>
      <c r="P3" s="10" t="s">
        <v>223</v>
      </c>
      <c r="Q3" s="10" t="s">
        <v>224</v>
      </c>
      <c r="R3" s="12" t="s">
        <v>229</v>
      </c>
    </row>
    <row r="4" spans="1:18" x14ac:dyDescent="0.2">
      <c r="A4" s="35">
        <v>211101</v>
      </c>
      <c r="B4" s="35">
        <v>1</v>
      </c>
      <c r="C4" s="35">
        <v>1</v>
      </c>
      <c r="D4" s="52" t="s">
        <v>234</v>
      </c>
      <c r="E4" s="35">
        <v>101101</v>
      </c>
      <c r="F4" s="35" t="str" cm="1">
        <f t="array" ref="F4">_xlfn.TEXTJOIN(";",1,_xlfn.MAP($G$3:$L$3,G4:L4,_xlfn.LAMBDA(_xlpm.slot,_xlpm.device,IF(_xlpm.device&lt;&gt;"",_xlpm.slot&amp;"="&amp;_xlpm.device,""))))</f>
        <v>device_slot_wheel=1210101;slot_front=1311101</v>
      </c>
      <c r="G4" s="38">
        <v>1210101</v>
      </c>
      <c r="I4" s="38">
        <v>1311101</v>
      </c>
      <c r="M4" s="53" t="s">
        <v>118</v>
      </c>
      <c r="N4" s="54" t="str">
        <f>_xlfn.TEXTJOIN("_",1,"Car_AI",$M4)</f>
        <v>Car_AI_Basic</v>
      </c>
      <c r="O4" s="35" t="str">
        <f>_xlfn.CONCAT($P4,"~",$Q4)</f>
        <v>100~200</v>
      </c>
      <c r="P4" s="55">
        <v>100</v>
      </c>
      <c r="Q4" s="55">
        <v>200</v>
      </c>
      <c r="R4" s="35">
        <v>5</v>
      </c>
    </row>
    <row r="5" spans="1:18" x14ac:dyDescent="0.2">
      <c r="A5" s="35">
        <v>211101</v>
      </c>
      <c r="B5" s="35">
        <v>2</v>
      </c>
      <c r="C5" s="35">
        <v>1</v>
      </c>
      <c r="D5" s="52" t="s">
        <v>234</v>
      </c>
      <c r="E5" s="35">
        <v>101101</v>
      </c>
      <c r="F5" s="35" t="str" cm="1">
        <f t="array" ref="F5">_xlfn.TEXTJOIN(";",1,_xlfn.MAP($G$3:$L$3,G5:L5,_xlfn.LAMBDA(_xlpm.slot,_xlpm.device,IF(_xlpm.device&lt;&gt;"",_xlpm.slot&amp;"="&amp;_xlpm.device,""))))</f>
        <v>device_slot_wheel=1210101;slot_front_top=1311101</v>
      </c>
      <c r="G5" s="38">
        <v>1210101</v>
      </c>
      <c r="J5" s="38">
        <v>1311101</v>
      </c>
      <c r="M5" s="53" t="s">
        <v>118</v>
      </c>
      <c r="N5" s="54" t="str">
        <f t="shared" ref="N5:N13" si="0">_xlfn.TEXTJOIN("_",1,"Car_AI",$M5)</f>
        <v>Car_AI_Basic</v>
      </c>
      <c r="O5" s="35" t="str">
        <f t="shared" ref="O5:O26" si="1">_xlfn.CONCAT($P5,"~",$Q5)</f>
        <v>100~200</v>
      </c>
      <c r="P5" s="55">
        <v>100</v>
      </c>
      <c r="Q5" s="55">
        <v>200</v>
      </c>
      <c r="R5" s="35">
        <v>5</v>
      </c>
    </row>
    <row r="6" spans="1:18" x14ac:dyDescent="0.2">
      <c r="A6" s="35">
        <v>211101</v>
      </c>
      <c r="B6" s="35">
        <v>3</v>
      </c>
      <c r="C6" s="35">
        <v>1</v>
      </c>
      <c r="D6" s="52" t="s">
        <v>234</v>
      </c>
      <c r="E6" s="35">
        <v>101101</v>
      </c>
      <c r="F6" s="35" t="str" cm="1">
        <f t="array" ref="F6">_xlfn.TEXTJOIN(";",1,_xlfn.MAP($G$3:$L$3,G6:L6,_xlfn.LAMBDA(_xlpm.slot,_xlpm.device,IF(_xlpm.device&lt;&gt;"",_xlpm.slot&amp;"="&amp;_xlpm.device,""))))</f>
        <v>device_slot_wheel=1210101;slot_back=1311101</v>
      </c>
      <c r="G6" s="38">
        <v>1210101</v>
      </c>
      <c r="K6" s="38">
        <v>1311101</v>
      </c>
      <c r="M6" s="53" t="s">
        <v>118</v>
      </c>
      <c r="N6" s="54" t="str">
        <f t="shared" si="0"/>
        <v>Car_AI_Basic</v>
      </c>
      <c r="O6" s="35" t="str">
        <f t="shared" si="1"/>
        <v>100~200</v>
      </c>
      <c r="P6" s="55">
        <v>100</v>
      </c>
      <c r="Q6" s="55">
        <v>200</v>
      </c>
      <c r="R6" s="35">
        <v>5</v>
      </c>
    </row>
    <row r="7" spans="1:18" x14ac:dyDescent="0.2">
      <c r="A7" s="35">
        <v>211101</v>
      </c>
      <c r="B7" s="35">
        <v>4</v>
      </c>
      <c r="C7" s="35">
        <v>1</v>
      </c>
      <c r="D7" s="52" t="s">
        <v>234</v>
      </c>
      <c r="E7" s="35">
        <v>101101</v>
      </c>
      <c r="F7" s="35" t="str" cm="1">
        <f t="array" ref="F7">_xlfn.TEXTJOIN(";",1,_xlfn.MAP($G$3:$L$3,G7:L7,_xlfn.LAMBDA(_xlpm.slot,_xlpm.device,IF(_xlpm.device&lt;&gt;"",_xlpm.slot&amp;"="&amp;_xlpm.device,""))))</f>
        <v>device_slot_wheel=1210101;slot_back_top=1311101</v>
      </c>
      <c r="G7" s="38">
        <v>1210101</v>
      </c>
      <c r="L7" s="38">
        <v>1311101</v>
      </c>
      <c r="M7" s="53" t="s">
        <v>118</v>
      </c>
      <c r="N7" s="54" t="str">
        <f t="shared" si="0"/>
        <v>Car_AI_Basic</v>
      </c>
      <c r="O7" s="35" t="str">
        <f t="shared" si="1"/>
        <v>100~200</v>
      </c>
      <c r="P7" s="55">
        <v>100</v>
      </c>
      <c r="Q7" s="55">
        <v>200</v>
      </c>
      <c r="R7" s="35">
        <v>5</v>
      </c>
    </row>
    <row r="8" spans="1:18" x14ac:dyDescent="0.2">
      <c r="A8" s="35">
        <v>211101</v>
      </c>
      <c r="B8" s="35">
        <v>5</v>
      </c>
      <c r="C8" s="35">
        <v>1</v>
      </c>
      <c r="D8" s="52" t="s">
        <v>234</v>
      </c>
      <c r="E8" s="35">
        <v>101101</v>
      </c>
      <c r="F8" s="35" t="str" cm="1">
        <f t="array" ref="F8">_xlfn.TEXTJOIN(";",1,_xlfn.MAP($G$3:$L$3,G8:L8,_xlfn.LAMBDA(_xlpm.slot,_xlpm.device,IF(_xlpm.device&lt;&gt;"",_xlpm.slot&amp;"="&amp;_xlpm.device,""))))</f>
        <v>device_slot_wheel=1210101;slot_front=1311101;slot_back=1311101</v>
      </c>
      <c r="G8" s="38">
        <v>1210101</v>
      </c>
      <c r="I8" s="38">
        <v>1311101</v>
      </c>
      <c r="K8" s="38">
        <v>1311101</v>
      </c>
      <c r="M8" s="53" t="s">
        <v>118</v>
      </c>
      <c r="N8" s="54" t="str">
        <f t="shared" si="0"/>
        <v>Car_AI_Basic</v>
      </c>
      <c r="O8" s="35" t="str">
        <f t="shared" si="1"/>
        <v>100~200</v>
      </c>
      <c r="P8" s="55">
        <v>100</v>
      </c>
      <c r="Q8" s="55">
        <v>200</v>
      </c>
      <c r="R8" s="35">
        <v>5</v>
      </c>
    </row>
    <row r="9" spans="1:18" x14ac:dyDescent="0.2">
      <c r="A9" s="35">
        <v>211101</v>
      </c>
      <c r="B9" s="35">
        <v>6</v>
      </c>
      <c r="C9" s="35">
        <v>1</v>
      </c>
      <c r="D9" s="52" t="s">
        <v>234</v>
      </c>
      <c r="E9" s="35">
        <v>101101</v>
      </c>
      <c r="F9" s="35" t="str" cm="1">
        <f t="array" ref="F9">_xlfn.TEXTJOIN(";",1,_xlfn.MAP($G$3:$L$3,G9:L9,_xlfn.LAMBDA(_xlpm.slot,_xlpm.device,IF(_xlpm.device&lt;&gt;"",_xlpm.slot&amp;"="&amp;_xlpm.device,""))))</f>
        <v>device_slot_wheel=1210101;slot_front_top=1311101;slot_back_top=1311101</v>
      </c>
      <c r="G9" s="38">
        <v>1210101</v>
      </c>
      <c r="J9" s="38">
        <v>1311101</v>
      </c>
      <c r="L9" s="38">
        <v>1311101</v>
      </c>
      <c r="M9" s="53" t="s">
        <v>118</v>
      </c>
      <c r="N9" s="54" t="str">
        <f t="shared" si="0"/>
        <v>Car_AI_Basic</v>
      </c>
      <c r="O9" s="35" t="str">
        <f t="shared" si="1"/>
        <v>100~200</v>
      </c>
      <c r="P9" s="55">
        <v>100</v>
      </c>
      <c r="Q9" s="55">
        <v>200</v>
      </c>
      <c r="R9" s="35">
        <v>5</v>
      </c>
    </row>
    <row r="11" spans="1:18" x14ac:dyDescent="0.2">
      <c r="A11" s="35">
        <v>211102</v>
      </c>
      <c r="B11" s="35">
        <v>101</v>
      </c>
      <c r="C11" s="35">
        <v>1</v>
      </c>
      <c r="D11" s="52" t="s">
        <v>236</v>
      </c>
      <c r="E11" s="35">
        <v>101101</v>
      </c>
      <c r="F11" s="35" t="str" cm="1">
        <f t="array" ref="F11">_xlfn.TEXTJOIN(";",1,_xlfn.MAP($G$3:$L$3,G11:L11,_xlfn.LAMBDA(_xlpm.slot,_xlpm.device,IF(_xlpm.device&lt;&gt;"",_xlpm.slot&amp;"="&amp;_xlpm.device,""))))</f>
        <v>device_slot_wheel=1210101;slot_top=1321101</v>
      </c>
      <c r="G11" s="38">
        <v>1210101</v>
      </c>
      <c r="H11" s="38">
        <v>1321101</v>
      </c>
      <c r="M11" s="53" t="s">
        <v>228</v>
      </c>
      <c r="N11" s="54" t="str">
        <f t="shared" si="0"/>
        <v>Car_AI_Missile</v>
      </c>
      <c r="O11" s="35" t="str">
        <f t="shared" si="1"/>
        <v>100~200</v>
      </c>
      <c r="P11" s="55">
        <v>100</v>
      </c>
      <c r="Q11" s="55">
        <v>200</v>
      </c>
      <c r="R11" s="35">
        <v>2</v>
      </c>
    </row>
    <row r="12" spans="1:18" x14ac:dyDescent="0.2">
      <c r="A12" s="35">
        <v>211102</v>
      </c>
      <c r="B12" s="35">
        <v>102</v>
      </c>
      <c r="C12" s="35">
        <v>1</v>
      </c>
      <c r="D12" s="52" t="s">
        <v>236</v>
      </c>
      <c r="E12" s="35">
        <v>101101</v>
      </c>
      <c r="F12" s="35" t="str" cm="1">
        <f t="array" ref="F12">_xlfn.TEXTJOIN(";",1,_xlfn.MAP($G$3:$L$3,G12:L12,_xlfn.LAMBDA(_xlpm.slot,_xlpm.device,IF(_xlpm.device&lt;&gt;"",_xlpm.slot&amp;"="&amp;_xlpm.device,""))))</f>
        <v>device_slot_wheel=1210101;slot_front=1321101</v>
      </c>
      <c r="G12" s="38">
        <v>1210101</v>
      </c>
      <c r="I12" s="38">
        <v>1321101</v>
      </c>
      <c r="M12" s="53" t="s">
        <v>228</v>
      </c>
      <c r="N12" s="54" t="str">
        <f t="shared" si="0"/>
        <v>Car_AI_Missile</v>
      </c>
      <c r="O12" s="35" t="str">
        <f t="shared" si="1"/>
        <v>100~200</v>
      </c>
      <c r="P12" s="55">
        <v>100</v>
      </c>
      <c r="Q12" s="55">
        <v>200</v>
      </c>
      <c r="R12" s="35">
        <v>2</v>
      </c>
    </row>
    <row r="13" spans="1:18" x14ac:dyDescent="0.2">
      <c r="A13" s="35">
        <v>211102</v>
      </c>
      <c r="B13" s="35">
        <v>103</v>
      </c>
      <c r="C13" s="35">
        <v>1</v>
      </c>
      <c r="D13" s="52" t="s">
        <v>236</v>
      </c>
      <c r="E13" s="35">
        <v>101101</v>
      </c>
      <c r="F13" s="35" t="str" cm="1">
        <f t="array" ref="F13">_xlfn.TEXTJOIN(";",1,_xlfn.MAP($G$3:$L$3,G13:L13,_xlfn.LAMBDA(_xlpm.slot,_xlpm.device,IF(_xlpm.device&lt;&gt;"",_xlpm.slot&amp;"="&amp;_xlpm.device,""))))</f>
        <v>device_slot_wheel=1210101;slot_front_top=1321101</v>
      </c>
      <c r="G13" s="38">
        <v>1210101</v>
      </c>
      <c r="J13" s="38">
        <v>1321101</v>
      </c>
      <c r="M13" s="53" t="s">
        <v>228</v>
      </c>
      <c r="N13" s="54" t="str">
        <f t="shared" si="0"/>
        <v>Car_AI_Missile</v>
      </c>
      <c r="O13" s="35" t="str">
        <f t="shared" si="1"/>
        <v>100~200</v>
      </c>
      <c r="P13" s="55">
        <v>100</v>
      </c>
      <c r="Q13" s="55">
        <v>200</v>
      </c>
      <c r="R13" s="35">
        <v>2</v>
      </c>
    </row>
    <row r="14" spans="1:18" x14ac:dyDescent="0.2">
      <c r="N14" s="54"/>
    </row>
    <row r="15" spans="1:18" x14ac:dyDescent="0.2">
      <c r="A15" s="35">
        <v>211111</v>
      </c>
      <c r="B15" s="35">
        <v>3</v>
      </c>
      <c r="C15" s="35">
        <v>50</v>
      </c>
      <c r="D15" s="52" t="s">
        <v>232</v>
      </c>
      <c r="E15" s="35">
        <v>101102</v>
      </c>
      <c r="F15" s="35" t="str" cm="1">
        <f t="array" ref="F15">_xlfn.TEXTJOIN(";",1,_xlfn.MAP($G$3:$L$3,G15:L15,_xlfn.LAMBDA(_xlpm.slot,_xlpm.device,IF(_xlpm.device&lt;&gt;"",_xlpm.slot&amp;"="&amp;_xlpm.device,""))))</f>
        <v>device_slot_wheel=1210101;slot_front=1311102;slot_back=1311101</v>
      </c>
      <c r="G15" s="38">
        <v>1210101</v>
      </c>
      <c r="I15" s="38">
        <v>1311102</v>
      </c>
      <c r="K15" s="38">
        <v>1311101</v>
      </c>
      <c r="M15" s="53" t="s">
        <v>118</v>
      </c>
      <c r="N15" s="54" t="str">
        <f t="shared" ref="N15:N21" si="2">_xlfn.TEXTJOIN("_",1,"Car_AI",$M15)</f>
        <v>Car_AI_Basic</v>
      </c>
      <c r="O15" s="35" t="str">
        <f t="shared" si="1"/>
        <v>100~200</v>
      </c>
      <c r="P15" s="55">
        <v>100</v>
      </c>
      <c r="Q15" s="55">
        <v>200</v>
      </c>
      <c r="R15" s="35">
        <v>5</v>
      </c>
    </row>
    <row r="16" spans="1:18" x14ac:dyDescent="0.2">
      <c r="A16" s="35">
        <v>211111</v>
      </c>
      <c r="B16" s="35">
        <v>4</v>
      </c>
      <c r="C16" s="35">
        <v>50</v>
      </c>
      <c r="D16" s="52" t="s">
        <v>232</v>
      </c>
      <c r="E16" s="35">
        <v>101102</v>
      </c>
      <c r="F16" s="35" t="str" cm="1">
        <f t="array" ref="F16">_xlfn.TEXTJOIN(";",1,_xlfn.MAP($G$3:$L$3,G16:L16,_xlfn.LAMBDA(_xlpm.slot,_xlpm.device,IF(_xlpm.device&lt;&gt;"",_xlpm.slot&amp;"="&amp;_xlpm.device,""))))</f>
        <v>device_slot_wheel=1210101;slot_front=1311101;slot_back=1311102</v>
      </c>
      <c r="G16" s="38">
        <v>1210101</v>
      </c>
      <c r="I16" s="38">
        <v>1311101</v>
      </c>
      <c r="K16" s="38">
        <v>1311102</v>
      </c>
      <c r="M16" s="53" t="s">
        <v>118</v>
      </c>
      <c r="N16" s="54" t="str">
        <f t="shared" si="2"/>
        <v>Car_AI_Basic</v>
      </c>
      <c r="O16" s="35" t="str">
        <f t="shared" si="1"/>
        <v>100~200</v>
      </c>
      <c r="P16" s="55">
        <v>100</v>
      </c>
      <c r="Q16" s="55">
        <v>200</v>
      </c>
      <c r="R16" s="35">
        <v>5</v>
      </c>
    </row>
    <row r="18" spans="1:18" x14ac:dyDescent="0.2">
      <c r="A18" s="35">
        <v>211112</v>
      </c>
      <c r="B18" s="35">
        <v>11</v>
      </c>
      <c r="C18" s="35">
        <v>10</v>
      </c>
      <c r="D18" s="52" t="s">
        <v>238</v>
      </c>
      <c r="E18" s="35">
        <v>101102</v>
      </c>
      <c r="F18" s="35" t="str" cm="1">
        <f t="array" ref="F18">_xlfn.TEXTJOIN(";",1,_xlfn.MAP($G$3:$L$3,G18:L18,_xlfn.LAMBDA(_xlpm.slot,_xlpm.device,IF(_xlpm.device&lt;&gt;"",_xlpm.slot&amp;"="&amp;_xlpm.device,""))))</f>
        <v>device_slot_wheel=1210101;slot_top=1321101;slot_front=1311102;slot_back=1311101</v>
      </c>
      <c r="G18" s="38">
        <v>1210101</v>
      </c>
      <c r="H18" s="38">
        <v>1321101</v>
      </c>
      <c r="I18" s="38">
        <v>1311102</v>
      </c>
      <c r="K18" s="38">
        <v>1311101</v>
      </c>
      <c r="M18" s="53" t="s">
        <v>118</v>
      </c>
      <c r="N18" s="54" t="str">
        <f t="shared" si="2"/>
        <v>Car_AI_Basic</v>
      </c>
      <c r="O18" s="35" t="str">
        <f t="shared" si="1"/>
        <v>100~200</v>
      </c>
      <c r="P18" s="55">
        <v>100</v>
      </c>
      <c r="Q18" s="55">
        <v>200</v>
      </c>
      <c r="R18" s="35">
        <v>5</v>
      </c>
    </row>
    <row r="19" spans="1:18" x14ac:dyDescent="0.2">
      <c r="A19" s="35">
        <v>211112</v>
      </c>
      <c r="B19" s="35">
        <v>12</v>
      </c>
      <c r="C19" s="35">
        <v>10</v>
      </c>
      <c r="D19" s="52" t="s">
        <v>238</v>
      </c>
      <c r="E19" s="35">
        <v>101102</v>
      </c>
      <c r="F19" s="35" t="str" cm="1">
        <f t="array" ref="F19">_xlfn.TEXTJOIN(";",1,_xlfn.MAP($G$3:$L$3,G19:L19,_xlfn.LAMBDA(_xlpm.slot,_xlpm.device,IF(_xlpm.device&lt;&gt;"",_xlpm.slot&amp;"="&amp;_xlpm.device,""))))</f>
        <v>device_slot_wheel=1210101;slot_top=1321101;slot_front=1311101;slot_back=1311102</v>
      </c>
      <c r="G19" s="38">
        <v>1210101</v>
      </c>
      <c r="H19" s="38">
        <v>1321101</v>
      </c>
      <c r="I19" s="38">
        <v>1311101</v>
      </c>
      <c r="K19" s="38">
        <v>1311102</v>
      </c>
      <c r="M19" s="53" t="s">
        <v>118</v>
      </c>
      <c r="N19" s="54" t="str">
        <f t="shared" si="2"/>
        <v>Car_AI_Basic</v>
      </c>
      <c r="O19" s="35" t="str">
        <f t="shared" si="1"/>
        <v>100~200</v>
      </c>
      <c r="P19" s="55">
        <v>100</v>
      </c>
      <c r="Q19" s="55">
        <v>200</v>
      </c>
      <c r="R19" s="35">
        <v>5</v>
      </c>
    </row>
    <row r="20" spans="1:18" x14ac:dyDescent="0.2">
      <c r="A20" s="35">
        <v>211112</v>
      </c>
      <c r="B20" s="35">
        <v>21</v>
      </c>
      <c r="C20" s="35">
        <v>10</v>
      </c>
      <c r="D20" s="52" t="s">
        <v>238</v>
      </c>
      <c r="E20" s="35">
        <v>101102</v>
      </c>
      <c r="F20" s="35" t="str" cm="1">
        <f t="array" ref="F20">_xlfn.TEXTJOIN(";",1,_xlfn.MAP($G$3:$L$3,G20:L20,_xlfn.LAMBDA(_xlpm.slot,_xlpm.device,IF(_xlpm.device&lt;&gt;"",_xlpm.slot&amp;"="&amp;_xlpm.device,""))))</f>
        <v>device_slot_wheel=1210101;slot_top=1321102;slot_front=1311102;slot_back=1311101</v>
      </c>
      <c r="G20" s="38">
        <v>1210101</v>
      </c>
      <c r="H20" s="38">
        <v>1321102</v>
      </c>
      <c r="I20" s="38">
        <v>1311102</v>
      </c>
      <c r="K20" s="38">
        <v>1311101</v>
      </c>
      <c r="M20" s="53" t="s">
        <v>118</v>
      </c>
      <c r="N20" s="54" t="str">
        <f t="shared" si="2"/>
        <v>Car_AI_Basic</v>
      </c>
      <c r="O20" s="35" t="str">
        <f t="shared" si="1"/>
        <v>100~200</v>
      </c>
      <c r="P20" s="55">
        <v>100</v>
      </c>
      <c r="Q20" s="55">
        <v>200</v>
      </c>
      <c r="R20" s="35">
        <v>5</v>
      </c>
    </row>
    <row r="21" spans="1:18" x14ac:dyDescent="0.2">
      <c r="A21" s="35">
        <v>211112</v>
      </c>
      <c r="B21" s="35">
        <v>22</v>
      </c>
      <c r="C21" s="35">
        <v>10</v>
      </c>
      <c r="D21" s="52" t="s">
        <v>238</v>
      </c>
      <c r="E21" s="35">
        <v>101102</v>
      </c>
      <c r="F21" s="35" t="str" cm="1">
        <f t="array" ref="F21">_xlfn.TEXTJOIN(";",1,_xlfn.MAP($G$3:$L$3,G21:L21,_xlfn.LAMBDA(_xlpm.slot,_xlpm.device,IF(_xlpm.device&lt;&gt;"",_xlpm.slot&amp;"="&amp;_xlpm.device,""))))</f>
        <v>device_slot_wheel=1210101;slot_top=1321102;slot_front=1311101;slot_back=1311102</v>
      </c>
      <c r="G21" s="38">
        <v>1210101</v>
      </c>
      <c r="H21" s="38">
        <v>1321102</v>
      </c>
      <c r="I21" s="38">
        <v>1311101</v>
      </c>
      <c r="K21" s="38">
        <v>1311102</v>
      </c>
      <c r="M21" s="53" t="s">
        <v>118</v>
      </c>
      <c r="N21" s="54" t="str">
        <f t="shared" si="2"/>
        <v>Car_AI_Basic</v>
      </c>
      <c r="O21" s="35" t="str">
        <f t="shared" si="1"/>
        <v>100~200</v>
      </c>
      <c r="P21" s="55">
        <v>100</v>
      </c>
      <c r="Q21" s="55">
        <v>200</v>
      </c>
      <c r="R21" s="35">
        <v>5</v>
      </c>
    </row>
    <row r="23" spans="1:18" x14ac:dyDescent="0.2">
      <c r="A23" s="35">
        <v>211100</v>
      </c>
      <c r="B23" s="35">
        <v>1</v>
      </c>
      <c r="C23" s="35">
        <v>1</v>
      </c>
      <c r="D23" s="52" t="s">
        <v>98</v>
      </c>
      <c r="E23" s="35">
        <v>101101</v>
      </c>
      <c r="F23" s="35" t="str" cm="1">
        <f t="array" ref="F23">_xlfn.TEXTJOIN(";",1,_xlfn.MAP($G$3:$L$3,G23:L23,_xlfn.LAMBDA(_xlpm.slot,_xlpm.device,IF(_xlpm.device&lt;&gt;"",_xlpm.slot&amp;"="&amp;_xlpm.device,""))))</f>
        <v>device_slot_wheel=1210101;slot_front_top=1321101</v>
      </c>
      <c r="G23" s="38">
        <v>1210101</v>
      </c>
      <c r="J23" s="38">
        <v>1321101</v>
      </c>
      <c r="M23" s="53" t="s">
        <v>118</v>
      </c>
      <c r="N23" s="54" t="s">
        <v>222</v>
      </c>
      <c r="O23" s="35" t="str">
        <f t="shared" si="1"/>
        <v>100~200</v>
      </c>
      <c r="P23" s="55">
        <v>100</v>
      </c>
      <c r="Q23" s="55">
        <v>200</v>
      </c>
      <c r="R23" s="35">
        <v>5</v>
      </c>
    </row>
    <row r="25" spans="1:18" x14ac:dyDescent="0.2">
      <c r="A25" s="35">
        <v>1</v>
      </c>
      <c r="B25" s="35">
        <v>1</v>
      </c>
      <c r="C25" s="35">
        <v>1</v>
      </c>
      <c r="D25" s="52" t="s">
        <v>236</v>
      </c>
      <c r="E25" s="35">
        <v>101101</v>
      </c>
      <c r="F25" s="35" t="str" cm="1">
        <f t="array" ref="F25">_xlfn.TEXTJOIN(";",1,_xlfn.MAP($G$3:$L$3,G25:L25,_xlfn.LAMBDA(_xlpm.slot,_xlpm.device,IF(_xlpm.device&lt;&gt;"",_xlpm.slot&amp;"="&amp;_xlpm.device,""))))</f>
        <v>device_slot_wheel=1210101;slot_top=1321101</v>
      </c>
      <c r="G25" s="38">
        <v>1210101</v>
      </c>
      <c r="H25" s="38">
        <v>1321101</v>
      </c>
      <c r="M25" s="53" t="s">
        <v>228</v>
      </c>
      <c r="N25" s="54" t="str">
        <f t="shared" ref="N25:N26" si="3">_xlfn.TEXTJOIN("_",1,"Car_AI",$M25)</f>
        <v>Car_AI_Missile</v>
      </c>
      <c r="O25" s="35" t="str">
        <f t="shared" si="1"/>
        <v>110~200</v>
      </c>
      <c r="P25" s="55">
        <v>110</v>
      </c>
      <c r="Q25" s="55">
        <v>200</v>
      </c>
      <c r="R25" s="35">
        <v>2</v>
      </c>
    </row>
    <row r="26" spans="1:18" x14ac:dyDescent="0.2">
      <c r="A26" s="35">
        <v>2</v>
      </c>
      <c r="B26" s="35">
        <v>1</v>
      </c>
      <c r="C26" s="35">
        <v>1</v>
      </c>
      <c r="D26" s="52" t="s">
        <v>236</v>
      </c>
      <c r="E26" s="35">
        <v>101101</v>
      </c>
      <c r="F26" s="35" t="str" cm="1">
        <f t="array" ref="F26">_xlfn.TEXTJOIN(";",1,_xlfn.MAP($G$3:$L$3,G26:L26,_xlfn.LAMBDA(_xlpm.slot,_xlpm.device,IF(_xlpm.device&lt;&gt;"",_xlpm.slot&amp;"="&amp;_xlpm.device,""))))</f>
        <v>device_slot_wheel=1210101;slot_top=1321102;slot_front_top=1321101</v>
      </c>
      <c r="G26" s="38">
        <v>1210101</v>
      </c>
      <c r="H26" s="38">
        <v>1321102</v>
      </c>
      <c r="J26" s="38">
        <v>1321101</v>
      </c>
      <c r="M26" s="53" t="s">
        <v>228</v>
      </c>
      <c r="N26" s="54" t="str">
        <f t="shared" si="3"/>
        <v>Car_AI_Missile</v>
      </c>
      <c r="O26" s="35" t="str">
        <f t="shared" si="1"/>
        <v>150~200</v>
      </c>
      <c r="P26" s="55">
        <v>150</v>
      </c>
      <c r="Q26" s="55">
        <v>200</v>
      </c>
      <c r="R26" s="35">
        <v>3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730-0C5F-4390-82DB-B0D702DF6F41}">
  <dimension ref="A1:AC179"/>
  <sheetViews>
    <sheetView topLeftCell="F1" zoomScaleNormal="100" workbookViewId="0">
      <pane ySplit="3" topLeftCell="A4" activePane="bottomLeft" state="frozen"/>
      <selection pane="bottomLeft" activeCell="U20" sqref="U20"/>
    </sheetView>
  </sheetViews>
  <sheetFormatPr defaultColWidth="9.125" defaultRowHeight="14.25" x14ac:dyDescent="0.2"/>
  <cols>
    <col min="1" max="1" width="8.75" style="13" bestFit="1" customWidth="1"/>
    <col min="2" max="2" width="12.625" style="13" customWidth="1"/>
    <col min="3" max="3" width="12.375" style="61" bestFit="1" customWidth="1"/>
    <col min="4" max="7" width="9.625" style="57" customWidth="1"/>
    <col min="8" max="8" width="10.5" style="13" bestFit="1" customWidth="1"/>
    <col min="9" max="9" width="13.625" style="25" bestFit="1" customWidth="1"/>
    <col min="10" max="10" width="9.5" style="25" bestFit="1" customWidth="1"/>
    <col min="11" max="11" width="15" style="13" bestFit="1" customWidth="1"/>
    <col min="12" max="12" width="9" style="13" bestFit="1" customWidth="1"/>
    <col min="13" max="14" width="6.25" style="45" bestFit="1" customWidth="1"/>
    <col min="15" max="15" width="10.5" style="13" customWidth="1"/>
    <col min="16" max="16" width="10.375" style="13" bestFit="1" customWidth="1"/>
    <col min="17" max="17" width="11.75" style="13" customWidth="1"/>
    <col min="18" max="18" width="5" style="45" bestFit="1" customWidth="1"/>
    <col min="19" max="19" width="5.5" style="45" bestFit="1" customWidth="1"/>
    <col min="20" max="21" width="11.25" style="13" customWidth="1"/>
    <col min="22" max="22" width="14.125" style="13" bestFit="1" customWidth="1"/>
    <col min="23" max="23" width="15.25" style="13" customWidth="1"/>
    <col min="24" max="24" width="10.375" style="45" bestFit="1" customWidth="1"/>
    <col min="25" max="26" width="10.375" style="13" customWidth="1"/>
    <col min="27" max="27" width="11.25" style="13" bestFit="1" customWidth="1"/>
    <col min="28" max="28" width="17.875" style="13" bestFit="1" customWidth="1"/>
    <col min="29" max="29" width="16.75" style="13" bestFit="1" customWidth="1"/>
    <col min="30" max="16384" width="9.125" style="13"/>
  </cols>
  <sheetData>
    <row r="1" spans="1:29" s="1" customFormat="1" x14ac:dyDescent="0.2">
      <c r="A1" s="1" t="s">
        <v>0</v>
      </c>
      <c r="B1" s="1" t="s">
        <v>35</v>
      </c>
      <c r="C1" s="58"/>
      <c r="D1" s="4"/>
      <c r="E1" s="4"/>
      <c r="F1" s="4"/>
      <c r="G1" s="4"/>
      <c r="H1" s="1" t="s">
        <v>36</v>
      </c>
      <c r="I1" s="23"/>
      <c r="J1" s="23"/>
      <c r="K1" s="1" t="s">
        <v>49</v>
      </c>
      <c r="L1" s="1" t="s">
        <v>37</v>
      </c>
      <c r="M1" s="18"/>
      <c r="N1" s="18"/>
      <c r="O1" s="1" t="s">
        <v>221</v>
      </c>
      <c r="P1" s="1" t="s">
        <v>38</v>
      </c>
      <c r="Q1" s="1" t="s">
        <v>174</v>
      </c>
      <c r="R1" s="18"/>
      <c r="S1" s="18"/>
      <c r="T1" s="1" t="s">
        <v>39</v>
      </c>
      <c r="U1" s="1" t="s">
        <v>40</v>
      </c>
      <c r="V1" s="1" t="s">
        <v>200</v>
      </c>
      <c r="W1" s="1" t="s">
        <v>199</v>
      </c>
      <c r="X1" s="18"/>
      <c r="Y1" s="1" t="s">
        <v>41</v>
      </c>
      <c r="Z1" s="1" t="s">
        <v>42</v>
      </c>
      <c r="AA1" s="1" t="s">
        <v>43</v>
      </c>
      <c r="AB1" s="1" t="s">
        <v>45</v>
      </c>
      <c r="AC1" s="1" t="s">
        <v>46</v>
      </c>
    </row>
    <row r="2" spans="1:29" s="5" customFormat="1" x14ac:dyDescent="0.2">
      <c r="A2" s="5" t="s">
        <v>2</v>
      </c>
      <c r="B2" s="5" t="s">
        <v>31</v>
      </c>
      <c r="C2" s="59"/>
      <c r="D2" s="7"/>
      <c r="E2" s="7"/>
      <c r="F2" s="7"/>
      <c r="G2" s="7"/>
      <c r="H2" s="5" t="s">
        <v>32</v>
      </c>
      <c r="I2" s="24"/>
      <c r="J2" s="24"/>
      <c r="K2" s="5" t="s">
        <v>50</v>
      </c>
      <c r="L2" s="5" t="s">
        <v>47</v>
      </c>
      <c r="M2" s="19"/>
      <c r="N2" s="19"/>
      <c r="O2" s="5" t="s">
        <v>34</v>
      </c>
      <c r="P2" s="5" t="s">
        <v>33</v>
      </c>
      <c r="Q2" s="5" t="s">
        <v>175</v>
      </c>
      <c r="R2" s="19"/>
      <c r="S2" s="19"/>
      <c r="T2" s="5" t="s">
        <v>33</v>
      </c>
      <c r="U2" s="5" t="s">
        <v>33</v>
      </c>
      <c r="V2" s="5" t="s">
        <v>47</v>
      </c>
      <c r="W2" s="5" t="s">
        <v>47</v>
      </c>
      <c r="X2" s="19"/>
      <c r="Y2" s="5" t="s">
        <v>34</v>
      </c>
      <c r="Z2" s="5" t="s">
        <v>34</v>
      </c>
      <c r="AA2" s="5" t="s">
        <v>34</v>
      </c>
      <c r="AB2" s="5" t="s">
        <v>33</v>
      </c>
      <c r="AC2" s="5" t="s">
        <v>34</v>
      </c>
    </row>
    <row r="3" spans="1:29" s="2" customFormat="1" ht="50.25" x14ac:dyDescent="0.2">
      <c r="A3" s="11" t="s">
        <v>25</v>
      </c>
      <c r="B3" s="11" t="s">
        <v>26</v>
      </c>
      <c r="C3" s="60" t="s">
        <v>231</v>
      </c>
      <c r="D3" s="10" t="s">
        <v>68</v>
      </c>
      <c r="E3" s="10" t="s">
        <v>79</v>
      </c>
      <c r="F3" s="10" t="s">
        <v>67</v>
      </c>
      <c r="G3" s="10" t="s">
        <v>69</v>
      </c>
      <c r="H3" s="11" t="s">
        <v>5</v>
      </c>
      <c r="I3" s="31" t="s">
        <v>74</v>
      </c>
      <c r="J3" s="31" t="s">
        <v>73</v>
      </c>
      <c r="K3" s="11" t="s">
        <v>51</v>
      </c>
      <c r="L3" s="11" t="s">
        <v>27</v>
      </c>
      <c r="M3" s="44" t="s">
        <v>71</v>
      </c>
      <c r="N3" s="44" t="s">
        <v>72</v>
      </c>
      <c r="O3" s="12" t="s">
        <v>220</v>
      </c>
      <c r="P3" s="11" t="s">
        <v>28</v>
      </c>
      <c r="Q3" s="12" t="s">
        <v>184</v>
      </c>
      <c r="R3" s="44" t="s">
        <v>185</v>
      </c>
      <c r="S3" s="44" t="s">
        <v>186</v>
      </c>
      <c r="T3" s="12" t="s">
        <v>195</v>
      </c>
      <c r="U3" s="12" t="s">
        <v>196</v>
      </c>
      <c r="V3" s="12" t="s">
        <v>201</v>
      </c>
      <c r="W3" s="12" t="s">
        <v>202</v>
      </c>
      <c r="X3" s="44" t="s">
        <v>205</v>
      </c>
      <c r="Y3" s="12" t="s">
        <v>197</v>
      </c>
      <c r="Z3" s="12" t="s">
        <v>198</v>
      </c>
      <c r="AA3" s="11" t="s">
        <v>29</v>
      </c>
      <c r="AB3" s="11" t="s">
        <v>44</v>
      </c>
      <c r="AC3" s="11" t="s">
        <v>30</v>
      </c>
    </row>
    <row r="4" spans="1:29" x14ac:dyDescent="0.2">
      <c r="A4" s="13">
        <v>1</v>
      </c>
      <c r="B4" s="13" t="str" cm="1">
        <f t="array" ref="B4">D4&amp;_xlfn.TEXTJOIN("",1,TEXT(E4:G4,"00"))</f>
        <v>1010000</v>
      </c>
      <c r="C4" s="61" t="str">
        <f>_xlfn.TEXTJOIN(",",1,A4:B4)</f>
        <v>1,1010000</v>
      </c>
      <c r="D4" s="57">
        <v>1</v>
      </c>
      <c r="E4" s="57">
        <v>1</v>
      </c>
      <c r="F4" s="57">
        <f>T4</f>
        <v>0</v>
      </c>
      <c r="G4" s="57">
        <v>0</v>
      </c>
      <c r="H4" s="13">
        <v>201101</v>
      </c>
      <c r="I4" s="25" t="str">
        <f>IFERROR(VLOOKUP(H4,monster!A:D,4,0),"")</f>
        <v>地宫蝙蝠</v>
      </c>
      <c r="J4" s="25" t="str" cm="1">
        <f t="array" ref="J4">_xlfn.LET(_xlpm.v6p,ABS(ATAN2(M4,N4))*6/PI(),
_xlpm.output,_xlfn.IFS(_xlpm.v6p&lt;1,"正前",_xlpm.v6p&gt;5,"正后",_xlpm.v6p&gt;4,"后上",_xlpm.v6p&lt;2,"前上",TRUE,"顶部"),
IFERROR(_xlpm.output,""))</f>
        <v>前上</v>
      </c>
      <c r="K4" s="22" t="s">
        <v>52</v>
      </c>
      <c r="L4" s="30" t="str">
        <f>M4+0&amp;","&amp;N4+0</f>
        <v>15,10</v>
      </c>
      <c r="M4" s="45">
        <v>15</v>
      </c>
      <c r="N4" s="45">
        <v>10</v>
      </c>
      <c r="O4" s="30">
        <f>IF(Q4&lt;&gt;"",1,"")</f>
        <v>1</v>
      </c>
      <c r="P4" s="13">
        <v>8</v>
      </c>
      <c r="Q4" s="30" t="str">
        <f>IF(R4&lt;&gt;"", R4+0&amp;","&amp;S4+0,"")</f>
        <v>1,3</v>
      </c>
      <c r="R4" s="45">
        <v>1</v>
      </c>
      <c r="S4" s="45">
        <v>3</v>
      </c>
      <c r="T4" s="13">
        <v>0</v>
      </c>
      <c r="U4" s="13">
        <v>11</v>
      </c>
      <c r="V4" s="48" t="s">
        <v>203</v>
      </c>
      <c r="W4" s="30" t="str">
        <f t="shared" ref="W4:W35" si="0">IF($A4&lt;&gt;"",IF($X4&lt;&gt;"",$X4,"80,120"),"")</f>
        <v>80,120</v>
      </c>
      <c r="Y4" s="13">
        <v>2</v>
      </c>
      <c r="Z4" s="13">
        <v>2.5</v>
      </c>
      <c r="AA4" s="13">
        <v>0.3</v>
      </c>
      <c r="AB4" s="13">
        <v>3</v>
      </c>
      <c r="AC4" s="13">
        <v>100</v>
      </c>
    </row>
    <row r="5" spans="1:29" x14ac:dyDescent="0.2">
      <c r="A5" s="13">
        <v>1</v>
      </c>
      <c r="B5" s="13" t="str" cm="1">
        <f t="array" ref="B5">D5&amp;_xlfn.TEXTJOIN("",1,TEXT(E5:G5,"00"))</f>
        <v>1010100</v>
      </c>
      <c r="C5" s="61" t="str">
        <f t="shared" ref="C5:C7" si="1">_xlfn.TEXTJOIN(",",1,A5:B5)</f>
        <v>1,1010100</v>
      </c>
      <c r="D5" s="57">
        <v>1</v>
      </c>
      <c r="E5" s="57">
        <v>1</v>
      </c>
      <c r="F5" s="57">
        <f>T5</f>
        <v>1</v>
      </c>
      <c r="G5" s="57">
        <v>0</v>
      </c>
      <c r="H5" s="13">
        <v>201101</v>
      </c>
      <c r="I5" s="25" t="str">
        <f>IFERROR(VLOOKUP(H5,monster!A:D,4,0),"")</f>
        <v>地宫蝙蝠</v>
      </c>
      <c r="J5" s="25" t="str" cm="1">
        <f t="array" ref="J5">_xlfn.LET(_xlpm.v6p,ABS(ATAN2(M5,N5))*6/PI(),
_xlpm.output,_xlfn.IFS(_xlpm.v6p&lt;1,"正前",_xlpm.v6p&gt;5,"正后",_xlpm.v6p&gt;4,"后上",_xlpm.v6p&lt;2,"前上",TRUE,"顶部"),
IFERROR(_xlpm.output,""))</f>
        <v>前上</v>
      </c>
      <c r="K5" s="22" t="s">
        <v>52</v>
      </c>
      <c r="L5" s="30" t="str">
        <f t="shared" ref="L5:L22" si="2">M5+0&amp;","&amp;N5+0</f>
        <v>15,10</v>
      </c>
      <c r="M5" s="45">
        <v>15</v>
      </c>
      <c r="N5" s="45">
        <v>10</v>
      </c>
      <c r="O5" s="30">
        <f t="shared" ref="O5:O65" si="3">IF(Q5&lt;&gt;"",1,"")</f>
        <v>1</v>
      </c>
      <c r="P5" s="13">
        <v>4</v>
      </c>
      <c r="Q5" s="30" t="str">
        <f>IF(R5&lt;&gt;"", R5+0&amp;","&amp;S5+0,"")</f>
        <v>1,3</v>
      </c>
      <c r="R5" s="45">
        <v>1</v>
      </c>
      <c r="S5" s="45">
        <v>3</v>
      </c>
      <c r="T5" s="13">
        <v>1</v>
      </c>
      <c r="U5" s="13">
        <v>11</v>
      </c>
      <c r="V5" s="30" t="str">
        <f>IF($A5&lt;&gt;"","0,0","")</f>
        <v>0,0</v>
      </c>
      <c r="W5" s="30" t="str">
        <f t="shared" si="0"/>
        <v>80,120</v>
      </c>
      <c r="Y5" s="13">
        <v>2</v>
      </c>
      <c r="Z5" s="13">
        <v>0.5</v>
      </c>
      <c r="AA5" s="13">
        <v>0.3</v>
      </c>
      <c r="AB5" s="13">
        <v>2</v>
      </c>
      <c r="AC5" s="13">
        <v>20</v>
      </c>
    </row>
    <row r="6" spans="1:29" x14ac:dyDescent="0.2">
      <c r="A6" s="13">
        <v>1</v>
      </c>
      <c r="B6" s="13" t="str" cm="1">
        <f t="array" ref="B6">D6&amp;_xlfn.TEXTJOIN("",1,TEXT(E6:G6,"00"))</f>
        <v>1010200</v>
      </c>
      <c r="C6" s="61" t="str">
        <f t="shared" si="1"/>
        <v>1,1010200</v>
      </c>
      <c r="D6" s="57">
        <v>1</v>
      </c>
      <c r="E6" s="57">
        <v>1</v>
      </c>
      <c r="F6" s="57">
        <f>T6</f>
        <v>2</v>
      </c>
      <c r="G6" s="57">
        <v>0</v>
      </c>
      <c r="H6" s="13">
        <v>201101</v>
      </c>
      <c r="I6" s="25" t="str">
        <f>IFERROR(VLOOKUP(H6,monster!A:D,4,0),"")</f>
        <v>地宫蝙蝠</v>
      </c>
      <c r="J6" s="25" t="str" cm="1">
        <f t="array" ref="J6">_xlfn.LET(_xlpm.v6p,ABS(ATAN2(M6,N6))*6/PI(),
_xlpm.output,_xlfn.IFS(_xlpm.v6p&lt;1,"正前",_xlpm.v6p&gt;5,"正后",_xlpm.v6p&gt;4,"后上",_xlpm.v6p&lt;2,"前上",TRUE,"顶部"),
IFERROR(_xlpm.output,""))</f>
        <v>前上</v>
      </c>
      <c r="K6" s="22" t="s">
        <v>52</v>
      </c>
      <c r="L6" s="30" t="str">
        <f t="shared" si="2"/>
        <v>15,10</v>
      </c>
      <c r="M6" s="45">
        <v>15</v>
      </c>
      <c r="N6" s="45">
        <v>10</v>
      </c>
      <c r="O6" s="30">
        <f t="shared" si="3"/>
        <v>1</v>
      </c>
      <c r="P6" s="13">
        <v>4</v>
      </c>
      <c r="Q6" s="30" t="str">
        <f>IF(R6&lt;&gt;"", R6+0&amp;","&amp;S6+0,"")</f>
        <v>1,3</v>
      </c>
      <c r="R6" s="45">
        <v>1</v>
      </c>
      <c r="S6" s="45">
        <v>3</v>
      </c>
      <c r="T6" s="13">
        <v>2</v>
      </c>
      <c r="U6" s="13">
        <v>11</v>
      </c>
      <c r="V6" s="30" t="str">
        <f t="shared" ref="V6:V65" si="4">IF($A6&lt;&gt;"","0,0","")</f>
        <v>0,0</v>
      </c>
      <c r="W6" s="30" t="str">
        <f t="shared" si="0"/>
        <v>80,120</v>
      </c>
      <c r="Y6" s="13">
        <v>2</v>
      </c>
      <c r="Z6" s="13">
        <v>0.5</v>
      </c>
      <c r="AA6" s="13">
        <v>0.3</v>
      </c>
      <c r="AB6" s="13">
        <v>2</v>
      </c>
      <c r="AC6" s="13">
        <v>20</v>
      </c>
    </row>
    <row r="7" spans="1:29" x14ac:dyDescent="0.2">
      <c r="A7" s="13">
        <v>1</v>
      </c>
      <c r="B7" s="13" t="str" cm="1">
        <f t="array" ref="B7">D7&amp;_xlfn.TEXTJOIN("",1,TEXT(E7:G7,"00"))</f>
        <v>1010300</v>
      </c>
      <c r="C7" s="61" t="str">
        <f t="shared" si="1"/>
        <v>1,1010300</v>
      </c>
      <c r="D7" s="57">
        <v>1</v>
      </c>
      <c r="E7" s="57">
        <v>1</v>
      </c>
      <c r="F7" s="57">
        <f>T7</f>
        <v>3</v>
      </c>
      <c r="G7" s="57">
        <v>0</v>
      </c>
      <c r="H7" s="13">
        <v>201101</v>
      </c>
      <c r="I7" s="25" t="str">
        <f>IFERROR(VLOOKUP(H7,monster!A:D,4,0),"")</f>
        <v>地宫蝙蝠</v>
      </c>
      <c r="J7" s="25" t="str" cm="1">
        <f t="array" ref="J7">_xlfn.LET(_xlpm.v6p,ABS(ATAN2(M7,N7))*6/PI(),
_xlpm.output,_xlfn.IFS(_xlpm.v6p&lt;1,"正前",_xlpm.v6p&gt;5,"正后",_xlpm.v6p&gt;4,"后上",_xlpm.v6p&lt;2,"前上",TRUE,"顶部"),
IFERROR(_xlpm.output,""))</f>
        <v>前上</v>
      </c>
      <c r="K7" s="22" t="s">
        <v>52</v>
      </c>
      <c r="L7" s="30" t="str">
        <f t="shared" si="2"/>
        <v>15,10</v>
      </c>
      <c r="M7" s="45">
        <v>15</v>
      </c>
      <c r="N7" s="45">
        <v>10</v>
      </c>
      <c r="O7" s="30">
        <f t="shared" si="3"/>
        <v>1</v>
      </c>
      <c r="P7" s="13">
        <v>12</v>
      </c>
      <c r="Q7" s="30" t="str">
        <f>IF(R7&lt;&gt;"", R7+0&amp;","&amp;S7+0,"")</f>
        <v>1,3</v>
      </c>
      <c r="R7" s="45">
        <v>1</v>
      </c>
      <c r="S7" s="45">
        <v>3</v>
      </c>
      <c r="T7" s="13">
        <v>3</v>
      </c>
      <c r="U7" s="13">
        <v>11</v>
      </c>
      <c r="V7" s="30" t="str">
        <f t="shared" si="4"/>
        <v>0,0</v>
      </c>
      <c r="W7" s="30" t="str">
        <f t="shared" si="0"/>
        <v>80,120</v>
      </c>
      <c r="Y7" s="13">
        <v>12</v>
      </c>
      <c r="Z7" s="13">
        <v>8</v>
      </c>
      <c r="AA7" s="13">
        <v>0.3</v>
      </c>
      <c r="AB7" s="13">
        <v>6</v>
      </c>
      <c r="AC7" s="13">
        <v>200</v>
      </c>
    </row>
    <row r="8" spans="1:29" x14ac:dyDescent="0.2">
      <c r="C8" s="61" t="str">
        <f>_xlfn.TEXTJOIN(",",1,A8:B8)</f>
        <v/>
      </c>
      <c r="I8" s="25" t="str">
        <f>IFERROR(VLOOKUP(H8,monster!A:D,4,0),"")</f>
        <v/>
      </c>
      <c r="J8" s="25" t="str" cm="1">
        <f t="array" ref="J8">_xlfn.LET(_xlpm.v6p,ABS(ATAN2(M8,N8))*6/PI(),
_xlpm.output,_xlfn.IFS(_xlpm.v6p&lt;1,"正前",_xlpm.v6p&gt;5,"正后",_xlpm.v6p&gt;4,"后上",_xlpm.v6p&lt;2,"前上",TRUE,"顶部"),
IFERROR(_xlpm.output,""))</f>
        <v/>
      </c>
      <c r="L8" s="30"/>
      <c r="O8" s="30" t="str">
        <f t="shared" si="3"/>
        <v/>
      </c>
      <c r="P8" s="13" t="s">
        <v>248</v>
      </c>
      <c r="Q8" s="30" t="str">
        <f t="shared" ref="Q8:Q37" si="5">IF(R8&lt;&gt;"", R8+0&amp;","&amp;S8+0,"")</f>
        <v/>
      </c>
      <c r="V8" s="30" t="str">
        <f t="shared" si="4"/>
        <v/>
      </c>
      <c r="W8" s="30" t="str">
        <f t="shared" si="0"/>
        <v/>
      </c>
      <c r="Y8" s="13" t="s">
        <v>248</v>
      </c>
    </row>
    <row r="9" spans="1:29" x14ac:dyDescent="0.2">
      <c r="A9" s="13">
        <v>1</v>
      </c>
      <c r="B9" s="13" t="str" cm="1">
        <f t="array" ref="B9">D9&amp;_xlfn.TEXTJOIN("",1,TEXT(E9:G9,"00"))</f>
        <v>1020000</v>
      </c>
      <c r="C9" s="61" t="str">
        <f>_xlfn.TEXTJOIN(",",1,A9:B9)</f>
        <v>1,1020000</v>
      </c>
      <c r="D9" s="57">
        <v>1</v>
      </c>
      <c r="E9" s="57">
        <v>2</v>
      </c>
      <c r="F9" s="57">
        <f>T9</f>
        <v>0</v>
      </c>
      <c r="G9" s="57">
        <v>0</v>
      </c>
      <c r="H9" s="13">
        <v>201101</v>
      </c>
      <c r="I9" s="25" t="str">
        <f>IFERROR(VLOOKUP(H9,monster!A:D,4,0),"")</f>
        <v>地宫蝙蝠</v>
      </c>
      <c r="J9" s="25" t="str" cm="1">
        <f t="array" ref="J9">_xlfn.LET(_xlpm.v6p,ABS(ATAN2(M9,N9))*6/PI(),
_xlpm.output,_xlfn.IFS(_xlpm.v6p&lt;1,"正前",_xlpm.v6p&gt;5,"正后",_xlpm.v6p&gt;4,"后上",_xlpm.v6p&lt;2,"前上",TRUE,"顶部"),
IFERROR(_xlpm.output,""))</f>
        <v>后上</v>
      </c>
      <c r="K9" s="22" t="s">
        <v>52</v>
      </c>
      <c r="L9" s="30" t="str">
        <f t="shared" si="2"/>
        <v>-15,10</v>
      </c>
      <c r="M9" s="45">
        <v>-15</v>
      </c>
      <c r="N9" s="45">
        <v>10</v>
      </c>
      <c r="O9" s="30">
        <f t="shared" si="3"/>
        <v>1</v>
      </c>
      <c r="P9" s="13">
        <v>12</v>
      </c>
      <c r="Q9" s="30" t="str">
        <f>IF(R9&lt;&gt;"", R9+0&amp;","&amp;S9+0,"")</f>
        <v>1,3</v>
      </c>
      <c r="R9" s="45">
        <v>1</v>
      </c>
      <c r="S9" s="45">
        <v>3</v>
      </c>
      <c r="T9" s="13">
        <v>0</v>
      </c>
      <c r="U9" s="13">
        <v>11</v>
      </c>
      <c r="V9" s="48" t="s">
        <v>204</v>
      </c>
      <c r="W9" s="30" t="str">
        <f t="shared" si="0"/>
        <v>80,120</v>
      </c>
      <c r="Y9" s="13">
        <v>2</v>
      </c>
      <c r="Z9" s="13">
        <v>2</v>
      </c>
      <c r="AA9" s="13">
        <v>0.3</v>
      </c>
      <c r="AB9" s="13">
        <v>4</v>
      </c>
      <c r="AC9" s="13">
        <v>100</v>
      </c>
    </row>
    <row r="10" spans="1:29" x14ac:dyDescent="0.2">
      <c r="A10" s="13">
        <v>1</v>
      </c>
      <c r="B10" s="13" t="str" cm="1">
        <f t="array" ref="B10">D10&amp;_xlfn.TEXTJOIN("",1,TEXT(E10:G10,"00"))</f>
        <v>1020100</v>
      </c>
      <c r="C10" s="61" t="str">
        <f t="shared" ref="C10:C69" si="6">_xlfn.TEXTJOIN(",",1,A10:B10)</f>
        <v>1,1020100</v>
      </c>
      <c r="D10" s="57">
        <v>1</v>
      </c>
      <c r="E10" s="57">
        <v>2</v>
      </c>
      <c r="F10" s="57">
        <f>T10</f>
        <v>1</v>
      </c>
      <c r="G10" s="57">
        <v>0</v>
      </c>
      <c r="H10" s="13">
        <v>201101</v>
      </c>
      <c r="I10" s="25" t="str">
        <f>IFERROR(VLOOKUP(H10,monster!A:D,4,0),"")</f>
        <v>地宫蝙蝠</v>
      </c>
      <c r="J10" s="25" t="str" cm="1">
        <f t="array" ref="J10">_xlfn.LET(_xlpm.v6p,ABS(ATAN2(M10,N10))*6/PI(),
_xlpm.output,_xlfn.IFS(_xlpm.v6p&lt;1,"正前",_xlpm.v6p&gt;5,"正后",_xlpm.v6p&gt;4,"后上",_xlpm.v6p&lt;2,"前上",TRUE,"顶部"),
IFERROR(_xlpm.output,""))</f>
        <v>后上</v>
      </c>
      <c r="K10" s="22" t="s">
        <v>52</v>
      </c>
      <c r="L10" s="30" t="str">
        <f t="shared" si="2"/>
        <v>-15,10</v>
      </c>
      <c r="M10" s="45">
        <v>-15</v>
      </c>
      <c r="N10" s="45">
        <v>10</v>
      </c>
      <c r="O10" s="30">
        <f t="shared" si="3"/>
        <v>1</v>
      </c>
      <c r="P10" s="13">
        <v>4</v>
      </c>
      <c r="Q10" s="30" t="str">
        <f>IF(R10&lt;&gt;"", R10+0&amp;","&amp;S10+0,"")</f>
        <v>1,3</v>
      </c>
      <c r="R10" s="45">
        <v>1</v>
      </c>
      <c r="S10" s="45">
        <v>3</v>
      </c>
      <c r="T10" s="13">
        <v>1</v>
      </c>
      <c r="U10" s="13">
        <v>11</v>
      </c>
      <c r="V10" s="30" t="str">
        <f t="shared" si="4"/>
        <v>0,0</v>
      </c>
      <c r="W10" s="30" t="str">
        <f t="shared" si="0"/>
        <v>80,120</v>
      </c>
      <c r="Y10" s="13">
        <v>2</v>
      </c>
      <c r="Z10" s="13">
        <v>0.5</v>
      </c>
      <c r="AA10" s="13">
        <v>0.3</v>
      </c>
      <c r="AB10" s="13">
        <v>2</v>
      </c>
      <c r="AC10" s="13">
        <v>20</v>
      </c>
    </row>
    <row r="11" spans="1:29" x14ac:dyDescent="0.2">
      <c r="A11" s="13">
        <v>1</v>
      </c>
      <c r="B11" s="13" t="str" cm="1">
        <f t="array" ref="B11">D11&amp;_xlfn.TEXTJOIN("",1,TEXT(E11:G11,"00"))</f>
        <v>1020200</v>
      </c>
      <c r="C11" s="61" t="str">
        <f t="shared" si="6"/>
        <v>1,1020200</v>
      </c>
      <c r="D11" s="57">
        <v>1</v>
      </c>
      <c r="E11" s="57">
        <v>2</v>
      </c>
      <c r="F11" s="57">
        <f>T11</f>
        <v>2</v>
      </c>
      <c r="G11" s="57">
        <v>0</v>
      </c>
      <c r="H11" s="13">
        <v>201101</v>
      </c>
      <c r="I11" s="25" t="str">
        <f>IFERROR(VLOOKUP(H11,monster!A:D,4,0),"")</f>
        <v>地宫蝙蝠</v>
      </c>
      <c r="J11" s="25" t="str" cm="1">
        <f t="array" ref="J11">_xlfn.LET(_xlpm.v6p,ABS(ATAN2(M11,N11))*6/PI(),
_xlpm.output,_xlfn.IFS(_xlpm.v6p&lt;1,"正前",_xlpm.v6p&gt;5,"正后",_xlpm.v6p&gt;4,"后上",_xlpm.v6p&lt;2,"前上",TRUE,"顶部"),
IFERROR(_xlpm.output,""))</f>
        <v>后上</v>
      </c>
      <c r="K11" s="22" t="s">
        <v>52</v>
      </c>
      <c r="L11" s="30" t="str">
        <f t="shared" si="2"/>
        <v>-15,10</v>
      </c>
      <c r="M11" s="45">
        <v>-15</v>
      </c>
      <c r="N11" s="45">
        <v>10</v>
      </c>
      <c r="O11" s="30">
        <f t="shared" si="3"/>
        <v>1</v>
      </c>
      <c r="P11" s="13">
        <v>20</v>
      </c>
      <c r="Q11" s="30" t="str">
        <f>IF(R11&lt;&gt;"", R11+0&amp;","&amp;S11+0,"")</f>
        <v>1,3</v>
      </c>
      <c r="R11" s="45">
        <v>1</v>
      </c>
      <c r="S11" s="45">
        <v>3</v>
      </c>
      <c r="T11" s="13">
        <v>2</v>
      </c>
      <c r="U11" s="13">
        <v>11</v>
      </c>
      <c r="V11" s="30" t="str">
        <f t="shared" si="4"/>
        <v>0,0</v>
      </c>
      <c r="W11" s="30" t="str">
        <f t="shared" si="0"/>
        <v>80,120</v>
      </c>
      <c r="Y11" s="13">
        <v>2</v>
      </c>
      <c r="Z11" s="13">
        <v>0.5</v>
      </c>
      <c r="AA11" s="13">
        <v>0.3</v>
      </c>
      <c r="AB11" s="13">
        <v>2</v>
      </c>
      <c r="AC11" s="13">
        <v>20</v>
      </c>
    </row>
    <row r="12" spans="1:29" x14ac:dyDescent="0.2">
      <c r="A12" s="13">
        <v>1</v>
      </c>
      <c r="B12" s="13" t="str" cm="1">
        <f t="array" ref="B12">D12&amp;_xlfn.TEXTJOIN("",1,TEXT(E12:G12,"00"))</f>
        <v>1020300</v>
      </c>
      <c r="C12" s="61" t="str">
        <f t="shared" si="6"/>
        <v>1,1020300</v>
      </c>
      <c r="D12" s="57">
        <v>1</v>
      </c>
      <c r="E12" s="57">
        <v>2</v>
      </c>
      <c r="F12" s="57">
        <f>T12</f>
        <v>3</v>
      </c>
      <c r="G12" s="57">
        <v>0</v>
      </c>
      <c r="H12" s="13">
        <v>201101</v>
      </c>
      <c r="I12" s="25" t="str">
        <f>IFERROR(VLOOKUP(H12,monster!A:D,4,0),"")</f>
        <v>地宫蝙蝠</v>
      </c>
      <c r="J12" s="25" t="str" cm="1">
        <f t="array" ref="J12">_xlfn.LET(_xlpm.v6p,ABS(ATAN2(M12,N12))*6/PI(),
_xlpm.output,_xlfn.IFS(_xlpm.v6p&lt;1,"正前",_xlpm.v6p&gt;5,"正后",_xlpm.v6p&gt;4,"后上",_xlpm.v6p&lt;2,"前上",TRUE,"顶部"),
IFERROR(_xlpm.output,""))</f>
        <v>后上</v>
      </c>
      <c r="K12" s="22" t="s">
        <v>52</v>
      </c>
      <c r="L12" s="30" t="str">
        <f t="shared" si="2"/>
        <v>-15,10</v>
      </c>
      <c r="M12" s="45">
        <v>-15</v>
      </c>
      <c r="N12" s="45">
        <v>10</v>
      </c>
      <c r="O12" s="30">
        <f t="shared" si="3"/>
        <v>1</v>
      </c>
      <c r="P12" s="13">
        <v>20</v>
      </c>
      <c r="Q12" s="30" t="str">
        <f>IF(R12&lt;&gt;"", R12+0&amp;","&amp;S12+0,"")</f>
        <v>1,3</v>
      </c>
      <c r="R12" s="45">
        <v>1</v>
      </c>
      <c r="S12" s="45">
        <v>3</v>
      </c>
      <c r="T12" s="13">
        <v>3</v>
      </c>
      <c r="U12" s="13">
        <v>11</v>
      </c>
      <c r="V12" s="30" t="str">
        <f t="shared" si="4"/>
        <v>0,0</v>
      </c>
      <c r="W12" s="30" t="str">
        <f t="shared" si="0"/>
        <v>80,120</v>
      </c>
      <c r="Y12" s="13">
        <v>40</v>
      </c>
      <c r="Z12" s="13">
        <v>6</v>
      </c>
      <c r="AA12" s="13">
        <v>0.3</v>
      </c>
      <c r="AB12" s="13">
        <v>6</v>
      </c>
      <c r="AC12" s="13">
        <v>200</v>
      </c>
    </row>
    <row r="13" spans="1:29" x14ac:dyDescent="0.2">
      <c r="C13" s="61" t="str">
        <f t="shared" si="6"/>
        <v/>
      </c>
      <c r="I13" s="25" t="str">
        <f>IFERROR(VLOOKUP(H13,monster!A:D,4,0),"")</f>
        <v/>
      </c>
      <c r="J13" s="25" t="str" cm="1">
        <f t="array" ref="J13">_xlfn.LET(_xlpm.v6p,ABS(ATAN2(M13,N13))*6/PI(),
_xlpm.output,_xlfn.IFS(_xlpm.v6p&lt;1,"正前",_xlpm.v6p&gt;5,"正后",_xlpm.v6p&gt;4,"后上",_xlpm.v6p&lt;2,"前上",TRUE,"顶部"),
IFERROR(_xlpm.output,""))</f>
        <v/>
      </c>
      <c r="K13" s="22"/>
      <c r="L13" s="30"/>
      <c r="O13" s="30" t="str">
        <f t="shared" si="3"/>
        <v/>
      </c>
      <c r="P13" s="13" t="s">
        <v>248</v>
      </c>
      <c r="Q13" s="30" t="str">
        <f t="shared" si="5"/>
        <v/>
      </c>
      <c r="V13" s="30" t="str">
        <f t="shared" si="4"/>
        <v/>
      </c>
      <c r="W13" s="30" t="str">
        <f t="shared" si="0"/>
        <v/>
      </c>
      <c r="Y13" s="13" t="s">
        <v>248</v>
      </c>
    </row>
    <row r="14" spans="1:29" x14ac:dyDescent="0.2">
      <c r="A14" s="13">
        <v>1</v>
      </c>
      <c r="B14" s="13" t="str" cm="1">
        <f t="array" ref="B14">D14&amp;_xlfn.TEXTJOIN("",1,TEXT(E14:G14,"00"))</f>
        <v>2010000</v>
      </c>
      <c r="C14" s="61" t="str">
        <f t="shared" si="6"/>
        <v>1,2010000</v>
      </c>
      <c r="D14" s="57">
        <v>2</v>
      </c>
      <c r="E14" s="57">
        <v>1</v>
      </c>
      <c r="F14" s="57">
        <f>T14</f>
        <v>0</v>
      </c>
      <c r="G14" s="57">
        <v>0</v>
      </c>
      <c r="H14" s="13">
        <v>201102</v>
      </c>
      <c r="I14" s="25" t="str">
        <f>IFERROR(VLOOKUP(H14,monster!A:D,4,0),"")</f>
        <v>自爆甲虫</v>
      </c>
      <c r="J14" s="25" t="str" cm="1">
        <f t="array" ref="J14">_xlfn.LET(_xlpm.v6p,ABS(ATAN2(M14,N14))*6/PI(),
_xlpm.output,_xlfn.IFS(_xlpm.v6p&lt;1,"正前",_xlpm.v6p&gt;5,"正后",_xlpm.v6p&gt;4,"后上",_xlpm.v6p&lt;2,"前上",TRUE,"顶部"),
IFERROR(_xlpm.output,""))</f>
        <v>正前</v>
      </c>
      <c r="K14" s="22" t="s">
        <v>52</v>
      </c>
      <c r="L14" s="30" t="str">
        <f t="shared" si="2"/>
        <v>15,-1</v>
      </c>
      <c r="M14" s="45">
        <v>15</v>
      </c>
      <c r="N14" s="45">
        <v>-1</v>
      </c>
      <c r="O14" s="30" t="str">
        <f t="shared" si="3"/>
        <v/>
      </c>
      <c r="P14" s="13">
        <v>4</v>
      </c>
      <c r="Q14" s="30" t="str">
        <f t="shared" si="5"/>
        <v/>
      </c>
      <c r="T14" s="13">
        <v>0</v>
      </c>
      <c r="U14" s="13">
        <v>11</v>
      </c>
      <c r="V14" s="30" t="str">
        <f t="shared" si="4"/>
        <v>0,0</v>
      </c>
      <c r="W14" s="30" t="str">
        <f t="shared" si="0"/>
        <v>80,120</v>
      </c>
      <c r="Y14" s="13">
        <v>0.12</v>
      </c>
      <c r="Z14" s="13">
        <v>0</v>
      </c>
      <c r="AA14" s="13">
        <v>2</v>
      </c>
      <c r="AB14" s="26"/>
      <c r="AC14" s="26">
        <v>99</v>
      </c>
    </row>
    <row r="15" spans="1:29" x14ac:dyDescent="0.2">
      <c r="A15" s="13">
        <v>1</v>
      </c>
      <c r="B15" s="13" t="str" cm="1">
        <f t="array" ref="B15">D15&amp;_xlfn.TEXTJOIN("",1,TEXT(E15:G15,"00"))</f>
        <v>2010100</v>
      </c>
      <c r="C15" s="61" t="str">
        <f t="shared" si="6"/>
        <v>1,2010100</v>
      </c>
      <c r="D15" s="57">
        <v>2</v>
      </c>
      <c r="E15" s="57">
        <v>1</v>
      </c>
      <c r="F15" s="57">
        <f>T15</f>
        <v>1</v>
      </c>
      <c r="G15" s="57">
        <v>0</v>
      </c>
      <c r="H15" s="13">
        <v>201102</v>
      </c>
      <c r="I15" s="25" t="str">
        <f>IFERROR(VLOOKUP(H15,monster!A:D,4,0),"")</f>
        <v>自爆甲虫</v>
      </c>
      <c r="J15" s="25" t="str" cm="1">
        <f t="array" ref="J15">_xlfn.LET(_xlpm.v6p,ABS(ATAN2(M15,N15))*6/PI(),
_xlpm.output,_xlfn.IFS(_xlpm.v6p&lt;1,"正前",_xlpm.v6p&gt;5,"正后",_xlpm.v6p&gt;4,"后上",_xlpm.v6p&lt;2,"前上",TRUE,"顶部"),
IFERROR(_xlpm.output,""))</f>
        <v>正前</v>
      </c>
      <c r="K15" s="22" t="s">
        <v>52</v>
      </c>
      <c r="L15" s="30" t="str">
        <f t="shared" si="2"/>
        <v>15,-1</v>
      </c>
      <c r="M15" s="45">
        <v>15</v>
      </c>
      <c r="N15" s="45">
        <v>-1</v>
      </c>
      <c r="O15" s="30" t="str">
        <f t="shared" si="3"/>
        <v/>
      </c>
      <c r="P15" s="13">
        <v>2</v>
      </c>
      <c r="Q15" s="30" t="str">
        <f t="shared" si="5"/>
        <v/>
      </c>
      <c r="T15" s="13">
        <v>1</v>
      </c>
      <c r="U15" s="13">
        <v>11</v>
      </c>
      <c r="V15" s="30" t="str">
        <f t="shared" si="4"/>
        <v>0,0</v>
      </c>
      <c r="W15" s="30" t="str">
        <f t="shared" si="0"/>
        <v>80,120</v>
      </c>
      <c r="Y15" s="13">
        <v>0.04</v>
      </c>
      <c r="Z15" s="13">
        <v>0</v>
      </c>
      <c r="AA15" s="13">
        <v>2</v>
      </c>
      <c r="AB15" s="26"/>
      <c r="AC15" s="26">
        <v>99</v>
      </c>
    </row>
    <row r="16" spans="1:29" x14ac:dyDescent="0.2">
      <c r="A16" s="13">
        <v>1</v>
      </c>
      <c r="B16" s="13" t="str" cm="1">
        <f t="array" ref="B16">D16&amp;_xlfn.TEXTJOIN("",1,TEXT(E16:G16,"00"))</f>
        <v>2010300</v>
      </c>
      <c r="C16" s="61" t="str">
        <f t="shared" si="6"/>
        <v>1,2010300</v>
      </c>
      <c r="D16" s="57">
        <v>2</v>
      </c>
      <c r="E16" s="57">
        <v>1</v>
      </c>
      <c r="F16" s="57">
        <f>T16</f>
        <v>3</v>
      </c>
      <c r="G16" s="57">
        <v>0</v>
      </c>
      <c r="H16" s="13">
        <v>201102</v>
      </c>
      <c r="I16" s="25" t="str">
        <f>IFERROR(VLOOKUP(H16,monster!A:D,4,0),"")</f>
        <v>自爆甲虫</v>
      </c>
      <c r="J16" s="25" t="str" cm="1">
        <f t="array" ref="J16">_xlfn.LET(_xlpm.v6p,ABS(ATAN2(M16,N16))*6/PI(),
_xlpm.output,_xlfn.IFS(_xlpm.v6p&lt;1,"正前",_xlpm.v6p&gt;5,"正后",_xlpm.v6p&gt;4,"后上",_xlpm.v6p&lt;2,"前上",TRUE,"顶部"),
IFERROR(_xlpm.output,""))</f>
        <v>正前</v>
      </c>
      <c r="K16" s="22" t="s">
        <v>52</v>
      </c>
      <c r="L16" s="30" t="str">
        <f t="shared" si="2"/>
        <v>15,-1</v>
      </c>
      <c r="M16" s="45">
        <v>15</v>
      </c>
      <c r="N16" s="45">
        <v>-1</v>
      </c>
      <c r="O16" s="30" t="str">
        <f t="shared" si="3"/>
        <v/>
      </c>
      <c r="P16" s="13">
        <v>4</v>
      </c>
      <c r="Q16" s="30" t="str">
        <f t="shared" si="5"/>
        <v/>
      </c>
      <c r="T16" s="13">
        <v>3</v>
      </c>
      <c r="U16" s="13">
        <v>11</v>
      </c>
      <c r="V16" s="30" t="str">
        <f t="shared" si="4"/>
        <v>0,0</v>
      </c>
      <c r="W16" s="30" t="str">
        <f t="shared" si="0"/>
        <v>80,120</v>
      </c>
      <c r="Y16" s="13">
        <v>14</v>
      </c>
      <c r="Z16" s="13">
        <v>0</v>
      </c>
      <c r="AA16" s="13">
        <v>2</v>
      </c>
      <c r="AB16" s="26"/>
      <c r="AC16" s="26">
        <v>99</v>
      </c>
    </row>
    <row r="17" spans="1:29" x14ac:dyDescent="0.2">
      <c r="C17" s="61" t="str">
        <f t="shared" si="6"/>
        <v/>
      </c>
      <c r="I17" s="25" t="str">
        <f>IFERROR(VLOOKUP(H17,monster!A:D,4,0),"")</f>
        <v/>
      </c>
      <c r="J17" s="25" t="str" cm="1">
        <f t="array" ref="J17">_xlfn.LET(_xlpm.v6p,ABS(ATAN2(M17,N17))*6/PI(),
_xlpm.output,_xlfn.IFS(_xlpm.v6p&lt;1,"正前",_xlpm.v6p&gt;5,"正后",_xlpm.v6p&gt;4,"后上",_xlpm.v6p&lt;2,"前上",TRUE,"顶部"),
IFERROR(_xlpm.output,""))</f>
        <v/>
      </c>
      <c r="L17" s="30"/>
      <c r="O17" s="30" t="str">
        <f t="shared" si="3"/>
        <v/>
      </c>
      <c r="P17" s="13" t="s">
        <v>248</v>
      </c>
      <c r="Q17" s="30" t="str">
        <f t="shared" si="5"/>
        <v/>
      </c>
      <c r="V17" s="30" t="str">
        <f t="shared" si="4"/>
        <v/>
      </c>
      <c r="W17" s="30" t="str">
        <f t="shared" si="0"/>
        <v/>
      </c>
      <c r="Y17" s="13" t="s">
        <v>248</v>
      </c>
    </row>
    <row r="18" spans="1:29" x14ac:dyDescent="0.2">
      <c r="A18" s="13">
        <v>1</v>
      </c>
      <c r="B18" s="13" t="str" cm="1">
        <f t="array" ref="B18">D18&amp;_xlfn.TEXTJOIN("",1,TEXT(E18:G18,"00"))</f>
        <v>2020001</v>
      </c>
      <c r="C18" s="61" t="str">
        <f t="shared" si="6"/>
        <v>1,2020001</v>
      </c>
      <c r="D18" s="57">
        <v>2</v>
      </c>
      <c r="E18" s="57">
        <v>2</v>
      </c>
      <c r="F18" s="57">
        <f>T18</f>
        <v>0</v>
      </c>
      <c r="G18" s="57">
        <v>1</v>
      </c>
      <c r="H18" s="13">
        <v>201102</v>
      </c>
      <c r="I18" s="25" t="str">
        <f>IFERROR(VLOOKUP(H18,monster!A:D,4,0),"")</f>
        <v>自爆甲虫</v>
      </c>
      <c r="J18" s="25" t="str" cm="1">
        <f t="array" ref="J18">_xlfn.LET(_xlpm.v6p,ABS(ATAN2(M18,N18))*6/PI(),
_xlpm.output,_xlfn.IFS(_xlpm.v6p&lt;1,"正前",_xlpm.v6p&gt;5,"正后",_xlpm.v6p&gt;4,"后上",_xlpm.v6p&lt;2,"前上",TRUE,"顶部"),
IFERROR(_xlpm.output,""))</f>
        <v>前上</v>
      </c>
      <c r="K18" s="22" t="s">
        <v>53</v>
      </c>
      <c r="L18" s="30" t="str">
        <f t="shared" si="2"/>
        <v>20,12</v>
      </c>
      <c r="M18" s="45">
        <v>20</v>
      </c>
      <c r="N18" s="45">
        <v>12</v>
      </c>
      <c r="O18" s="30" t="str">
        <f t="shared" si="3"/>
        <v/>
      </c>
      <c r="P18" s="26" t="s">
        <v>248</v>
      </c>
      <c r="Q18" s="30" t="str">
        <f t="shared" si="5"/>
        <v/>
      </c>
      <c r="T18" s="13">
        <v>0</v>
      </c>
      <c r="U18" s="13">
        <v>11</v>
      </c>
      <c r="V18" s="30" t="str">
        <f t="shared" si="4"/>
        <v>0,0</v>
      </c>
      <c r="W18" s="30" t="str">
        <f t="shared" si="0"/>
        <v>80,120</v>
      </c>
      <c r="Y18" s="26" t="s">
        <v>248</v>
      </c>
      <c r="Z18" s="26"/>
      <c r="AA18" s="13">
        <v>0</v>
      </c>
      <c r="AB18" s="13">
        <v>1</v>
      </c>
      <c r="AC18" s="30">
        <v>1.8</v>
      </c>
    </row>
    <row r="19" spans="1:29" x14ac:dyDescent="0.2">
      <c r="A19" s="13">
        <v>1</v>
      </c>
      <c r="B19" s="13" t="str" cm="1">
        <f t="array" ref="B19">D19&amp;_xlfn.TEXTJOIN("",1,TEXT(E19:G19,"00"))</f>
        <v>2020002</v>
      </c>
      <c r="C19" s="61" t="str">
        <f t="shared" si="6"/>
        <v>1,2020002</v>
      </c>
      <c r="D19" s="57">
        <v>2</v>
      </c>
      <c r="E19" s="57">
        <v>2</v>
      </c>
      <c r="F19" s="57">
        <f>T19</f>
        <v>0</v>
      </c>
      <c r="G19" s="57">
        <v>2</v>
      </c>
      <c r="H19" s="13">
        <v>201102</v>
      </c>
      <c r="I19" s="25" t="str">
        <f>IFERROR(VLOOKUP(H19,monster!A:D,4,0),"")</f>
        <v>自爆甲虫</v>
      </c>
      <c r="J19" s="25" t="str" cm="1">
        <f t="array" ref="J19">_xlfn.LET(_xlpm.v6p,ABS(ATAN2(M19,N19))*6/PI(),
_xlpm.output,_xlfn.IFS(_xlpm.v6p&lt;1,"正前",_xlpm.v6p&gt;5,"正后",_xlpm.v6p&gt;4,"后上",_xlpm.v6p&lt;2,"前上",TRUE,"顶部"),
IFERROR(_xlpm.output,""))</f>
        <v>正前</v>
      </c>
      <c r="K19" s="22" t="s">
        <v>53</v>
      </c>
      <c r="L19" s="30" t="str">
        <f t="shared" si="2"/>
        <v>20,8</v>
      </c>
      <c r="M19" s="45">
        <v>20</v>
      </c>
      <c r="N19" s="45">
        <v>8</v>
      </c>
      <c r="O19" s="30" t="str">
        <f t="shared" si="3"/>
        <v/>
      </c>
      <c r="P19" s="26" t="s">
        <v>248</v>
      </c>
      <c r="Q19" s="30" t="str">
        <f t="shared" si="5"/>
        <v/>
      </c>
      <c r="T19" s="13">
        <v>0</v>
      </c>
      <c r="U19" s="13">
        <v>11</v>
      </c>
      <c r="V19" s="30" t="str">
        <f t="shared" si="4"/>
        <v>0,0</v>
      </c>
      <c r="W19" s="30" t="str">
        <f t="shared" si="0"/>
        <v>80,120</v>
      </c>
      <c r="Y19" s="26" t="s">
        <v>248</v>
      </c>
      <c r="Z19" s="26"/>
      <c r="AA19" s="13">
        <v>0</v>
      </c>
      <c r="AB19" s="13">
        <v>1</v>
      </c>
      <c r="AC19" s="13">
        <v>2.6</v>
      </c>
    </row>
    <row r="20" spans="1:29" x14ac:dyDescent="0.2">
      <c r="A20" s="13">
        <v>1</v>
      </c>
      <c r="B20" s="13" t="str" cm="1">
        <f t="array" ref="B20">D20&amp;_xlfn.TEXTJOIN("",1,TEXT(E20:G20,"00"))</f>
        <v>2020003</v>
      </c>
      <c r="C20" s="61" t="str">
        <f t="shared" si="6"/>
        <v>1,2020003</v>
      </c>
      <c r="D20" s="57">
        <v>2</v>
      </c>
      <c r="E20" s="57">
        <v>2</v>
      </c>
      <c r="F20" s="57">
        <f>T20</f>
        <v>0</v>
      </c>
      <c r="G20" s="57">
        <v>3</v>
      </c>
      <c r="H20" s="13">
        <v>201102</v>
      </c>
      <c r="I20" s="25" t="str">
        <f>IFERROR(VLOOKUP(H20,monster!A:D,4,0),"")</f>
        <v>自爆甲虫</v>
      </c>
      <c r="J20" s="25" t="str" cm="1">
        <f t="array" ref="J20">_xlfn.LET(_xlpm.v6p,ABS(ATAN2(M20,N20))*6/PI(),
_xlpm.output,_xlfn.IFS(_xlpm.v6p&lt;1,"正前",_xlpm.v6p&gt;5,"正后",_xlpm.v6p&gt;4,"后上",_xlpm.v6p&lt;2,"前上",TRUE,"顶部"),
IFERROR(_xlpm.output,""))</f>
        <v>正前</v>
      </c>
      <c r="K20" s="22" t="s">
        <v>53</v>
      </c>
      <c r="L20" s="30" t="str">
        <f t="shared" si="2"/>
        <v>20,5</v>
      </c>
      <c r="M20" s="45">
        <v>20</v>
      </c>
      <c r="N20" s="45">
        <v>5</v>
      </c>
      <c r="O20" s="30" t="str">
        <f t="shared" si="3"/>
        <v/>
      </c>
      <c r="P20" s="26" t="s">
        <v>248</v>
      </c>
      <c r="Q20" s="30" t="str">
        <f t="shared" si="5"/>
        <v/>
      </c>
      <c r="T20" s="13">
        <v>0</v>
      </c>
      <c r="U20" s="13">
        <v>11</v>
      </c>
      <c r="V20" s="30" t="str">
        <f t="shared" si="4"/>
        <v>0,0</v>
      </c>
      <c r="W20" s="30" t="str">
        <f t="shared" si="0"/>
        <v>80,120</v>
      </c>
      <c r="Y20" s="26" t="s">
        <v>248</v>
      </c>
      <c r="Z20" s="26"/>
      <c r="AA20" s="13">
        <v>0</v>
      </c>
      <c r="AB20" s="13">
        <v>1</v>
      </c>
      <c r="AC20" s="13">
        <v>3.4000000000000004</v>
      </c>
    </row>
    <row r="21" spans="1:29" x14ac:dyDescent="0.2">
      <c r="A21" s="13">
        <v>1</v>
      </c>
      <c r="B21" s="13" t="str" cm="1">
        <f t="array" ref="B21">D21&amp;_xlfn.TEXTJOIN("",1,TEXT(E21:G21,"00"))</f>
        <v>2020004</v>
      </c>
      <c r="C21" s="61" t="str">
        <f t="shared" si="6"/>
        <v>1,2020004</v>
      </c>
      <c r="D21" s="57">
        <v>2</v>
      </c>
      <c r="E21" s="57">
        <v>2</v>
      </c>
      <c r="F21" s="57">
        <f>T21</f>
        <v>0</v>
      </c>
      <c r="G21" s="57">
        <v>4</v>
      </c>
      <c r="H21" s="13">
        <v>201102</v>
      </c>
      <c r="I21" s="25" t="str">
        <f>IFERROR(VLOOKUP(H21,monster!A:D,4,0),"")</f>
        <v>自爆甲虫</v>
      </c>
      <c r="J21" s="25" t="str" cm="1">
        <f t="array" ref="J21">_xlfn.LET(_xlpm.v6p,ABS(ATAN2(M21,N21))*6/PI(),
_xlpm.output,_xlfn.IFS(_xlpm.v6p&lt;1,"正前",_xlpm.v6p&gt;5,"正后",_xlpm.v6p&gt;4,"后上",_xlpm.v6p&lt;2,"前上",TRUE,"顶部"),
IFERROR(_xlpm.output,""))</f>
        <v>正前</v>
      </c>
      <c r="K21" s="22" t="s">
        <v>53</v>
      </c>
      <c r="L21" s="30" t="str">
        <f t="shared" si="2"/>
        <v>20,2</v>
      </c>
      <c r="M21" s="45">
        <v>20</v>
      </c>
      <c r="N21" s="45">
        <v>2</v>
      </c>
      <c r="O21" s="30" t="str">
        <f t="shared" si="3"/>
        <v/>
      </c>
      <c r="P21" s="26" t="s">
        <v>248</v>
      </c>
      <c r="Q21" s="30" t="str">
        <f t="shared" si="5"/>
        <v/>
      </c>
      <c r="T21" s="13">
        <v>0</v>
      </c>
      <c r="U21" s="13">
        <v>11</v>
      </c>
      <c r="V21" s="30" t="str">
        <f t="shared" si="4"/>
        <v>0,0</v>
      </c>
      <c r="W21" s="30" t="str">
        <f t="shared" si="0"/>
        <v>80,120</v>
      </c>
      <c r="Y21" s="26" t="s">
        <v>248</v>
      </c>
      <c r="Z21" s="26"/>
      <c r="AA21" s="13">
        <v>0</v>
      </c>
      <c r="AB21" s="13">
        <v>1</v>
      </c>
      <c r="AC21" s="13">
        <v>4.6000000000000005</v>
      </c>
    </row>
    <row r="22" spans="1:29" x14ac:dyDescent="0.2">
      <c r="A22" s="13">
        <v>1</v>
      </c>
      <c r="B22" s="13" t="str" cm="1">
        <f t="array" ref="B22">D22&amp;_xlfn.TEXTJOIN("",1,TEXT(E22:G22,"00"))</f>
        <v>2020005</v>
      </c>
      <c r="C22" s="61" t="str">
        <f t="shared" si="6"/>
        <v>1,2020005</v>
      </c>
      <c r="D22" s="57">
        <v>2</v>
      </c>
      <c r="E22" s="57">
        <v>2</v>
      </c>
      <c r="F22" s="57">
        <f>T22</f>
        <v>0</v>
      </c>
      <c r="G22" s="57">
        <v>5</v>
      </c>
      <c r="H22" s="13">
        <v>201102</v>
      </c>
      <c r="I22" s="25" t="str">
        <f>IFERROR(VLOOKUP(H22,monster!A:D,4,0),"")</f>
        <v>自爆甲虫</v>
      </c>
      <c r="J22" s="25" t="str" cm="1">
        <f t="array" ref="J22">_xlfn.LET(_xlpm.v6p,ABS(ATAN2(M22,N22))*6/PI(),
_xlpm.output,_xlfn.IFS(_xlpm.v6p&lt;1,"正前",_xlpm.v6p&gt;5,"正后",_xlpm.v6p&gt;4,"后上",_xlpm.v6p&lt;2,"前上",TRUE,"顶部"),
IFERROR(_xlpm.output,""))</f>
        <v>正后</v>
      </c>
      <c r="K22" s="22" t="s">
        <v>53</v>
      </c>
      <c r="L22" s="30" t="str">
        <f t="shared" si="2"/>
        <v>-15,5</v>
      </c>
      <c r="M22" s="45">
        <v>-15</v>
      </c>
      <c r="N22" s="45">
        <v>5</v>
      </c>
      <c r="O22" s="30" t="str">
        <f t="shared" si="3"/>
        <v/>
      </c>
      <c r="P22" s="26" t="s">
        <v>248</v>
      </c>
      <c r="Q22" s="30" t="str">
        <f t="shared" si="5"/>
        <v/>
      </c>
      <c r="T22" s="13">
        <v>0</v>
      </c>
      <c r="U22" s="13">
        <v>11</v>
      </c>
      <c r="V22" s="30" t="str">
        <f t="shared" si="4"/>
        <v>0,0</v>
      </c>
      <c r="W22" s="30" t="str">
        <f t="shared" si="0"/>
        <v>80,120</v>
      </c>
      <c r="Y22" s="26" t="s">
        <v>248</v>
      </c>
      <c r="Z22" s="26"/>
      <c r="AA22" s="13">
        <v>0</v>
      </c>
      <c r="AB22" s="13">
        <v>1</v>
      </c>
      <c r="AC22" s="13">
        <v>6.2</v>
      </c>
    </row>
    <row r="23" spans="1:29" x14ac:dyDescent="0.2">
      <c r="C23" s="61" t="str">
        <f t="shared" si="6"/>
        <v/>
      </c>
      <c r="I23" s="25" t="str">
        <f>IFERROR(VLOOKUP(H23,monster!A:D,4,0),"")</f>
        <v/>
      </c>
      <c r="K23" s="22"/>
      <c r="L23" s="30"/>
      <c r="O23" s="30" t="str">
        <f t="shared" si="3"/>
        <v/>
      </c>
      <c r="P23" s="13" t="s">
        <v>248</v>
      </c>
      <c r="Q23" s="30" t="str">
        <f t="shared" si="5"/>
        <v/>
      </c>
      <c r="V23" s="30" t="str">
        <f t="shared" si="4"/>
        <v/>
      </c>
      <c r="W23" s="30" t="str">
        <f t="shared" si="0"/>
        <v/>
      </c>
      <c r="Y23" s="13" t="s">
        <v>248</v>
      </c>
    </row>
    <row r="24" spans="1:29" x14ac:dyDescent="0.2">
      <c r="A24" s="13">
        <v>1</v>
      </c>
      <c r="B24" s="13" t="str" cm="1">
        <f t="array" ref="B24">D24&amp;_xlfn.TEXTJOIN("",1,TEXT(E24:G24,"00"))</f>
        <v>3010000</v>
      </c>
      <c r="C24" s="61" t="str">
        <f t="shared" si="6"/>
        <v>1,3010000</v>
      </c>
      <c r="D24" s="57">
        <v>3</v>
      </c>
      <c r="E24" s="57">
        <v>1</v>
      </c>
      <c r="F24" s="57">
        <v>0</v>
      </c>
      <c r="G24" s="57">
        <v>0</v>
      </c>
      <c r="H24" s="13">
        <v>201103</v>
      </c>
      <c r="I24" s="25" t="str">
        <f>IFERROR(VLOOKUP(H24,monster!A:D,4,0),"")</f>
        <v>跳虫</v>
      </c>
      <c r="J24" s="25" t="str" cm="1">
        <f t="array" ref="J24">_xlfn.LET(_xlpm.v6p,ABS(ATAN2(M24,N24))*6/PI(),
_xlpm.output,_xlfn.IFS(_xlpm.v6p&lt;1,"正前",_xlpm.v6p&gt;5,"正后",_xlpm.v6p&gt;4,"后上",_xlpm.v6p&lt;2,"前上",TRUE,"顶部"),
IFERROR(_xlpm.output,""))</f>
        <v>正后</v>
      </c>
      <c r="K24" s="22" t="s">
        <v>52</v>
      </c>
      <c r="L24" s="30" t="str">
        <f t="shared" ref="L24:L27" si="7">M24+0&amp;","&amp;N24+0</f>
        <v>-14,-1</v>
      </c>
      <c r="M24" s="45">
        <v>-14</v>
      </c>
      <c r="N24" s="45">
        <v>-1</v>
      </c>
      <c r="O24" s="30" t="str">
        <f t="shared" si="3"/>
        <v/>
      </c>
      <c r="P24" s="49">
        <v>8</v>
      </c>
      <c r="Q24" s="30"/>
      <c r="T24" s="13">
        <v>0</v>
      </c>
      <c r="U24" s="13">
        <v>11</v>
      </c>
      <c r="V24" s="30" t="str">
        <f t="shared" si="4"/>
        <v>0,0</v>
      </c>
      <c r="W24" s="30" t="str">
        <f t="shared" si="0"/>
        <v>1,120</v>
      </c>
      <c r="X24" s="45" t="str">
        <f>"1,120"</f>
        <v>1,120</v>
      </c>
      <c r="Y24" s="13">
        <v>1.44</v>
      </c>
      <c r="Z24" s="13">
        <v>7.4999999999999997E-2</v>
      </c>
      <c r="AA24" s="13">
        <v>0.25</v>
      </c>
      <c r="AB24" s="13">
        <v>2</v>
      </c>
      <c r="AC24" s="13">
        <v>3</v>
      </c>
    </row>
    <row r="25" spans="1:29" x14ac:dyDescent="0.2">
      <c r="A25" s="13">
        <v>1</v>
      </c>
      <c r="B25" s="13" t="str" cm="1">
        <f t="array" ref="B25">D25&amp;_xlfn.TEXTJOIN("",1,TEXT(E25:G25,"00"))</f>
        <v>3020000</v>
      </c>
      <c r="C25" s="61" t="str">
        <f t="shared" si="6"/>
        <v>1,3020000</v>
      </c>
      <c r="D25" s="57">
        <v>3</v>
      </c>
      <c r="E25" s="57">
        <v>2</v>
      </c>
      <c r="F25" s="57">
        <v>0</v>
      </c>
      <c r="G25" s="57">
        <v>0</v>
      </c>
      <c r="H25" s="13">
        <v>201103</v>
      </c>
      <c r="I25" s="25" t="str">
        <f>IFERROR(VLOOKUP(H25,monster!A:D,4,0),"")</f>
        <v>跳虫</v>
      </c>
      <c r="J25" s="25" t="str" cm="1">
        <f t="array" ref="J25">_xlfn.LET(_xlpm.v6p,ABS(ATAN2(M25,N25))*6/PI(),
_xlpm.output,_xlfn.IFS(_xlpm.v6p&lt;1,"正前",_xlpm.v6p&gt;5,"正后",_xlpm.v6p&gt;4,"后上",_xlpm.v6p&lt;2,"前上",TRUE,"顶部"),
IFERROR(_xlpm.output,""))</f>
        <v>正前</v>
      </c>
      <c r="K25" s="22" t="s">
        <v>52</v>
      </c>
      <c r="L25" s="30" t="str">
        <f t="shared" si="7"/>
        <v>14,-1</v>
      </c>
      <c r="M25" s="45">
        <v>14</v>
      </c>
      <c r="N25" s="45">
        <v>-1</v>
      </c>
      <c r="O25" s="30" t="str">
        <f t="shared" si="3"/>
        <v/>
      </c>
      <c r="P25" s="49">
        <v>8</v>
      </c>
      <c r="Q25" s="30"/>
      <c r="T25" s="13">
        <v>0</v>
      </c>
      <c r="U25" s="13">
        <v>11</v>
      </c>
      <c r="V25" s="30" t="str">
        <f t="shared" si="4"/>
        <v>0,0</v>
      </c>
      <c r="W25" s="30" t="str">
        <f t="shared" si="0"/>
        <v>1,120</v>
      </c>
      <c r="X25" s="45" t="str">
        <f>"1,120"</f>
        <v>1,120</v>
      </c>
      <c r="Y25" s="13">
        <v>1.48</v>
      </c>
      <c r="Z25" s="13">
        <v>8.2000000000000003E-2</v>
      </c>
      <c r="AA25" s="13">
        <v>0.25</v>
      </c>
      <c r="AB25" s="13">
        <v>2</v>
      </c>
      <c r="AC25" s="13">
        <v>3</v>
      </c>
    </row>
    <row r="26" spans="1:29" x14ac:dyDescent="0.2">
      <c r="A26" s="13">
        <v>1</v>
      </c>
      <c r="B26" s="13" t="str" cm="1">
        <f t="array" ref="B26">D26&amp;_xlfn.TEXTJOIN("",1,TEXT(E26:G26,"00"))</f>
        <v>3030001</v>
      </c>
      <c r="C26" s="61" t="str">
        <f t="shared" si="6"/>
        <v>1,3030001</v>
      </c>
      <c r="D26" s="57">
        <v>3</v>
      </c>
      <c r="E26" s="57">
        <v>3</v>
      </c>
      <c r="F26" s="57">
        <v>0</v>
      </c>
      <c r="G26" s="57">
        <v>1</v>
      </c>
      <c r="H26" s="13">
        <v>201103</v>
      </c>
      <c r="I26" s="25" t="str">
        <f>IFERROR(VLOOKUP(H26,monster!A:D,4,0),"")</f>
        <v>跳虫</v>
      </c>
      <c r="J26" s="25" t="str" cm="1">
        <f t="array" ref="J26">_xlfn.LET(_xlpm.v6p,ABS(ATAN2(M26,N26))*6/PI(),
_xlpm.output,_xlfn.IFS(_xlpm.v6p&lt;1,"正前",_xlpm.v6p&gt;5,"正后",_xlpm.v6p&gt;4,"后上",_xlpm.v6p&lt;2,"前上",TRUE,"顶部"),
IFERROR(_xlpm.output,""))</f>
        <v>顶部</v>
      </c>
      <c r="K26" s="22" t="s">
        <v>52</v>
      </c>
      <c r="L26" s="30" t="str">
        <f t="shared" si="7"/>
        <v>3,12</v>
      </c>
      <c r="M26" s="45">
        <v>3</v>
      </c>
      <c r="N26" s="45">
        <v>12</v>
      </c>
      <c r="O26" s="30" t="str">
        <f t="shared" si="3"/>
        <v/>
      </c>
      <c r="P26" s="49">
        <v>8</v>
      </c>
      <c r="Q26" s="30"/>
      <c r="T26" s="13">
        <v>0</v>
      </c>
      <c r="U26" s="13">
        <v>11</v>
      </c>
      <c r="V26" s="30" t="str">
        <f t="shared" si="4"/>
        <v>0,0</v>
      </c>
      <c r="W26" s="30" t="str">
        <f t="shared" si="0"/>
        <v>1,120</v>
      </c>
      <c r="X26" s="45" t="str">
        <f>"1,120"</f>
        <v>1,120</v>
      </c>
      <c r="Y26" s="13">
        <v>0.88</v>
      </c>
      <c r="Z26" s="13">
        <v>5.0999999999999997E-2</v>
      </c>
      <c r="AA26" s="13">
        <v>0.25</v>
      </c>
      <c r="AB26" s="13">
        <v>2</v>
      </c>
      <c r="AC26" s="13">
        <v>3</v>
      </c>
    </row>
    <row r="27" spans="1:29" x14ac:dyDescent="0.2">
      <c r="A27" s="13">
        <v>1</v>
      </c>
      <c r="B27" s="13" t="str" cm="1">
        <f t="array" ref="B27">D27&amp;_xlfn.TEXTJOIN("",1,TEXT(E27:G27,"00"))</f>
        <v>3030002</v>
      </c>
      <c r="C27" s="61" t="str">
        <f t="shared" si="6"/>
        <v>1,3030002</v>
      </c>
      <c r="D27" s="57">
        <v>3</v>
      </c>
      <c r="E27" s="57">
        <v>3</v>
      </c>
      <c r="F27" s="57">
        <v>0</v>
      </c>
      <c r="G27" s="57">
        <v>2</v>
      </c>
      <c r="H27" s="13">
        <v>201103</v>
      </c>
      <c r="I27" s="25" t="str">
        <f>IFERROR(VLOOKUP(H27,monster!A:D,4,0),"")</f>
        <v>跳虫</v>
      </c>
      <c r="J27" s="25" t="str" cm="1">
        <f t="array" ref="J27">_xlfn.LET(_xlpm.v6p,ABS(ATAN2(M27,N27))*6/PI(),
_xlpm.output,_xlfn.IFS(_xlpm.v6p&lt;1,"正前",_xlpm.v6p&gt;5,"正后",_xlpm.v6p&gt;4,"后上",_xlpm.v6p&lt;2,"前上",TRUE,"顶部"),
IFERROR(_xlpm.output,""))</f>
        <v>顶部</v>
      </c>
      <c r="K27" s="22" t="s">
        <v>52</v>
      </c>
      <c r="L27" s="30" t="str">
        <f t="shared" si="7"/>
        <v>-3,12</v>
      </c>
      <c r="M27" s="45">
        <v>-3</v>
      </c>
      <c r="N27" s="45">
        <v>12</v>
      </c>
      <c r="O27" s="30" t="str">
        <f t="shared" si="3"/>
        <v/>
      </c>
      <c r="P27" s="49">
        <v>8</v>
      </c>
      <c r="Q27" s="30"/>
      <c r="T27" s="13">
        <v>0</v>
      </c>
      <c r="U27" s="13">
        <v>11</v>
      </c>
      <c r="V27" s="30" t="str">
        <f t="shared" si="4"/>
        <v>0,0</v>
      </c>
      <c r="W27" s="30" t="str">
        <f t="shared" si="0"/>
        <v>1,120</v>
      </c>
      <c r="X27" s="45" t="str">
        <f>"1,120"</f>
        <v>1,120</v>
      </c>
      <c r="Y27" s="13">
        <v>1</v>
      </c>
      <c r="Z27" s="13">
        <v>4.2000000000000003E-2</v>
      </c>
      <c r="AA27" s="13">
        <v>0.25</v>
      </c>
      <c r="AB27" s="13">
        <v>2</v>
      </c>
      <c r="AC27" s="13">
        <v>3</v>
      </c>
    </row>
    <row r="28" spans="1:29" x14ac:dyDescent="0.2">
      <c r="C28" s="61" t="str">
        <f t="shared" si="6"/>
        <v/>
      </c>
      <c r="I28" s="25" t="str">
        <f>IFERROR(VLOOKUP(H28,monster!A:D,4,0),"")</f>
        <v/>
      </c>
      <c r="J28" s="25" t="str" cm="1">
        <f t="array" ref="J28">_xlfn.LET(_xlpm.v6p,ABS(ATAN2(M28,N28))*6/PI(),
_xlpm.output,_xlfn.IFS(_xlpm.v6p&lt;1,"正前",_xlpm.v6p&gt;5,"正后",_xlpm.v6p&gt;4,"后上",_xlpm.v6p&lt;2,"前上",TRUE,"顶部"),
IFERROR(_xlpm.output,""))</f>
        <v/>
      </c>
      <c r="L28" s="30"/>
      <c r="O28" s="30" t="str">
        <f t="shared" si="3"/>
        <v/>
      </c>
      <c r="P28" s="13" t="s">
        <v>248</v>
      </c>
      <c r="Q28" s="30" t="str">
        <f t="shared" ref="Q28:Q32" si="8">IF(R28&lt;&gt;"", R28+0&amp;","&amp;S28+0,"")</f>
        <v/>
      </c>
      <c r="V28" s="30" t="str">
        <f t="shared" si="4"/>
        <v/>
      </c>
      <c r="W28" s="30" t="str">
        <f t="shared" si="0"/>
        <v/>
      </c>
      <c r="Y28" s="13" t="s">
        <v>248</v>
      </c>
    </row>
    <row r="29" spans="1:29" x14ac:dyDescent="0.2">
      <c r="A29" s="13">
        <v>1</v>
      </c>
      <c r="B29" s="13" t="str" cm="1">
        <f t="array" ref="B29">D29&amp;_xlfn.TEXTJOIN("",1,TEXT(E29:G29,"00"))</f>
        <v>4010000</v>
      </c>
      <c r="C29" s="61" t="str">
        <f t="shared" si="6"/>
        <v>1,4010000</v>
      </c>
      <c r="D29" s="57">
        <v>4</v>
      </c>
      <c r="E29" s="57">
        <v>1</v>
      </c>
      <c r="F29" s="57">
        <v>0</v>
      </c>
      <c r="G29" s="57">
        <v>0</v>
      </c>
      <c r="H29" s="13">
        <v>201107</v>
      </c>
      <c r="I29" s="25" t="str">
        <f>IFERROR(VLOOKUP(H29,monster!A:D,4,0),"")</f>
        <v>流浪洞穴人</v>
      </c>
      <c r="J29" s="25" t="str" cm="1">
        <f t="array" ref="J29">_xlfn.LET(_xlpm.v6p,ABS(ATAN2(M29,N29))*6/PI(),
_xlpm.output,_xlfn.IFS(_xlpm.v6p&lt;1,"正前",_xlpm.v6p&gt;5,"正后",_xlpm.v6p&gt;4,"后上",_xlpm.v6p&lt;2,"前上",TRUE,"顶部"),
IFERROR(_xlpm.output,""))</f>
        <v>正前</v>
      </c>
      <c r="K29" s="22" t="s">
        <v>52</v>
      </c>
      <c r="L29" s="30" t="str">
        <f>M29+0&amp;","&amp;N29+0</f>
        <v>18,-1</v>
      </c>
      <c r="M29" s="45">
        <v>18</v>
      </c>
      <c r="N29" s="45">
        <v>-1</v>
      </c>
      <c r="O29" s="30">
        <f t="shared" si="3"/>
        <v>1</v>
      </c>
      <c r="P29" s="13">
        <v>28</v>
      </c>
      <c r="Q29" s="30" t="str">
        <f t="shared" si="8"/>
        <v>2,3</v>
      </c>
      <c r="R29" s="45">
        <v>2</v>
      </c>
      <c r="S29" s="45">
        <v>3</v>
      </c>
      <c r="T29" s="13">
        <v>0</v>
      </c>
      <c r="U29" s="13">
        <v>11</v>
      </c>
      <c r="V29" s="30" t="str">
        <f t="shared" si="4"/>
        <v>0,0</v>
      </c>
      <c r="W29" s="30" t="str">
        <f t="shared" si="0"/>
        <v>80,120</v>
      </c>
      <c r="Y29" s="13">
        <v>0.8</v>
      </c>
      <c r="Z29" s="13">
        <v>1.5</v>
      </c>
      <c r="AA29" s="13">
        <v>0.6</v>
      </c>
      <c r="AB29" s="26"/>
      <c r="AC29" s="26"/>
    </row>
    <row r="30" spans="1:29" x14ac:dyDescent="0.2">
      <c r="A30" s="13">
        <v>1</v>
      </c>
      <c r="B30" s="13" t="str" cm="1">
        <f t="array" ref="B30">D30&amp;_xlfn.TEXTJOIN("",1,TEXT(E30:G30,"00"))</f>
        <v>4020001</v>
      </c>
      <c r="C30" s="61" t="str">
        <f t="shared" si="6"/>
        <v>1,4020001</v>
      </c>
      <c r="D30" s="57">
        <v>4</v>
      </c>
      <c r="E30" s="57">
        <v>2</v>
      </c>
      <c r="F30" s="57">
        <v>0</v>
      </c>
      <c r="G30" s="57">
        <v>1</v>
      </c>
      <c r="H30" s="13">
        <v>201107</v>
      </c>
      <c r="I30" s="25" t="str">
        <f>IFERROR(VLOOKUP(H30,monster!A:D,4,0),"")</f>
        <v>流浪洞穴人</v>
      </c>
      <c r="J30" s="25" t="str" cm="1">
        <f t="array" ref="J30">_xlfn.LET(_xlpm.v6p,ABS(ATAN2(M30,N30))*6/PI(),
_xlpm.output,_xlfn.IFS(_xlpm.v6p&lt;1,"正前",_xlpm.v6p&gt;5,"正后",_xlpm.v6p&gt;4,"后上",_xlpm.v6p&lt;2,"前上",TRUE,"顶部"),
IFERROR(_xlpm.output,""))</f>
        <v>正前</v>
      </c>
      <c r="K30" s="22" t="s">
        <v>52</v>
      </c>
      <c r="L30" s="30" t="str">
        <f>M30+0&amp;","&amp;N30+0</f>
        <v>18,-1</v>
      </c>
      <c r="M30" s="45">
        <v>18</v>
      </c>
      <c r="N30" s="45">
        <v>-1</v>
      </c>
      <c r="O30" s="30" t="str">
        <f t="shared" si="3"/>
        <v/>
      </c>
      <c r="P30" s="26" t="s">
        <v>248</v>
      </c>
      <c r="Q30" s="30" t="str">
        <f t="shared" si="8"/>
        <v/>
      </c>
      <c r="T30" s="13">
        <v>0</v>
      </c>
      <c r="U30" s="13">
        <v>11</v>
      </c>
      <c r="V30" s="30" t="str">
        <f t="shared" si="4"/>
        <v>0,0</v>
      </c>
      <c r="W30" s="30" t="str">
        <f t="shared" si="0"/>
        <v>80,120</v>
      </c>
      <c r="Y30" s="26" t="s">
        <v>248</v>
      </c>
      <c r="Z30" s="26"/>
      <c r="AA30" s="13">
        <v>0.6</v>
      </c>
      <c r="AB30" s="13">
        <v>2</v>
      </c>
      <c r="AC30" s="13">
        <v>10.199999999999999</v>
      </c>
    </row>
    <row r="31" spans="1:29" x14ac:dyDescent="0.2">
      <c r="A31" s="13">
        <v>1</v>
      </c>
      <c r="B31" s="13" t="str" cm="1">
        <f t="array" ref="B31">D31&amp;_xlfn.TEXTJOIN("",1,TEXT(E31:G31,"00"))</f>
        <v>4020002</v>
      </c>
      <c r="C31" s="61" t="str">
        <f t="shared" si="6"/>
        <v>1,4020002</v>
      </c>
      <c r="D31" s="57">
        <v>4</v>
      </c>
      <c r="E31" s="57">
        <v>2</v>
      </c>
      <c r="F31" s="57">
        <v>0</v>
      </c>
      <c r="G31" s="57">
        <v>2</v>
      </c>
      <c r="H31" s="13">
        <v>201107</v>
      </c>
      <c r="I31" s="25" t="str">
        <f>IFERROR(VLOOKUP(H31,monster!A:D,4,0),"")</f>
        <v>流浪洞穴人</v>
      </c>
      <c r="J31" s="25" t="str" cm="1">
        <f t="array" ref="J31">_xlfn.LET(_xlpm.v6p,ABS(ATAN2(M31,N31))*6/PI(),
_xlpm.output,_xlfn.IFS(_xlpm.v6p&lt;1,"正前",_xlpm.v6p&gt;5,"正后",_xlpm.v6p&gt;4,"后上",_xlpm.v6p&lt;2,"前上",TRUE,"顶部"),
IFERROR(_xlpm.output,""))</f>
        <v>正后</v>
      </c>
      <c r="K31" s="22" t="s">
        <v>52</v>
      </c>
      <c r="L31" s="30" t="str">
        <f t="shared" ref="L31" si="9">M31+0&amp;","&amp;N31+0</f>
        <v>-14,-1</v>
      </c>
      <c r="M31" s="45">
        <v>-14</v>
      </c>
      <c r="N31" s="45">
        <v>-1</v>
      </c>
      <c r="O31" s="30" t="str">
        <f t="shared" si="3"/>
        <v/>
      </c>
      <c r="P31" s="26" t="s">
        <v>248</v>
      </c>
      <c r="Q31" s="30" t="str">
        <f t="shared" si="8"/>
        <v/>
      </c>
      <c r="T31" s="13">
        <v>0</v>
      </c>
      <c r="U31" s="13">
        <v>11</v>
      </c>
      <c r="V31" s="30" t="str">
        <f t="shared" si="4"/>
        <v>0,0</v>
      </c>
      <c r="W31" s="30" t="str">
        <f t="shared" si="0"/>
        <v>80,120</v>
      </c>
      <c r="Y31" s="26" t="s">
        <v>248</v>
      </c>
      <c r="Z31" s="26"/>
      <c r="AA31" s="13">
        <v>0.6</v>
      </c>
      <c r="AB31" s="13">
        <v>2</v>
      </c>
      <c r="AC31" s="13">
        <v>6.8</v>
      </c>
    </row>
    <row r="32" spans="1:29" x14ac:dyDescent="0.2">
      <c r="C32" s="61" t="str">
        <f t="shared" si="6"/>
        <v/>
      </c>
      <c r="I32" s="25" t="str">
        <f>IFERROR(VLOOKUP(H32,monster!A:D,4,0),"")</f>
        <v/>
      </c>
      <c r="O32" s="30" t="str">
        <f t="shared" si="3"/>
        <v/>
      </c>
      <c r="P32" s="13" t="s">
        <v>248</v>
      </c>
      <c r="Q32" s="30" t="str">
        <f t="shared" si="8"/>
        <v/>
      </c>
      <c r="V32" s="30" t="str">
        <f t="shared" si="4"/>
        <v/>
      </c>
      <c r="W32" s="30" t="str">
        <f t="shared" si="0"/>
        <v/>
      </c>
      <c r="Y32" s="13" t="s">
        <v>248</v>
      </c>
    </row>
    <row r="33" spans="1:29" x14ac:dyDescent="0.2">
      <c r="A33" s="30">
        <v>1</v>
      </c>
      <c r="B33" s="13" t="str" cm="1">
        <f t="array" ref="B33">D33&amp;_xlfn.TEXTJOIN("",1,TEXT(E33:G33,"00"))</f>
        <v>5010001</v>
      </c>
      <c r="C33" s="61" t="str">
        <f t="shared" si="6"/>
        <v>1,5010001</v>
      </c>
      <c r="D33" s="57">
        <v>5</v>
      </c>
      <c r="E33" s="57">
        <v>1</v>
      </c>
      <c r="F33" s="57">
        <v>0</v>
      </c>
      <c r="G33" s="57">
        <v>1</v>
      </c>
      <c r="H33" s="13">
        <v>201106</v>
      </c>
      <c r="I33" s="25" t="str">
        <f>IFERROR(VLOOKUP(H33,monster!A:D,4,0),"")</f>
        <v>蝙蝠骑手</v>
      </c>
      <c r="J33" s="25" t="str" cm="1">
        <f t="array" ref="J33">_xlfn.LET(_xlpm.v6p,ABS(ATAN2(M33,N33))*6/PI(),
_xlpm.output,_xlfn.IFS(_xlpm.v6p&lt;1,"正前",_xlpm.v6p&gt;5,"正后",_xlpm.v6p&gt;4,"后上",_xlpm.v6p&lt;2,"前上",TRUE,"顶部"),
IFERROR(_xlpm.output,""))</f>
        <v>前上</v>
      </c>
      <c r="K33" s="22" t="s">
        <v>52</v>
      </c>
      <c r="L33" s="30" t="str">
        <f t="shared" ref="L33:L34" si="10">M33+0&amp;","&amp;N33+0</f>
        <v>7,12</v>
      </c>
      <c r="M33" s="45">
        <v>7</v>
      </c>
      <c r="N33" s="45">
        <v>12</v>
      </c>
      <c r="O33" s="30">
        <f t="shared" si="3"/>
        <v>1</v>
      </c>
      <c r="P33" s="13">
        <v>4</v>
      </c>
      <c r="Q33" s="30" t="str">
        <f t="shared" ref="Q33" si="11">IF(R33&lt;&gt;"", R33+0&amp;","&amp;S33+0,"")</f>
        <v>1,2</v>
      </c>
      <c r="R33" s="45">
        <v>1</v>
      </c>
      <c r="S33" s="45">
        <v>2</v>
      </c>
      <c r="T33" s="13">
        <v>0</v>
      </c>
      <c r="U33" s="13">
        <v>11</v>
      </c>
      <c r="V33" s="30" t="str">
        <f t="shared" si="4"/>
        <v>0,0</v>
      </c>
      <c r="W33" s="30" t="str">
        <f t="shared" si="0"/>
        <v>80,120</v>
      </c>
      <c r="Y33" s="13">
        <v>1.28</v>
      </c>
      <c r="Z33" s="13">
        <v>0.06</v>
      </c>
      <c r="AA33" s="13">
        <v>1.2</v>
      </c>
      <c r="AB33" s="13">
        <v>1</v>
      </c>
      <c r="AC33" s="13">
        <v>7.7</v>
      </c>
    </row>
    <row r="34" spans="1:29" x14ac:dyDescent="0.2">
      <c r="A34" s="30">
        <v>1</v>
      </c>
      <c r="B34" s="13" t="str" cm="1">
        <f t="array" ref="B34">D34&amp;_xlfn.TEXTJOIN("",1,TEXT(E34:G34,"00"))</f>
        <v>5010002</v>
      </c>
      <c r="C34" s="61" t="str">
        <f t="shared" si="6"/>
        <v>1,5010002</v>
      </c>
      <c r="D34" s="57">
        <v>5</v>
      </c>
      <c r="E34" s="57">
        <v>1</v>
      </c>
      <c r="F34" s="57">
        <v>0</v>
      </c>
      <c r="G34" s="57">
        <v>2</v>
      </c>
      <c r="H34" s="13">
        <v>201106</v>
      </c>
      <c r="I34" s="25" t="str">
        <f>IFERROR(VLOOKUP(H34,monster!A:D,4,0),"")</f>
        <v>蝙蝠骑手</v>
      </c>
      <c r="J34" s="25" t="str" cm="1">
        <f t="array" ref="J34">_xlfn.LET(_xlpm.v6p,ABS(ATAN2(M34,N34))*6/PI(),
_xlpm.output,_xlfn.IFS(_xlpm.v6p&lt;1,"正前",_xlpm.v6p&gt;5,"正后",_xlpm.v6p&gt;4,"后上",_xlpm.v6p&lt;2,"前上",TRUE,"顶部"),
IFERROR(_xlpm.output,""))</f>
        <v>后上</v>
      </c>
      <c r="K34" s="22" t="s">
        <v>52</v>
      </c>
      <c r="L34" s="30" t="str">
        <f t="shared" si="10"/>
        <v>-7,12</v>
      </c>
      <c r="M34" s="45">
        <v>-7</v>
      </c>
      <c r="N34" s="45">
        <v>12</v>
      </c>
      <c r="O34" s="30">
        <f t="shared" si="3"/>
        <v>1</v>
      </c>
      <c r="P34" s="13">
        <v>4</v>
      </c>
      <c r="Q34" s="30" t="str">
        <f t="shared" ref="Q34" si="12">IF(R34&lt;&gt;"", R34+0&amp;","&amp;S34+0,"")</f>
        <v>1,2</v>
      </c>
      <c r="R34" s="45">
        <v>1</v>
      </c>
      <c r="S34" s="45">
        <v>2</v>
      </c>
      <c r="T34" s="13">
        <v>0</v>
      </c>
      <c r="U34" s="13">
        <v>11</v>
      </c>
      <c r="V34" s="30" t="str">
        <f t="shared" si="4"/>
        <v>0,0</v>
      </c>
      <c r="W34" s="30" t="str">
        <f t="shared" si="0"/>
        <v>80,120</v>
      </c>
      <c r="Y34" s="13">
        <v>1.24</v>
      </c>
      <c r="Z34" s="13">
        <v>0.06</v>
      </c>
      <c r="AA34" s="13">
        <v>1.2</v>
      </c>
      <c r="AB34" s="13">
        <v>1</v>
      </c>
      <c r="AC34" s="13">
        <v>5.5</v>
      </c>
    </row>
    <row r="35" spans="1:29" x14ac:dyDescent="0.2">
      <c r="C35" s="61" t="str">
        <f t="shared" si="6"/>
        <v/>
      </c>
      <c r="I35" s="25" t="str">
        <f>IFERROR(VLOOKUP(H35,monster!A:D,4,0),"")</f>
        <v/>
      </c>
      <c r="O35" s="30" t="str">
        <f t="shared" si="3"/>
        <v/>
      </c>
      <c r="P35" s="13" t="s">
        <v>248</v>
      </c>
      <c r="Q35" s="30" t="str">
        <f>IF(R35&lt;&gt;"", R35+0&amp;","&amp;S35+0,"")</f>
        <v/>
      </c>
      <c r="V35" s="30" t="str">
        <f>IF($A35&lt;&gt;"","0,0","")</f>
        <v/>
      </c>
      <c r="W35" s="30" t="str">
        <f t="shared" si="0"/>
        <v/>
      </c>
      <c r="Y35" s="13" t="s">
        <v>248</v>
      </c>
    </row>
    <row r="36" spans="1:29" x14ac:dyDescent="0.2">
      <c r="A36" s="13">
        <v>1</v>
      </c>
      <c r="B36" s="13" t="str" cm="1">
        <f t="array" ref="B36">D36&amp;_xlfn.TEXTJOIN("",1,TEXT(E36:G36,"00"))</f>
        <v>6010001</v>
      </c>
      <c r="C36" s="61" t="str">
        <f t="shared" si="6"/>
        <v>1,6010001</v>
      </c>
      <c r="D36" s="57">
        <v>6</v>
      </c>
      <c r="E36" s="57">
        <v>1</v>
      </c>
      <c r="F36" s="57">
        <f t="shared" ref="F36" si="13">T36</f>
        <v>0</v>
      </c>
      <c r="G36" s="57">
        <v>1</v>
      </c>
      <c r="H36" s="13">
        <v>201105</v>
      </c>
      <c r="I36" s="25" t="str">
        <f>IFERROR(VLOOKUP(H36,monster!A:D,4,0),"")</f>
        <v>跳虫骑手</v>
      </c>
      <c r="J36" s="25" t="str" cm="1">
        <f t="array" ref="J36">_xlfn.LET(_xlpm.v6p,ABS(ATAN2(M36,N36))*6/PI(),
_xlpm.output,_xlfn.IFS(_xlpm.v6p&lt;1,"正前",_xlpm.v6p&gt;5,"正后",_xlpm.v6p&gt;4,"后上",_xlpm.v6p&lt;2,"前上",TRUE,"顶部"),
IFERROR(_xlpm.output,""))</f>
        <v>正前</v>
      </c>
      <c r="K36" s="22" t="s">
        <v>52</v>
      </c>
      <c r="L36" s="30" t="str">
        <f>M36+0&amp;","&amp;N36+0</f>
        <v>14,-1</v>
      </c>
      <c r="M36" s="45">
        <v>14</v>
      </c>
      <c r="N36" s="45">
        <v>-1</v>
      </c>
      <c r="O36" s="30" t="str">
        <f t="shared" si="3"/>
        <v/>
      </c>
      <c r="P36" s="13">
        <v>8</v>
      </c>
      <c r="Q36" s="30" t="str">
        <f>IF(R36&lt;&gt;"", R36+0&amp;","&amp;S36+0,"")</f>
        <v/>
      </c>
      <c r="T36" s="13">
        <v>0</v>
      </c>
      <c r="U36" s="13">
        <v>11</v>
      </c>
      <c r="V36" s="30" t="str">
        <f>IF($A36&lt;&gt;"","0,0","")</f>
        <v>0,0</v>
      </c>
      <c r="W36" s="30" t="str">
        <f t="shared" ref="W36:W65" si="14">IF($A36&lt;&gt;"",IF($X36&lt;&gt;"",$X36,"80,120"),"")</f>
        <v>80,120</v>
      </c>
      <c r="Y36" s="13">
        <v>2.44</v>
      </c>
      <c r="Z36" s="13">
        <v>0.11</v>
      </c>
      <c r="AA36" s="13">
        <v>1.2</v>
      </c>
      <c r="AB36" s="26"/>
      <c r="AC36" s="26"/>
    </row>
    <row r="37" spans="1:29" x14ac:dyDescent="0.2">
      <c r="C37" s="61" t="str">
        <f t="shared" si="6"/>
        <v/>
      </c>
      <c r="I37" s="25" t="str">
        <f>IFERROR(VLOOKUP(H37,monster!A:D,4,0),"")</f>
        <v/>
      </c>
      <c r="J37" s="25" t="str" cm="1">
        <f t="array" ref="J37">_xlfn.LET(_xlpm.v6p,ABS(ATAN2(M37,N37))*6/PI(),
_xlpm.output,_xlfn.IFS(_xlpm.v6p&lt;1,"正前",_xlpm.v6p&gt;5,"正后",_xlpm.v6p&gt;4,"后上",_xlpm.v6p&lt;2,"前上",TRUE,"顶部"),
IFERROR(_xlpm.output,""))</f>
        <v/>
      </c>
      <c r="L37" s="30"/>
      <c r="O37" s="30" t="str">
        <f t="shared" si="3"/>
        <v/>
      </c>
      <c r="P37" s="13" t="s">
        <v>248</v>
      </c>
      <c r="Q37" s="30" t="str">
        <f t="shared" si="5"/>
        <v/>
      </c>
      <c r="V37" s="30" t="str">
        <f t="shared" si="4"/>
        <v/>
      </c>
      <c r="W37" s="30" t="str">
        <f t="shared" si="14"/>
        <v/>
      </c>
      <c r="Y37" s="13" t="s">
        <v>248</v>
      </c>
    </row>
    <row r="38" spans="1:29" x14ac:dyDescent="0.2">
      <c r="A38" s="13">
        <v>1</v>
      </c>
      <c r="B38" s="13" t="str" cm="1">
        <f t="array" ref="B38">D38&amp;_xlfn.TEXTJOIN("",1,TEXT(E38:G38,"00"))</f>
        <v>7010000</v>
      </c>
      <c r="C38" s="61" t="str">
        <f t="shared" si="6"/>
        <v>1,7010000</v>
      </c>
      <c r="D38" s="57">
        <v>7</v>
      </c>
      <c r="E38" s="57">
        <v>1</v>
      </c>
      <c r="F38" s="57">
        <v>0</v>
      </c>
      <c r="G38" s="57">
        <v>0</v>
      </c>
      <c r="H38" s="13">
        <v>201104</v>
      </c>
      <c r="I38" s="25" t="str">
        <f>IFERROR(VLOOKUP(H38,monster!A:D,4,0),"")</f>
        <v>地宫洞穴人</v>
      </c>
      <c r="J38" s="25" t="str" cm="1">
        <f t="array" ref="J38">_xlfn.LET(_xlpm.v6p,ABS(ATAN2(M38,N38))*6/PI(),
_xlpm.output,_xlfn.IFS(_xlpm.v6p&lt;1,"正前",_xlpm.v6p&gt;5,"正后",_xlpm.v6p&gt;4,"后上",_xlpm.v6p&lt;2,"前上",TRUE,"顶部"),
IFERROR(_xlpm.output,""))</f>
        <v>正前</v>
      </c>
      <c r="K38" s="22" t="s">
        <v>52</v>
      </c>
      <c r="L38" s="30" t="str">
        <f>M38+0&amp;","&amp;N38+0</f>
        <v>18,-1</v>
      </c>
      <c r="M38" s="45">
        <v>18</v>
      </c>
      <c r="N38" s="45">
        <v>-1</v>
      </c>
      <c r="O38" s="30">
        <f t="shared" si="3"/>
        <v>1</v>
      </c>
      <c r="P38" s="13">
        <v>16</v>
      </c>
      <c r="Q38" s="30" t="str">
        <f>IF(R38&lt;&gt;"", R38+0&amp;","&amp;S38+0,"")</f>
        <v>2,3</v>
      </c>
      <c r="R38" s="45">
        <v>2</v>
      </c>
      <c r="S38" s="45">
        <v>3</v>
      </c>
      <c r="T38" s="13">
        <v>0</v>
      </c>
      <c r="U38" s="13">
        <v>11</v>
      </c>
      <c r="V38" s="30" t="str">
        <f t="shared" si="4"/>
        <v>0,0</v>
      </c>
      <c r="W38" s="30" t="str">
        <f t="shared" si="14"/>
        <v>80,120</v>
      </c>
      <c r="Y38" s="13">
        <v>0.4</v>
      </c>
      <c r="Z38" s="13">
        <v>0.4</v>
      </c>
      <c r="AA38" s="13">
        <v>1</v>
      </c>
      <c r="AB38" s="26"/>
      <c r="AC38" s="26"/>
    </row>
    <row r="39" spans="1:29" x14ac:dyDescent="0.2">
      <c r="A39" s="13">
        <v>1</v>
      </c>
      <c r="B39" s="13" t="str" cm="1">
        <f t="array" ref="B39">D39&amp;_xlfn.TEXTJOIN("",1,TEXT(E39:G39,"00"))</f>
        <v>7020001</v>
      </c>
      <c r="C39" s="61" t="str">
        <f t="shared" si="6"/>
        <v>1,7020001</v>
      </c>
      <c r="D39" s="57">
        <v>7</v>
      </c>
      <c r="E39" s="57">
        <v>2</v>
      </c>
      <c r="F39" s="57">
        <v>0</v>
      </c>
      <c r="G39" s="57">
        <v>1</v>
      </c>
      <c r="H39" s="13">
        <v>201104</v>
      </c>
      <c r="I39" s="25" t="str">
        <f>IFERROR(VLOOKUP(H39,monster!A:D,4,0),"")</f>
        <v>地宫洞穴人</v>
      </c>
      <c r="J39" s="25" t="str" cm="1">
        <f t="array" ref="J39">_xlfn.LET(_xlpm.v6p,ABS(ATAN2(M39,N39))*6/PI(),
_xlpm.output,_xlfn.IFS(_xlpm.v6p&lt;1,"正前",_xlpm.v6p&gt;5,"正后",_xlpm.v6p&gt;4,"后上",_xlpm.v6p&lt;2,"前上",TRUE,"顶部"),
IFERROR(_xlpm.output,""))</f>
        <v>正前</v>
      </c>
      <c r="K39" s="22" t="s">
        <v>52</v>
      </c>
      <c r="L39" s="30" t="str">
        <f>M39+0&amp;","&amp;N39+0</f>
        <v>18,-1</v>
      </c>
      <c r="M39" s="45">
        <v>18</v>
      </c>
      <c r="N39" s="45">
        <v>-1</v>
      </c>
      <c r="O39" s="30">
        <f t="shared" si="3"/>
        <v>1</v>
      </c>
      <c r="P39" s="26" t="s">
        <v>248</v>
      </c>
      <c r="Q39" s="30" t="str">
        <f>IF(R39&lt;&gt;"", R39+0&amp;","&amp;S39+0,"")</f>
        <v>2,3</v>
      </c>
      <c r="R39" s="45">
        <v>2</v>
      </c>
      <c r="S39" s="45">
        <v>3</v>
      </c>
      <c r="T39" s="13">
        <v>0</v>
      </c>
      <c r="U39" s="13">
        <v>11</v>
      </c>
      <c r="V39" s="30" t="str">
        <f t="shared" si="4"/>
        <v>0,0</v>
      </c>
      <c r="W39" s="30" t="str">
        <f t="shared" si="14"/>
        <v>80,120</v>
      </c>
      <c r="Y39" s="26" t="s">
        <v>248</v>
      </c>
      <c r="Z39" s="26"/>
      <c r="AA39" s="26"/>
      <c r="AB39" s="13">
        <v>1</v>
      </c>
      <c r="AC39" s="13">
        <v>10.199999999999999</v>
      </c>
    </row>
    <row r="40" spans="1:29" x14ac:dyDescent="0.2">
      <c r="A40" s="13">
        <v>1</v>
      </c>
      <c r="B40" s="13" t="str" cm="1">
        <f t="array" ref="B40">D40&amp;_xlfn.TEXTJOIN("",1,TEXT(E40:G40,"00"))</f>
        <v>7020002</v>
      </c>
      <c r="C40" s="61" t="str">
        <f t="shared" si="6"/>
        <v>1,7020002</v>
      </c>
      <c r="D40" s="57">
        <v>7</v>
      </c>
      <c r="E40" s="57">
        <v>2</v>
      </c>
      <c r="F40" s="57">
        <v>0</v>
      </c>
      <c r="G40" s="57">
        <v>2</v>
      </c>
      <c r="H40" s="13">
        <v>201104</v>
      </c>
      <c r="I40" s="25" t="str">
        <f>IFERROR(VLOOKUP(H40,monster!A:D,4,0),"")</f>
        <v>地宫洞穴人</v>
      </c>
      <c r="J40" s="25" t="str" cm="1">
        <f t="array" ref="J40">_xlfn.LET(_xlpm.v6p,ABS(ATAN2(M40,N40))*6/PI(),
_xlpm.output,_xlfn.IFS(_xlpm.v6p&lt;1,"正前",_xlpm.v6p&gt;5,"正后",_xlpm.v6p&gt;4,"后上",_xlpm.v6p&lt;2,"前上",TRUE,"顶部"),
IFERROR(_xlpm.output,""))</f>
        <v>正后</v>
      </c>
      <c r="K40" s="22" t="s">
        <v>52</v>
      </c>
      <c r="L40" s="30" t="str">
        <f t="shared" ref="L40" si="15">M40+0&amp;","&amp;N40+0</f>
        <v>-14,-1</v>
      </c>
      <c r="M40" s="45">
        <v>-14</v>
      </c>
      <c r="N40" s="45">
        <v>-1</v>
      </c>
      <c r="O40" s="30">
        <f t="shared" si="3"/>
        <v>1</v>
      </c>
      <c r="P40" s="26" t="s">
        <v>248</v>
      </c>
      <c r="Q40" s="30" t="str">
        <f>IF(R40&lt;&gt;"", R40+0&amp;","&amp;S40+0,"")</f>
        <v>2,3</v>
      </c>
      <c r="R40" s="45">
        <v>2</v>
      </c>
      <c r="S40" s="45">
        <v>3</v>
      </c>
      <c r="T40" s="13">
        <v>0</v>
      </c>
      <c r="U40" s="13">
        <v>11</v>
      </c>
      <c r="V40" s="30" t="str">
        <f t="shared" si="4"/>
        <v>0,0</v>
      </c>
      <c r="W40" s="30" t="str">
        <f t="shared" si="14"/>
        <v>80,120</v>
      </c>
      <c r="Y40" s="26" t="s">
        <v>248</v>
      </c>
      <c r="Z40" s="26"/>
      <c r="AA40" s="26"/>
      <c r="AB40" s="13">
        <v>1</v>
      </c>
      <c r="AC40" s="13">
        <v>6.8</v>
      </c>
    </row>
    <row r="41" spans="1:29" x14ac:dyDescent="0.2">
      <c r="C41" s="61" t="str">
        <f t="shared" si="6"/>
        <v/>
      </c>
      <c r="I41" s="25" t="str">
        <f>IFERROR(VLOOKUP(H41,monster!A:D,4,0),"")</f>
        <v/>
      </c>
      <c r="J41" s="25" t="str" cm="1">
        <f t="array" ref="J41">_xlfn.LET(_xlpm.v6p,ABS(ATAN2(M41,N41))*6/PI(),
_xlpm.output,_xlfn.IFS(_xlpm.v6p&lt;1,"正前",_xlpm.v6p&gt;5,"正后",_xlpm.v6p&gt;4,"后上",_xlpm.v6p&lt;2,"前上",TRUE,"顶部"),
IFERROR(_xlpm.output,""))</f>
        <v/>
      </c>
      <c r="L41" s="30"/>
      <c r="O41" s="30" t="str">
        <f t="shared" si="3"/>
        <v/>
      </c>
      <c r="P41" s="13" t="s">
        <v>248</v>
      </c>
      <c r="Q41" s="30" t="str">
        <f t="shared" ref="Q41" si="16">IF(R41&lt;&gt;"", R41+0&amp;","&amp;S41+0,"")</f>
        <v/>
      </c>
      <c r="V41" s="30" t="str">
        <f t="shared" si="4"/>
        <v/>
      </c>
      <c r="W41" s="30" t="str">
        <f t="shared" si="14"/>
        <v/>
      </c>
      <c r="Y41" s="13" t="s">
        <v>248</v>
      </c>
    </row>
    <row r="42" spans="1:29" x14ac:dyDescent="0.2">
      <c r="A42" s="13">
        <v>1</v>
      </c>
      <c r="B42" s="13" t="str" cm="1">
        <f t="array" ref="B42">D42&amp;_xlfn.TEXTJOIN("",1,TEXT(E42:G42,"00"))</f>
        <v>8010000</v>
      </c>
      <c r="C42" s="61" t="str">
        <f t="shared" si="6"/>
        <v>1,8010000</v>
      </c>
      <c r="D42" s="57">
        <v>8</v>
      </c>
      <c r="E42" s="57">
        <v>1</v>
      </c>
      <c r="F42" s="57">
        <v>0</v>
      </c>
      <c r="G42" s="57">
        <v>0</v>
      </c>
      <c r="H42" s="13">
        <v>201108</v>
      </c>
      <c r="I42" s="25" t="str">
        <f>IFERROR(VLOOKUP(H42,monster!A:D,4,0),"")</f>
        <v>纵火洞穴人</v>
      </c>
      <c r="J42" s="25" t="str" cm="1">
        <f t="array" ref="J42">_xlfn.LET(_xlpm.v6p,ABS(ATAN2(M42,N42))*6/PI(),
_xlpm.output,_xlfn.IFS(_xlpm.v6p&lt;1,"正前",_xlpm.v6p&gt;5,"正后",_xlpm.v6p&gt;4,"后上",_xlpm.v6p&lt;2,"前上",TRUE,"顶部"),
IFERROR(_xlpm.output,""))</f>
        <v>正前</v>
      </c>
      <c r="K42" s="22" t="s">
        <v>52</v>
      </c>
      <c r="L42" s="30" t="str">
        <f>M42+0&amp;","&amp;N42+0</f>
        <v>18,-1</v>
      </c>
      <c r="M42" s="45">
        <v>18</v>
      </c>
      <c r="N42" s="45">
        <v>-1</v>
      </c>
      <c r="O42" s="30">
        <f t="shared" si="3"/>
        <v>1</v>
      </c>
      <c r="P42" s="13">
        <v>8</v>
      </c>
      <c r="Q42" s="30" t="str">
        <f>IF(R42&lt;&gt;"", R42+0&amp;","&amp;S42+0,"")</f>
        <v>1,2</v>
      </c>
      <c r="R42" s="45">
        <v>1</v>
      </c>
      <c r="S42" s="45">
        <v>2</v>
      </c>
      <c r="T42" s="13">
        <v>0</v>
      </c>
      <c r="U42" s="13">
        <v>11</v>
      </c>
      <c r="V42" s="30" t="str">
        <f t="shared" si="4"/>
        <v>0,0</v>
      </c>
      <c r="W42" s="30" t="str">
        <f t="shared" si="14"/>
        <v>80,120</v>
      </c>
      <c r="Y42" s="13">
        <v>0.8</v>
      </c>
      <c r="Z42" s="13">
        <v>0.12</v>
      </c>
      <c r="AA42" s="13">
        <v>1</v>
      </c>
      <c r="AB42" s="26"/>
      <c r="AC42" s="26"/>
    </row>
    <row r="43" spans="1:29" x14ac:dyDescent="0.2">
      <c r="A43" s="13">
        <v>1</v>
      </c>
      <c r="B43" s="13" t="str" cm="1">
        <f t="array" ref="B43">D43&amp;_xlfn.TEXTJOIN("",1,TEXT(E43:G43,"00"))</f>
        <v>8020001</v>
      </c>
      <c r="C43" s="61" t="str">
        <f t="shared" si="6"/>
        <v>1,8020001</v>
      </c>
      <c r="D43" s="57">
        <v>8</v>
      </c>
      <c r="E43" s="57">
        <v>2</v>
      </c>
      <c r="F43" s="57">
        <v>0</v>
      </c>
      <c r="G43" s="57">
        <v>1</v>
      </c>
      <c r="H43" s="13">
        <v>201108</v>
      </c>
      <c r="I43" s="25" t="str">
        <f>IFERROR(VLOOKUP(H43,monster!A:D,4,0),"")</f>
        <v>纵火洞穴人</v>
      </c>
      <c r="J43" s="25" t="str" cm="1">
        <f t="array" ref="J43">_xlfn.LET(_xlpm.v6p,ABS(ATAN2(M43,N43))*6/PI(),
_xlpm.output,_xlfn.IFS(_xlpm.v6p&lt;1,"正前",_xlpm.v6p&gt;5,"正后",_xlpm.v6p&gt;4,"后上",_xlpm.v6p&lt;2,"前上",TRUE,"顶部"),
IFERROR(_xlpm.output,""))</f>
        <v>正前</v>
      </c>
      <c r="K43" s="22" t="s">
        <v>52</v>
      </c>
      <c r="L43" s="30" t="str">
        <f>M43+0&amp;","&amp;N43+0</f>
        <v>18,-1</v>
      </c>
      <c r="M43" s="45">
        <v>18</v>
      </c>
      <c r="N43" s="45">
        <v>-1</v>
      </c>
      <c r="O43" s="30" t="str">
        <f t="shared" si="3"/>
        <v/>
      </c>
      <c r="P43" s="26" t="s">
        <v>248</v>
      </c>
      <c r="Q43" s="30" t="str">
        <f t="shared" ref="Q43" si="17">IF(R43&lt;&gt;"", R43+0&amp;","&amp;S43+0,"")</f>
        <v/>
      </c>
      <c r="T43" s="13">
        <v>0</v>
      </c>
      <c r="U43" s="13">
        <v>11</v>
      </c>
      <c r="V43" s="30" t="str">
        <f t="shared" si="4"/>
        <v>0,0</v>
      </c>
      <c r="W43" s="30" t="str">
        <f t="shared" si="14"/>
        <v>80,120</v>
      </c>
      <c r="Y43" s="26" t="s">
        <v>248</v>
      </c>
      <c r="Z43" s="26"/>
      <c r="AA43" s="26"/>
      <c r="AB43" s="13">
        <v>3</v>
      </c>
      <c r="AC43" s="13">
        <v>10.199999999999999</v>
      </c>
    </row>
    <row r="44" spans="1:29" x14ac:dyDescent="0.2">
      <c r="A44" s="13">
        <v>1</v>
      </c>
      <c r="B44" s="13" t="str" cm="1">
        <f t="array" ref="B44">D44&amp;_xlfn.TEXTJOIN("",1,TEXT(E44:G44,"00"))</f>
        <v>8020002</v>
      </c>
      <c r="C44" s="61" t="str">
        <f t="shared" si="6"/>
        <v>1,8020002</v>
      </c>
      <c r="D44" s="57">
        <v>8</v>
      </c>
      <c r="E44" s="57">
        <v>2</v>
      </c>
      <c r="F44" s="57">
        <v>0</v>
      </c>
      <c r="G44" s="57">
        <v>2</v>
      </c>
      <c r="H44" s="13">
        <v>201108</v>
      </c>
      <c r="I44" s="25" t="str">
        <f>IFERROR(VLOOKUP(H44,monster!A:D,4,0),"")</f>
        <v>纵火洞穴人</v>
      </c>
      <c r="J44" s="25" t="str" cm="1">
        <f t="array" ref="J44">_xlfn.LET(_xlpm.v6p,ABS(ATAN2(M44,N44))*6/PI(),
_xlpm.output,_xlfn.IFS(_xlpm.v6p&lt;1,"正前",_xlpm.v6p&gt;5,"正后",_xlpm.v6p&gt;4,"后上",_xlpm.v6p&lt;2,"前上",TRUE,"顶部"),
IFERROR(_xlpm.output,""))</f>
        <v>正后</v>
      </c>
      <c r="K44" s="22" t="s">
        <v>52</v>
      </c>
      <c r="L44" s="30" t="str">
        <f t="shared" ref="L44" si="18">M44+0&amp;","&amp;N44+0</f>
        <v>-14,-1</v>
      </c>
      <c r="M44" s="45">
        <v>-14</v>
      </c>
      <c r="N44" s="45">
        <v>-1</v>
      </c>
      <c r="O44" s="30" t="str">
        <f t="shared" si="3"/>
        <v/>
      </c>
      <c r="P44" s="26" t="s">
        <v>248</v>
      </c>
      <c r="Q44" s="30" t="str">
        <f t="shared" ref="Q44" si="19">IF(R44&lt;&gt;"", R44+0&amp;","&amp;S44+0,"")</f>
        <v/>
      </c>
      <c r="T44" s="13">
        <v>0</v>
      </c>
      <c r="U44" s="13">
        <v>11</v>
      </c>
      <c r="V44" s="30" t="str">
        <f t="shared" si="4"/>
        <v>0,0</v>
      </c>
      <c r="W44" s="30" t="str">
        <f t="shared" si="14"/>
        <v>80,120</v>
      </c>
      <c r="Y44" s="26" t="s">
        <v>248</v>
      </c>
      <c r="Z44" s="26"/>
      <c r="AA44" s="26"/>
      <c r="AB44" s="13">
        <v>3</v>
      </c>
      <c r="AC44" s="13">
        <v>6.8</v>
      </c>
    </row>
    <row r="45" spans="1:29" x14ac:dyDescent="0.2">
      <c r="C45" s="61" t="str">
        <f t="shared" si="6"/>
        <v/>
      </c>
      <c r="I45" s="25" t="str">
        <f>IFERROR(VLOOKUP(H45,monster!A:D,4,0),"")</f>
        <v/>
      </c>
      <c r="J45" s="25" t="str" cm="1">
        <f t="array" ref="J45">_xlfn.LET(_xlpm.v6p,ABS(ATAN2(M45,N45))*6/PI(),
_xlpm.output,_xlfn.IFS(_xlpm.v6p&lt;1,"正前",_xlpm.v6p&gt;5,"正后",_xlpm.v6p&gt;4,"后上",_xlpm.v6p&lt;2,"前上",TRUE,"顶部"),
IFERROR(_xlpm.output,""))</f>
        <v/>
      </c>
      <c r="L45" s="30"/>
      <c r="O45" s="30" t="str">
        <f t="shared" si="3"/>
        <v/>
      </c>
      <c r="P45" s="13" t="s">
        <v>248</v>
      </c>
      <c r="Q45" s="30" t="str">
        <f t="shared" ref="Q45" si="20">IF(R45&lt;&gt;"", R45+0&amp;","&amp;S45+0,"")</f>
        <v/>
      </c>
      <c r="V45" s="30" t="str">
        <f t="shared" si="4"/>
        <v/>
      </c>
      <c r="W45" s="30" t="str">
        <f t="shared" si="14"/>
        <v/>
      </c>
      <c r="Y45" s="13" t="s">
        <v>248</v>
      </c>
    </row>
    <row r="46" spans="1:29" x14ac:dyDescent="0.2">
      <c r="A46" s="13">
        <v>1</v>
      </c>
      <c r="B46" s="13" t="str" cm="1">
        <f t="array" ref="B46">D46&amp;_xlfn.TEXTJOIN("",1,TEXT(E46:G46,"00"))</f>
        <v>9010000</v>
      </c>
      <c r="C46" s="61" t="str">
        <f t="shared" si="6"/>
        <v>1,9010000</v>
      </c>
      <c r="D46" s="57">
        <v>9</v>
      </c>
      <c r="E46" s="57">
        <v>1</v>
      </c>
      <c r="F46" s="57">
        <v>0</v>
      </c>
      <c r="G46" s="57">
        <v>0</v>
      </c>
      <c r="H46" s="13">
        <v>201109</v>
      </c>
      <c r="I46" s="25" t="str">
        <f>IFERROR(VLOOKUP(H46,monster!A:D,4,0),"")</f>
        <v>暴徒洞穴人</v>
      </c>
      <c r="J46" s="25" t="str" cm="1">
        <f t="array" ref="J46">_xlfn.LET(_xlpm.v6p,ABS(ATAN2(M46,N46))*6/PI(),
_xlpm.output,_xlfn.IFS(_xlpm.v6p&lt;1,"正前",_xlpm.v6p&gt;5,"正后",_xlpm.v6p&gt;4,"后上",_xlpm.v6p&lt;2,"前上",TRUE,"顶部"),
IFERROR(_xlpm.output,""))</f>
        <v>正前</v>
      </c>
      <c r="K46" s="22" t="s">
        <v>52</v>
      </c>
      <c r="L46" s="30" t="str">
        <f>M46+0&amp;","&amp;N46+0</f>
        <v>18,-1</v>
      </c>
      <c r="M46" s="45">
        <v>18</v>
      </c>
      <c r="N46" s="45">
        <v>-1</v>
      </c>
      <c r="O46" s="30">
        <f t="shared" si="3"/>
        <v>1</v>
      </c>
      <c r="P46" s="13">
        <v>28</v>
      </c>
      <c r="Q46" s="30" t="str">
        <f>IF(R46&lt;&gt;"", R46+0&amp;","&amp;S46+0,"")</f>
        <v>2,3</v>
      </c>
      <c r="R46" s="45">
        <v>2</v>
      </c>
      <c r="S46" s="45">
        <v>3</v>
      </c>
      <c r="T46" s="13">
        <v>0</v>
      </c>
      <c r="U46" s="13">
        <v>11</v>
      </c>
      <c r="V46" s="30" t="str">
        <f t="shared" si="4"/>
        <v>0,0</v>
      </c>
      <c r="W46" s="30" t="str">
        <f t="shared" si="14"/>
        <v>80,120</v>
      </c>
      <c r="Y46" s="13">
        <v>0.6</v>
      </c>
      <c r="Z46" s="13">
        <v>0.08</v>
      </c>
      <c r="AA46" s="13">
        <v>1</v>
      </c>
      <c r="AB46" s="26"/>
      <c r="AC46" s="26"/>
    </row>
    <row r="47" spans="1:29" x14ac:dyDescent="0.2">
      <c r="A47" s="13">
        <v>1</v>
      </c>
      <c r="B47" s="13" t="str" cm="1">
        <f t="array" ref="B47">D47&amp;_xlfn.TEXTJOIN("",1,TEXT(E47:G47,"00"))</f>
        <v>9020001</v>
      </c>
      <c r="C47" s="61" t="str">
        <f t="shared" si="6"/>
        <v>1,9020001</v>
      </c>
      <c r="D47" s="57">
        <v>9</v>
      </c>
      <c r="E47" s="57">
        <v>2</v>
      </c>
      <c r="F47" s="57">
        <v>0</v>
      </c>
      <c r="G47" s="57">
        <v>1</v>
      </c>
      <c r="H47" s="13">
        <v>201109</v>
      </c>
      <c r="I47" s="25" t="str">
        <f>IFERROR(VLOOKUP(H47,monster!A:D,4,0),"")</f>
        <v>暴徒洞穴人</v>
      </c>
      <c r="J47" s="25" t="str" cm="1">
        <f t="array" ref="J47">_xlfn.LET(_xlpm.v6p,ABS(ATAN2(M47,N47))*6/PI(),
_xlpm.output,_xlfn.IFS(_xlpm.v6p&lt;1,"正前",_xlpm.v6p&gt;5,"正后",_xlpm.v6p&gt;4,"后上",_xlpm.v6p&lt;2,"前上",TRUE,"顶部"),
IFERROR(_xlpm.output,""))</f>
        <v>正前</v>
      </c>
      <c r="K47" s="22" t="s">
        <v>52</v>
      </c>
      <c r="L47" s="30" t="str">
        <f>M47+0&amp;","&amp;N47+0</f>
        <v>18,-1</v>
      </c>
      <c r="M47" s="45">
        <v>18</v>
      </c>
      <c r="N47" s="45">
        <v>-1</v>
      </c>
      <c r="O47" s="30" t="str">
        <f t="shared" si="3"/>
        <v/>
      </c>
      <c r="P47" s="26" t="s">
        <v>248</v>
      </c>
      <c r="Q47" s="30" t="str">
        <f t="shared" ref="Q47:Q48" si="21">IF(R47&lt;&gt;"", R47+0&amp;","&amp;S47+0,"")</f>
        <v/>
      </c>
      <c r="T47" s="13">
        <v>0</v>
      </c>
      <c r="U47" s="13">
        <v>11</v>
      </c>
      <c r="V47" s="30" t="str">
        <f t="shared" si="4"/>
        <v>0,0</v>
      </c>
      <c r="W47" s="30" t="str">
        <f t="shared" si="14"/>
        <v>80,120</v>
      </c>
      <c r="Y47" s="26" t="s">
        <v>248</v>
      </c>
      <c r="Z47" s="26"/>
      <c r="AA47" s="26"/>
      <c r="AB47" s="13">
        <v>2</v>
      </c>
      <c r="AC47" s="13">
        <v>10.199999999999999</v>
      </c>
    </row>
    <row r="48" spans="1:29" x14ac:dyDescent="0.2">
      <c r="A48" s="13">
        <v>1</v>
      </c>
      <c r="B48" s="13" t="str" cm="1">
        <f t="array" ref="B48">D48&amp;_xlfn.TEXTJOIN("",1,TEXT(E48:G48,"00"))</f>
        <v>9020002</v>
      </c>
      <c r="C48" s="61" t="str">
        <f t="shared" si="6"/>
        <v>1,9020002</v>
      </c>
      <c r="D48" s="57">
        <v>9</v>
      </c>
      <c r="E48" s="57">
        <v>2</v>
      </c>
      <c r="F48" s="57">
        <v>0</v>
      </c>
      <c r="G48" s="57">
        <v>2</v>
      </c>
      <c r="H48" s="13">
        <v>201109</v>
      </c>
      <c r="I48" s="25" t="str">
        <f>IFERROR(VLOOKUP(H48,monster!A:D,4,0),"")</f>
        <v>暴徒洞穴人</v>
      </c>
      <c r="J48" s="25" t="str" cm="1">
        <f t="array" ref="J48">_xlfn.LET(_xlpm.v6p,ABS(ATAN2(M48,N48))*6/PI(),
_xlpm.output,_xlfn.IFS(_xlpm.v6p&lt;1,"正前",_xlpm.v6p&gt;5,"正后",_xlpm.v6p&gt;4,"后上",_xlpm.v6p&lt;2,"前上",TRUE,"顶部"),
IFERROR(_xlpm.output,""))</f>
        <v>正后</v>
      </c>
      <c r="K48" s="22" t="s">
        <v>52</v>
      </c>
      <c r="L48" s="30" t="str">
        <f t="shared" ref="L48" si="22">M48+0&amp;","&amp;N48+0</f>
        <v>-14,-1</v>
      </c>
      <c r="M48" s="45">
        <v>-14</v>
      </c>
      <c r="N48" s="45">
        <v>-1</v>
      </c>
      <c r="O48" s="30" t="str">
        <f t="shared" si="3"/>
        <v/>
      </c>
      <c r="P48" s="26" t="s">
        <v>248</v>
      </c>
      <c r="Q48" s="30" t="str">
        <f t="shared" si="21"/>
        <v/>
      </c>
      <c r="T48" s="13">
        <v>0</v>
      </c>
      <c r="U48" s="13">
        <v>11</v>
      </c>
      <c r="V48" s="30" t="str">
        <f t="shared" si="4"/>
        <v>0,0</v>
      </c>
      <c r="W48" s="30" t="str">
        <f t="shared" si="14"/>
        <v>80,120</v>
      </c>
      <c r="Y48" s="26" t="s">
        <v>248</v>
      </c>
      <c r="Z48" s="26"/>
      <c r="AA48" s="26"/>
      <c r="AB48" s="13">
        <v>2</v>
      </c>
      <c r="AC48" s="13">
        <v>6.8</v>
      </c>
    </row>
    <row r="49" spans="1:29" x14ac:dyDescent="0.2">
      <c r="C49" s="61" t="str">
        <f t="shared" si="6"/>
        <v/>
      </c>
      <c r="I49" s="25" t="str">
        <f>IFERROR(VLOOKUP(H49,monster!A:D,4,0),"")</f>
        <v/>
      </c>
      <c r="K49" s="22"/>
      <c r="L49" s="30"/>
      <c r="O49" s="30" t="str">
        <f t="shared" si="3"/>
        <v/>
      </c>
      <c r="P49" s="13" t="s">
        <v>248</v>
      </c>
      <c r="Q49" s="30" t="str">
        <f t="shared" ref="Q49:Q65" si="23">IF(R49&lt;&gt;"", R49+0&amp;","&amp;S49+0,"")</f>
        <v/>
      </c>
      <c r="V49" s="30" t="str">
        <f t="shared" si="4"/>
        <v/>
      </c>
      <c r="W49" s="30" t="str">
        <f t="shared" si="14"/>
        <v/>
      </c>
      <c r="Y49" s="13" t="s">
        <v>248</v>
      </c>
    </row>
    <row r="50" spans="1:29" x14ac:dyDescent="0.2">
      <c r="A50" s="13">
        <v>99</v>
      </c>
      <c r="B50" s="13">
        <v>99201</v>
      </c>
      <c r="C50" s="61" t="str">
        <f t="shared" si="6"/>
        <v>99,99201</v>
      </c>
      <c r="H50" s="13">
        <v>201103</v>
      </c>
      <c r="I50" s="25" t="str">
        <f>IFERROR(VLOOKUP(H50,monster!A:D,4,0),"")</f>
        <v>跳虫</v>
      </c>
      <c r="J50" s="25" t="str" cm="1">
        <f t="array" ref="J50">_xlfn.LET(_xlpm.v6p,ABS(ATAN2(M50,N50))*6/PI(),
_xlpm.output,_xlfn.IFS(_xlpm.v6p&lt;1,"正前",_xlpm.v6p&gt;5,"正后",_xlpm.v6p&gt;4,"后上",_xlpm.v6p&lt;2,"前上",TRUE,"顶部"),
IFERROR(_xlpm.output,""))</f>
        <v>正后</v>
      </c>
      <c r="K50" s="22" t="s">
        <v>52</v>
      </c>
      <c r="L50" s="30" t="str">
        <f t="shared" ref="L50:L51" si="24">M50+0&amp;","&amp;N50+0</f>
        <v>-14,-1</v>
      </c>
      <c r="M50" s="45">
        <v>-14</v>
      </c>
      <c r="N50" s="45">
        <v>-1</v>
      </c>
      <c r="O50" s="30" t="str">
        <f t="shared" si="3"/>
        <v/>
      </c>
      <c r="P50" s="13">
        <v>0</v>
      </c>
      <c r="Q50" s="30" t="str">
        <f t="shared" si="23"/>
        <v/>
      </c>
      <c r="T50" s="13">
        <v>0</v>
      </c>
      <c r="U50" s="13">
        <v>11</v>
      </c>
      <c r="V50" s="30" t="str">
        <f t="shared" si="4"/>
        <v>0,0</v>
      </c>
      <c r="W50" s="30" t="str">
        <f t="shared" si="14"/>
        <v>80,120</v>
      </c>
      <c r="Y50" s="13">
        <v>0</v>
      </c>
      <c r="Z50" s="13">
        <v>400</v>
      </c>
      <c r="AA50" s="13">
        <v>0</v>
      </c>
      <c r="AB50" s="26"/>
      <c r="AC50" s="26"/>
    </row>
    <row r="51" spans="1:29" x14ac:dyDescent="0.2">
      <c r="A51" s="13">
        <v>99</v>
      </c>
      <c r="B51" s="13">
        <v>99202</v>
      </c>
      <c r="C51" s="61" t="str">
        <f t="shared" si="6"/>
        <v>99,99202</v>
      </c>
      <c r="H51" s="13">
        <v>201103</v>
      </c>
      <c r="I51" s="25" t="str">
        <f>IFERROR(VLOOKUP(H51,monster!A:D,4,0),"")</f>
        <v>跳虫</v>
      </c>
      <c r="J51" s="25" t="str" cm="1">
        <f t="array" ref="J51">_xlfn.LET(_xlpm.v6p,ABS(ATAN2(M51,N51))*6/PI(),
_xlpm.output,_xlfn.IFS(_xlpm.v6p&lt;1,"正前",_xlpm.v6p&gt;5,"正后",_xlpm.v6p&gt;4,"后上",_xlpm.v6p&lt;2,"前上",TRUE,"顶部"),
IFERROR(_xlpm.output,""))</f>
        <v>正前</v>
      </c>
      <c r="K51" s="22" t="s">
        <v>52</v>
      </c>
      <c r="L51" s="30" t="str">
        <f t="shared" si="24"/>
        <v>14,-1</v>
      </c>
      <c r="M51" s="45">
        <v>14</v>
      </c>
      <c r="N51" s="45">
        <v>-1</v>
      </c>
      <c r="O51" s="30" t="str">
        <f t="shared" si="3"/>
        <v/>
      </c>
      <c r="P51" s="13">
        <v>2</v>
      </c>
      <c r="Q51" s="30" t="str">
        <f t="shared" si="23"/>
        <v/>
      </c>
      <c r="T51" s="13">
        <v>0</v>
      </c>
      <c r="U51" s="13">
        <v>11</v>
      </c>
      <c r="V51" s="30" t="str">
        <f t="shared" si="4"/>
        <v>0,0</v>
      </c>
      <c r="W51" s="30" t="str">
        <f t="shared" si="14"/>
        <v>80,120</v>
      </c>
      <c r="Y51" s="13">
        <v>0</v>
      </c>
      <c r="Z51" s="13">
        <v>400</v>
      </c>
      <c r="AA51" s="13">
        <v>0</v>
      </c>
      <c r="AB51" s="26"/>
      <c r="AC51" s="26"/>
    </row>
    <row r="52" spans="1:29" x14ac:dyDescent="0.2">
      <c r="A52" s="13">
        <v>99</v>
      </c>
      <c r="B52" s="13">
        <v>99203</v>
      </c>
      <c r="C52" s="61" t="str">
        <f t="shared" si="6"/>
        <v>99,99203</v>
      </c>
      <c r="H52" s="13">
        <v>201103</v>
      </c>
      <c r="I52" s="25" t="str">
        <f>IFERROR(VLOOKUP(H52,monster!A:D,4,0),"")</f>
        <v>跳虫</v>
      </c>
      <c r="J52" s="25" t="str" cm="1">
        <f t="array" ref="J52">_xlfn.LET(_xlpm.v6p,ABS(ATAN2(M52,N52))*6/PI(),
_xlpm.output,_xlfn.IFS(_xlpm.v6p&lt;1,"正前",_xlpm.v6p&gt;5,"正后",_xlpm.v6p&gt;4,"后上",_xlpm.v6p&lt;2,"前上",TRUE,"顶部"),
IFERROR(_xlpm.output,""))</f>
        <v>顶部</v>
      </c>
      <c r="K52" s="22" t="s">
        <v>52</v>
      </c>
      <c r="L52" s="30" t="str">
        <f t="shared" ref="L52" si="25">M52+0&amp;","&amp;N52+0</f>
        <v>3,12</v>
      </c>
      <c r="M52" s="45">
        <v>3</v>
      </c>
      <c r="N52" s="45">
        <v>12</v>
      </c>
      <c r="O52" s="30" t="str">
        <f t="shared" si="3"/>
        <v/>
      </c>
      <c r="P52" s="13">
        <v>2</v>
      </c>
      <c r="Q52" s="30" t="str">
        <f t="shared" si="23"/>
        <v/>
      </c>
      <c r="T52" s="13">
        <v>0</v>
      </c>
      <c r="U52" s="13">
        <v>11</v>
      </c>
      <c r="V52" s="30" t="str">
        <f t="shared" si="4"/>
        <v>0,0</v>
      </c>
      <c r="W52" s="30" t="str">
        <f t="shared" si="14"/>
        <v>80,120</v>
      </c>
      <c r="Y52" s="13">
        <v>0</v>
      </c>
      <c r="Z52" s="13">
        <v>400</v>
      </c>
      <c r="AA52" s="13">
        <v>0</v>
      </c>
      <c r="AB52" s="26"/>
      <c r="AC52" s="26"/>
    </row>
    <row r="53" spans="1:29" x14ac:dyDescent="0.2">
      <c r="A53" s="13">
        <v>99</v>
      </c>
      <c r="B53" s="13">
        <v>99204</v>
      </c>
      <c r="C53" s="61" t="str">
        <f t="shared" si="6"/>
        <v>99,99204</v>
      </c>
      <c r="H53" s="13">
        <v>201103</v>
      </c>
      <c r="I53" s="25" t="str">
        <f>IFERROR(VLOOKUP(H53,monster!A:D,4,0),"")</f>
        <v>跳虫</v>
      </c>
      <c r="J53" s="25" t="str" cm="1">
        <f t="array" ref="J53">_xlfn.LET(_xlpm.v6p,ABS(ATAN2(M53,N53))*6/PI(),
_xlpm.output,_xlfn.IFS(_xlpm.v6p&lt;1,"正前",_xlpm.v6p&gt;5,"正后",_xlpm.v6p&gt;4,"后上",_xlpm.v6p&lt;2,"前上",TRUE,"顶部"),
IFERROR(_xlpm.output,""))</f>
        <v>顶部</v>
      </c>
      <c r="K53" s="22" t="s">
        <v>52</v>
      </c>
      <c r="L53" s="30" t="str">
        <f t="shared" ref="L53" si="26">M53+0&amp;","&amp;N53+0</f>
        <v>-3,12</v>
      </c>
      <c r="M53" s="45">
        <v>-3</v>
      </c>
      <c r="N53" s="45">
        <v>12</v>
      </c>
      <c r="O53" s="30" t="str">
        <f t="shared" si="3"/>
        <v/>
      </c>
      <c r="P53" s="13">
        <v>2</v>
      </c>
      <c r="Q53" s="30" t="str">
        <f t="shared" si="23"/>
        <v/>
      </c>
      <c r="T53" s="13">
        <v>0</v>
      </c>
      <c r="U53" s="13">
        <v>11</v>
      </c>
      <c r="V53" s="30" t="str">
        <f t="shared" si="4"/>
        <v>0,0</v>
      </c>
      <c r="W53" s="30" t="str">
        <f t="shared" si="14"/>
        <v>80,120</v>
      </c>
      <c r="Y53" s="13">
        <v>0</v>
      </c>
      <c r="Z53" s="13">
        <v>400</v>
      </c>
      <c r="AA53" s="13">
        <v>0</v>
      </c>
      <c r="AB53" s="26"/>
      <c r="AC53" s="26"/>
    </row>
    <row r="54" spans="1:29" x14ac:dyDescent="0.2">
      <c r="C54" s="61" t="str">
        <f t="shared" si="6"/>
        <v/>
      </c>
      <c r="I54" s="25" t="str">
        <f>IFERROR(VLOOKUP(H54,monster!A:D,4,0),"")</f>
        <v/>
      </c>
      <c r="O54" s="30" t="str">
        <f t="shared" si="3"/>
        <v/>
      </c>
      <c r="P54" s="13" t="s">
        <v>248</v>
      </c>
      <c r="Q54" s="30" t="str">
        <f t="shared" si="23"/>
        <v/>
      </c>
      <c r="V54" s="30" t="str">
        <f t="shared" si="4"/>
        <v/>
      </c>
      <c r="W54" s="30" t="str">
        <f t="shared" si="14"/>
        <v/>
      </c>
      <c r="Y54" s="13" t="s">
        <v>248</v>
      </c>
    </row>
    <row r="55" spans="1:29" x14ac:dyDescent="0.2">
      <c r="A55" s="13">
        <v>99</v>
      </c>
      <c r="B55" s="13">
        <v>99001</v>
      </c>
      <c r="C55" s="61" t="str">
        <f t="shared" si="6"/>
        <v>99,99001</v>
      </c>
      <c r="H55" s="13">
        <v>201104</v>
      </c>
      <c r="I55" s="25" t="str">
        <f>IFERROR(VLOOKUP(H55,monster!A:D,4,0),"")</f>
        <v>地宫洞穴人</v>
      </c>
      <c r="J55" s="25" t="str" cm="1">
        <f t="array" ref="J55">_xlfn.LET(_xlpm.v6p,ABS(ATAN2(M55,N55))*6/PI(),
_xlpm.output,_xlfn.IFS(_xlpm.v6p&lt;1,"正前",_xlpm.v6p&gt;5,"正后",_xlpm.v6p&gt;4,"后上",_xlpm.v6p&lt;2,"前上",TRUE,"顶部"),
IFERROR(_xlpm.output,""))</f>
        <v>正后</v>
      </c>
      <c r="K55" s="22" t="s">
        <v>52</v>
      </c>
      <c r="L55" s="30" t="str">
        <f t="shared" ref="L55:L58" si="27">M55+0&amp;","&amp;N55+0</f>
        <v>-14,-1</v>
      </c>
      <c r="M55" s="45">
        <v>-14</v>
      </c>
      <c r="N55" s="45">
        <v>-1</v>
      </c>
      <c r="O55" s="30" t="str">
        <f t="shared" si="3"/>
        <v/>
      </c>
      <c r="P55" s="13">
        <v>0</v>
      </c>
      <c r="Q55" s="30" t="str">
        <f t="shared" si="23"/>
        <v/>
      </c>
      <c r="T55" s="13">
        <v>0</v>
      </c>
      <c r="U55" s="13">
        <v>11</v>
      </c>
      <c r="V55" s="30" t="str">
        <f t="shared" si="4"/>
        <v>0,0</v>
      </c>
      <c r="W55" s="30" t="str">
        <f t="shared" si="14"/>
        <v>80,120</v>
      </c>
      <c r="Y55" s="13">
        <v>0</v>
      </c>
      <c r="Z55" s="13">
        <v>400</v>
      </c>
      <c r="AA55" s="13">
        <v>0</v>
      </c>
      <c r="AB55" s="26"/>
      <c r="AC55" s="26"/>
    </row>
    <row r="56" spans="1:29" x14ac:dyDescent="0.2">
      <c r="A56" s="13">
        <v>99</v>
      </c>
      <c r="B56" s="13">
        <v>99002</v>
      </c>
      <c r="C56" s="61" t="str">
        <f t="shared" si="6"/>
        <v>99,99002</v>
      </c>
      <c r="H56" s="13">
        <v>201104</v>
      </c>
      <c r="I56" s="25" t="str">
        <f>IFERROR(VLOOKUP(H56,monster!A:D,4,0),"")</f>
        <v>地宫洞穴人</v>
      </c>
      <c r="J56" s="25" t="str" cm="1">
        <f t="array" ref="J56">_xlfn.LET(_xlpm.v6p,ABS(ATAN2(M56,N56))*6/PI(),
_xlpm.output,_xlfn.IFS(_xlpm.v6p&lt;1,"正前",_xlpm.v6p&gt;5,"正后",_xlpm.v6p&gt;4,"后上",_xlpm.v6p&lt;2,"前上",TRUE,"顶部"),
IFERROR(_xlpm.output,""))</f>
        <v>正前</v>
      </c>
      <c r="K56" s="22" t="s">
        <v>52</v>
      </c>
      <c r="L56" s="30" t="str">
        <f t="shared" si="27"/>
        <v>14,-1</v>
      </c>
      <c r="M56" s="45">
        <v>14</v>
      </c>
      <c r="N56" s="45">
        <v>-1</v>
      </c>
      <c r="O56" s="30" t="str">
        <f t="shared" si="3"/>
        <v/>
      </c>
      <c r="P56" s="13">
        <v>2</v>
      </c>
      <c r="Q56" s="30" t="str">
        <f t="shared" si="23"/>
        <v/>
      </c>
      <c r="T56" s="13">
        <v>0</v>
      </c>
      <c r="U56" s="13">
        <v>11</v>
      </c>
      <c r="V56" s="30" t="str">
        <f t="shared" si="4"/>
        <v>0,0</v>
      </c>
      <c r="W56" s="30" t="str">
        <f t="shared" si="14"/>
        <v>80,120</v>
      </c>
      <c r="Y56" s="13">
        <v>0</v>
      </c>
      <c r="Z56" s="13">
        <v>400</v>
      </c>
      <c r="AA56" s="13">
        <v>0</v>
      </c>
      <c r="AB56" s="26"/>
      <c r="AC56" s="26"/>
    </row>
    <row r="57" spans="1:29" x14ac:dyDescent="0.2">
      <c r="A57" s="13">
        <v>99</v>
      </c>
      <c r="B57" s="13">
        <v>99003</v>
      </c>
      <c r="C57" s="61" t="str">
        <f t="shared" si="6"/>
        <v>99,99003</v>
      </c>
      <c r="H57" s="13">
        <v>201104</v>
      </c>
      <c r="I57" s="25" t="str">
        <f>IFERROR(VLOOKUP(H57,monster!A:D,4,0),"")</f>
        <v>地宫洞穴人</v>
      </c>
      <c r="J57" s="25" t="str" cm="1">
        <f t="array" ref="J57">_xlfn.LET(_xlpm.v6p,ABS(ATAN2(M57,N57))*6/PI(),
_xlpm.output,_xlfn.IFS(_xlpm.v6p&lt;1,"正前",_xlpm.v6p&gt;5,"正后",_xlpm.v6p&gt;4,"后上",_xlpm.v6p&lt;2,"前上",TRUE,"顶部"),
IFERROR(_xlpm.output,""))</f>
        <v>顶部</v>
      </c>
      <c r="K57" s="22" t="s">
        <v>52</v>
      </c>
      <c r="L57" s="30" t="str">
        <f t="shared" si="27"/>
        <v>4,12</v>
      </c>
      <c r="M57" s="45">
        <v>4</v>
      </c>
      <c r="N57" s="45">
        <v>12</v>
      </c>
      <c r="O57" s="30" t="str">
        <f t="shared" si="3"/>
        <v/>
      </c>
      <c r="P57" s="13">
        <v>2</v>
      </c>
      <c r="Q57" s="30" t="str">
        <f t="shared" si="23"/>
        <v/>
      </c>
      <c r="T57" s="13">
        <v>0</v>
      </c>
      <c r="U57" s="13">
        <v>11</v>
      </c>
      <c r="V57" s="30" t="str">
        <f t="shared" si="4"/>
        <v>0,0</v>
      </c>
      <c r="W57" s="30" t="str">
        <f t="shared" si="14"/>
        <v>80,120</v>
      </c>
      <c r="Y57" s="13">
        <v>0</v>
      </c>
      <c r="Z57" s="13">
        <v>400</v>
      </c>
      <c r="AA57" s="13">
        <v>0</v>
      </c>
      <c r="AB57" s="26"/>
      <c r="AC57" s="26"/>
    </row>
    <row r="58" spans="1:29" x14ac:dyDescent="0.2">
      <c r="A58" s="13">
        <v>99</v>
      </c>
      <c r="B58" s="13">
        <v>99004</v>
      </c>
      <c r="C58" s="61" t="str">
        <f t="shared" si="6"/>
        <v>99,99004</v>
      </c>
      <c r="H58" s="13">
        <v>201104</v>
      </c>
      <c r="I58" s="25" t="str">
        <f>IFERROR(VLOOKUP(H58,monster!A:D,4,0),"")</f>
        <v>地宫洞穴人</v>
      </c>
      <c r="J58" s="25" t="str" cm="1">
        <f t="array" ref="J58">_xlfn.LET(_xlpm.v6p,ABS(ATAN2(M58,N58))*6/PI(),
_xlpm.output,_xlfn.IFS(_xlpm.v6p&lt;1,"正前",_xlpm.v6p&gt;5,"正后",_xlpm.v6p&gt;4,"后上",_xlpm.v6p&lt;2,"前上",TRUE,"顶部"),
IFERROR(_xlpm.output,""))</f>
        <v>顶部</v>
      </c>
      <c r="K58" s="22" t="s">
        <v>52</v>
      </c>
      <c r="L58" s="30" t="str">
        <f t="shared" si="27"/>
        <v>-4,12</v>
      </c>
      <c r="M58" s="45">
        <v>-4</v>
      </c>
      <c r="N58" s="45">
        <v>12</v>
      </c>
      <c r="O58" s="30" t="str">
        <f t="shared" si="3"/>
        <v/>
      </c>
      <c r="P58" s="13">
        <v>2</v>
      </c>
      <c r="Q58" s="30" t="str">
        <f t="shared" si="23"/>
        <v/>
      </c>
      <c r="T58" s="13">
        <v>0</v>
      </c>
      <c r="U58" s="13">
        <v>11</v>
      </c>
      <c r="V58" s="30" t="str">
        <f t="shared" si="4"/>
        <v>0,0</v>
      </c>
      <c r="W58" s="30" t="str">
        <f t="shared" si="14"/>
        <v>80,120</v>
      </c>
      <c r="Y58" s="13">
        <v>0</v>
      </c>
      <c r="Z58" s="13">
        <v>400</v>
      </c>
      <c r="AA58" s="13">
        <v>0</v>
      </c>
      <c r="AB58" s="26"/>
      <c r="AC58" s="26"/>
    </row>
    <row r="59" spans="1:29" x14ac:dyDescent="0.2">
      <c r="C59" s="61" t="str">
        <f t="shared" si="6"/>
        <v/>
      </c>
      <c r="I59" s="25" t="str">
        <f>IFERROR(VLOOKUP(H59,monster!A:D,4,0),"")</f>
        <v/>
      </c>
      <c r="O59" s="30" t="str">
        <f t="shared" si="3"/>
        <v/>
      </c>
      <c r="P59" s="13" t="s">
        <v>248</v>
      </c>
      <c r="Q59" s="30" t="str">
        <f t="shared" si="23"/>
        <v/>
      </c>
      <c r="V59" s="30" t="str">
        <f t="shared" si="4"/>
        <v/>
      </c>
      <c r="W59" s="30" t="str">
        <f t="shared" si="14"/>
        <v/>
      </c>
      <c r="Y59" s="13" t="s">
        <v>248</v>
      </c>
    </row>
    <row r="60" spans="1:29" x14ac:dyDescent="0.2">
      <c r="A60" s="13">
        <v>99</v>
      </c>
      <c r="B60" s="13">
        <v>99101</v>
      </c>
      <c r="C60" s="61" t="str">
        <f t="shared" si="6"/>
        <v>99,99101</v>
      </c>
      <c r="H60" s="13">
        <v>201105</v>
      </c>
      <c r="I60" s="25" t="str">
        <f>IFERROR(VLOOKUP(H60,monster!A:D,4,0),"")</f>
        <v>跳虫骑手</v>
      </c>
      <c r="J60" s="25" t="str" cm="1">
        <f t="array" ref="J60">_xlfn.LET(_xlpm.v6p,ABS(ATAN2(M60,N60))*6/PI(),
_xlpm.output,_xlfn.IFS(_xlpm.v6p&lt;1,"正前",_xlpm.v6p&gt;5,"正后",_xlpm.v6p&gt;4,"后上",_xlpm.v6p&lt;2,"前上",TRUE,"顶部"),
IFERROR(_xlpm.output,""))</f>
        <v>正前</v>
      </c>
      <c r="K60" s="22" t="s">
        <v>52</v>
      </c>
      <c r="L60" s="30" t="str">
        <f t="shared" ref="L60:L62" si="28">M60+0&amp;","&amp;N60+0</f>
        <v>14,-1</v>
      </c>
      <c r="M60" s="45">
        <v>14</v>
      </c>
      <c r="N60" s="45">
        <v>-1</v>
      </c>
      <c r="O60" s="30" t="str">
        <f t="shared" si="3"/>
        <v/>
      </c>
      <c r="P60" s="13">
        <v>2</v>
      </c>
      <c r="Q60" s="30" t="str">
        <f t="shared" si="23"/>
        <v/>
      </c>
      <c r="T60" s="13">
        <v>0</v>
      </c>
      <c r="U60" s="13">
        <v>11</v>
      </c>
      <c r="V60" s="30" t="str">
        <f t="shared" si="4"/>
        <v>0,0</v>
      </c>
      <c r="W60" s="30" t="str">
        <f t="shared" si="14"/>
        <v>80,120</v>
      </c>
      <c r="Y60" s="13">
        <v>0</v>
      </c>
      <c r="Z60" s="13">
        <v>400</v>
      </c>
      <c r="AA60" s="13">
        <v>0</v>
      </c>
      <c r="AB60" s="26"/>
      <c r="AC60" s="26"/>
    </row>
    <row r="61" spans="1:29" x14ac:dyDescent="0.2">
      <c r="A61" s="30">
        <v>99</v>
      </c>
      <c r="B61" s="13">
        <v>99103</v>
      </c>
      <c r="C61" s="61" t="str">
        <f t="shared" si="6"/>
        <v>99,99103</v>
      </c>
      <c r="H61" s="13">
        <v>201105</v>
      </c>
      <c r="I61" s="25" t="str">
        <f>IFERROR(VLOOKUP(H61,monster!A:D,4,0),"")</f>
        <v>跳虫骑手</v>
      </c>
      <c r="J61" s="25" t="str" cm="1">
        <f t="array" ref="J61">_xlfn.LET(_xlpm.v6p,ABS(ATAN2(M61,N61))*6/PI(),
_xlpm.output,_xlfn.IFS(_xlpm.v6p&lt;1,"正前",_xlpm.v6p&gt;5,"正后",_xlpm.v6p&gt;4,"后上",_xlpm.v6p&lt;2,"前上",TRUE,"顶部"),
IFERROR(_xlpm.output,""))</f>
        <v>前上</v>
      </c>
      <c r="K61" s="22" t="s">
        <v>52</v>
      </c>
      <c r="L61" s="30" t="str">
        <f t="shared" si="28"/>
        <v>7,12</v>
      </c>
      <c r="M61" s="45">
        <v>7</v>
      </c>
      <c r="N61" s="45">
        <v>12</v>
      </c>
      <c r="O61" s="30" t="str">
        <f t="shared" si="3"/>
        <v/>
      </c>
      <c r="P61" s="13">
        <v>2</v>
      </c>
      <c r="Q61" s="30" t="str">
        <f t="shared" si="23"/>
        <v/>
      </c>
      <c r="T61" s="13">
        <v>0</v>
      </c>
      <c r="U61" s="13">
        <v>11</v>
      </c>
      <c r="V61" s="30" t="str">
        <f t="shared" si="4"/>
        <v>0,0</v>
      </c>
      <c r="W61" s="30" t="str">
        <f t="shared" si="14"/>
        <v>80,120</v>
      </c>
      <c r="Y61" s="13">
        <v>0</v>
      </c>
      <c r="Z61" s="13">
        <v>400</v>
      </c>
      <c r="AA61" s="13">
        <v>0</v>
      </c>
      <c r="AB61" s="26"/>
      <c r="AC61" s="26"/>
    </row>
    <row r="62" spans="1:29" x14ac:dyDescent="0.2">
      <c r="A62" s="30">
        <v>99</v>
      </c>
      <c r="B62" s="13">
        <v>99104</v>
      </c>
      <c r="C62" s="61" t="str">
        <f t="shared" si="6"/>
        <v>99,99104</v>
      </c>
      <c r="H62" s="13">
        <v>201105</v>
      </c>
      <c r="I62" s="25" t="str">
        <f>IFERROR(VLOOKUP(H62,monster!A:D,4,0),"")</f>
        <v>跳虫骑手</v>
      </c>
      <c r="J62" s="25" t="str" cm="1">
        <f t="array" ref="J62">_xlfn.LET(_xlpm.v6p,ABS(ATAN2(M62,N62))*6/PI(),
_xlpm.output,_xlfn.IFS(_xlpm.v6p&lt;1,"正前",_xlpm.v6p&gt;5,"正后",_xlpm.v6p&gt;4,"后上",_xlpm.v6p&lt;2,"前上",TRUE,"顶部"),
IFERROR(_xlpm.output,""))</f>
        <v>后上</v>
      </c>
      <c r="K62" s="22" t="s">
        <v>52</v>
      </c>
      <c r="L62" s="30" t="str">
        <f t="shared" si="28"/>
        <v>-7,12</v>
      </c>
      <c r="M62" s="45">
        <v>-7</v>
      </c>
      <c r="N62" s="45">
        <v>12</v>
      </c>
      <c r="O62" s="30" t="str">
        <f t="shared" si="3"/>
        <v/>
      </c>
      <c r="P62" s="13">
        <v>2</v>
      </c>
      <c r="Q62" s="30" t="str">
        <f t="shared" si="23"/>
        <v/>
      </c>
      <c r="T62" s="13">
        <v>0</v>
      </c>
      <c r="U62" s="13">
        <v>11</v>
      </c>
      <c r="V62" s="30" t="str">
        <f t="shared" si="4"/>
        <v>0,0</v>
      </c>
      <c r="W62" s="30" t="str">
        <f t="shared" si="14"/>
        <v>80,120</v>
      </c>
      <c r="Y62" s="13">
        <v>0</v>
      </c>
      <c r="Z62" s="13">
        <v>400</v>
      </c>
      <c r="AA62" s="13">
        <v>0</v>
      </c>
      <c r="AB62" s="26"/>
      <c r="AC62" s="26"/>
    </row>
    <row r="63" spans="1:29" x14ac:dyDescent="0.2">
      <c r="C63" s="61" t="str">
        <f t="shared" si="6"/>
        <v/>
      </c>
      <c r="I63" s="25" t="str">
        <f>IFERROR(VLOOKUP(H63,monster!A:D,4,0),"")</f>
        <v/>
      </c>
      <c r="O63" s="30" t="str">
        <f t="shared" si="3"/>
        <v/>
      </c>
      <c r="P63" s="13" t="s">
        <v>248</v>
      </c>
      <c r="Q63" s="30" t="str">
        <f t="shared" si="23"/>
        <v/>
      </c>
      <c r="V63" s="30" t="str">
        <f t="shared" si="4"/>
        <v/>
      </c>
      <c r="W63" s="30" t="str">
        <f t="shared" si="14"/>
        <v/>
      </c>
      <c r="Y63" s="13" t="s">
        <v>248</v>
      </c>
    </row>
    <row r="64" spans="1:29" x14ac:dyDescent="0.2">
      <c r="A64" s="30">
        <v>99</v>
      </c>
      <c r="B64" s="13">
        <v>99301</v>
      </c>
      <c r="C64" s="61" t="str">
        <f t="shared" si="6"/>
        <v>99,99301</v>
      </c>
      <c r="H64" s="13">
        <v>201106</v>
      </c>
      <c r="I64" s="25" t="str">
        <f>IFERROR(VLOOKUP(H64,monster!A:D,4,0),"")</f>
        <v>蝙蝠骑手</v>
      </c>
      <c r="J64" s="25" t="str" cm="1">
        <f t="array" ref="J64">_xlfn.LET(_xlpm.v6p,ABS(ATAN2(M64,N64))*6/PI(),
_xlpm.output,_xlfn.IFS(_xlpm.v6p&lt;1,"正前",_xlpm.v6p&gt;5,"正后",_xlpm.v6p&gt;4,"后上",_xlpm.v6p&lt;2,"前上",TRUE,"顶部"),
IFERROR(_xlpm.output,""))</f>
        <v>前上</v>
      </c>
      <c r="K64" s="22" t="s">
        <v>52</v>
      </c>
      <c r="L64" s="30" t="str">
        <f t="shared" ref="L64:L65" si="29">M64+0&amp;","&amp;N64+0</f>
        <v>7,12</v>
      </c>
      <c r="M64" s="45">
        <v>7</v>
      </c>
      <c r="N64" s="45">
        <v>12</v>
      </c>
      <c r="O64" s="30" t="str">
        <f t="shared" si="3"/>
        <v/>
      </c>
      <c r="P64" s="13">
        <v>2</v>
      </c>
      <c r="Q64" s="30" t="str">
        <f t="shared" si="23"/>
        <v/>
      </c>
      <c r="T64" s="13">
        <v>0</v>
      </c>
      <c r="U64" s="13">
        <v>11</v>
      </c>
      <c r="V64" s="30" t="str">
        <f t="shared" si="4"/>
        <v>0,0</v>
      </c>
      <c r="W64" s="30" t="str">
        <f t="shared" si="14"/>
        <v>80,120</v>
      </c>
      <c r="Y64" s="13">
        <v>0</v>
      </c>
      <c r="Z64" s="13">
        <v>400</v>
      </c>
      <c r="AA64" s="13">
        <v>0</v>
      </c>
      <c r="AB64" s="26"/>
      <c r="AC64" s="26"/>
    </row>
    <row r="65" spans="1:29" x14ac:dyDescent="0.2">
      <c r="A65" s="30">
        <v>99</v>
      </c>
      <c r="B65" s="13">
        <v>33302</v>
      </c>
      <c r="C65" s="61" t="str">
        <f t="shared" si="6"/>
        <v>99,33302</v>
      </c>
      <c r="H65" s="13">
        <v>201106</v>
      </c>
      <c r="I65" s="25" t="str">
        <f>IFERROR(VLOOKUP(H65,monster!A:D,4,0),"")</f>
        <v>蝙蝠骑手</v>
      </c>
      <c r="J65" s="25" t="str" cm="1">
        <f t="array" ref="J65">_xlfn.LET(_xlpm.v6p,ABS(ATAN2(M65,N65))*6/PI(),
_xlpm.output,_xlfn.IFS(_xlpm.v6p&lt;1,"正前",_xlpm.v6p&gt;5,"正后",_xlpm.v6p&gt;4,"后上",_xlpm.v6p&lt;2,"前上",TRUE,"顶部"),
IFERROR(_xlpm.output,""))</f>
        <v>后上</v>
      </c>
      <c r="K65" s="22" t="s">
        <v>52</v>
      </c>
      <c r="L65" s="30" t="str">
        <f t="shared" si="29"/>
        <v>-7,12</v>
      </c>
      <c r="M65" s="45">
        <v>-7</v>
      </c>
      <c r="N65" s="45">
        <v>12</v>
      </c>
      <c r="O65" s="30" t="str">
        <f t="shared" si="3"/>
        <v/>
      </c>
      <c r="P65" s="13">
        <v>2</v>
      </c>
      <c r="Q65" s="30" t="str">
        <f t="shared" si="23"/>
        <v/>
      </c>
      <c r="T65" s="13">
        <v>0</v>
      </c>
      <c r="U65" s="13">
        <v>11</v>
      </c>
      <c r="V65" s="30" t="str">
        <f t="shared" si="4"/>
        <v>0,0</v>
      </c>
      <c r="W65" s="30" t="str">
        <f t="shared" si="14"/>
        <v>80,120</v>
      </c>
      <c r="Y65" s="13">
        <v>0</v>
      </c>
      <c r="Z65" s="13">
        <v>400</v>
      </c>
      <c r="AA65" s="13">
        <v>0</v>
      </c>
      <c r="AB65" s="26"/>
      <c r="AC65" s="26"/>
    </row>
    <row r="66" spans="1:29" x14ac:dyDescent="0.2">
      <c r="C66" s="61" t="str">
        <f t="shared" si="6"/>
        <v/>
      </c>
      <c r="P66" s="13" t="s">
        <v>248</v>
      </c>
      <c r="Y66" s="13" t="s">
        <v>248</v>
      </c>
    </row>
    <row r="67" spans="1:29" s="33" customFormat="1" x14ac:dyDescent="0.2">
      <c r="C67" s="62" t="str">
        <f t="shared" si="6"/>
        <v/>
      </c>
      <c r="D67" s="63"/>
      <c r="E67" s="63"/>
      <c r="F67" s="63"/>
      <c r="G67" s="63"/>
      <c r="I67" s="64"/>
      <c r="J67" s="64"/>
      <c r="M67" s="65"/>
      <c r="N67" s="65"/>
      <c r="P67" s="33" t="s">
        <v>248</v>
      </c>
      <c r="R67" s="65"/>
      <c r="S67" s="65"/>
      <c r="X67" s="65"/>
      <c r="Y67" s="33" t="s">
        <v>248</v>
      </c>
    </row>
    <row r="68" spans="1:29" x14ac:dyDescent="0.2">
      <c r="C68" s="61" t="str">
        <f t="shared" si="6"/>
        <v/>
      </c>
      <c r="P68" s="13" t="s">
        <v>248</v>
      </c>
      <c r="Y68" s="13" t="s">
        <v>248</v>
      </c>
    </row>
    <row r="69" spans="1:29" x14ac:dyDescent="0.2">
      <c r="C69" s="61" t="str">
        <f t="shared" si="6"/>
        <v/>
      </c>
      <c r="P69" s="13" t="s">
        <v>248</v>
      </c>
      <c r="Y69" s="13" t="s">
        <v>248</v>
      </c>
    </row>
    <row r="70" spans="1:29" x14ac:dyDescent="0.2">
      <c r="A70" s="13">
        <v>42011</v>
      </c>
      <c r="B70" s="13" t="str" cm="1">
        <f t="array" ref="B70">D70&amp;_xlfn.TEXTJOIN("",1,TEXT(E70:G70,"00"))</f>
        <v>1010000</v>
      </c>
      <c r="C70" s="61" t="str">
        <f t="shared" ref="C70:C92" si="30">_xlfn.TEXTJOIN(",",1,A70:B70)</f>
        <v>42011,1010000</v>
      </c>
      <c r="D70" s="57">
        <v>1</v>
      </c>
      <c r="E70" s="57">
        <v>1</v>
      </c>
      <c r="F70" s="57">
        <f>T70</f>
        <v>0</v>
      </c>
      <c r="G70" s="57">
        <v>0</v>
      </c>
      <c r="H70" s="13">
        <v>201101</v>
      </c>
      <c r="I70" s="25" t="str">
        <f>IFERROR(VLOOKUP(H70,monster!A:D,4,0),"")</f>
        <v>地宫蝙蝠</v>
      </c>
      <c r="J70" s="25" t="str" cm="1">
        <f t="array" ref="J70">_xlfn.LET(_xlpm.v6p,ABS(ATAN2(M70,N70))*6/PI(),
_xlpm.output,_xlfn.IFS(_xlpm.v6p&lt;1,"正前",_xlpm.v6p&gt;5,"正后",_xlpm.v6p&gt;4,"后上",_xlpm.v6p&lt;2,"前上",TRUE,"顶部"),
IFERROR(_xlpm.output,""))</f>
        <v>前上</v>
      </c>
      <c r="K70" s="22" t="s">
        <v>52</v>
      </c>
      <c r="L70" s="30" t="str">
        <f>M70+0&amp;","&amp;N70+0</f>
        <v>15,10</v>
      </c>
      <c r="M70" s="45">
        <v>15</v>
      </c>
      <c r="N70" s="45">
        <v>10</v>
      </c>
      <c r="O70" s="30">
        <f t="shared" ref="O70:O92" si="31">IF(Q70&lt;&gt;"",1,"")</f>
        <v>1</v>
      </c>
      <c r="P70" s="13">
        <v>8</v>
      </c>
      <c r="Q70" s="30" t="str">
        <f>IF(R70&lt;&gt;"", R70+0&amp;","&amp;S70+0,"")</f>
        <v>1,3</v>
      </c>
      <c r="R70" s="45">
        <v>1</v>
      </c>
      <c r="S70" s="45">
        <v>3</v>
      </c>
      <c r="T70" s="13">
        <v>0</v>
      </c>
      <c r="U70" s="13">
        <v>11</v>
      </c>
      <c r="V70" s="48" t="s">
        <v>203</v>
      </c>
      <c r="W70" s="30" t="str">
        <f t="shared" ref="W70:W92" si="32">IF($A70&lt;&gt;"",IF($X70&lt;&gt;"",$X70,"80,120"),"")</f>
        <v>80,120</v>
      </c>
      <c r="Y70" s="13">
        <v>2</v>
      </c>
      <c r="Z70" s="13">
        <v>2.5</v>
      </c>
      <c r="AA70" s="13">
        <v>0.3</v>
      </c>
      <c r="AB70" s="13">
        <v>3</v>
      </c>
      <c r="AC70" s="13">
        <v>100</v>
      </c>
    </row>
    <row r="71" spans="1:29" x14ac:dyDescent="0.2">
      <c r="A71" s="13">
        <v>42011</v>
      </c>
      <c r="B71" s="13" t="str" cm="1">
        <f t="array" ref="B71">D71&amp;_xlfn.TEXTJOIN("",1,TEXT(E71:G71,"00"))</f>
        <v>1010100</v>
      </c>
      <c r="C71" s="61" t="str">
        <f t="shared" si="30"/>
        <v>42011,1010100</v>
      </c>
      <c r="D71" s="57">
        <v>1</v>
      </c>
      <c r="E71" s="57">
        <v>1</v>
      </c>
      <c r="F71" s="57">
        <f>T71</f>
        <v>1</v>
      </c>
      <c r="G71" s="57">
        <v>0</v>
      </c>
      <c r="H71" s="13">
        <v>201101</v>
      </c>
      <c r="I71" s="25" t="str">
        <f>IFERROR(VLOOKUP(H71,monster!A:D,4,0),"")</f>
        <v>地宫蝙蝠</v>
      </c>
      <c r="J71" s="25" t="str" cm="1">
        <f t="array" ref="J71">_xlfn.LET(_xlpm.v6p,ABS(ATAN2(M71,N71))*6/PI(),
_xlpm.output,_xlfn.IFS(_xlpm.v6p&lt;1,"正前",_xlpm.v6p&gt;5,"正后",_xlpm.v6p&gt;4,"后上",_xlpm.v6p&lt;2,"前上",TRUE,"顶部"),
IFERROR(_xlpm.output,""))</f>
        <v>前上</v>
      </c>
      <c r="K71" s="22" t="s">
        <v>52</v>
      </c>
      <c r="L71" s="30" t="str">
        <f t="shared" ref="L71:L73" si="33">M71+0&amp;","&amp;N71+0</f>
        <v>15,10</v>
      </c>
      <c r="M71" s="45">
        <v>15</v>
      </c>
      <c r="N71" s="45">
        <v>10</v>
      </c>
      <c r="O71" s="30">
        <f t="shared" si="31"/>
        <v>1</v>
      </c>
      <c r="P71" s="13">
        <v>4</v>
      </c>
      <c r="Q71" s="30" t="str">
        <f>IF(R71&lt;&gt;"", R71+0&amp;","&amp;S71+0,"")</f>
        <v>1,3</v>
      </c>
      <c r="R71" s="45">
        <v>1</v>
      </c>
      <c r="S71" s="45">
        <v>3</v>
      </c>
      <c r="T71" s="13">
        <v>1</v>
      </c>
      <c r="U71" s="13">
        <v>11</v>
      </c>
      <c r="V71" s="30" t="str">
        <f>IF($A71&lt;&gt;"","0,0","")</f>
        <v>0,0</v>
      </c>
      <c r="W71" s="30" t="str">
        <f t="shared" si="32"/>
        <v>80,120</v>
      </c>
      <c r="Y71" s="13">
        <v>2</v>
      </c>
      <c r="Z71" s="13">
        <v>0.5</v>
      </c>
      <c r="AA71" s="13">
        <v>0.3</v>
      </c>
      <c r="AB71" s="13">
        <v>2</v>
      </c>
      <c r="AC71" s="13">
        <v>20</v>
      </c>
    </row>
    <row r="72" spans="1:29" x14ac:dyDescent="0.2">
      <c r="A72" s="13">
        <v>42011</v>
      </c>
      <c r="B72" s="13" t="str" cm="1">
        <f t="array" ref="B72">D72&amp;_xlfn.TEXTJOIN("",1,TEXT(E72:G72,"00"))</f>
        <v>1010200</v>
      </c>
      <c r="C72" s="61" t="str">
        <f t="shared" si="30"/>
        <v>42011,1010200</v>
      </c>
      <c r="D72" s="57">
        <v>1</v>
      </c>
      <c r="E72" s="57">
        <v>1</v>
      </c>
      <c r="F72" s="57">
        <f>T72</f>
        <v>2</v>
      </c>
      <c r="G72" s="57">
        <v>0</v>
      </c>
      <c r="H72" s="13">
        <v>201101</v>
      </c>
      <c r="I72" s="25" t="str">
        <f>IFERROR(VLOOKUP(H72,monster!A:D,4,0),"")</f>
        <v>地宫蝙蝠</v>
      </c>
      <c r="J72" s="25" t="str" cm="1">
        <f t="array" ref="J72">_xlfn.LET(_xlpm.v6p,ABS(ATAN2(M72,N72))*6/PI(),
_xlpm.output,_xlfn.IFS(_xlpm.v6p&lt;1,"正前",_xlpm.v6p&gt;5,"正后",_xlpm.v6p&gt;4,"后上",_xlpm.v6p&lt;2,"前上",TRUE,"顶部"),
IFERROR(_xlpm.output,""))</f>
        <v>前上</v>
      </c>
      <c r="K72" s="22" t="s">
        <v>52</v>
      </c>
      <c r="L72" s="30" t="str">
        <f t="shared" si="33"/>
        <v>15,10</v>
      </c>
      <c r="M72" s="45">
        <v>15</v>
      </c>
      <c r="N72" s="45">
        <v>10</v>
      </c>
      <c r="O72" s="30">
        <f t="shared" si="31"/>
        <v>1</v>
      </c>
      <c r="P72" s="13">
        <v>4</v>
      </c>
      <c r="Q72" s="30" t="str">
        <f>IF(R72&lt;&gt;"", R72+0&amp;","&amp;S72+0,"")</f>
        <v>1,3</v>
      </c>
      <c r="R72" s="45">
        <v>1</v>
      </c>
      <c r="S72" s="45">
        <v>3</v>
      </c>
      <c r="T72" s="13">
        <v>2</v>
      </c>
      <c r="U72" s="13">
        <v>11</v>
      </c>
      <c r="V72" s="30" t="str">
        <f t="shared" ref="V72:V74" si="34">IF($A72&lt;&gt;"","0,0","")</f>
        <v>0,0</v>
      </c>
      <c r="W72" s="30" t="str">
        <f t="shared" si="32"/>
        <v>80,120</v>
      </c>
      <c r="Y72" s="13">
        <v>2</v>
      </c>
      <c r="Z72" s="13">
        <v>0.5</v>
      </c>
      <c r="AA72" s="13">
        <v>0.3</v>
      </c>
      <c r="AB72" s="13">
        <v>2</v>
      </c>
      <c r="AC72" s="13">
        <v>20</v>
      </c>
    </row>
    <row r="73" spans="1:29" x14ac:dyDescent="0.2">
      <c r="A73" s="13">
        <v>42011</v>
      </c>
      <c r="B73" s="13" t="str" cm="1">
        <f t="array" ref="B73">D73&amp;_xlfn.TEXTJOIN("",1,TEXT(E73:G73,"00"))</f>
        <v>1010300</v>
      </c>
      <c r="C73" s="61" t="str">
        <f t="shared" si="30"/>
        <v>42011,1010300</v>
      </c>
      <c r="D73" s="57">
        <v>1</v>
      </c>
      <c r="E73" s="57">
        <v>1</v>
      </c>
      <c r="F73" s="57">
        <f>T73</f>
        <v>3</v>
      </c>
      <c r="G73" s="57">
        <v>0</v>
      </c>
      <c r="H73" s="13">
        <v>201101</v>
      </c>
      <c r="I73" s="25" t="str">
        <f>IFERROR(VLOOKUP(H73,monster!A:D,4,0),"")</f>
        <v>地宫蝙蝠</v>
      </c>
      <c r="J73" s="25" t="str" cm="1">
        <f t="array" ref="J73">_xlfn.LET(_xlpm.v6p,ABS(ATAN2(M73,N73))*6/PI(),
_xlpm.output,_xlfn.IFS(_xlpm.v6p&lt;1,"正前",_xlpm.v6p&gt;5,"正后",_xlpm.v6p&gt;4,"后上",_xlpm.v6p&lt;2,"前上",TRUE,"顶部"),
IFERROR(_xlpm.output,""))</f>
        <v>前上</v>
      </c>
      <c r="K73" s="22" t="s">
        <v>52</v>
      </c>
      <c r="L73" s="30" t="str">
        <f t="shared" si="33"/>
        <v>15,10</v>
      </c>
      <c r="M73" s="45">
        <v>15</v>
      </c>
      <c r="N73" s="45">
        <v>10</v>
      </c>
      <c r="O73" s="30">
        <f t="shared" si="31"/>
        <v>1</v>
      </c>
      <c r="P73" s="13">
        <v>12</v>
      </c>
      <c r="Q73" s="30" t="str">
        <f>IF(R73&lt;&gt;"", R73+0&amp;","&amp;S73+0,"")</f>
        <v>1,3</v>
      </c>
      <c r="R73" s="45">
        <v>1</v>
      </c>
      <c r="S73" s="45">
        <v>3</v>
      </c>
      <c r="T73" s="13">
        <v>3</v>
      </c>
      <c r="U73" s="13">
        <v>11</v>
      </c>
      <c r="V73" s="30" t="str">
        <f t="shared" si="34"/>
        <v>0,0</v>
      </c>
      <c r="W73" s="30" t="str">
        <f t="shared" si="32"/>
        <v>80,120</v>
      </c>
      <c r="Y73" s="13">
        <v>12</v>
      </c>
      <c r="Z73" s="13">
        <v>8</v>
      </c>
      <c r="AA73" s="13">
        <v>0.3</v>
      </c>
      <c r="AB73" s="13">
        <v>6</v>
      </c>
      <c r="AC73" s="13">
        <v>200</v>
      </c>
    </row>
    <row r="74" spans="1:29" x14ac:dyDescent="0.2">
      <c r="C74" s="61" t="str">
        <f t="shared" si="30"/>
        <v/>
      </c>
      <c r="I74" s="25" t="str">
        <f>IFERROR(VLOOKUP(H74,monster!A:D,4,0),"")</f>
        <v/>
      </c>
      <c r="J74" s="25" t="str" cm="1">
        <f t="array" ref="J74">_xlfn.LET(_xlpm.v6p,ABS(ATAN2(M74,N74))*6/PI(),
_xlpm.output,_xlfn.IFS(_xlpm.v6p&lt;1,"正前",_xlpm.v6p&gt;5,"正后",_xlpm.v6p&gt;4,"后上",_xlpm.v6p&lt;2,"前上",TRUE,"顶部"),
IFERROR(_xlpm.output,""))</f>
        <v/>
      </c>
      <c r="L74" s="30"/>
      <c r="O74" s="30" t="str">
        <f t="shared" si="31"/>
        <v/>
      </c>
      <c r="P74" s="13" t="s">
        <v>248</v>
      </c>
      <c r="Q74" s="30" t="str">
        <f t="shared" ref="Q74" si="35">IF(R74&lt;&gt;"", R74+0&amp;","&amp;S74+0,"")</f>
        <v/>
      </c>
      <c r="V74" s="30" t="str">
        <f t="shared" si="34"/>
        <v/>
      </c>
      <c r="W74" s="30" t="str">
        <f t="shared" si="32"/>
        <v/>
      </c>
      <c r="Y74" s="13" t="s">
        <v>248</v>
      </c>
    </row>
    <row r="75" spans="1:29" x14ac:dyDescent="0.2">
      <c r="A75" s="13">
        <v>42011</v>
      </c>
      <c r="B75" s="13" t="str" cm="1">
        <f t="array" ref="B75">D75&amp;_xlfn.TEXTJOIN("",1,TEXT(E75:G75,"00"))</f>
        <v>1020000</v>
      </c>
      <c r="C75" s="61" t="str">
        <f t="shared" si="30"/>
        <v>42011,1020000</v>
      </c>
      <c r="D75" s="57">
        <v>1</v>
      </c>
      <c r="E75" s="57">
        <v>2</v>
      </c>
      <c r="F75" s="57">
        <f>T75</f>
        <v>0</v>
      </c>
      <c r="G75" s="57">
        <v>0</v>
      </c>
      <c r="H75" s="13">
        <v>201101</v>
      </c>
      <c r="I75" s="25" t="str">
        <f>IFERROR(VLOOKUP(H75,monster!A:D,4,0),"")</f>
        <v>地宫蝙蝠</v>
      </c>
      <c r="J75" s="25" t="str" cm="1">
        <f t="array" ref="J75">_xlfn.LET(_xlpm.v6p,ABS(ATAN2(M75,N75))*6/PI(),
_xlpm.output,_xlfn.IFS(_xlpm.v6p&lt;1,"正前",_xlpm.v6p&gt;5,"正后",_xlpm.v6p&gt;4,"后上",_xlpm.v6p&lt;2,"前上",TRUE,"顶部"),
IFERROR(_xlpm.output,""))</f>
        <v>后上</v>
      </c>
      <c r="K75" s="22" t="s">
        <v>52</v>
      </c>
      <c r="L75" s="30" t="str">
        <f t="shared" ref="L75:L78" si="36">M75+0&amp;","&amp;N75+0</f>
        <v>-15,10</v>
      </c>
      <c r="M75" s="45">
        <v>-15</v>
      </c>
      <c r="N75" s="45">
        <v>10</v>
      </c>
      <c r="O75" s="30">
        <f t="shared" si="31"/>
        <v>1</v>
      </c>
      <c r="P75" s="13">
        <v>12</v>
      </c>
      <c r="Q75" s="30" t="str">
        <f>IF(R75&lt;&gt;"", R75+0&amp;","&amp;S75+0,"")</f>
        <v>1,3</v>
      </c>
      <c r="R75" s="45">
        <v>1</v>
      </c>
      <c r="S75" s="45">
        <v>3</v>
      </c>
      <c r="T75" s="13">
        <v>0</v>
      </c>
      <c r="U75" s="13">
        <v>11</v>
      </c>
      <c r="V75" s="48" t="s">
        <v>204</v>
      </c>
      <c r="W75" s="30" t="str">
        <f t="shared" si="32"/>
        <v>80,120</v>
      </c>
      <c r="Y75" s="13">
        <v>2</v>
      </c>
      <c r="Z75" s="13">
        <v>2</v>
      </c>
      <c r="AA75" s="13">
        <v>0.3</v>
      </c>
      <c r="AB75" s="13">
        <v>4</v>
      </c>
      <c r="AC75" s="13">
        <v>100</v>
      </c>
    </row>
    <row r="76" spans="1:29" x14ac:dyDescent="0.2">
      <c r="A76" s="13">
        <v>42011</v>
      </c>
      <c r="B76" s="13" t="str" cm="1">
        <f t="array" ref="B76">D76&amp;_xlfn.TEXTJOIN("",1,TEXT(E76:G76,"00"))</f>
        <v>1020100</v>
      </c>
      <c r="C76" s="61" t="str">
        <f t="shared" si="30"/>
        <v>42011,1020100</v>
      </c>
      <c r="D76" s="57">
        <v>1</v>
      </c>
      <c r="E76" s="57">
        <v>2</v>
      </c>
      <c r="F76" s="57">
        <f>T76</f>
        <v>1</v>
      </c>
      <c r="G76" s="57">
        <v>0</v>
      </c>
      <c r="H76" s="13">
        <v>201101</v>
      </c>
      <c r="I76" s="25" t="str">
        <f>IFERROR(VLOOKUP(H76,monster!A:D,4,0),"")</f>
        <v>地宫蝙蝠</v>
      </c>
      <c r="J76" s="25" t="str" cm="1">
        <f t="array" ref="J76">_xlfn.LET(_xlpm.v6p,ABS(ATAN2(M76,N76))*6/PI(),
_xlpm.output,_xlfn.IFS(_xlpm.v6p&lt;1,"正前",_xlpm.v6p&gt;5,"正后",_xlpm.v6p&gt;4,"后上",_xlpm.v6p&lt;2,"前上",TRUE,"顶部"),
IFERROR(_xlpm.output,""))</f>
        <v>后上</v>
      </c>
      <c r="K76" s="22" t="s">
        <v>52</v>
      </c>
      <c r="L76" s="30" t="str">
        <f t="shared" si="36"/>
        <v>-15,10</v>
      </c>
      <c r="M76" s="45">
        <v>-15</v>
      </c>
      <c r="N76" s="45">
        <v>10</v>
      </c>
      <c r="O76" s="30">
        <f t="shared" si="31"/>
        <v>1</v>
      </c>
      <c r="P76" s="13">
        <v>4</v>
      </c>
      <c r="Q76" s="30" t="str">
        <f>IF(R76&lt;&gt;"", R76+0&amp;","&amp;S76+0,"")</f>
        <v>1,3</v>
      </c>
      <c r="R76" s="45">
        <v>1</v>
      </c>
      <c r="S76" s="45">
        <v>3</v>
      </c>
      <c r="T76" s="13">
        <v>1</v>
      </c>
      <c r="U76" s="13">
        <v>11</v>
      </c>
      <c r="V76" s="30" t="str">
        <f t="shared" ref="V76:V89" si="37">IF($A76&lt;&gt;"","0,0","")</f>
        <v>0,0</v>
      </c>
      <c r="W76" s="30" t="str">
        <f t="shared" si="32"/>
        <v>80,120</v>
      </c>
      <c r="Y76" s="13">
        <v>2</v>
      </c>
      <c r="Z76" s="13">
        <v>0.5</v>
      </c>
      <c r="AA76" s="13">
        <v>0.3</v>
      </c>
      <c r="AB76" s="13">
        <v>2</v>
      </c>
      <c r="AC76" s="13">
        <v>20</v>
      </c>
    </row>
    <row r="77" spans="1:29" x14ac:dyDescent="0.2">
      <c r="A77" s="13">
        <v>42011</v>
      </c>
      <c r="B77" s="13" t="str" cm="1">
        <f t="array" ref="B77">D77&amp;_xlfn.TEXTJOIN("",1,TEXT(E77:G77,"00"))</f>
        <v>1020200</v>
      </c>
      <c r="C77" s="61" t="str">
        <f t="shared" si="30"/>
        <v>42011,1020200</v>
      </c>
      <c r="D77" s="57">
        <v>1</v>
      </c>
      <c r="E77" s="57">
        <v>2</v>
      </c>
      <c r="F77" s="57">
        <f>T77</f>
        <v>2</v>
      </c>
      <c r="G77" s="57">
        <v>0</v>
      </c>
      <c r="H77" s="13">
        <v>201101</v>
      </c>
      <c r="I77" s="25" t="str">
        <f>IFERROR(VLOOKUP(H77,monster!A:D,4,0),"")</f>
        <v>地宫蝙蝠</v>
      </c>
      <c r="J77" s="25" t="str" cm="1">
        <f t="array" ref="J77">_xlfn.LET(_xlpm.v6p,ABS(ATAN2(M77,N77))*6/PI(),
_xlpm.output,_xlfn.IFS(_xlpm.v6p&lt;1,"正前",_xlpm.v6p&gt;5,"正后",_xlpm.v6p&gt;4,"后上",_xlpm.v6p&lt;2,"前上",TRUE,"顶部"),
IFERROR(_xlpm.output,""))</f>
        <v>后上</v>
      </c>
      <c r="K77" s="22" t="s">
        <v>52</v>
      </c>
      <c r="L77" s="30" t="str">
        <f t="shared" si="36"/>
        <v>-15,10</v>
      </c>
      <c r="M77" s="45">
        <v>-15</v>
      </c>
      <c r="N77" s="45">
        <v>10</v>
      </c>
      <c r="O77" s="30">
        <f t="shared" si="31"/>
        <v>1</v>
      </c>
      <c r="P77" s="13">
        <v>20</v>
      </c>
      <c r="Q77" s="30" t="str">
        <f>IF(R77&lt;&gt;"", R77+0&amp;","&amp;S77+0,"")</f>
        <v>1,3</v>
      </c>
      <c r="R77" s="45">
        <v>1</v>
      </c>
      <c r="S77" s="45">
        <v>3</v>
      </c>
      <c r="T77" s="13">
        <v>2</v>
      </c>
      <c r="U77" s="13">
        <v>11</v>
      </c>
      <c r="V77" s="30" t="str">
        <f t="shared" si="37"/>
        <v>0,0</v>
      </c>
      <c r="W77" s="30" t="str">
        <f t="shared" si="32"/>
        <v>80,120</v>
      </c>
      <c r="Y77" s="13">
        <v>2</v>
      </c>
      <c r="Z77" s="13">
        <v>0.5</v>
      </c>
      <c r="AA77" s="13">
        <v>0.3</v>
      </c>
      <c r="AB77" s="13">
        <v>2</v>
      </c>
      <c r="AC77" s="13">
        <v>20</v>
      </c>
    </row>
    <row r="78" spans="1:29" x14ac:dyDescent="0.2">
      <c r="A78" s="13">
        <v>42011</v>
      </c>
      <c r="B78" s="13" t="str" cm="1">
        <f t="array" ref="B78">D78&amp;_xlfn.TEXTJOIN("",1,TEXT(E78:G78,"00"))</f>
        <v>1020300</v>
      </c>
      <c r="C78" s="61" t="str">
        <f t="shared" si="30"/>
        <v>42011,1020300</v>
      </c>
      <c r="D78" s="57">
        <v>1</v>
      </c>
      <c r="E78" s="57">
        <v>2</v>
      </c>
      <c r="F78" s="57">
        <f>T78</f>
        <v>3</v>
      </c>
      <c r="G78" s="57">
        <v>0</v>
      </c>
      <c r="H78" s="13">
        <v>201101</v>
      </c>
      <c r="I78" s="25" t="str">
        <f>IFERROR(VLOOKUP(H78,monster!A:D,4,0),"")</f>
        <v>地宫蝙蝠</v>
      </c>
      <c r="J78" s="25" t="str" cm="1">
        <f t="array" ref="J78">_xlfn.LET(_xlpm.v6p,ABS(ATAN2(M78,N78))*6/PI(),
_xlpm.output,_xlfn.IFS(_xlpm.v6p&lt;1,"正前",_xlpm.v6p&gt;5,"正后",_xlpm.v6p&gt;4,"后上",_xlpm.v6p&lt;2,"前上",TRUE,"顶部"),
IFERROR(_xlpm.output,""))</f>
        <v>后上</v>
      </c>
      <c r="K78" s="22" t="s">
        <v>52</v>
      </c>
      <c r="L78" s="30" t="str">
        <f t="shared" si="36"/>
        <v>-15,10</v>
      </c>
      <c r="M78" s="45">
        <v>-15</v>
      </c>
      <c r="N78" s="45">
        <v>10</v>
      </c>
      <c r="O78" s="30">
        <f t="shared" si="31"/>
        <v>1</v>
      </c>
      <c r="P78" s="13">
        <v>20</v>
      </c>
      <c r="Q78" s="30" t="str">
        <f>IF(R78&lt;&gt;"", R78+0&amp;","&amp;S78+0,"")</f>
        <v>1,3</v>
      </c>
      <c r="R78" s="45">
        <v>1</v>
      </c>
      <c r="S78" s="45">
        <v>3</v>
      </c>
      <c r="T78" s="13">
        <v>3</v>
      </c>
      <c r="U78" s="13">
        <v>11</v>
      </c>
      <c r="V78" s="30" t="str">
        <f t="shared" si="37"/>
        <v>0,0</v>
      </c>
      <c r="W78" s="30" t="str">
        <f t="shared" si="32"/>
        <v>80,120</v>
      </c>
      <c r="Y78" s="13">
        <v>40</v>
      </c>
      <c r="Z78" s="13">
        <v>6</v>
      </c>
      <c r="AA78" s="13">
        <v>0.3</v>
      </c>
      <c r="AB78" s="13">
        <v>6</v>
      </c>
      <c r="AC78" s="13">
        <v>200</v>
      </c>
    </row>
    <row r="79" spans="1:29" x14ac:dyDescent="0.2">
      <c r="C79" s="61" t="str">
        <f t="shared" si="30"/>
        <v/>
      </c>
      <c r="I79" s="25" t="str">
        <f>IFERROR(VLOOKUP(H79,monster!A:D,4,0),"")</f>
        <v/>
      </c>
      <c r="K79" s="22"/>
      <c r="L79" s="30"/>
      <c r="O79" s="30" t="str">
        <f t="shared" si="31"/>
        <v/>
      </c>
      <c r="P79" s="13" t="s">
        <v>248</v>
      </c>
      <c r="Q79" s="30" t="str">
        <f t="shared" ref="Q79" si="38">IF(R79&lt;&gt;"", R79+0&amp;","&amp;S79+0,"")</f>
        <v/>
      </c>
      <c r="V79" s="30" t="str">
        <f t="shared" si="37"/>
        <v/>
      </c>
      <c r="W79" s="30" t="str">
        <f t="shared" si="32"/>
        <v/>
      </c>
      <c r="Y79" s="13" t="s">
        <v>248</v>
      </c>
    </row>
    <row r="80" spans="1:29" x14ac:dyDescent="0.2">
      <c r="A80" s="13">
        <v>42011</v>
      </c>
      <c r="B80" s="13" t="str" cm="1">
        <f t="array" ref="B80">D80&amp;_xlfn.TEXTJOIN("",1,TEXT(E80:G80,"00"))</f>
        <v>3010000</v>
      </c>
      <c r="C80" s="61" t="str">
        <f t="shared" si="30"/>
        <v>42011,3010000</v>
      </c>
      <c r="D80" s="57">
        <v>3</v>
      </c>
      <c r="E80" s="57">
        <v>1</v>
      </c>
      <c r="F80" s="57">
        <v>0</v>
      </c>
      <c r="G80" s="57">
        <v>0</v>
      </c>
      <c r="H80" s="13">
        <v>201103</v>
      </c>
      <c r="I80" s="25" t="str">
        <f>IFERROR(VLOOKUP(H80,monster!A:D,4,0),"")</f>
        <v>跳虫</v>
      </c>
      <c r="J80" s="25" t="str" cm="1">
        <f t="array" ref="J80">_xlfn.LET(_xlpm.v6p,ABS(ATAN2(M80,N80))*6/PI(),
_xlpm.output,_xlfn.IFS(_xlpm.v6p&lt;1,"正前",_xlpm.v6p&gt;5,"正后",_xlpm.v6p&gt;4,"后上",_xlpm.v6p&lt;2,"前上",TRUE,"顶部"),
IFERROR(_xlpm.output,""))</f>
        <v>正后</v>
      </c>
      <c r="K80" s="22" t="s">
        <v>52</v>
      </c>
      <c r="L80" s="30" t="str">
        <f t="shared" ref="L80:L82" si="39">M80+0&amp;","&amp;N80+0</f>
        <v>-14,-1</v>
      </c>
      <c r="M80" s="45">
        <v>-14</v>
      </c>
      <c r="N80" s="45">
        <v>-1</v>
      </c>
      <c r="O80" s="30" t="str">
        <f t="shared" si="31"/>
        <v/>
      </c>
      <c r="P80" s="13">
        <v>4</v>
      </c>
      <c r="Q80" s="30"/>
      <c r="T80" s="13">
        <v>0</v>
      </c>
      <c r="U80" s="13">
        <v>11</v>
      </c>
      <c r="V80" s="30" t="str">
        <f t="shared" si="37"/>
        <v>0,0</v>
      </c>
      <c r="W80" s="30" t="str">
        <f t="shared" si="32"/>
        <v>100,220</v>
      </c>
      <c r="X80" s="45" t="str">
        <f>"100,220"</f>
        <v>100,220</v>
      </c>
      <c r="Y80" s="13">
        <v>1.44</v>
      </c>
      <c r="Z80" s="13">
        <v>7.4999999999999997E-2</v>
      </c>
      <c r="AA80" s="13">
        <v>0.25</v>
      </c>
      <c r="AB80" s="13">
        <v>2</v>
      </c>
      <c r="AC80" s="13">
        <v>3</v>
      </c>
    </row>
    <row r="81" spans="1:29" x14ac:dyDescent="0.2">
      <c r="A81" s="13">
        <v>42011</v>
      </c>
      <c r="B81" s="13" t="str" cm="1">
        <f t="array" ref="B81">D81&amp;_xlfn.TEXTJOIN("",1,TEXT(E81:G81,"00"))</f>
        <v>3020000</v>
      </c>
      <c r="C81" s="61" t="str">
        <f t="shared" si="30"/>
        <v>42011,3020000</v>
      </c>
      <c r="D81" s="57">
        <v>3</v>
      </c>
      <c r="E81" s="57">
        <v>2</v>
      </c>
      <c r="F81" s="57">
        <v>0</v>
      </c>
      <c r="G81" s="57">
        <v>0</v>
      </c>
      <c r="H81" s="13">
        <v>201103</v>
      </c>
      <c r="I81" s="25" t="str">
        <f>IFERROR(VLOOKUP(H81,monster!A:D,4,0),"")</f>
        <v>跳虫</v>
      </c>
      <c r="J81" s="25" t="str" cm="1">
        <f t="array" ref="J81">_xlfn.LET(_xlpm.v6p,ABS(ATAN2(M81,N81))*6/PI(),
_xlpm.output,_xlfn.IFS(_xlpm.v6p&lt;1,"正前",_xlpm.v6p&gt;5,"正后",_xlpm.v6p&gt;4,"后上",_xlpm.v6p&lt;2,"前上",TRUE,"顶部"),
IFERROR(_xlpm.output,""))</f>
        <v>正前</v>
      </c>
      <c r="K81" s="22" t="s">
        <v>52</v>
      </c>
      <c r="L81" s="30" t="str">
        <f t="shared" si="39"/>
        <v>14,-1</v>
      </c>
      <c r="M81" s="45">
        <v>14</v>
      </c>
      <c r="N81" s="45">
        <v>-1</v>
      </c>
      <c r="O81" s="30" t="str">
        <f t="shared" si="31"/>
        <v/>
      </c>
      <c r="P81" s="13">
        <v>4</v>
      </c>
      <c r="Q81" s="30"/>
      <c r="T81" s="13">
        <v>0</v>
      </c>
      <c r="U81" s="13">
        <v>11</v>
      </c>
      <c r="V81" s="30" t="str">
        <f t="shared" si="37"/>
        <v>0,0</v>
      </c>
      <c r="W81" s="30" t="str">
        <f t="shared" si="32"/>
        <v>100,220</v>
      </c>
      <c r="X81" s="45" t="str">
        <f>"100,220"</f>
        <v>100,220</v>
      </c>
      <c r="Y81" s="13">
        <v>1.48</v>
      </c>
      <c r="Z81" s="13">
        <v>8.2000000000000003E-2</v>
      </c>
      <c r="AA81" s="13">
        <v>0.25</v>
      </c>
      <c r="AB81" s="13">
        <v>2</v>
      </c>
      <c r="AC81" s="13">
        <v>3</v>
      </c>
    </row>
    <row r="82" spans="1:29" x14ac:dyDescent="0.2">
      <c r="A82" s="13">
        <v>42011</v>
      </c>
      <c r="B82" s="13" t="str" cm="1">
        <f t="array" ref="B82">D82&amp;_xlfn.TEXTJOIN("",1,TEXT(E82:G82,"00"))</f>
        <v>3030001</v>
      </c>
      <c r="C82" s="61" t="str">
        <f t="shared" si="30"/>
        <v>42011,3030001</v>
      </c>
      <c r="D82" s="57">
        <v>3</v>
      </c>
      <c r="E82" s="57">
        <v>3</v>
      </c>
      <c r="F82" s="57">
        <v>0</v>
      </c>
      <c r="G82" s="57">
        <v>1</v>
      </c>
      <c r="H82" s="13">
        <v>201103</v>
      </c>
      <c r="I82" s="25" t="str">
        <f>IFERROR(VLOOKUP(H82,monster!A:D,4,0),"")</f>
        <v>跳虫</v>
      </c>
      <c r="J82" s="25" t="str" cm="1">
        <f t="array" ref="J82">_xlfn.LET(_xlpm.v6p,ABS(ATAN2(M82,N82))*6/PI(),
_xlpm.output,_xlfn.IFS(_xlpm.v6p&lt;1,"正前",_xlpm.v6p&gt;5,"正后",_xlpm.v6p&gt;4,"后上",_xlpm.v6p&lt;2,"前上",TRUE,"顶部"),
IFERROR(_xlpm.output,""))</f>
        <v>顶部</v>
      </c>
      <c r="K82" s="22" t="s">
        <v>52</v>
      </c>
      <c r="L82" s="30" t="str">
        <f t="shared" si="39"/>
        <v>3,12</v>
      </c>
      <c r="M82" s="45">
        <v>3</v>
      </c>
      <c r="N82" s="45">
        <v>12</v>
      </c>
      <c r="O82" s="30" t="str">
        <f t="shared" si="31"/>
        <v/>
      </c>
      <c r="P82" s="13">
        <v>4</v>
      </c>
      <c r="Q82" s="30"/>
      <c r="T82" s="13">
        <v>0</v>
      </c>
      <c r="U82" s="13">
        <v>11</v>
      </c>
      <c r="V82" s="30" t="str">
        <f t="shared" si="37"/>
        <v>0,0</v>
      </c>
      <c r="W82" s="30" t="str">
        <f t="shared" si="32"/>
        <v>100,220</v>
      </c>
      <c r="X82" s="45" t="str">
        <f>"100,220"</f>
        <v>100,220</v>
      </c>
      <c r="Y82" s="13">
        <v>0.88</v>
      </c>
      <c r="Z82" s="13">
        <v>5.0999999999999997E-2</v>
      </c>
      <c r="AA82" s="13">
        <v>0.25</v>
      </c>
      <c r="AB82" s="13">
        <v>2</v>
      </c>
      <c r="AC82" s="13">
        <v>3</v>
      </c>
    </row>
    <row r="83" spans="1:29" x14ac:dyDescent="0.2">
      <c r="C83" s="61" t="str">
        <f t="shared" si="30"/>
        <v/>
      </c>
      <c r="I83" s="25" t="str">
        <f>IFERROR(VLOOKUP(H83,monster!A:D,4,0),"")</f>
        <v/>
      </c>
      <c r="J83" s="25" t="str" cm="1">
        <f t="array" ref="J83">_xlfn.LET(_xlpm.v6p,ABS(ATAN2(M83,N83))*6/PI(),
_xlpm.output,_xlfn.IFS(_xlpm.v6p&lt;1,"正前",_xlpm.v6p&gt;5,"正后",_xlpm.v6p&gt;4,"后上",_xlpm.v6p&lt;2,"前上",TRUE,"顶部"),
IFERROR(_xlpm.output,""))</f>
        <v/>
      </c>
      <c r="L83" s="30"/>
      <c r="O83" s="30" t="str">
        <f t="shared" si="31"/>
        <v/>
      </c>
      <c r="P83" s="13" t="s">
        <v>248</v>
      </c>
      <c r="Q83" s="30" t="str">
        <f t="shared" ref="Q83:Q89" si="40">IF(R83&lt;&gt;"", R83+0&amp;","&amp;S83+0,"")</f>
        <v/>
      </c>
      <c r="V83" s="30" t="str">
        <f t="shared" si="37"/>
        <v/>
      </c>
      <c r="W83" s="30" t="str">
        <f t="shared" si="32"/>
        <v/>
      </c>
      <c r="Y83" s="13" t="s">
        <v>248</v>
      </c>
    </row>
    <row r="84" spans="1:29" x14ac:dyDescent="0.2">
      <c r="A84" s="13">
        <v>42011</v>
      </c>
      <c r="B84" s="13" t="str" cm="1">
        <f t="array" ref="B84">D84&amp;_xlfn.TEXTJOIN("",1,TEXT(E84:G84,"00"))</f>
        <v>4010000</v>
      </c>
      <c r="C84" s="61" t="str">
        <f t="shared" si="30"/>
        <v>42011,4010000</v>
      </c>
      <c r="D84" s="57">
        <v>4</v>
      </c>
      <c r="E84" s="57">
        <v>1</v>
      </c>
      <c r="F84" s="57">
        <v>0</v>
      </c>
      <c r="G84" s="57">
        <v>0</v>
      </c>
      <c r="H84" s="13">
        <v>201107</v>
      </c>
      <c r="I84" s="25" t="str">
        <f>IFERROR(VLOOKUP(H84,monster!A:D,4,0),"")</f>
        <v>流浪洞穴人</v>
      </c>
      <c r="J84" s="25" t="str" cm="1">
        <f t="array" ref="J84">_xlfn.LET(_xlpm.v6p,ABS(ATAN2(M84,N84))*6/PI(),
_xlpm.output,_xlfn.IFS(_xlpm.v6p&lt;1,"正前",_xlpm.v6p&gt;5,"正后",_xlpm.v6p&gt;4,"后上",_xlpm.v6p&lt;2,"前上",TRUE,"顶部"),
IFERROR(_xlpm.output,""))</f>
        <v>正前</v>
      </c>
      <c r="K84" s="22" t="s">
        <v>52</v>
      </c>
      <c r="L84" s="30" t="str">
        <f>M84+0&amp;","&amp;N84+0</f>
        <v>18,-1</v>
      </c>
      <c r="M84" s="45">
        <v>18</v>
      </c>
      <c r="N84" s="45">
        <v>-1</v>
      </c>
      <c r="O84" s="30">
        <f t="shared" si="31"/>
        <v>1</v>
      </c>
      <c r="P84" s="13">
        <v>28</v>
      </c>
      <c r="Q84" s="30" t="str">
        <f t="shared" si="40"/>
        <v>2,3</v>
      </c>
      <c r="R84" s="45">
        <v>2</v>
      </c>
      <c r="S84" s="45">
        <v>3</v>
      </c>
      <c r="T84" s="13">
        <v>0</v>
      </c>
      <c r="U84" s="13">
        <v>11</v>
      </c>
      <c r="V84" s="30" t="str">
        <f t="shared" si="37"/>
        <v>0,0</v>
      </c>
      <c r="W84" s="30" t="str">
        <f t="shared" si="32"/>
        <v>80,120</v>
      </c>
      <c r="Y84" s="13">
        <v>0.8</v>
      </c>
      <c r="Z84" s="13">
        <v>1.5</v>
      </c>
      <c r="AA84" s="13">
        <v>0.6</v>
      </c>
      <c r="AB84" s="26"/>
      <c r="AC84" s="26"/>
    </row>
    <row r="85" spans="1:29" x14ac:dyDescent="0.2">
      <c r="A85" s="13">
        <v>42011</v>
      </c>
      <c r="B85" s="13" t="str" cm="1">
        <f t="array" ref="B85">D85&amp;_xlfn.TEXTJOIN("",1,TEXT(E85:G85,"00"))</f>
        <v>4020001</v>
      </c>
      <c r="C85" s="61" t="str">
        <f t="shared" si="30"/>
        <v>42011,4020001</v>
      </c>
      <c r="D85" s="57">
        <v>4</v>
      </c>
      <c r="E85" s="57">
        <v>2</v>
      </c>
      <c r="F85" s="57">
        <v>0</v>
      </c>
      <c r="G85" s="57">
        <v>1</v>
      </c>
      <c r="H85" s="13">
        <v>201107</v>
      </c>
      <c r="I85" s="25" t="str">
        <f>IFERROR(VLOOKUP(H85,monster!A:D,4,0),"")</f>
        <v>流浪洞穴人</v>
      </c>
      <c r="J85" s="25" t="str" cm="1">
        <f t="array" ref="J85">_xlfn.LET(_xlpm.v6p,ABS(ATAN2(M85,N85))*6/PI(),
_xlpm.output,_xlfn.IFS(_xlpm.v6p&lt;1,"正前",_xlpm.v6p&gt;5,"正后",_xlpm.v6p&gt;4,"后上",_xlpm.v6p&lt;2,"前上",TRUE,"顶部"),
IFERROR(_xlpm.output,""))</f>
        <v>正前</v>
      </c>
      <c r="K85" s="22" t="s">
        <v>52</v>
      </c>
      <c r="L85" s="30" t="str">
        <f>M85+0&amp;","&amp;N85+0</f>
        <v>18,-1</v>
      </c>
      <c r="M85" s="45">
        <v>18</v>
      </c>
      <c r="N85" s="45">
        <v>-1</v>
      </c>
      <c r="O85" s="30" t="str">
        <f t="shared" si="31"/>
        <v/>
      </c>
      <c r="P85" s="26" t="s">
        <v>248</v>
      </c>
      <c r="Q85" s="30" t="str">
        <f t="shared" si="40"/>
        <v/>
      </c>
      <c r="T85" s="13">
        <v>0</v>
      </c>
      <c r="U85" s="13">
        <v>11</v>
      </c>
      <c r="V85" s="30" t="str">
        <f t="shared" si="37"/>
        <v>0,0</v>
      </c>
      <c r="W85" s="30" t="str">
        <f t="shared" si="32"/>
        <v>80,120</v>
      </c>
      <c r="Y85" s="26" t="s">
        <v>248</v>
      </c>
      <c r="Z85" s="26"/>
      <c r="AA85" s="13">
        <v>0.6</v>
      </c>
      <c r="AB85" s="13">
        <v>2</v>
      </c>
      <c r="AC85" s="13">
        <v>10.199999999999999</v>
      </c>
    </row>
    <row r="86" spans="1:29" x14ac:dyDescent="0.2">
      <c r="A86" s="13">
        <v>42011</v>
      </c>
      <c r="B86" s="13" t="str" cm="1">
        <f t="array" ref="B86">D86&amp;_xlfn.TEXTJOIN("",1,TEXT(E86:G86,"00"))</f>
        <v>4020002</v>
      </c>
      <c r="C86" s="61" t="str">
        <f t="shared" si="30"/>
        <v>42011,4020002</v>
      </c>
      <c r="D86" s="57">
        <v>4</v>
      </c>
      <c r="E86" s="57">
        <v>2</v>
      </c>
      <c r="F86" s="57">
        <v>0</v>
      </c>
      <c r="G86" s="57">
        <v>2</v>
      </c>
      <c r="H86" s="13">
        <v>201107</v>
      </c>
      <c r="I86" s="25" t="str">
        <f>IFERROR(VLOOKUP(H86,monster!A:D,4,0),"")</f>
        <v>流浪洞穴人</v>
      </c>
      <c r="J86" s="25" t="str" cm="1">
        <f t="array" ref="J86">_xlfn.LET(_xlpm.v6p,ABS(ATAN2(M86,N86))*6/PI(),
_xlpm.output,_xlfn.IFS(_xlpm.v6p&lt;1,"正前",_xlpm.v6p&gt;5,"正后",_xlpm.v6p&gt;4,"后上",_xlpm.v6p&lt;2,"前上",TRUE,"顶部"),
IFERROR(_xlpm.output,""))</f>
        <v>正后</v>
      </c>
      <c r="K86" s="22" t="s">
        <v>52</v>
      </c>
      <c r="L86" s="30" t="str">
        <f t="shared" ref="L86" si="41">M86+0&amp;","&amp;N86+0</f>
        <v>-14,-1</v>
      </c>
      <c r="M86" s="45">
        <v>-14</v>
      </c>
      <c r="N86" s="45">
        <v>-1</v>
      </c>
      <c r="O86" s="30" t="str">
        <f t="shared" si="31"/>
        <v/>
      </c>
      <c r="P86" s="26" t="s">
        <v>248</v>
      </c>
      <c r="Q86" s="30" t="str">
        <f t="shared" si="40"/>
        <v/>
      </c>
      <c r="T86" s="13">
        <v>0</v>
      </c>
      <c r="U86" s="13">
        <v>11</v>
      </c>
      <c r="V86" s="30" t="str">
        <f t="shared" si="37"/>
        <v>0,0</v>
      </c>
      <c r="W86" s="30" t="str">
        <f t="shared" si="32"/>
        <v>80,120</v>
      </c>
      <c r="Y86" s="26" t="s">
        <v>248</v>
      </c>
      <c r="Z86" s="26"/>
      <c r="AA86" s="13">
        <v>0.6</v>
      </c>
      <c r="AB86" s="13">
        <v>2</v>
      </c>
      <c r="AC86" s="13">
        <v>6.8</v>
      </c>
    </row>
    <row r="87" spans="1:29" x14ac:dyDescent="0.2">
      <c r="C87" s="61" t="str">
        <f t="shared" si="30"/>
        <v/>
      </c>
      <c r="I87" s="25" t="str">
        <f>IFERROR(VLOOKUP(H87,monster!A:D,4,0),"")</f>
        <v/>
      </c>
      <c r="O87" s="30" t="str">
        <f t="shared" si="31"/>
        <v/>
      </c>
      <c r="P87" s="13" t="s">
        <v>248</v>
      </c>
      <c r="Q87" s="30" t="str">
        <f>IF(R87&lt;&gt;"", R87+0&amp;","&amp;S87+0,"")</f>
        <v/>
      </c>
      <c r="V87" s="30" t="str">
        <f>IF($A87&lt;&gt;"","0,0","")</f>
        <v/>
      </c>
      <c r="W87" s="30" t="str">
        <f t="shared" si="32"/>
        <v/>
      </c>
      <c r="Y87" s="13" t="s">
        <v>248</v>
      </c>
    </row>
    <row r="88" spans="1:29" x14ac:dyDescent="0.2">
      <c r="A88" s="13">
        <v>42011</v>
      </c>
      <c r="B88" s="13" t="str" cm="1">
        <f t="array" ref="B88">D88&amp;_xlfn.TEXTJOIN("",1,TEXT(E88:G88,"00"))</f>
        <v>6010001</v>
      </c>
      <c r="C88" s="61" t="str">
        <f t="shared" si="30"/>
        <v>42011,6010001</v>
      </c>
      <c r="D88" s="57">
        <v>6</v>
      </c>
      <c r="E88" s="57">
        <v>1</v>
      </c>
      <c r="F88" s="57">
        <f t="shared" ref="F88" si="42">T88</f>
        <v>0</v>
      </c>
      <c r="G88" s="57">
        <v>1</v>
      </c>
      <c r="H88" s="13">
        <v>201105</v>
      </c>
      <c r="I88" s="25" t="str">
        <f>IFERROR(VLOOKUP(H88,monster!A:D,4,0),"")</f>
        <v>跳虫骑手</v>
      </c>
      <c r="J88" s="25" t="str" cm="1">
        <f t="array" ref="J88">_xlfn.LET(_xlpm.v6p,ABS(ATAN2(M88,N88))*6/PI(),
_xlpm.output,_xlfn.IFS(_xlpm.v6p&lt;1,"正前",_xlpm.v6p&gt;5,"正后",_xlpm.v6p&gt;4,"后上",_xlpm.v6p&lt;2,"前上",TRUE,"顶部"),
IFERROR(_xlpm.output,""))</f>
        <v>正前</v>
      </c>
      <c r="K88" s="22" t="s">
        <v>52</v>
      </c>
      <c r="L88" s="30" t="str">
        <f>M88+0&amp;","&amp;N88+0</f>
        <v>14,-1</v>
      </c>
      <c r="M88" s="45">
        <v>14</v>
      </c>
      <c r="N88" s="45">
        <v>-1</v>
      </c>
      <c r="O88" s="30" t="str">
        <f t="shared" si="31"/>
        <v/>
      </c>
      <c r="P88" s="13">
        <v>8</v>
      </c>
      <c r="Q88" s="30" t="str">
        <f>IF(R88&lt;&gt;"", R88+0&amp;","&amp;S88+0,"")</f>
        <v/>
      </c>
      <c r="T88" s="13">
        <v>0</v>
      </c>
      <c r="U88" s="13">
        <v>11</v>
      </c>
      <c r="V88" s="30" t="str">
        <f>IF($A88&lt;&gt;"","0,0","")</f>
        <v>0,0</v>
      </c>
      <c r="W88" s="30" t="str">
        <f t="shared" si="32"/>
        <v>1000,1120</v>
      </c>
      <c r="X88" s="45" t="str">
        <f>"1000,1120"</f>
        <v>1000,1120</v>
      </c>
      <c r="Y88" s="13">
        <v>2.44</v>
      </c>
      <c r="Z88" s="13">
        <v>0.06</v>
      </c>
      <c r="AA88" s="13">
        <v>1.2</v>
      </c>
      <c r="AB88" s="26"/>
      <c r="AC88" s="26"/>
    </row>
    <row r="89" spans="1:29" x14ac:dyDescent="0.2">
      <c r="C89" s="61" t="str">
        <f t="shared" si="30"/>
        <v/>
      </c>
      <c r="I89" s="25" t="str">
        <f>IFERROR(VLOOKUP(H89,monster!A:D,4,0),"")</f>
        <v/>
      </c>
      <c r="O89" s="30" t="str">
        <f t="shared" si="31"/>
        <v/>
      </c>
      <c r="P89" s="13" t="s">
        <v>248</v>
      </c>
      <c r="Q89" s="30" t="str">
        <f t="shared" si="40"/>
        <v/>
      </c>
      <c r="V89" s="30" t="str">
        <f t="shared" si="37"/>
        <v/>
      </c>
      <c r="W89" s="30" t="str">
        <f t="shared" si="32"/>
        <v/>
      </c>
      <c r="Y89" s="13" t="s">
        <v>248</v>
      </c>
    </row>
    <row r="90" spans="1:29" x14ac:dyDescent="0.2">
      <c r="A90" s="13">
        <v>42011</v>
      </c>
      <c r="B90" s="13" t="str" cm="1">
        <f t="array" ref="B90">D90&amp;_xlfn.TEXTJOIN("",1,TEXT(E90:G90,"00"))</f>
        <v>7010000</v>
      </c>
      <c r="C90" s="61" t="str">
        <f t="shared" si="30"/>
        <v>42011,7010000</v>
      </c>
      <c r="D90" s="57">
        <v>7</v>
      </c>
      <c r="E90" s="57">
        <v>1</v>
      </c>
      <c r="F90" s="57">
        <v>0</v>
      </c>
      <c r="G90" s="57">
        <v>0</v>
      </c>
      <c r="H90" s="13">
        <v>201104</v>
      </c>
      <c r="I90" s="25" t="str">
        <f>IFERROR(VLOOKUP(H90,monster!A:D,4,0),"")</f>
        <v>地宫洞穴人</v>
      </c>
      <c r="J90" s="25" t="str" cm="1">
        <f t="array" ref="J90">_xlfn.LET(_xlpm.v6p,ABS(ATAN2(M90,N90))*6/PI(),
_xlpm.output,_xlfn.IFS(_xlpm.v6p&lt;1,"正前",_xlpm.v6p&gt;5,"正后",_xlpm.v6p&gt;4,"后上",_xlpm.v6p&lt;2,"前上",TRUE,"顶部"),
IFERROR(_xlpm.output,""))</f>
        <v>正前</v>
      </c>
      <c r="K90" s="22" t="s">
        <v>52</v>
      </c>
      <c r="L90" s="30" t="str">
        <f>M90+0&amp;","&amp;N90+0</f>
        <v>18,-1</v>
      </c>
      <c r="M90" s="45">
        <v>18</v>
      </c>
      <c r="N90" s="45">
        <v>-1</v>
      </c>
      <c r="O90" s="30">
        <f t="shared" si="31"/>
        <v>1</v>
      </c>
      <c r="P90" s="13">
        <v>16</v>
      </c>
      <c r="Q90" s="30" t="str">
        <f>IF(R90&lt;&gt;"", R90+0&amp;","&amp;S90+0,"")</f>
        <v>2,3</v>
      </c>
      <c r="R90" s="45">
        <v>2</v>
      </c>
      <c r="S90" s="45">
        <v>3</v>
      </c>
      <c r="T90" s="13">
        <v>0</v>
      </c>
      <c r="U90" s="13">
        <v>11</v>
      </c>
      <c r="V90" s="30" t="str">
        <f t="shared" ref="V90:V92" si="43">IF($A90&lt;&gt;"","0,0","")</f>
        <v>0,0</v>
      </c>
      <c r="W90" s="30" t="str">
        <f t="shared" si="32"/>
        <v>80,120</v>
      </c>
      <c r="Y90" s="13">
        <v>0.4</v>
      </c>
      <c r="Z90" s="13">
        <v>0.4</v>
      </c>
      <c r="AA90" s="13">
        <v>1</v>
      </c>
      <c r="AB90" s="26"/>
      <c r="AC90" s="26"/>
    </row>
    <row r="91" spans="1:29" x14ac:dyDescent="0.2">
      <c r="A91" s="13">
        <v>42011</v>
      </c>
      <c r="B91" s="13" t="str" cm="1">
        <f t="array" ref="B91">D91&amp;_xlfn.TEXTJOIN("",1,TEXT(E91:G91,"00"))</f>
        <v>7020001</v>
      </c>
      <c r="C91" s="61" t="str">
        <f t="shared" si="30"/>
        <v>42011,7020001</v>
      </c>
      <c r="D91" s="57">
        <v>7</v>
      </c>
      <c r="E91" s="57">
        <v>2</v>
      </c>
      <c r="F91" s="57">
        <v>0</v>
      </c>
      <c r="G91" s="57">
        <v>1</v>
      </c>
      <c r="H91" s="13">
        <v>201104</v>
      </c>
      <c r="I91" s="25" t="str">
        <f>IFERROR(VLOOKUP(H91,monster!A:D,4,0),"")</f>
        <v>地宫洞穴人</v>
      </c>
      <c r="J91" s="25" t="str" cm="1">
        <f t="array" ref="J91">_xlfn.LET(_xlpm.v6p,ABS(ATAN2(M91,N91))*6/PI(),
_xlpm.output,_xlfn.IFS(_xlpm.v6p&lt;1,"正前",_xlpm.v6p&gt;5,"正后",_xlpm.v6p&gt;4,"后上",_xlpm.v6p&lt;2,"前上",TRUE,"顶部"),
IFERROR(_xlpm.output,""))</f>
        <v>正前</v>
      </c>
      <c r="K91" s="22" t="s">
        <v>52</v>
      </c>
      <c r="L91" s="30" t="str">
        <f>M91+0&amp;","&amp;N91+0</f>
        <v>18,-1</v>
      </c>
      <c r="M91" s="45">
        <v>18</v>
      </c>
      <c r="N91" s="45">
        <v>-1</v>
      </c>
      <c r="O91" s="30">
        <f t="shared" si="31"/>
        <v>1</v>
      </c>
      <c r="P91" s="26" t="s">
        <v>248</v>
      </c>
      <c r="Q91" s="30" t="str">
        <f>IF(R91&lt;&gt;"", R91+0&amp;","&amp;S91+0,"")</f>
        <v>2,3</v>
      </c>
      <c r="R91" s="45">
        <v>2</v>
      </c>
      <c r="S91" s="45">
        <v>3</v>
      </c>
      <c r="T91" s="13">
        <v>0</v>
      </c>
      <c r="U91" s="13">
        <v>11</v>
      </c>
      <c r="V91" s="30" t="str">
        <f t="shared" si="43"/>
        <v>0,0</v>
      </c>
      <c r="W91" s="30" t="str">
        <f t="shared" si="32"/>
        <v>80,120</v>
      </c>
      <c r="Y91" s="26" t="s">
        <v>248</v>
      </c>
      <c r="Z91" s="26"/>
      <c r="AA91" s="26"/>
      <c r="AB91" s="13">
        <v>1</v>
      </c>
      <c r="AC91" s="13">
        <v>10.199999999999999</v>
      </c>
    </row>
    <row r="92" spans="1:29" x14ac:dyDescent="0.2">
      <c r="A92" s="13">
        <v>42011</v>
      </c>
      <c r="B92" s="13" t="str" cm="1">
        <f t="array" ref="B92">D92&amp;_xlfn.TEXTJOIN("",1,TEXT(E92:G92,"00"))</f>
        <v>7020002</v>
      </c>
      <c r="C92" s="61" t="str">
        <f t="shared" si="30"/>
        <v>42011,7020002</v>
      </c>
      <c r="D92" s="57">
        <v>7</v>
      </c>
      <c r="E92" s="57">
        <v>2</v>
      </c>
      <c r="F92" s="57">
        <v>0</v>
      </c>
      <c r="G92" s="57">
        <v>2</v>
      </c>
      <c r="H92" s="13">
        <v>201104</v>
      </c>
      <c r="I92" s="25" t="str">
        <f>IFERROR(VLOOKUP(H92,monster!A:D,4,0),"")</f>
        <v>地宫洞穴人</v>
      </c>
      <c r="J92" s="25" t="str" cm="1">
        <f t="array" ref="J92">_xlfn.LET(_xlpm.v6p,ABS(ATAN2(M92,N92))*6/PI(),
_xlpm.output,_xlfn.IFS(_xlpm.v6p&lt;1,"正前",_xlpm.v6p&gt;5,"正后",_xlpm.v6p&gt;4,"后上",_xlpm.v6p&lt;2,"前上",TRUE,"顶部"),
IFERROR(_xlpm.output,""))</f>
        <v>正后</v>
      </c>
      <c r="K92" s="22" t="s">
        <v>52</v>
      </c>
      <c r="L92" s="30" t="str">
        <f t="shared" ref="L92" si="44">M92+0&amp;","&amp;N92+0</f>
        <v>-14,-1</v>
      </c>
      <c r="M92" s="45">
        <v>-14</v>
      </c>
      <c r="N92" s="45">
        <v>-1</v>
      </c>
      <c r="O92" s="30">
        <f t="shared" si="31"/>
        <v>1</v>
      </c>
      <c r="P92" s="26" t="s">
        <v>248</v>
      </c>
      <c r="Q92" s="30" t="str">
        <f>IF(R92&lt;&gt;"", R92+0&amp;","&amp;S92+0,"")</f>
        <v>2,3</v>
      </c>
      <c r="R92" s="45">
        <v>2</v>
      </c>
      <c r="S92" s="45">
        <v>3</v>
      </c>
      <c r="T92" s="13">
        <v>0</v>
      </c>
      <c r="U92" s="13">
        <v>11</v>
      </c>
      <c r="V92" s="30" t="str">
        <f t="shared" si="43"/>
        <v>0,0</v>
      </c>
      <c r="W92" s="30" t="str">
        <f t="shared" si="32"/>
        <v>80,120</v>
      </c>
      <c r="Y92" s="26" t="s">
        <v>248</v>
      </c>
      <c r="Z92" s="26"/>
      <c r="AA92" s="26"/>
      <c r="AB92" s="13">
        <v>1</v>
      </c>
      <c r="AC92" s="13">
        <v>6.8</v>
      </c>
    </row>
    <row r="93" spans="1:29" x14ac:dyDescent="0.2">
      <c r="P93" s="13" t="s">
        <v>248</v>
      </c>
      <c r="Y93" s="13" t="s">
        <v>248</v>
      </c>
    </row>
    <row r="94" spans="1:29" s="66" customFormat="1" x14ac:dyDescent="0.2">
      <c r="C94" s="67"/>
      <c r="D94" s="68"/>
      <c r="E94" s="68"/>
      <c r="F94" s="68"/>
      <c r="G94" s="68"/>
      <c r="I94" s="69"/>
      <c r="J94" s="69"/>
      <c r="M94" s="70"/>
      <c r="N94" s="70"/>
      <c r="P94" s="66" t="s">
        <v>248</v>
      </c>
      <c r="R94" s="70"/>
      <c r="S94" s="70"/>
      <c r="X94" s="70"/>
      <c r="Y94" s="66" t="s">
        <v>248</v>
      </c>
    </row>
    <row r="95" spans="1:29" x14ac:dyDescent="0.2">
      <c r="C95" s="61" t="str">
        <f t="shared" ref="C95:C129" si="45">_xlfn.TEXTJOIN(",",1,A95:B95)</f>
        <v/>
      </c>
      <c r="P95" s="13" t="s">
        <v>248</v>
      </c>
      <c r="Y95" s="13" t="s">
        <v>248</v>
      </c>
    </row>
    <row r="96" spans="1:29" x14ac:dyDescent="0.2">
      <c r="A96" s="13">
        <v>42012</v>
      </c>
      <c r="B96" s="13" t="str" cm="1">
        <f t="array" ref="B96">D96&amp;_xlfn.TEXTJOIN("",1,TEXT(E96:G96,"00"))</f>
        <v>1010000</v>
      </c>
      <c r="C96" s="61" t="str">
        <f t="shared" si="45"/>
        <v>42012,1010000</v>
      </c>
      <c r="D96" s="57">
        <v>1</v>
      </c>
      <c r="E96" s="57">
        <v>1</v>
      </c>
      <c r="F96" s="57">
        <f>T96</f>
        <v>0</v>
      </c>
      <c r="G96" s="57">
        <v>0</v>
      </c>
      <c r="H96" s="13">
        <v>201101</v>
      </c>
      <c r="I96" s="25" t="str">
        <f>IFERROR(VLOOKUP(H96,monster!A:D,4,0),"")</f>
        <v>地宫蝙蝠</v>
      </c>
      <c r="J96" s="25" t="str" cm="1">
        <f t="array" ref="J96">_xlfn.LET(_xlpm.v6p,ABS(ATAN2(M96,N96))*6/PI(),
_xlpm.output,_xlfn.IFS(_xlpm.v6p&lt;1,"正前",_xlpm.v6p&gt;5,"正后",_xlpm.v6p&gt;4,"后上",_xlpm.v6p&lt;2,"前上",TRUE,"顶部"),
IFERROR(_xlpm.output,""))</f>
        <v>前上</v>
      </c>
      <c r="K96" s="22" t="s">
        <v>52</v>
      </c>
      <c r="L96" s="30" t="str">
        <f>M96+0&amp;","&amp;N96+0</f>
        <v>15,10</v>
      </c>
      <c r="M96" s="45">
        <v>15</v>
      </c>
      <c r="N96" s="45">
        <v>10</v>
      </c>
      <c r="O96" s="30">
        <f t="shared" ref="O96:O129" si="46">IF(Q96&lt;&gt;"",1,"")</f>
        <v>1</v>
      </c>
      <c r="P96" s="13">
        <v>8</v>
      </c>
      <c r="Q96" s="30" t="str">
        <f>IF(R96&lt;&gt;"", R96+0&amp;","&amp;S96+0,"")</f>
        <v>1,3</v>
      </c>
      <c r="R96" s="45">
        <v>1</v>
      </c>
      <c r="S96" s="45">
        <v>3</v>
      </c>
      <c r="T96" s="13">
        <v>0</v>
      </c>
      <c r="U96" s="13">
        <v>11</v>
      </c>
      <c r="V96" s="48" t="s">
        <v>203</v>
      </c>
      <c r="W96" s="30" t="str">
        <f t="shared" ref="W96:W129" si="47">IF($A96&lt;&gt;"",IF($X96&lt;&gt;"",$X96,"80,120"),"")</f>
        <v>80,120</v>
      </c>
      <c r="Y96" s="13">
        <v>2</v>
      </c>
      <c r="Z96" s="13">
        <v>2.5</v>
      </c>
      <c r="AA96" s="13">
        <v>0.3</v>
      </c>
      <c r="AB96" s="13">
        <v>3</v>
      </c>
      <c r="AC96" s="13">
        <v>100</v>
      </c>
    </row>
    <row r="97" spans="1:29" x14ac:dyDescent="0.2">
      <c r="A97" s="13">
        <v>42012</v>
      </c>
      <c r="B97" s="13" t="str" cm="1">
        <f t="array" ref="B97">D97&amp;_xlfn.TEXTJOIN("",1,TEXT(E97:G97,"00"))</f>
        <v>1010100</v>
      </c>
      <c r="C97" s="61" t="str">
        <f t="shared" si="45"/>
        <v>42012,1010100</v>
      </c>
      <c r="D97" s="57">
        <v>1</v>
      </c>
      <c r="E97" s="57">
        <v>1</v>
      </c>
      <c r="F97" s="57">
        <f>T97</f>
        <v>1</v>
      </c>
      <c r="G97" s="57">
        <v>0</v>
      </c>
      <c r="H97" s="13">
        <v>201101</v>
      </c>
      <c r="I97" s="25" t="str">
        <f>IFERROR(VLOOKUP(H97,monster!A:D,4,0),"")</f>
        <v>地宫蝙蝠</v>
      </c>
      <c r="J97" s="25" t="str" cm="1">
        <f t="array" ref="J97">_xlfn.LET(_xlpm.v6p,ABS(ATAN2(M97,N97))*6/PI(),
_xlpm.output,_xlfn.IFS(_xlpm.v6p&lt;1,"正前",_xlpm.v6p&gt;5,"正后",_xlpm.v6p&gt;4,"后上",_xlpm.v6p&lt;2,"前上",TRUE,"顶部"),
IFERROR(_xlpm.output,""))</f>
        <v>前上</v>
      </c>
      <c r="K97" s="22" t="s">
        <v>52</v>
      </c>
      <c r="L97" s="30" t="str">
        <f t="shared" ref="L97:L99" si="48">M97+0&amp;","&amp;N97+0</f>
        <v>15,10</v>
      </c>
      <c r="M97" s="45">
        <v>15</v>
      </c>
      <c r="N97" s="45">
        <v>10</v>
      </c>
      <c r="O97" s="30">
        <f t="shared" si="46"/>
        <v>1</v>
      </c>
      <c r="P97" s="13">
        <v>4</v>
      </c>
      <c r="Q97" s="30" t="str">
        <f>IF(R97&lt;&gt;"", R97+0&amp;","&amp;S97+0,"")</f>
        <v>1,3</v>
      </c>
      <c r="R97" s="45">
        <v>1</v>
      </c>
      <c r="S97" s="45">
        <v>3</v>
      </c>
      <c r="T97" s="13">
        <v>1</v>
      </c>
      <c r="U97" s="13">
        <v>11</v>
      </c>
      <c r="V97" s="30" t="str">
        <f>IF($A97&lt;&gt;"","0,0","")</f>
        <v>0,0</v>
      </c>
      <c r="W97" s="30" t="str">
        <f t="shared" si="47"/>
        <v>80,120</v>
      </c>
      <c r="Y97" s="13">
        <v>2</v>
      </c>
      <c r="Z97" s="13">
        <v>0.5</v>
      </c>
      <c r="AA97" s="13">
        <v>0.3</v>
      </c>
      <c r="AB97" s="13">
        <v>2</v>
      </c>
      <c r="AC97" s="13">
        <v>20</v>
      </c>
    </row>
    <row r="98" spans="1:29" x14ac:dyDescent="0.2">
      <c r="A98" s="13">
        <v>42012</v>
      </c>
      <c r="B98" s="13" t="str" cm="1">
        <f t="array" ref="B98">D98&amp;_xlfn.TEXTJOIN("",1,TEXT(E98:G98,"00"))</f>
        <v>1010200</v>
      </c>
      <c r="C98" s="61" t="str">
        <f t="shared" si="45"/>
        <v>42012,1010200</v>
      </c>
      <c r="D98" s="57">
        <v>1</v>
      </c>
      <c r="E98" s="57">
        <v>1</v>
      </c>
      <c r="F98" s="57">
        <f>T98</f>
        <v>2</v>
      </c>
      <c r="G98" s="57">
        <v>0</v>
      </c>
      <c r="H98" s="13">
        <v>201101</v>
      </c>
      <c r="I98" s="25" t="str">
        <f>IFERROR(VLOOKUP(H98,monster!A:D,4,0),"")</f>
        <v>地宫蝙蝠</v>
      </c>
      <c r="J98" s="25" t="str" cm="1">
        <f t="array" ref="J98">_xlfn.LET(_xlpm.v6p,ABS(ATAN2(M98,N98))*6/PI(),
_xlpm.output,_xlfn.IFS(_xlpm.v6p&lt;1,"正前",_xlpm.v6p&gt;5,"正后",_xlpm.v6p&gt;4,"后上",_xlpm.v6p&lt;2,"前上",TRUE,"顶部"),
IFERROR(_xlpm.output,""))</f>
        <v>前上</v>
      </c>
      <c r="K98" s="22" t="s">
        <v>52</v>
      </c>
      <c r="L98" s="30" t="str">
        <f t="shared" si="48"/>
        <v>15,10</v>
      </c>
      <c r="M98" s="45">
        <v>15</v>
      </c>
      <c r="N98" s="45">
        <v>10</v>
      </c>
      <c r="O98" s="30">
        <f t="shared" si="46"/>
        <v>1</v>
      </c>
      <c r="P98" s="13">
        <v>4</v>
      </c>
      <c r="Q98" s="30" t="str">
        <f>IF(R98&lt;&gt;"", R98+0&amp;","&amp;S98+0,"")</f>
        <v>1,3</v>
      </c>
      <c r="R98" s="45">
        <v>1</v>
      </c>
      <c r="S98" s="45">
        <v>3</v>
      </c>
      <c r="T98" s="13">
        <v>2</v>
      </c>
      <c r="U98" s="13">
        <v>11</v>
      </c>
      <c r="V98" s="30" t="str">
        <f t="shared" ref="V98:V100" si="49">IF($A98&lt;&gt;"","0,0","")</f>
        <v>0,0</v>
      </c>
      <c r="W98" s="30" t="str">
        <f t="shared" si="47"/>
        <v>80,120</v>
      </c>
      <c r="Y98" s="13">
        <v>2</v>
      </c>
      <c r="Z98" s="13">
        <v>0.5</v>
      </c>
      <c r="AA98" s="13">
        <v>0.3</v>
      </c>
      <c r="AB98" s="13">
        <v>2</v>
      </c>
      <c r="AC98" s="13">
        <v>20</v>
      </c>
    </row>
    <row r="99" spans="1:29" x14ac:dyDescent="0.2">
      <c r="A99" s="13">
        <v>42012</v>
      </c>
      <c r="B99" s="13" t="str" cm="1">
        <f t="array" ref="B99">D99&amp;_xlfn.TEXTJOIN("",1,TEXT(E99:G99,"00"))</f>
        <v>1010300</v>
      </c>
      <c r="C99" s="61" t="str">
        <f t="shared" si="45"/>
        <v>42012,1010300</v>
      </c>
      <c r="D99" s="57">
        <v>1</v>
      </c>
      <c r="E99" s="57">
        <v>1</v>
      </c>
      <c r="F99" s="57">
        <f>T99</f>
        <v>3</v>
      </c>
      <c r="G99" s="57">
        <v>0</v>
      </c>
      <c r="H99" s="13">
        <v>201101</v>
      </c>
      <c r="I99" s="25" t="str">
        <f>IFERROR(VLOOKUP(H99,monster!A:D,4,0),"")</f>
        <v>地宫蝙蝠</v>
      </c>
      <c r="J99" s="25" t="str" cm="1">
        <f t="array" ref="J99">_xlfn.LET(_xlpm.v6p,ABS(ATAN2(M99,N99))*6/PI(),
_xlpm.output,_xlfn.IFS(_xlpm.v6p&lt;1,"正前",_xlpm.v6p&gt;5,"正后",_xlpm.v6p&gt;4,"后上",_xlpm.v6p&lt;2,"前上",TRUE,"顶部"),
IFERROR(_xlpm.output,""))</f>
        <v>前上</v>
      </c>
      <c r="K99" s="22" t="s">
        <v>52</v>
      </c>
      <c r="L99" s="30" t="str">
        <f t="shared" si="48"/>
        <v>15,10</v>
      </c>
      <c r="M99" s="45">
        <v>15</v>
      </c>
      <c r="N99" s="45">
        <v>10</v>
      </c>
      <c r="O99" s="30">
        <f t="shared" si="46"/>
        <v>1</v>
      </c>
      <c r="P99" s="13">
        <v>12</v>
      </c>
      <c r="Q99" s="30" t="str">
        <f>IF(R99&lt;&gt;"", R99+0&amp;","&amp;S99+0,"")</f>
        <v>1,3</v>
      </c>
      <c r="R99" s="45">
        <v>1</v>
      </c>
      <c r="S99" s="45">
        <v>3</v>
      </c>
      <c r="T99" s="13">
        <v>3</v>
      </c>
      <c r="U99" s="13">
        <v>11</v>
      </c>
      <c r="V99" s="30" t="str">
        <f t="shared" si="49"/>
        <v>0,0</v>
      </c>
      <c r="W99" s="30" t="str">
        <f t="shared" si="47"/>
        <v>80,120</v>
      </c>
      <c r="Y99" s="13">
        <v>12</v>
      </c>
      <c r="Z99" s="13">
        <v>8</v>
      </c>
      <c r="AA99" s="13">
        <v>0.3</v>
      </c>
      <c r="AB99" s="13">
        <v>6</v>
      </c>
      <c r="AC99" s="13">
        <v>200</v>
      </c>
    </row>
    <row r="100" spans="1:29" x14ac:dyDescent="0.2">
      <c r="C100" s="61" t="str">
        <f t="shared" si="45"/>
        <v/>
      </c>
      <c r="I100" s="25" t="str">
        <f>IFERROR(VLOOKUP(H100,monster!A:D,4,0),"")</f>
        <v/>
      </c>
      <c r="J100" s="25" t="str" cm="1">
        <f t="array" ref="J100">_xlfn.LET(_xlpm.v6p,ABS(ATAN2(M100,N100))*6/PI(),
_xlpm.output,_xlfn.IFS(_xlpm.v6p&lt;1,"正前",_xlpm.v6p&gt;5,"正后",_xlpm.v6p&gt;4,"后上",_xlpm.v6p&lt;2,"前上",TRUE,"顶部"),
IFERROR(_xlpm.output,""))</f>
        <v/>
      </c>
      <c r="L100" s="30"/>
      <c r="O100" s="30" t="str">
        <f t="shared" si="46"/>
        <v/>
      </c>
      <c r="P100" s="13" t="s">
        <v>248</v>
      </c>
      <c r="Q100" s="30" t="str">
        <f t="shared" ref="Q100" si="50">IF(R100&lt;&gt;"", R100+0&amp;","&amp;S100+0,"")</f>
        <v/>
      </c>
      <c r="V100" s="30" t="str">
        <f t="shared" si="49"/>
        <v/>
      </c>
      <c r="W100" s="30" t="str">
        <f t="shared" si="47"/>
        <v/>
      </c>
      <c r="Y100" s="13" t="s">
        <v>248</v>
      </c>
    </row>
    <row r="101" spans="1:29" x14ac:dyDescent="0.2">
      <c r="A101" s="13">
        <v>42012</v>
      </c>
      <c r="B101" s="13" t="str" cm="1">
        <f t="array" ref="B101">D101&amp;_xlfn.TEXTJOIN("",1,TEXT(E101:G101,"00"))</f>
        <v>1020000</v>
      </c>
      <c r="C101" s="61" t="str">
        <f t="shared" si="45"/>
        <v>42012,1020000</v>
      </c>
      <c r="D101" s="57">
        <v>1</v>
      </c>
      <c r="E101" s="57">
        <v>2</v>
      </c>
      <c r="F101" s="57">
        <f>T101</f>
        <v>0</v>
      </c>
      <c r="G101" s="57">
        <v>0</v>
      </c>
      <c r="H101" s="13">
        <v>201101</v>
      </c>
      <c r="I101" s="25" t="str">
        <f>IFERROR(VLOOKUP(H101,monster!A:D,4,0),"")</f>
        <v>地宫蝙蝠</v>
      </c>
      <c r="J101" s="25" t="str" cm="1">
        <f t="array" ref="J101">_xlfn.LET(_xlpm.v6p,ABS(ATAN2(M101,N101))*6/PI(),
_xlpm.output,_xlfn.IFS(_xlpm.v6p&lt;1,"正前",_xlpm.v6p&gt;5,"正后",_xlpm.v6p&gt;4,"后上",_xlpm.v6p&lt;2,"前上",TRUE,"顶部"),
IFERROR(_xlpm.output,""))</f>
        <v>后上</v>
      </c>
      <c r="K101" s="22" t="s">
        <v>52</v>
      </c>
      <c r="L101" s="30" t="str">
        <f t="shared" ref="L101:L104" si="51">M101+0&amp;","&amp;N101+0</f>
        <v>-15,10</v>
      </c>
      <c r="M101" s="45">
        <v>-15</v>
      </c>
      <c r="N101" s="45">
        <v>10</v>
      </c>
      <c r="O101" s="30">
        <f t="shared" si="46"/>
        <v>1</v>
      </c>
      <c r="P101" s="13">
        <v>12</v>
      </c>
      <c r="Q101" s="30" t="str">
        <f>IF(R101&lt;&gt;"", R101+0&amp;","&amp;S101+0,"")</f>
        <v>1,3</v>
      </c>
      <c r="R101" s="45">
        <v>1</v>
      </c>
      <c r="S101" s="45">
        <v>3</v>
      </c>
      <c r="T101" s="13">
        <v>0</v>
      </c>
      <c r="U101" s="13">
        <v>11</v>
      </c>
      <c r="V101" s="48" t="s">
        <v>204</v>
      </c>
      <c r="W101" s="30" t="str">
        <f t="shared" si="47"/>
        <v>80,120</v>
      </c>
      <c r="Y101" s="13">
        <v>2</v>
      </c>
      <c r="Z101" s="13">
        <v>2</v>
      </c>
      <c r="AA101" s="13">
        <v>0.3</v>
      </c>
      <c r="AB101" s="13">
        <v>4</v>
      </c>
      <c r="AC101" s="13">
        <v>100</v>
      </c>
    </row>
    <row r="102" spans="1:29" x14ac:dyDescent="0.2">
      <c r="A102" s="13">
        <v>42012</v>
      </c>
      <c r="B102" s="13" t="str" cm="1">
        <f t="array" ref="B102">D102&amp;_xlfn.TEXTJOIN("",1,TEXT(E102:G102,"00"))</f>
        <v>1020100</v>
      </c>
      <c r="C102" s="61" t="str">
        <f t="shared" si="45"/>
        <v>42012,1020100</v>
      </c>
      <c r="D102" s="57">
        <v>1</v>
      </c>
      <c r="E102" s="57">
        <v>2</v>
      </c>
      <c r="F102" s="57">
        <f>T102</f>
        <v>1</v>
      </c>
      <c r="G102" s="57">
        <v>0</v>
      </c>
      <c r="H102" s="13">
        <v>201101</v>
      </c>
      <c r="I102" s="25" t="str">
        <f>IFERROR(VLOOKUP(H102,monster!A:D,4,0),"")</f>
        <v>地宫蝙蝠</v>
      </c>
      <c r="J102" s="25" t="str" cm="1">
        <f t="array" ref="J102">_xlfn.LET(_xlpm.v6p,ABS(ATAN2(M102,N102))*6/PI(),
_xlpm.output,_xlfn.IFS(_xlpm.v6p&lt;1,"正前",_xlpm.v6p&gt;5,"正后",_xlpm.v6p&gt;4,"后上",_xlpm.v6p&lt;2,"前上",TRUE,"顶部"),
IFERROR(_xlpm.output,""))</f>
        <v>后上</v>
      </c>
      <c r="K102" s="22" t="s">
        <v>52</v>
      </c>
      <c r="L102" s="30" t="str">
        <f t="shared" si="51"/>
        <v>-15,10</v>
      </c>
      <c r="M102" s="45">
        <v>-15</v>
      </c>
      <c r="N102" s="45">
        <v>10</v>
      </c>
      <c r="O102" s="30">
        <f t="shared" si="46"/>
        <v>1</v>
      </c>
      <c r="P102" s="13">
        <v>4</v>
      </c>
      <c r="Q102" s="30" t="str">
        <f>IF(R102&lt;&gt;"", R102+0&amp;","&amp;S102+0,"")</f>
        <v>1,3</v>
      </c>
      <c r="R102" s="45">
        <v>1</v>
      </c>
      <c r="S102" s="45">
        <v>3</v>
      </c>
      <c r="T102" s="13">
        <v>1</v>
      </c>
      <c r="U102" s="13">
        <v>11</v>
      </c>
      <c r="V102" s="30" t="str">
        <f t="shared" ref="V102:V113" si="52">IF($A102&lt;&gt;"","0,0","")</f>
        <v>0,0</v>
      </c>
      <c r="W102" s="30" t="str">
        <f t="shared" si="47"/>
        <v>80,120</v>
      </c>
      <c r="Y102" s="13">
        <v>2</v>
      </c>
      <c r="Z102" s="13">
        <v>0.5</v>
      </c>
      <c r="AA102" s="13">
        <v>0.3</v>
      </c>
      <c r="AB102" s="13">
        <v>2</v>
      </c>
      <c r="AC102" s="13">
        <v>20</v>
      </c>
    </row>
    <row r="103" spans="1:29" x14ac:dyDescent="0.2">
      <c r="A103" s="13">
        <v>42012</v>
      </c>
      <c r="B103" s="13" t="str" cm="1">
        <f t="array" ref="B103">D103&amp;_xlfn.TEXTJOIN("",1,TEXT(E103:G103,"00"))</f>
        <v>1020200</v>
      </c>
      <c r="C103" s="61" t="str">
        <f t="shared" si="45"/>
        <v>42012,1020200</v>
      </c>
      <c r="D103" s="57">
        <v>1</v>
      </c>
      <c r="E103" s="57">
        <v>2</v>
      </c>
      <c r="F103" s="57">
        <f>T103</f>
        <v>2</v>
      </c>
      <c r="G103" s="57">
        <v>0</v>
      </c>
      <c r="H103" s="13">
        <v>201101</v>
      </c>
      <c r="I103" s="25" t="str">
        <f>IFERROR(VLOOKUP(H103,monster!A:D,4,0),"")</f>
        <v>地宫蝙蝠</v>
      </c>
      <c r="J103" s="25" t="str" cm="1">
        <f t="array" ref="J103">_xlfn.LET(_xlpm.v6p,ABS(ATAN2(M103,N103))*6/PI(),
_xlpm.output,_xlfn.IFS(_xlpm.v6p&lt;1,"正前",_xlpm.v6p&gt;5,"正后",_xlpm.v6p&gt;4,"后上",_xlpm.v6p&lt;2,"前上",TRUE,"顶部"),
IFERROR(_xlpm.output,""))</f>
        <v>后上</v>
      </c>
      <c r="K103" s="22" t="s">
        <v>52</v>
      </c>
      <c r="L103" s="30" t="str">
        <f t="shared" si="51"/>
        <v>-15,10</v>
      </c>
      <c r="M103" s="45">
        <v>-15</v>
      </c>
      <c r="N103" s="45">
        <v>10</v>
      </c>
      <c r="O103" s="30">
        <f t="shared" si="46"/>
        <v>1</v>
      </c>
      <c r="P103" s="13">
        <v>20</v>
      </c>
      <c r="Q103" s="30" t="str">
        <f>IF(R103&lt;&gt;"", R103+0&amp;","&amp;S103+0,"")</f>
        <v>1,3</v>
      </c>
      <c r="R103" s="45">
        <v>1</v>
      </c>
      <c r="S103" s="45">
        <v>3</v>
      </c>
      <c r="T103" s="13">
        <v>2</v>
      </c>
      <c r="U103" s="13">
        <v>11</v>
      </c>
      <c r="V103" s="30" t="str">
        <f t="shared" si="52"/>
        <v>0,0</v>
      </c>
      <c r="W103" s="30" t="str">
        <f t="shared" si="47"/>
        <v>80,120</v>
      </c>
      <c r="Y103" s="13">
        <v>2</v>
      </c>
      <c r="Z103" s="13">
        <v>0.5</v>
      </c>
      <c r="AA103" s="13">
        <v>0.3</v>
      </c>
      <c r="AB103" s="13">
        <v>2</v>
      </c>
      <c r="AC103" s="13">
        <v>20</v>
      </c>
    </row>
    <row r="104" spans="1:29" x14ac:dyDescent="0.2">
      <c r="A104" s="13">
        <v>42012</v>
      </c>
      <c r="B104" s="13" t="str" cm="1">
        <f t="array" ref="B104">D104&amp;_xlfn.TEXTJOIN("",1,TEXT(E104:G104,"00"))</f>
        <v>1020300</v>
      </c>
      <c r="C104" s="61" t="str">
        <f t="shared" si="45"/>
        <v>42012,1020300</v>
      </c>
      <c r="D104" s="57">
        <v>1</v>
      </c>
      <c r="E104" s="57">
        <v>2</v>
      </c>
      <c r="F104" s="57">
        <f>T104</f>
        <v>3</v>
      </c>
      <c r="G104" s="57">
        <v>0</v>
      </c>
      <c r="H104" s="13">
        <v>201101</v>
      </c>
      <c r="I104" s="25" t="str">
        <f>IFERROR(VLOOKUP(H104,monster!A:D,4,0),"")</f>
        <v>地宫蝙蝠</v>
      </c>
      <c r="J104" s="25" t="str" cm="1">
        <f t="array" ref="J104">_xlfn.LET(_xlpm.v6p,ABS(ATAN2(M104,N104))*6/PI(),
_xlpm.output,_xlfn.IFS(_xlpm.v6p&lt;1,"正前",_xlpm.v6p&gt;5,"正后",_xlpm.v6p&gt;4,"后上",_xlpm.v6p&lt;2,"前上",TRUE,"顶部"),
IFERROR(_xlpm.output,""))</f>
        <v>后上</v>
      </c>
      <c r="K104" s="22" t="s">
        <v>52</v>
      </c>
      <c r="L104" s="30" t="str">
        <f t="shared" si="51"/>
        <v>-15,10</v>
      </c>
      <c r="M104" s="45">
        <v>-15</v>
      </c>
      <c r="N104" s="45">
        <v>10</v>
      </c>
      <c r="O104" s="30">
        <f t="shared" si="46"/>
        <v>1</v>
      </c>
      <c r="P104" s="13">
        <v>20</v>
      </c>
      <c r="Q104" s="30" t="str">
        <f>IF(R104&lt;&gt;"", R104+0&amp;","&amp;S104+0,"")</f>
        <v>1,3</v>
      </c>
      <c r="R104" s="45">
        <v>1</v>
      </c>
      <c r="S104" s="45">
        <v>3</v>
      </c>
      <c r="T104" s="13">
        <v>3</v>
      </c>
      <c r="U104" s="13">
        <v>11</v>
      </c>
      <c r="V104" s="30" t="str">
        <f t="shared" si="52"/>
        <v>0,0</v>
      </c>
      <c r="W104" s="30" t="str">
        <f t="shared" si="47"/>
        <v>80,120</v>
      </c>
      <c r="Y104" s="13">
        <v>40</v>
      </c>
      <c r="Z104" s="13">
        <v>6</v>
      </c>
      <c r="AA104" s="13">
        <v>0.3</v>
      </c>
      <c r="AB104" s="13">
        <v>6</v>
      </c>
      <c r="AC104" s="13">
        <v>200</v>
      </c>
    </row>
    <row r="105" spans="1:29" x14ac:dyDescent="0.2">
      <c r="C105" s="61" t="str">
        <f t="shared" si="45"/>
        <v/>
      </c>
      <c r="I105" s="25" t="str">
        <f>IFERROR(VLOOKUP(H105,monster!A:D,4,0),"")</f>
        <v/>
      </c>
      <c r="K105" s="22"/>
      <c r="L105" s="30"/>
      <c r="O105" s="30" t="str">
        <f t="shared" si="46"/>
        <v/>
      </c>
      <c r="P105" s="13" t="s">
        <v>248</v>
      </c>
      <c r="Q105" s="30" t="str">
        <f t="shared" ref="Q105" si="53">IF(R105&lt;&gt;"", R105+0&amp;","&amp;S105+0,"")</f>
        <v/>
      </c>
      <c r="V105" s="30" t="str">
        <f t="shared" si="52"/>
        <v/>
      </c>
      <c r="W105" s="30" t="str">
        <f t="shared" si="47"/>
        <v/>
      </c>
      <c r="Y105" s="13" t="s">
        <v>248</v>
      </c>
    </row>
    <row r="106" spans="1:29" x14ac:dyDescent="0.2">
      <c r="A106" s="13">
        <v>42012</v>
      </c>
      <c r="B106" s="13" t="str" cm="1">
        <f t="array" ref="B106">D106&amp;_xlfn.TEXTJOIN("",1,TEXT(E106:G106,"00"))</f>
        <v>3010000</v>
      </c>
      <c r="C106" s="61" t="str">
        <f t="shared" si="45"/>
        <v>42012,3010000</v>
      </c>
      <c r="D106" s="57">
        <v>3</v>
      </c>
      <c r="E106" s="57">
        <v>1</v>
      </c>
      <c r="F106" s="57">
        <v>0</v>
      </c>
      <c r="G106" s="57">
        <v>0</v>
      </c>
      <c r="H106" s="13">
        <v>201103</v>
      </c>
      <c r="I106" s="25" t="str">
        <f>IFERROR(VLOOKUP(H106,monster!A:D,4,0),"")</f>
        <v>跳虫</v>
      </c>
      <c r="J106" s="25" t="str" cm="1">
        <f t="array" ref="J106">_xlfn.LET(_xlpm.v6p,ABS(ATAN2(M106,N106))*6/PI(),
_xlpm.output,_xlfn.IFS(_xlpm.v6p&lt;1,"正前",_xlpm.v6p&gt;5,"正后",_xlpm.v6p&gt;4,"后上",_xlpm.v6p&lt;2,"前上",TRUE,"顶部"),
IFERROR(_xlpm.output,""))</f>
        <v>正后</v>
      </c>
      <c r="K106" s="22" t="s">
        <v>52</v>
      </c>
      <c r="L106" s="30" t="str">
        <f t="shared" ref="L106:L109" si="54">M106+0&amp;","&amp;N106+0</f>
        <v>-14,-1</v>
      </c>
      <c r="M106" s="45">
        <v>-14</v>
      </c>
      <c r="N106" s="45">
        <v>-1</v>
      </c>
      <c r="O106" s="30" t="str">
        <f t="shared" si="46"/>
        <v/>
      </c>
      <c r="P106" s="49">
        <v>8</v>
      </c>
      <c r="Q106" s="30"/>
      <c r="T106" s="13">
        <v>0</v>
      </c>
      <c r="U106" s="13">
        <v>11</v>
      </c>
      <c r="V106" s="30" t="str">
        <f t="shared" si="52"/>
        <v>0,0</v>
      </c>
      <c r="W106" s="30" t="str">
        <f t="shared" si="47"/>
        <v>1,120</v>
      </c>
      <c r="X106" s="45" t="str">
        <f>"1,120"</f>
        <v>1,120</v>
      </c>
      <c r="Y106" s="13">
        <v>1.44</v>
      </c>
      <c r="Z106" s="13">
        <v>7.4999999999999997E-2</v>
      </c>
      <c r="AA106" s="13">
        <v>0.25</v>
      </c>
      <c r="AB106" s="13">
        <v>2</v>
      </c>
      <c r="AC106" s="13">
        <v>3</v>
      </c>
    </row>
    <row r="107" spans="1:29" x14ac:dyDescent="0.2">
      <c r="A107" s="13">
        <v>42012</v>
      </c>
      <c r="B107" s="13" t="str" cm="1">
        <f t="array" ref="B107">D107&amp;_xlfn.TEXTJOIN("",1,TEXT(E107:G107,"00"))</f>
        <v>3020000</v>
      </c>
      <c r="C107" s="61" t="str">
        <f t="shared" si="45"/>
        <v>42012,3020000</v>
      </c>
      <c r="D107" s="57">
        <v>3</v>
      </c>
      <c r="E107" s="57">
        <v>2</v>
      </c>
      <c r="F107" s="57">
        <v>0</v>
      </c>
      <c r="G107" s="57">
        <v>0</v>
      </c>
      <c r="H107" s="13">
        <v>201103</v>
      </c>
      <c r="I107" s="25" t="str">
        <f>IFERROR(VLOOKUP(H107,monster!A:D,4,0),"")</f>
        <v>跳虫</v>
      </c>
      <c r="J107" s="25" t="str" cm="1">
        <f t="array" ref="J107">_xlfn.LET(_xlpm.v6p,ABS(ATAN2(M107,N107))*6/PI(),
_xlpm.output,_xlfn.IFS(_xlpm.v6p&lt;1,"正前",_xlpm.v6p&gt;5,"正后",_xlpm.v6p&gt;4,"后上",_xlpm.v6p&lt;2,"前上",TRUE,"顶部"),
IFERROR(_xlpm.output,""))</f>
        <v>正前</v>
      </c>
      <c r="K107" s="22" t="s">
        <v>52</v>
      </c>
      <c r="L107" s="30" t="str">
        <f t="shared" si="54"/>
        <v>14,-1</v>
      </c>
      <c r="M107" s="45">
        <v>14</v>
      </c>
      <c r="N107" s="45">
        <v>-1</v>
      </c>
      <c r="O107" s="30" t="str">
        <f t="shared" si="46"/>
        <v/>
      </c>
      <c r="P107" s="49">
        <v>8</v>
      </c>
      <c r="Q107" s="30"/>
      <c r="T107" s="13">
        <v>0</v>
      </c>
      <c r="U107" s="13">
        <v>11</v>
      </c>
      <c r="V107" s="30" t="str">
        <f t="shared" si="52"/>
        <v>0,0</v>
      </c>
      <c r="W107" s="30" t="str">
        <f t="shared" si="47"/>
        <v>1,120</v>
      </c>
      <c r="X107" s="45" t="str">
        <f>"1,120"</f>
        <v>1,120</v>
      </c>
      <c r="Y107" s="13">
        <v>1.48</v>
      </c>
      <c r="Z107" s="13">
        <v>8.2000000000000003E-2</v>
      </c>
      <c r="AA107" s="13">
        <v>0.25</v>
      </c>
      <c r="AB107" s="13">
        <v>2</v>
      </c>
      <c r="AC107" s="13">
        <v>3</v>
      </c>
    </row>
    <row r="108" spans="1:29" x14ac:dyDescent="0.2">
      <c r="A108" s="13">
        <v>42012</v>
      </c>
      <c r="B108" s="13" t="str" cm="1">
        <f t="array" ref="B108">D108&amp;_xlfn.TEXTJOIN("",1,TEXT(E108:G108,"00"))</f>
        <v>3030001</v>
      </c>
      <c r="C108" s="61" t="str">
        <f t="shared" si="45"/>
        <v>42012,3030001</v>
      </c>
      <c r="D108" s="57">
        <v>3</v>
      </c>
      <c r="E108" s="57">
        <v>3</v>
      </c>
      <c r="F108" s="57">
        <v>0</v>
      </c>
      <c r="G108" s="57">
        <v>1</v>
      </c>
      <c r="H108" s="13">
        <v>201103</v>
      </c>
      <c r="I108" s="25" t="str">
        <f>IFERROR(VLOOKUP(H108,monster!A:D,4,0),"")</f>
        <v>跳虫</v>
      </c>
      <c r="J108" s="25" t="str" cm="1">
        <f t="array" ref="J108">_xlfn.LET(_xlpm.v6p,ABS(ATAN2(M108,N108))*6/PI(),
_xlpm.output,_xlfn.IFS(_xlpm.v6p&lt;1,"正前",_xlpm.v6p&gt;5,"正后",_xlpm.v6p&gt;4,"后上",_xlpm.v6p&lt;2,"前上",TRUE,"顶部"),
IFERROR(_xlpm.output,""))</f>
        <v>顶部</v>
      </c>
      <c r="K108" s="22" t="s">
        <v>52</v>
      </c>
      <c r="L108" s="30" t="str">
        <f t="shared" si="54"/>
        <v>3,12</v>
      </c>
      <c r="M108" s="45">
        <v>3</v>
      </c>
      <c r="N108" s="45">
        <v>12</v>
      </c>
      <c r="O108" s="30" t="str">
        <f t="shared" si="46"/>
        <v/>
      </c>
      <c r="P108" s="49">
        <v>8</v>
      </c>
      <c r="Q108" s="30"/>
      <c r="T108" s="13">
        <v>0</v>
      </c>
      <c r="U108" s="13">
        <v>11</v>
      </c>
      <c r="V108" s="30" t="str">
        <f t="shared" si="52"/>
        <v>0,0</v>
      </c>
      <c r="W108" s="30" t="str">
        <f t="shared" si="47"/>
        <v>1,120</v>
      </c>
      <c r="X108" s="45" t="str">
        <f>"1,120"</f>
        <v>1,120</v>
      </c>
      <c r="Y108" s="13">
        <v>0.88</v>
      </c>
      <c r="Z108" s="13">
        <v>5.0999999999999997E-2</v>
      </c>
      <c r="AA108" s="13">
        <v>0.25</v>
      </c>
      <c r="AB108" s="13">
        <v>2</v>
      </c>
      <c r="AC108" s="13">
        <v>3</v>
      </c>
    </row>
    <row r="109" spans="1:29" x14ac:dyDescent="0.2">
      <c r="A109" s="13">
        <v>42012</v>
      </c>
      <c r="B109" s="13" t="str" cm="1">
        <f t="array" ref="B109">D109&amp;_xlfn.TEXTJOIN("",1,TEXT(E109:G109,"00"))</f>
        <v>3030002</v>
      </c>
      <c r="C109" s="61" t="str">
        <f t="shared" si="45"/>
        <v>42012,3030002</v>
      </c>
      <c r="D109" s="57">
        <v>3</v>
      </c>
      <c r="E109" s="57">
        <v>3</v>
      </c>
      <c r="F109" s="57">
        <v>0</v>
      </c>
      <c r="G109" s="57">
        <v>2</v>
      </c>
      <c r="H109" s="13">
        <v>201103</v>
      </c>
      <c r="I109" s="25" t="str">
        <f>IFERROR(VLOOKUP(H109,monster!A:D,4,0),"")</f>
        <v>跳虫</v>
      </c>
      <c r="J109" s="25" t="str" cm="1">
        <f t="array" ref="J109">_xlfn.LET(_xlpm.v6p,ABS(ATAN2(M109,N109))*6/PI(),
_xlpm.output,_xlfn.IFS(_xlpm.v6p&lt;1,"正前",_xlpm.v6p&gt;5,"正后",_xlpm.v6p&gt;4,"后上",_xlpm.v6p&lt;2,"前上",TRUE,"顶部"),
IFERROR(_xlpm.output,""))</f>
        <v>顶部</v>
      </c>
      <c r="K109" s="22" t="s">
        <v>52</v>
      </c>
      <c r="L109" s="30" t="str">
        <f t="shared" si="54"/>
        <v>-3,12</v>
      </c>
      <c r="M109" s="45">
        <v>-3</v>
      </c>
      <c r="N109" s="45">
        <v>12</v>
      </c>
      <c r="O109" s="30" t="str">
        <f t="shared" si="46"/>
        <v/>
      </c>
      <c r="P109" s="49">
        <v>8</v>
      </c>
      <c r="Q109" s="30"/>
      <c r="T109" s="13">
        <v>0</v>
      </c>
      <c r="U109" s="13">
        <v>11</v>
      </c>
      <c r="V109" s="30" t="str">
        <f t="shared" si="52"/>
        <v>0,0</v>
      </c>
      <c r="W109" s="30" t="str">
        <f t="shared" si="47"/>
        <v>1,120</v>
      </c>
      <c r="X109" s="45" t="str">
        <f>"1,120"</f>
        <v>1,120</v>
      </c>
      <c r="Y109" s="13">
        <v>1</v>
      </c>
      <c r="Z109" s="13">
        <v>4.2000000000000003E-2</v>
      </c>
      <c r="AA109" s="13">
        <v>0.25</v>
      </c>
      <c r="AB109" s="13">
        <v>2</v>
      </c>
      <c r="AC109" s="13">
        <v>3</v>
      </c>
    </row>
    <row r="110" spans="1:29" x14ac:dyDescent="0.2">
      <c r="C110" s="61" t="str">
        <f t="shared" si="45"/>
        <v/>
      </c>
      <c r="I110" s="25" t="str">
        <f>IFERROR(VLOOKUP(H110,monster!A:D,4,0),"")</f>
        <v/>
      </c>
      <c r="J110" s="25" t="str" cm="1">
        <f t="array" ref="J110">_xlfn.LET(_xlpm.v6p,ABS(ATAN2(M110,N110))*6/PI(),
_xlpm.output,_xlfn.IFS(_xlpm.v6p&lt;1,"正前",_xlpm.v6p&gt;5,"正后",_xlpm.v6p&gt;4,"后上",_xlpm.v6p&lt;2,"前上",TRUE,"顶部"),
IFERROR(_xlpm.output,""))</f>
        <v/>
      </c>
      <c r="L110" s="30"/>
      <c r="O110" s="30" t="str">
        <f t="shared" si="46"/>
        <v/>
      </c>
      <c r="P110" s="13" t="s">
        <v>248</v>
      </c>
      <c r="Q110" s="30" t="str">
        <f t="shared" ref="Q110:Q113" si="55">IF(R110&lt;&gt;"", R110+0&amp;","&amp;S110+0,"")</f>
        <v/>
      </c>
      <c r="V110" s="30" t="str">
        <f t="shared" si="52"/>
        <v/>
      </c>
      <c r="W110" s="30" t="str">
        <f t="shared" si="47"/>
        <v/>
      </c>
      <c r="Y110" s="13" t="s">
        <v>248</v>
      </c>
    </row>
    <row r="111" spans="1:29" x14ac:dyDescent="0.2">
      <c r="A111" s="13">
        <v>42012</v>
      </c>
      <c r="B111" s="13" t="str" cm="1">
        <f t="array" ref="B111">D111&amp;_xlfn.TEXTJOIN("",1,TEXT(E111:G111,"00"))</f>
        <v>4010000</v>
      </c>
      <c r="C111" s="61" t="str">
        <f t="shared" si="45"/>
        <v>42012,4010000</v>
      </c>
      <c r="D111" s="57">
        <v>4</v>
      </c>
      <c r="E111" s="57">
        <v>1</v>
      </c>
      <c r="F111" s="57">
        <v>0</v>
      </c>
      <c r="G111" s="57">
        <v>0</v>
      </c>
      <c r="H111" s="13">
        <v>201107</v>
      </c>
      <c r="I111" s="25" t="str">
        <f>IFERROR(VLOOKUP(H111,monster!A:D,4,0),"")</f>
        <v>流浪洞穴人</v>
      </c>
      <c r="J111" s="25" t="str" cm="1">
        <f t="array" ref="J111">_xlfn.LET(_xlpm.v6p,ABS(ATAN2(M111,N111))*6/PI(),
_xlpm.output,_xlfn.IFS(_xlpm.v6p&lt;1,"正前",_xlpm.v6p&gt;5,"正后",_xlpm.v6p&gt;4,"后上",_xlpm.v6p&lt;2,"前上",TRUE,"顶部"),
IFERROR(_xlpm.output,""))</f>
        <v>正前</v>
      </c>
      <c r="K111" s="22" t="s">
        <v>52</v>
      </c>
      <c r="L111" s="30" t="str">
        <f>M111+0&amp;","&amp;N111+0</f>
        <v>18,-1</v>
      </c>
      <c r="M111" s="45">
        <v>18</v>
      </c>
      <c r="N111" s="45">
        <v>-1</v>
      </c>
      <c r="O111" s="30">
        <f t="shared" si="46"/>
        <v>1</v>
      </c>
      <c r="P111" s="13">
        <v>28</v>
      </c>
      <c r="Q111" s="30" t="str">
        <f t="shared" si="55"/>
        <v>2,3</v>
      </c>
      <c r="R111" s="45">
        <v>2</v>
      </c>
      <c r="S111" s="45">
        <v>3</v>
      </c>
      <c r="T111" s="13">
        <v>0</v>
      </c>
      <c r="U111" s="13">
        <v>11</v>
      </c>
      <c r="V111" s="30" t="str">
        <f t="shared" si="52"/>
        <v>0,0</v>
      </c>
      <c r="W111" s="30" t="str">
        <f t="shared" si="47"/>
        <v>80,120</v>
      </c>
      <c r="Y111" s="13">
        <v>0.8</v>
      </c>
      <c r="Z111" s="13">
        <v>1.5</v>
      </c>
      <c r="AA111" s="13">
        <v>0.6</v>
      </c>
      <c r="AB111" s="26"/>
      <c r="AC111" s="26"/>
    </row>
    <row r="112" spans="1:29" x14ac:dyDescent="0.2">
      <c r="A112" s="13">
        <v>42012</v>
      </c>
      <c r="B112" s="13" t="str" cm="1">
        <f t="array" ref="B112">D112&amp;_xlfn.TEXTJOIN("",1,TEXT(E112:G112,"00"))</f>
        <v>4020001</v>
      </c>
      <c r="C112" s="61" t="str">
        <f t="shared" si="45"/>
        <v>42012,4020001</v>
      </c>
      <c r="D112" s="57">
        <v>4</v>
      </c>
      <c r="E112" s="57">
        <v>2</v>
      </c>
      <c r="F112" s="57">
        <v>0</v>
      </c>
      <c r="G112" s="57">
        <v>1</v>
      </c>
      <c r="H112" s="13">
        <v>201107</v>
      </c>
      <c r="I112" s="25" t="str">
        <f>IFERROR(VLOOKUP(H112,monster!A:D,4,0),"")</f>
        <v>流浪洞穴人</v>
      </c>
      <c r="J112" s="25" t="str" cm="1">
        <f t="array" ref="J112">_xlfn.LET(_xlpm.v6p,ABS(ATAN2(M112,N112))*6/PI(),
_xlpm.output,_xlfn.IFS(_xlpm.v6p&lt;1,"正前",_xlpm.v6p&gt;5,"正后",_xlpm.v6p&gt;4,"后上",_xlpm.v6p&lt;2,"前上",TRUE,"顶部"),
IFERROR(_xlpm.output,""))</f>
        <v>正前</v>
      </c>
      <c r="K112" s="22" t="s">
        <v>52</v>
      </c>
      <c r="L112" s="30" t="str">
        <f>M112+0&amp;","&amp;N112+0</f>
        <v>18,-1</v>
      </c>
      <c r="M112" s="45">
        <v>18</v>
      </c>
      <c r="N112" s="45">
        <v>-1</v>
      </c>
      <c r="O112" s="30" t="str">
        <f t="shared" si="46"/>
        <v/>
      </c>
      <c r="P112" s="26" t="s">
        <v>248</v>
      </c>
      <c r="Q112" s="30" t="str">
        <f t="shared" si="55"/>
        <v/>
      </c>
      <c r="T112" s="13">
        <v>0</v>
      </c>
      <c r="U112" s="13">
        <v>11</v>
      </c>
      <c r="V112" s="30" t="str">
        <f t="shared" si="52"/>
        <v>0,0</v>
      </c>
      <c r="W112" s="30" t="str">
        <f t="shared" si="47"/>
        <v>80,120</v>
      </c>
      <c r="Y112" s="26" t="s">
        <v>248</v>
      </c>
      <c r="Z112" s="26"/>
      <c r="AA112" s="13">
        <v>0.6</v>
      </c>
      <c r="AB112" s="13">
        <v>2</v>
      </c>
      <c r="AC112" s="13">
        <v>10.199999999999999</v>
      </c>
    </row>
    <row r="113" spans="1:29" x14ac:dyDescent="0.2">
      <c r="A113" s="13">
        <v>42012</v>
      </c>
      <c r="B113" s="13" t="str" cm="1">
        <f t="array" ref="B113">D113&amp;_xlfn.TEXTJOIN("",1,TEXT(E113:G113,"00"))</f>
        <v>4020002</v>
      </c>
      <c r="C113" s="61" t="str">
        <f t="shared" si="45"/>
        <v>42012,4020002</v>
      </c>
      <c r="D113" s="57">
        <v>4</v>
      </c>
      <c r="E113" s="57">
        <v>2</v>
      </c>
      <c r="F113" s="57">
        <v>0</v>
      </c>
      <c r="G113" s="57">
        <v>2</v>
      </c>
      <c r="H113" s="13">
        <v>201107</v>
      </c>
      <c r="I113" s="25" t="str">
        <f>IFERROR(VLOOKUP(H113,monster!A:D,4,0),"")</f>
        <v>流浪洞穴人</v>
      </c>
      <c r="J113" s="25" t="str" cm="1">
        <f t="array" ref="J113">_xlfn.LET(_xlpm.v6p,ABS(ATAN2(M113,N113))*6/PI(),
_xlpm.output,_xlfn.IFS(_xlpm.v6p&lt;1,"正前",_xlpm.v6p&gt;5,"正后",_xlpm.v6p&gt;4,"后上",_xlpm.v6p&lt;2,"前上",TRUE,"顶部"),
IFERROR(_xlpm.output,""))</f>
        <v>正后</v>
      </c>
      <c r="K113" s="22" t="s">
        <v>52</v>
      </c>
      <c r="L113" s="30" t="str">
        <f t="shared" ref="L113" si="56">M113+0&amp;","&amp;N113+0</f>
        <v>-14,-1</v>
      </c>
      <c r="M113" s="45">
        <v>-14</v>
      </c>
      <c r="N113" s="45">
        <v>-1</v>
      </c>
      <c r="O113" s="30" t="str">
        <f t="shared" si="46"/>
        <v/>
      </c>
      <c r="P113" s="26" t="s">
        <v>248</v>
      </c>
      <c r="Q113" s="30" t="str">
        <f t="shared" si="55"/>
        <v/>
      </c>
      <c r="T113" s="13">
        <v>0</v>
      </c>
      <c r="U113" s="13">
        <v>11</v>
      </c>
      <c r="V113" s="30" t="str">
        <f t="shared" si="52"/>
        <v>0,0</v>
      </c>
      <c r="W113" s="30" t="str">
        <f t="shared" si="47"/>
        <v>80,120</v>
      </c>
      <c r="Y113" s="26" t="s">
        <v>248</v>
      </c>
      <c r="Z113" s="26"/>
      <c r="AA113" s="13">
        <v>0.6</v>
      </c>
      <c r="AB113" s="13">
        <v>2</v>
      </c>
      <c r="AC113" s="13">
        <v>6.8</v>
      </c>
    </row>
    <row r="114" spans="1:29" x14ac:dyDescent="0.2">
      <c r="C114" s="61" t="str">
        <f t="shared" si="45"/>
        <v/>
      </c>
      <c r="I114" s="25" t="str">
        <f>IFERROR(VLOOKUP(H114,monster!A:D,4,0),"")</f>
        <v/>
      </c>
      <c r="O114" s="30" t="str">
        <f t="shared" si="46"/>
        <v/>
      </c>
      <c r="P114" s="13" t="s">
        <v>248</v>
      </c>
      <c r="Q114" s="30" t="str">
        <f>IF(R114&lt;&gt;"", R114+0&amp;","&amp;S114+0,"")</f>
        <v/>
      </c>
      <c r="V114" s="30" t="str">
        <f>IF($A114&lt;&gt;"","0,0","")</f>
        <v/>
      </c>
      <c r="W114" s="30" t="str">
        <f t="shared" si="47"/>
        <v/>
      </c>
      <c r="Y114" s="13" t="s">
        <v>248</v>
      </c>
    </row>
    <row r="115" spans="1:29" x14ac:dyDescent="0.2">
      <c r="A115" s="13">
        <v>42012</v>
      </c>
      <c r="B115" s="13" t="str" cm="1">
        <f t="array" ref="B115">D115&amp;_xlfn.TEXTJOIN("",1,TEXT(E115:G115,"00"))</f>
        <v>6010001</v>
      </c>
      <c r="C115" s="61" t="str">
        <f t="shared" si="45"/>
        <v>42012,6010001</v>
      </c>
      <c r="D115" s="57">
        <v>6</v>
      </c>
      <c r="E115" s="57">
        <v>1</v>
      </c>
      <c r="F115" s="57">
        <f t="shared" ref="F115" si="57">T115</f>
        <v>0</v>
      </c>
      <c r="G115" s="57">
        <v>1</v>
      </c>
      <c r="H115" s="13">
        <v>201105</v>
      </c>
      <c r="I115" s="25" t="str">
        <f>IFERROR(VLOOKUP(H115,monster!A:D,4,0),"")</f>
        <v>跳虫骑手</v>
      </c>
      <c r="J115" s="25" t="str" cm="1">
        <f t="array" ref="J115">_xlfn.LET(_xlpm.v6p,ABS(ATAN2(M115,N115))*6/PI(),
_xlpm.output,_xlfn.IFS(_xlpm.v6p&lt;1,"正前",_xlpm.v6p&gt;5,"正后",_xlpm.v6p&gt;4,"后上",_xlpm.v6p&lt;2,"前上",TRUE,"顶部"),
IFERROR(_xlpm.output,""))</f>
        <v>正前</v>
      </c>
      <c r="K115" s="22" t="s">
        <v>52</v>
      </c>
      <c r="L115" s="30" t="str">
        <f>M115+0&amp;","&amp;N115+0</f>
        <v>14,-1</v>
      </c>
      <c r="M115" s="45">
        <v>14</v>
      </c>
      <c r="N115" s="45">
        <v>-1</v>
      </c>
      <c r="O115" s="30" t="str">
        <f t="shared" si="46"/>
        <v/>
      </c>
      <c r="P115" s="13">
        <v>8</v>
      </c>
      <c r="Q115" s="30" t="str">
        <f>IF(R115&lt;&gt;"", R115+0&amp;","&amp;S115+0,"")</f>
        <v/>
      </c>
      <c r="T115" s="13">
        <v>0</v>
      </c>
      <c r="U115" s="13">
        <v>11</v>
      </c>
      <c r="V115" s="30" t="str">
        <f>IF($A115&lt;&gt;"","0,0","")</f>
        <v>0,0</v>
      </c>
      <c r="W115" s="30" t="str">
        <f t="shared" si="47"/>
        <v>80,120</v>
      </c>
      <c r="Y115" s="13">
        <v>2.44</v>
      </c>
      <c r="Z115" s="13">
        <v>0.11</v>
      </c>
      <c r="AA115" s="13">
        <v>1.2</v>
      </c>
      <c r="AB115" s="26"/>
      <c r="AC115" s="26"/>
    </row>
    <row r="116" spans="1:29" x14ac:dyDescent="0.2">
      <c r="C116" s="61" t="str">
        <f t="shared" si="45"/>
        <v/>
      </c>
      <c r="I116" s="25" t="str">
        <f>IFERROR(VLOOKUP(H116,monster!A:D,4,0),"")</f>
        <v/>
      </c>
      <c r="J116" s="25" t="str" cm="1">
        <f t="array" ref="J116">_xlfn.LET(_xlpm.v6p,ABS(ATAN2(M116,N116))*6/PI(),
_xlpm.output,_xlfn.IFS(_xlpm.v6p&lt;1,"正前",_xlpm.v6p&gt;5,"正后",_xlpm.v6p&gt;4,"后上",_xlpm.v6p&lt;2,"前上",TRUE,"顶部"),
IFERROR(_xlpm.output,""))</f>
        <v/>
      </c>
      <c r="L116" s="30"/>
      <c r="O116" s="30" t="str">
        <f t="shared" si="46"/>
        <v/>
      </c>
      <c r="P116" s="13" t="s">
        <v>248</v>
      </c>
      <c r="Q116" s="30" t="str">
        <f t="shared" ref="Q116" si="58">IF(R116&lt;&gt;"", R116+0&amp;","&amp;S116+0,"")</f>
        <v/>
      </c>
      <c r="V116" s="30" t="str">
        <f t="shared" ref="V116:V129" si="59">IF($A116&lt;&gt;"","0,0","")</f>
        <v/>
      </c>
      <c r="W116" s="30" t="str">
        <f t="shared" si="47"/>
        <v/>
      </c>
      <c r="Y116" s="13" t="s">
        <v>248</v>
      </c>
    </row>
    <row r="117" spans="1:29" x14ac:dyDescent="0.2">
      <c r="A117" s="13">
        <v>42012</v>
      </c>
      <c r="B117" s="13" t="str" cm="1">
        <f t="array" ref="B117">D117&amp;_xlfn.TEXTJOIN("",1,TEXT(E117:G117,"00"))</f>
        <v>7010000</v>
      </c>
      <c r="C117" s="61" t="str">
        <f t="shared" si="45"/>
        <v>42012,7010000</v>
      </c>
      <c r="D117" s="57">
        <v>7</v>
      </c>
      <c r="E117" s="57">
        <v>1</v>
      </c>
      <c r="F117" s="57">
        <v>0</v>
      </c>
      <c r="G117" s="57">
        <v>0</v>
      </c>
      <c r="H117" s="13">
        <v>201104</v>
      </c>
      <c r="I117" s="25" t="str">
        <f>IFERROR(VLOOKUP(H117,monster!A:D,4,0),"")</f>
        <v>地宫洞穴人</v>
      </c>
      <c r="J117" s="25" t="str" cm="1">
        <f t="array" ref="J117">_xlfn.LET(_xlpm.v6p,ABS(ATAN2(M117,N117))*6/PI(),
_xlpm.output,_xlfn.IFS(_xlpm.v6p&lt;1,"正前",_xlpm.v6p&gt;5,"正后",_xlpm.v6p&gt;4,"后上",_xlpm.v6p&lt;2,"前上",TRUE,"顶部"),
IFERROR(_xlpm.output,""))</f>
        <v>正前</v>
      </c>
      <c r="K117" s="22" t="s">
        <v>52</v>
      </c>
      <c r="L117" s="30" t="str">
        <f>M117+0&amp;","&amp;N117+0</f>
        <v>18,-1</v>
      </c>
      <c r="M117" s="45">
        <v>18</v>
      </c>
      <c r="N117" s="45">
        <v>-1</v>
      </c>
      <c r="O117" s="30">
        <f t="shared" si="46"/>
        <v>1</v>
      </c>
      <c r="P117" s="13">
        <v>16</v>
      </c>
      <c r="Q117" s="30" t="str">
        <f>IF(R117&lt;&gt;"", R117+0&amp;","&amp;S117+0,"")</f>
        <v>1,3</v>
      </c>
      <c r="R117" s="45">
        <v>1</v>
      </c>
      <c r="S117" s="45">
        <v>3</v>
      </c>
      <c r="T117" s="13">
        <v>0</v>
      </c>
      <c r="U117" s="13">
        <v>11</v>
      </c>
      <c r="V117" s="30" t="str">
        <f t="shared" si="59"/>
        <v>0,0</v>
      </c>
      <c r="W117" s="30" t="str">
        <f t="shared" si="47"/>
        <v>80,120</v>
      </c>
      <c r="Y117" s="13">
        <v>0.4</v>
      </c>
      <c r="Z117" s="13">
        <v>0.4</v>
      </c>
      <c r="AA117" s="13">
        <v>1</v>
      </c>
      <c r="AB117" s="26"/>
      <c r="AC117" s="26"/>
    </row>
    <row r="118" spans="1:29" x14ac:dyDescent="0.2">
      <c r="A118" s="13">
        <v>42012</v>
      </c>
      <c r="B118" s="13" t="str" cm="1">
        <f t="array" ref="B118">D118&amp;_xlfn.TEXTJOIN("",1,TEXT(E118:G118,"00"))</f>
        <v>7020001</v>
      </c>
      <c r="C118" s="61" t="str">
        <f t="shared" si="45"/>
        <v>42012,7020001</v>
      </c>
      <c r="D118" s="57">
        <v>7</v>
      </c>
      <c r="E118" s="57">
        <v>2</v>
      </c>
      <c r="F118" s="57">
        <v>0</v>
      </c>
      <c r="G118" s="57">
        <v>1</v>
      </c>
      <c r="H118" s="13">
        <v>201104</v>
      </c>
      <c r="I118" s="25" t="str">
        <f>IFERROR(VLOOKUP(H118,monster!A:D,4,0),"")</f>
        <v>地宫洞穴人</v>
      </c>
      <c r="J118" s="25" t="str" cm="1">
        <f t="array" ref="J118">_xlfn.LET(_xlpm.v6p,ABS(ATAN2(M118,N118))*6/PI(),
_xlpm.output,_xlfn.IFS(_xlpm.v6p&lt;1,"正前",_xlpm.v6p&gt;5,"正后",_xlpm.v6p&gt;4,"后上",_xlpm.v6p&lt;2,"前上",TRUE,"顶部"),
IFERROR(_xlpm.output,""))</f>
        <v>正前</v>
      </c>
      <c r="K118" s="22" t="s">
        <v>52</v>
      </c>
      <c r="L118" s="30" t="str">
        <f>M118+0&amp;","&amp;N118+0</f>
        <v>18,-1</v>
      </c>
      <c r="M118" s="45">
        <v>18</v>
      </c>
      <c r="N118" s="45">
        <v>-1</v>
      </c>
      <c r="O118" s="30">
        <f t="shared" si="46"/>
        <v>1</v>
      </c>
      <c r="P118" s="26" t="s">
        <v>248</v>
      </c>
      <c r="Q118" s="30" t="str">
        <f>IF(R118&lt;&gt;"", R118+0&amp;","&amp;S118+0,"")</f>
        <v>1,3</v>
      </c>
      <c r="R118" s="45">
        <v>1</v>
      </c>
      <c r="S118" s="45">
        <v>3</v>
      </c>
      <c r="T118" s="13">
        <v>0</v>
      </c>
      <c r="U118" s="13">
        <v>11</v>
      </c>
      <c r="V118" s="30" t="str">
        <f t="shared" si="59"/>
        <v>0,0</v>
      </c>
      <c r="W118" s="30" t="str">
        <f t="shared" si="47"/>
        <v>80,120</v>
      </c>
      <c r="Y118" s="26" t="s">
        <v>248</v>
      </c>
      <c r="Z118" s="26"/>
      <c r="AA118" s="26"/>
      <c r="AB118" s="13">
        <v>1</v>
      </c>
      <c r="AC118" s="13">
        <v>10.199999999999999</v>
      </c>
    </row>
    <row r="119" spans="1:29" x14ac:dyDescent="0.2">
      <c r="A119" s="13">
        <v>42012</v>
      </c>
      <c r="B119" s="13" t="str" cm="1">
        <f t="array" ref="B119">D119&amp;_xlfn.TEXTJOIN("",1,TEXT(E119:G119,"00"))</f>
        <v>7020002</v>
      </c>
      <c r="C119" s="61" t="str">
        <f t="shared" si="45"/>
        <v>42012,7020002</v>
      </c>
      <c r="D119" s="57">
        <v>7</v>
      </c>
      <c r="E119" s="57">
        <v>2</v>
      </c>
      <c r="F119" s="57">
        <v>0</v>
      </c>
      <c r="G119" s="57">
        <v>2</v>
      </c>
      <c r="H119" s="13">
        <v>201104</v>
      </c>
      <c r="I119" s="25" t="str">
        <f>IFERROR(VLOOKUP(H119,monster!A:D,4,0),"")</f>
        <v>地宫洞穴人</v>
      </c>
      <c r="J119" s="25" t="str" cm="1">
        <f t="array" ref="J119">_xlfn.LET(_xlpm.v6p,ABS(ATAN2(M119,N119))*6/PI(),
_xlpm.output,_xlfn.IFS(_xlpm.v6p&lt;1,"正前",_xlpm.v6p&gt;5,"正后",_xlpm.v6p&gt;4,"后上",_xlpm.v6p&lt;2,"前上",TRUE,"顶部"),
IFERROR(_xlpm.output,""))</f>
        <v>正后</v>
      </c>
      <c r="K119" s="22" t="s">
        <v>52</v>
      </c>
      <c r="L119" s="30" t="str">
        <f t="shared" ref="L119" si="60">M119+0&amp;","&amp;N119+0</f>
        <v>-14,-1</v>
      </c>
      <c r="M119" s="45">
        <v>-14</v>
      </c>
      <c r="N119" s="45">
        <v>-1</v>
      </c>
      <c r="O119" s="30">
        <f t="shared" si="46"/>
        <v>1</v>
      </c>
      <c r="P119" s="26" t="s">
        <v>248</v>
      </c>
      <c r="Q119" s="30" t="str">
        <f>IF(R119&lt;&gt;"", R119+0&amp;","&amp;S119+0,"")</f>
        <v>1,3</v>
      </c>
      <c r="R119" s="45">
        <v>1</v>
      </c>
      <c r="S119" s="45">
        <v>3</v>
      </c>
      <c r="T119" s="13">
        <v>0</v>
      </c>
      <c r="U119" s="13">
        <v>11</v>
      </c>
      <c r="V119" s="30" t="str">
        <f t="shared" si="59"/>
        <v>0,0</v>
      </c>
      <c r="W119" s="30" t="str">
        <f t="shared" si="47"/>
        <v>80,120</v>
      </c>
      <c r="Y119" s="26" t="s">
        <v>248</v>
      </c>
      <c r="Z119" s="26"/>
      <c r="AA119" s="26"/>
      <c r="AB119" s="13">
        <v>1</v>
      </c>
      <c r="AC119" s="13">
        <v>6.8</v>
      </c>
    </row>
    <row r="120" spans="1:29" x14ac:dyDescent="0.2">
      <c r="C120" s="61" t="str">
        <f t="shared" si="45"/>
        <v/>
      </c>
      <c r="I120" s="25" t="str">
        <f>IFERROR(VLOOKUP(H120,monster!A:D,4,0),"")</f>
        <v/>
      </c>
      <c r="J120" s="25" t="str" cm="1">
        <f t="array" ref="J120">_xlfn.LET(_xlpm.v6p,ABS(ATAN2(M120,N120))*6/PI(),
_xlpm.output,_xlfn.IFS(_xlpm.v6p&lt;1,"正前",_xlpm.v6p&gt;5,"正后",_xlpm.v6p&gt;4,"后上",_xlpm.v6p&lt;2,"前上",TRUE,"顶部"),
IFERROR(_xlpm.output,""))</f>
        <v/>
      </c>
      <c r="L120" s="30"/>
      <c r="O120" s="30" t="str">
        <f t="shared" si="46"/>
        <v/>
      </c>
      <c r="P120" s="13" t="s">
        <v>248</v>
      </c>
      <c r="Q120" s="30" t="str">
        <f t="shared" ref="Q120" si="61">IF(R120&lt;&gt;"", R120+0&amp;","&amp;S120+0,"")</f>
        <v/>
      </c>
      <c r="V120" s="30" t="str">
        <f t="shared" si="59"/>
        <v/>
      </c>
      <c r="W120" s="30" t="str">
        <f t="shared" si="47"/>
        <v/>
      </c>
      <c r="Y120" s="13" t="s">
        <v>248</v>
      </c>
    </row>
    <row r="121" spans="1:29" x14ac:dyDescent="0.2">
      <c r="A121" s="13">
        <v>42012</v>
      </c>
      <c r="B121" s="13" t="str" cm="1">
        <f t="array" ref="B121">D121&amp;_xlfn.TEXTJOIN("",1,TEXT(E121:G121,"00"))</f>
        <v>8010000</v>
      </c>
      <c r="C121" s="61" t="str">
        <f t="shared" si="45"/>
        <v>42012,8010000</v>
      </c>
      <c r="D121" s="57">
        <v>8</v>
      </c>
      <c r="E121" s="57">
        <v>1</v>
      </c>
      <c r="F121" s="57">
        <v>0</v>
      </c>
      <c r="G121" s="57">
        <v>0</v>
      </c>
      <c r="H121" s="13">
        <v>201108</v>
      </c>
      <c r="I121" s="25" t="str">
        <f>IFERROR(VLOOKUP(H121,monster!A:D,4,0),"")</f>
        <v>纵火洞穴人</v>
      </c>
      <c r="J121" s="25" t="str" cm="1">
        <f t="array" ref="J121">_xlfn.LET(_xlpm.v6p,ABS(ATAN2(M121,N121))*6/PI(),
_xlpm.output,_xlfn.IFS(_xlpm.v6p&lt;1,"正前",_xlpm.v6p&gt;5,"正后",_xlpm.v6p&gt;4,"后上",_xlpm.v6p&lt;2,"前上",TRUE,"顶部"),
IFERROR(_xlpm.output,""))</f>
        <v>正前</v>
      </c>
      <c r="K121" s="22" t="s">
        <v>52</v>
      </c>
      <c r="L121" s="30" t="str">
        <f>M121+0&amp;","&amp;N121+0</f>
        <v>18,-1</v>
      </c>
      <c r="M121" s="45">
        <v>18</v>
      </c>
      <c r="N121" s="45">
        <v>-1</v>
      </c>
      <c r="O121" s="30">
        <f t="shared" si="46"/>
        <v>1</v>
      </c>
      <c r="P121" s="13">
        <v>8</v>
      </c>
      <c r="Q121" s="30" t="str">
        <f>IF(R121&lt;&gt;"", R121+0&amp;","&amp;S121+0,"")</f>
        <v>1,2</v>
      </c>
      <c r="R121" s="45">
        <v>1</v>
      </c>
      <c r="S121" s="45">
        <v>2</v>
      </c>
      <c r="T121" s="13">
        <v>0</v>
      </c>
      <c r="U121" s="13">
        <v>11</v>
      </c>
      <c r="V121" s="30" t="str">
        <f t="shared" si="59"/>
        <v>0,0</v>
      </c>
      <c r="W121" s="30" t="str">
        <f t="shared" si="47"/>
        <v>80,120</v>
      </c>
      <c r="Y121" s="13">
        <v>0.8</v>
      </c>
      <c r="Z121" s="13">
        <v>0.12</v>
      </c>
      <c r="AA121" s="13">
        <v>1</v>
      </c>
      <c r="AB121" s="26"/>
      <c r="AC121" s="26"/>
    </row>
    <row r="122" spans="1:29" x14ac:dyDescent="0.2">
      <c r="A122" s="13">
        <v>42012</v>
      </c>
      <c r="B122" s="13" t="str" cm="1">
        <f t="array" ref="B122">D122&amp;_xlfn.TEXTJOIN("",1,TEXT(E122:G122,"00"))</f>
        <v>8020001</v>
      </c>
      <c r="C122" s="61" t="str">
        <f t="shared" si="45"/>
        <v>42012,8020001</v>
      </c>
      <c r="D122" s="57">
        <v>8</v>
      </c>
      <c r="E122" s="57">
        <v>2</v>
      </c>
      <c r="F122" s="57">
        <v>0</v>
      </c>
      <c r="G122" s="57">
        <v>1</v>
      </c>
      <c r="H122" s="13">
        <v>201108</v>
      </c>
      <c r="I122" s="25" t="str">
        <f>IFERROR(VLOOKUP(H122,monster!A:D,4,0),"")</f>
        <v>纵火洞穴人</v>
      </c>
      <c r="J122" s="25" t="str" cm="1">
        <f t="array" ref="J122">_xlfn.LET(_xlpm.v6p,ABS(ATAN2(M122,N122))*6/PI(),
_xlpm.output,_xlfn.IFS(_xlpm.v6p&lt;1,"正前",_xlpm.v6p&gt;5,"正后",_xlpm.v6p&gt;4,"后上",_xlpm.v6p&lt;2,"前上",TRUE,"顶部"),
IFERROR(_xlpm.output,""))</f>
        <v>正前</v>
      </c>
      <c r="K122" s="22" t="s">
        <v>52</v>
      </c>
      <c r="L122" s="30" t="str">
        <f>M122+0&amp;","&amp;N122+0</f>
        <v>18,-1</v>
      </c>
      <c r="M122" s="45">
        <v>18</v>
      </c>
      <c r="N122" s="45">
        <v>-1</v>
      </c>
      <c r="O122" s="30" t="str">
        <f t="shared" si="46"/>
        <v/>
      </c>
      <c r="P122" s="26" t="s">
        <v>248</v>
      </c>
      <c r="Q122" s="30" t="str">
        <f t="shared" ref="Q122:Q124" si="62">IF(R122&lt;&gt;"", R122+0&amp;","&amp;S122+0,"")</f>
        <v/>
      </c>
      <c r="T122" s="13">
        <v>0</v>
      </c>
      <c r="U122" s="13">
        <v>11</v>
      </c>
      <c r="V122" s="30" t="str">
        <f t="shared" si="59"/>
        <v>0,0</v>
      </c>
      <c r="W122" s="30" t="str">
        <f t="shared" si="47"/>
        <v>80,120</v>
      </c>
      <c r="Y122" s="26" t="s">
        <v>248</v>
      </c>
      <c r="Z122" s="26"/>
      <c r="AA122" s="26"/>
      <c r="AB122" s="13">
        <v>3</v>
      </c>
      <c r="AC122" s="13">
        <v>10.199999999999999</v>
      </c>
    </row>
    <row r="123" spans="1:29" x14ac:dyDescent="0.2">
      <c r="A123" s="13">
        <v>42012</v>
      </c>
      <c r="B123" s="13" t="str" cm="1">
        <f t="array" ref="B123">D123&amp;_xlfn.TEXTJOIN("",1,TEXT(E123:G123,"00"))</f>
        <v>8020002</v>
      </c>
      <c r="C123" s="61" t="str">
        <f t="shared" si="45"/>
        <v>42012,8020002</v>
      </c>
      <c r="D123" s="57">
        <v>8</v>
      </c>
      <c r="E123" s="57">
        <v>2</v>
      </c>
      <c r="F123" s="57">
        <v>0</v>
      </c>
      <c r="G123" s="57">
        <v>2</v>
      </c>
      <c r="H123" s="13">
        <v>201108</v>
      </c>
      <c r="I123" s="25" t="str">
        <f>IFERROR(VLOOKUP(H123,monster!A:D,4,0),"")</f>
        <v>纵火洞穴人</v>
      </c>
      <c r="J123" s="25" t="str" cm="1">
        <f t="array" ref="J123">_xlfn.LET(_xlpm.v6p,ABS(ATAN2(M123,N123))*6/PI(),
_xlpm.output,_xlfn.IFS(_xlpm.v6p&lt;1,"正前",_xlpm.v6p&gt;5,"正后",_xlpm.v6p&gt;4,"后上",_xlpm.v6p&lt;2,"前上",TRUE,"顶部"),
IFERROR(_xlpm.output,""))</f>
        <v>正后</v>
      </c>
      <c r="K123" s="22" t="s">
        <v>52</v>
      </c>
      <c r="L123" s="30" t="str">
        <f t="shared" ref="L123" si="63">M123+0&amp;","&amp;N123+0</f>
        <v>-14,-1</v>
      </c>
      <c r="M123" s="45">
        <v>-14</v>
      </c>
      <c r="N123" s="45">
        <v>-1</v>
      </c>
      <c r="O123" s="30" t="str">
        <f t="shared" si="46"/>
        <v/>
      </c>
      <c r="P123" s="26" t="s">
        <v>248</v>
      </c>
      <c r="Q123" s="30" t="str">
        <f t="shared" si="62"/>
        <v/>
      </c>
      <c r="T123" s="13">
        <v>0</v>
      </c>
      <c r="U123" s="13">
        <v>11</v>
      </c>
      <c r="V123" s="30" t="str">
        <f t="shared" si="59"/>
        <v>0,0</v>
      </c>
      <c r="W123" s="30" t="str">
        <f t="shared" si="47"/>
        <v>80,120</v>
      </c>
      <c r="Y123" s="26" t="s">
        <v>248</v>
      </c>
      <c r="Z123" s="26"/>
      <c r="AA123" s="26"/>
      <c r="AB123" s="13">
        <v>3</v>
      </c>
      <c r="AC123" s="13">
        <v>6.8</v>
      </c>
    </row>
    <row r="124" spans="1:29" x14ac:dyDescent="0.2">
      <c r="C124" s="61" t="str">
        <f t="shared" si="45"/>
        <v/>
      </c>
      <c r="I124" s="25" t="str">
        <f>IFERROR(VLOOKUP(H124,monster!A:D,4,0),"")</f>
        <v/>
      </c>
      <c r="J124" s="25" t="str" cm="1">
        <f t="array" ref="J124">_xlfn.LET(_xlpm.v6p,ABS(ATAN2(M124,N124))*6/PI(),
_xlpm.output,_xlfn.IFS(_xlpm.v6p&lt;1,"正前",_xlpm.v6p&gt;5,"正后",_xlpm.v6p&gt;4,"后上",_xlpm.v6p&lt;2,"前上",TRUE,"顶部"),
IFERROR(_xlpm.output,""))</f>
        <v/>
      </c>
      <c r="L124" s="30"/>
      <c r="O124" s="30" t="str">
        <f t="shared" si="46"/>
        <v/>
      </c>
      <c r="P124" s="13" t="s">
        <v>248</v>
      </c>
      <c r="Q124" s="30" t="str">
        <f t="shared" si="62"/>
        <v/>
      </c>
      <c r="V124" s="30" t="str">
        <f t="shared" si="59"/>
        <v/>
      </c>
      <c r="W124" s="30" t="str">
        <f t="shared" si="47"/>
        <v/>
      </c>
      <c r="Y124" s="13" t="s">
        <v>248</v>
      </c>
    </row>
    <row r="125" spans="1:29" x14ac:dyDescent="0.2">
      <c r="A125" s="13">
        <v>42012</v>
      </c>
      <c r="B125" s="13" t="str" cm="1">
        <f t="array" ref="B125">D125&amp;_xlfn.TEXTJOIN("",1,TEXT(E125:G125,"00"))</f>
        <v>9010000</v>
      </c>
      <c r="C125" s="61" t="str">
        <f t="shared" si="45"/>
        <v>42012,9010000</v>
      </c>
      <c r="D125" s="57">
        <v>9</v>
      </c>
      <c r="E125" s="57">
        <v>1</v>
      </c>
      <c r="F125" s="57">
        <v>0</v>
      </c>
      <c r="G125" s="57">
        <v>0</v>
      </c>
      <c r="H125" s="13">
        <v>201109</v>
      </c>
      <c r="I125" s="25" t="str">
        <f>IFERROR(VLOOKUP(H125,monster!A:D,4,0),"")</f>
        <v>暴徒洞穴人</v>
      </c>
      <c r="J125" s="25" t="str" cm="1">
        <f t="array" ref="J125">_xlfn.LET(_xlpm.v6p,ABS(ATAN2(M125,N125))*6/PI(),
_xlpm.output,_xlfn.IFS(_xlpm.v6p&lt;1,"正前",_xlpm.v6p&gt;5,"正后",_xlpm.v6p&gt;4,"后上",_xlpm.v6p&lt;2,"前上",TRUE,"顶部"),
IFERROR(_xlpm.output,""))</f>
        <v>正前</v>
      </c>
      <c r="K125" s="22" t="s">
        <v>52</v>
      </c>
      <c r="L125" s="30" t="str">
        <f>M125+0&amp;","&amp;N125+0</f>
        <v>18,-1</v>
      </c>
      <c r="M125" s="45">
        <v>18</v>
      </c>
      <c r="N125" s="45">
        <v>-1</v>
      </c>
      <c r="O125" s="30">
        <f t="shared" si="46"/>
        <v>1</v>
      </c>
      <c r="P125" s="13">
        <v>28</v>
      </c>
      <c r="Q125" s="30" t="str">
        <f>IF(R125&lt;&gt;"", R125+0&amp;","&amp;S125+0,"")</f>
        <v>1,3</v>
      </c>
      <c r="R125" s="45">
        <v>1</v>
      </c>
      <c r="S125" s="45">
        <v>3</v>
      </c>
      <c r="T125" s="13">
        <v>0</v>
      </c>
      <c r="U125" s="13">
        <v>11</v>
      </c>
      <c r="V125" s="30" t="str">
        <f t="shared" si="59"/>
        <v>0,0</v>
      </c>
      <c r="W125" s="30" t="str">
        <f t="shared" si="47"/>
        <v>80,120</v>
      </c>
      <c r="Y125" s="13">
        <v>0.6</v>
      </c>
      <c r="Z125" s="13">
        <v>0.08</v>
      </c>
      <c r="AA125" s="13">
        <v>1</v>
      </c>
      <c r="AB125" s="26"/>
      <c r="AC125" s="26"/>
    </row>
    <row r="126" spans="1:29" x14ac:dyDescent="0.2">
      <c r="A126" s="13">
        <v>42012</v>
      </c>
      <c r="B126" s="13" t="str" cm="1">
        <f t="array" ref="B126">D126&amp;_xlfn.TEXTJOIN("",1,TEXT(E126:G126,"00"))</f>
        <v>9020001</v>
      </c>
      <c r="C126" s="61" t="str">
        <f t="shared" si="45"/>
        <v>42012,9020001</v>
      </c>
      <c r="D126" s="57">
        <v>9</v>
      </c>
      <c r="E126" s="57">
        <v>2</v>
      </c>
      <c r="F126" s="57">
        <v>0</v>
      </c>
      <c r="G126" s="57">
        <v>1</v>
      </c>
      <c r="H126" s="13">
        <v>201109</v>
      </c>
      <c r="I126" s="25" t="str">
        <f>IFERROR(VLOOKUP(H126,monster!A:D,4,0),"")</f>
        <v>暴徒洞穴人</v>
      </c>
      <c r="J126" s="25" t="str" cm="1">
        <f t="array" ref="J126">_xlfn.LET(_xlpm.v6p,ABS(ATAN2(M126,N126))*6/PI(),
_xlpm.output,_xlfn.IFS(_xlpm.v6p&lt;1,"正前",_xlpm.v6p&gt;5,"正后",_xlpm.v6p&gt;4,"后上",_xlpm.v6p&lt;2,"前上",TRUE,"顶部"),
IFERROR(_xlpm.output,""))</f>
        <v>正前</v>
      </c>
      <c r="K126" s="22" t="s">
        <v>52</v>
      </c>
      <c r="L126" s="30" t="str">
        <f>M126+0&amp;","&amp;N126+0</f>
        <v>18,-1</v>
      </c>
      <c r="M126" s="45">
        <v>18</v>
      </c>
      <c r="N126" s="45">
        <v>-1</v>
      </c>
      <c r="O126" s="30" t="str">
        <f t="shared" si="46"/>
        <v/>
      </c>
      <c r="P126" s="26" t="s">
        <v>248</v>
      </c>
      <c r="Q126" s="30" t="str">
        <f t="shared" ref="Q126:Q129" si="64">IF(R126&lt;&gt;"", R126+0&amp;","&amp;S126+0,"")</f>
        <v/>
      </c>
      <c r="T126" s="13">
        <v>0</v>
      </c>
      <c r="U126" s="13">
        <v>11</v>
      </c>
      <c r="V126" s="30" t="str">
        <f t="shared" si="59"/>
        <v>0,0</v>
      </c>
      <c r="W126" s="30" t="str">
        <f t="shared" si="47"/>
        <v>80,120</v>
      </c>
      <c r="Y126" s="26" t="s">
        <v>248</v>
      </c>
      <c r="Z126" s="26"/>
      <c r="AA126" s="26"/>
      <c r="AB126" s="13">
        <v>2</v>
      </c>
      <c r="AC126" s="13">
        <v>10.199999999999999</v>
      </c>
    </row>
    <row r="127" spans="1:29" x14ac:dyDescent="0.2">
      <c r="A127" s="13">
        <v>42012</v>
      </c>
      <c r="B127" s="13" t="str" cm="1">
        <f t="array" ref="B127">D127&amp;_xlfn.TEXTJOIN("",1,TEXT(E127:G127,"00"))</f>
        <v>9020002</v>
      </c>
      <c r="C127" s="61" t="str">
        <f t="shared" si="45"/>
        <v>42012,9020002</v>
      </c>
      <c r="D127" s="57">
        <v>9</v>
      </c>
      <c r="E127" s="57">
        <v>2</v>
      </c>
      <c r="F127" s="57">
        <v>0</v>
      </c>
      <c r="G127" s="57">
        <v>2</v>
      </c>
      <c r="H127" s="13">
        <v>201109</v>
      </c>
      <c r="I127" s="25" t="str">
        <f>IFERROR(VLOOKUP(H127,monster!A:D,4,0),"")</f>
        <v>暴徒洞穴人</v>
      </c>
      <c r="J127" s="25" t="str" cm="1">
        <f t="array" ref="J127">_xlfn.LET(_xlpm.v6p,ABS(ATAN2(M127,N127))*6/PI(),
_xlpm.output,_xlfn.IFS(_xlpm.v6p&lt;1,"正前",_xlpm.v6p&gt;5,"正后",_xlpm.v6p&gt;4,"后上",_xlpm.v6p&lt;2,"前上",TRUE,"顶部"),
IFERROR(_xlpm.output,""))</f>
        <v>正后</v>
      </c>
      <c r="K127" s="22" t="s">
        <v>52</v>
      </c>
      <c r="L127" s="30" t="str">
        <f t="shared" ref="L127" si="65">M127+0&amp;","&amp;N127+0</f>
        <v>-14,-1</v>
      </c>
      <c r="M127" s="45">
        <v>-14</v>
      </c>
      <c r="N127" s="45">
        <v>-1</v>
      </c>
      <c r="O127" s="30" t="str">
        <f t="shared" si="46"/>
        <v/>
      </c>
      <c r="P127" s="26" t="s">
        <v>248</v>
      </c>
      <c r="Q127" s="30" t="str">
        <f t="shared" si="64"/>
        <v/>
      </c>
      <c r="T127" s="13">
        <v>0</v>
      </c>
      <c r="U127" s="13">
        <v>11</v>
      </c>
      <c r="V127" s="30" t="str">
        <f t="shared" si="59"/>
        <v>0,0</v>
      </c>
      <c r="W127" s="30" t="str">
        <f t="shared" si="47"/>
        <v>80,120</v>
      </c>
      <c r="Y127" s="26" t="s">
        <v>248</v>
      </c>
      <c r="Z127" s="26"/>
      <c r="AA127" s="26"/>
      <c r="AB127" s="13">
        <v>2</v>
      </c>
      <c r="AC127" s="13">
        <v>6.8</v>
      </c>
    </row>
    <row r="128" spans="1:29" x14ac:dyDescent="0.2">
      <c r="C128" s="61" t="str">
        <f t="shared" si="45"/>
        <v/>
      </c>
      <c r="I128" s="25" t="str">
        <f>IFERROR(VLOOKUP(H128,monster!A:D,4,0),"")</f>
        <v/>
      </c>
      <c r="K128" s="22"/>
      <c r="L128" s="30"/>
      <c r="O128" s="30" t="str">
        <f t="shared" si="46"/>
        <v/>
      </c>
      <c r="P128" s="13" t="s">
        <v>248</v>
      </c>
      <c r="Q128" s="30" t="str">
        <f t="shared" si="64"/>
        <v/>
      </c>
      <c r="V128" s="30" t="str">
        <f t="shared" si="59"/>
        <v/>
      </c>
      <c r="W128" s="30" t="str">
        <f t="shared" si="47"/>
        <v/>
      </c>
      <c r="Y128" s="13" t="s">
        <v>248</v>
      </c>
    </row>
    <row r="129" spans="1:29" x14ac:dyDescent="0.2">
      <c r="A129" s="13">
        <v>42012</v>
      </c>
      <c r="B129" s="13" t="str" cm="1">
        <f t="array" ref="B129">D129&amp;_xlfn.TEXTJOIN("",1,TEXT(E129:G129,"00"))</f>
        <v>10010000</v>
      </c>
      <c r="C129" s="61" t="str">
        <f t="shared" si="45"/>
        <v>42012,10010000</v>
      </c>
      <c r="D129" s="57">
        <v>10</v>
      </c>
      <c r="E129" s="57">
        <v>1</v>
      </c>
      <c r="F129" s="57">
        <v>0</v>
      </c>
      <c r="G129" s="57">
        <v>0</v>
      </c>
      <c r="H129" s="13">
        <v>211101</v>
      </c>
      <c r="I129" s="25" t="str">
        <f>IFERROR(VLOOKUP(H129,monster!A:D,4,0),"")</f>
        <v>地宫捕奴车-近战</v>
      </c>
      <c r="J129" s="25" t="str" cm="1">
        <f t="array" ref="J129">_xlfn.LET(_xlpm.v6p,ABS(ATAN2(M129,N129))*6/PI(),
_xlpm.output,_xlfn.IFS(_xlpm.v6p&lt;1,"正前",_xlpm.v6p&gt;5,"正后",_xlpm.v6p&gt;4,"后上",_xlpm.v6p&lt;2,"前上",TRUE,"顶部"),
IFERROR(_xlpm.output,""))</f>
        <v>正前</v>
      </c>
      <c r="K129" s="22" t="s">
        <v>117</v>
      </c>
      <c r="L129" s="30" t="str">
        <f>M129+0&amp;","&amp;N129+0</f>
        <v>14,1</v>
      </c>
      <c r="M129" s="45">
        <v>14</v>
      </c>
      <c r="N129" s="45">
        <v>1</v>
      </c>
      <c r="O129" s="30" t="str">
        <f t="shared" si="46"/>
        <v/>
      </c>
      <c r="P129" s="13">
        <v>1</v>
      </c>
      <c r="Q129" s="30" t="str">
        <f t="shared" si="64"/>
        <v/>
      </c>
      <c r="T129" s="13">
        <v>0</v>
      </c>
      <c r="U129" s="13">
        <v>11</v>
      </c>
      <c r="V129" s="30" t="str">
        <f t="shared" si="59"/>
        <v>0,0</v>
      </c>
      <c r="W129" s="30" t="str">
        <f t="shared" si="47"/>
        <v>2000,2000.1</v>
      </c>
      <c r="X129" s="45" t="str">
        <f>"2000,2000.1"</f>
        <v>2000,2000.1</v>
      </c>
      <c r="Y129" s="72">
        <v>2</v>
      </c>
      <c r="Z129" s="26"/>
      <c r="AA129" s="13">
        <v>0</v>
      </c>
      <c r="AB129" s="26"/>
      <c r="AC129" s="26"/>
    </row>
    <row r="130" spans="1:29" x14ac:dyDescent="0.2">
      <c r="P130" s="13" t="s">
        <v>248</v>
      </c>
      <c r="Y130" s="13" t="s">
        <v>248</v>
      </c>
    </row>
    <row r="131" spans="1:29" s="66" customFormat="1" x14ac:dyDescent="0.2">
      <c r="C131" s="67"/>
      <c r="D131" s="68"/>
      <c r="E131" s="68"/>
      <c r="F131" s="68"/>
      <c r="G131" s="68"/>
      <c r="I131" s="69"/>
      <c r="J131" s="69"/>
      <c r="M131" s="70"/>
      <c r="N131" s="70"/>
      <c r="P131" s="66" t="s">
        <v>248</v>
      </c>
      <c r="R131" s="70"/>
      <c r="S131" s="70"/>
      <c r="X131" s="70"/>
      <c r="Y131" s="66" t="s">
        <v>248</v>
      </c>
    </row>
    <row r="132" spans="1:29" x14ac:dyDescent="0.2">
      <c r="C132" s="61" t="str">
        <f t="shared" ref="C132:C179" si="66">_xlfn.TEXTJOIN(",",1,A132:B132)</f>
        <v/>
      </c>
      <c r="P132" s="13" t="s">
        <v>248</v>
      </c>
      <c r="Y132" s="13" t="s">
        <v>248</v>
      </c>
    </row>
    <row r="133" spans="1:29" x14ac:dyDescent="0.2">
      <c r="A133" s="13">
        <v>42013</v>
      </c>
      <c r="B133" s="13" t="str" cm="1">
        <f t="array" ref="B133">D133&amp;_xlfn.TEXTJOIN("",1,TEXT(E133:G133,"00"))</f>
        <v>1010000</v>
      </c>
      <c r="C133" s="61" t="str">
        <f t="shared" si="66"/>
        <v>42013,1010000</v>
      </c>
      <c r="D133" s="57">
        <v>1</v>
      </c>
      <c r="E133" s="57">
        <v>1</v>
      </c>
      <c r="F133" s="57">
        <f>T133</f>
        <v>0</v>
      </c>
      <c r="G133" s="57">
        <v>0</v>
      </c>
      <c r="H133" s="13">
        <v>201101</v>
      </c>
      <c r="I133" s="25" t="str">
        <f>IFERROR(VLOOKUP(H133,monster!A:D,4,0),"")</f>
        <v>地宫蝙蝠</v>
      </c>
      <c r="J133" s="25" t="str" cm="1">
        <f t="array" ref="J133">_xlfn.LET(_xlpm.v6p,ABS(ATAN2(M133,N133))*6/PI(),
_xlpm.output,_xlfn.IFS(_xlpm.v6p&lt;1,"正前",_xlpm.v6p&gt;5,"正后",_xlpm.v6p&gt;4,"后上",_xlpm.v6p&lt;2,"前上",TRUE,"顶部"),
IFERROR(_xlpm.output,""))</f>
        <v>前上</v>
      </c>
      <c r="K133" s="22" t="s">
        <v>52</v>
      </c>
      <c r="L133" s="30" t="str">
        <f>M133+0&amp;","&amp;N133+0</f>
        <v>15,10</v>
      </c>
      <c r="M133" s="45">
        <v>15</v>
      </c>
      <c r="N133" s="45">
        <v>10</v>
      </c>
      <c r="O133" s="30">
        <f t="shared" ref="O133:O179" si="67">IF(Q133&lt;&gt;"",1,"")</f>
        <v>1</v>
      </c>
      <c r="P133" s="13">
        <v>8</v>
      </c>
      <c r="Q133" s="30" t="str">
        <f>IF(R133&lt;&gt;"", R133+0&amp;","&amp;S133+0,"")</f>
        <v>1,3</v>
      </c>
      <c r="R133" s="45">
        <v>1</v>
      </c>
      <c r="S133" s="45">
        <v>3</v>
      </c>
      <c r="T133" s="13">
        <v>0</v>
      </c>
      <c r="U133" s="13">
        <v>11</v>
      </c>
      <c r="V133" s="48" t="s">
        <v>203</v>
      </c>
      <c r="W133" s="30" t="str">
        <f t="shared" ref="W133:W179" si="68">IF($A133&lt;&gt;"",IF($X133&lt;&gt;"",$X133,"80,120"),"")</f>
        <v>80,120</v>
      </c>
      <c r="Y133" s="13">
        <v>2</v>
      </c>
      <c r="Z133" s="13">
        <v>2.5</v>
      </c>
      <c r="AA133" s="13">
        <v>0.3</v>
      </c>
      <c r="AB133" s="13">
        <v>3</v>
      </c>
      <c r="AC133" s="13">
        <v>100</v>
      </c>
    </row>
    <row r="134" spans="1:29" x14ac:dyDescent="0.2">
      <c r="A134" s="13">
        <v>42013</v>
      </c>
      <c r="B134" s="13" t="str" cm="1">
        <f t="array" ref="B134">D134&amp;_xlfn.TEXTJOIN("",1,TEXT(E134:G134,"00"))</f>
        <v>1010100</v>
      </c>
      <c r="C134" s="61" t="str">
        <f t="shared" si="66"/>
        <v>42013,1010100</v>
      </c>
      <c r="D134" s="57">
        <v>1</v>
      </c>
      <c r="E134" s="57">
        <v>1</v>
      </c>
      <c r="F134" s="57">
        <f>T134</f>
        <v>1</v>
      </c>
      <c r="G134" s="57">
        <v>0</v>
      </c>
      <c r="H134" s="13">
        <v>201101</v>
      </c>
      <c r="I134" s="25" t="str">
        <f>IFERROR(VLOOKUP(H134,monster!A:D,4,0),"")</f>
        <v>地宫蝙蝠</v>
      </c>
      <c r="J134" s="25" t="str" cm="1">
        <f t="array" ref="J134">_xlfn.LET(_xlpm.v6p,ABS(ATAN2(M134,N134))*6/PI(),
_xlpm.output,_xlfn.IFS(_xlpm.v6p&lt;1,"正前",_xlpm.v6p&gt;5,"正后",_xlpm.v6p&gt;4,"后上",_xlpm.v6p&lt;2,"前上",TRUE,"顶部"),
IFERROR(_xlpm.output,""))</f>
        <v>前上</v>
      </c>
      <c r="K134" s="22" t="s">
        <v>52</v>
      </c>
      <c r="L134" s="30" t="str">
        <f t="shared" ref="L134:L136" si="69">M134+0&amp;","&amp;N134+0</f>
        <v>15,10</v>
      </c>
      <c r="M134" s="45">
        <v>15</v>
      </c>
      <c r="N134" s="45">
        <v>10</v>
      </c>
      <c r="O134" s="30">
        <f t="shared" si="67"/>
        <v>1</v>
      </c>
      <c r="P134" s="13">
        <v>4</v>
      </c>
      <c r="Q134" s="30" t="str">
        <f>IF(R134&lt;&gt;"", R134+0&amp;","&amp;S134+0,"")</f>
        <v>1,3</v>
      </c>
      <c r="R134" s="45">
        <v>1</v>
      </c>
      <c r="S134" s="45">
        <v>3</v>
      </c>
      <c r="T134" s="13">
        <v>1</v>
      </c>
      <c r="U134" s="13">
        <v>11</v>
      </c>
      <c r="V134" s="30" t="str">
        <f>IF($A134&lt;&gt;"","0,0","")</f>
        <v>0,0</v>
      </c>
      <c r="W134" s="30" t="str">
        <f t="shared" si="68"/>
        <v>80,120</v>
      </c>
      <c r="Y134" s="13">
        <v>2</v>
      </c>
      <c r="Z134" s="13">
        <v>0.5</v>
      </c>
      <c r="AA134" s="13">
        <v>0.3</v>
      </c>
      <c r="AB134" s="13">
        <v>2</v>
      </c>
      <c r="AC134" s="13">
        <v>20</v>
      </c>
    </row>
    <row r="135" spans="1:29" x14ac:dyDescent="0.2">
      <c r="A135" s="13">
        <v>42013</v>
      </c>
      <c r="B135" s="13" t="str" cm="1">
        <f t="array" ref="B135">D135&amp;_xlfn.TEXTJOIN("",1,TEXT(E135:G135,"00"))</f>
        <v>1010200</v>
      </c>
      <c r="C135" s="61" t="str">
        <f t="shared" si="66"/>
        <v>42013,1010200</v>
      </c>
      <c r="D135" s="57">
        <v>1</v>
      </c>
      <c r="E135" s="57">
        <v>1</v>
      </c>
      <c r="F135" s="57">
        <f>T135</f>
        <v>2</v>
      </c>
      <c r="G135" s="57">
        <v>0</v>
      </c>
      <c r="H135" s="13">
        <v>201101</v>
      </c>
      <c r="I135" s="25" t="str">
        <f>IFERROR(VLOOKUP(H135,monster!A:D,4,0),"")</f>
        <v>地宫蝙蝠</v>
      </c>
      <c r="J135" s="25" t="str" cm="1">
        <f t="array" ref="J135">_xlfn.LET(_xlpm.v6p,ABS(ATAN2(M135,N135))*6/PI(),
_xlpm.output,_xlfn.IFS(_xlpm.v6p&lt;1,"正前",_xlpm.v6p&gt;5,"正后",_xlpm.v6p&gt;4,"后上",_xlpm.v6p&lt;2,"前上",TRUE,"顶部"),
IFERROR(_xlpm.output,""))</f>
        <v>前上</v>
      </c>
      <c r="K135" s="22" t="s">
        <v>52</v>
      </c>
      <c r="L135" s="30" t="str">
        <f t="shared" si="69"/>
        <v>15,10</v>
      </c>
      <c r="M135" s="45">
        <v>15</v>
      </c>
      <c r="N135" s="45">
        <v>10</v>
      </c>
      <c r="O135" s="30">
        <f t="shared" si="67"/>
        <v>1</v>
      </c>
      <c r="P135" s="13">
        <v>4</v>
      </c>
      <c r="Q135" s="30" t="str">
        <f>IF(R135&lt;&gt;"", R135+0&amp;","&amp;S135+0,"")</f>
        <v>1,3</v>
      </c>
      <c r="R135" s="45">
        <v>1</v>
      </c>
      <c r="S135" s="45">
        <v>3</v>
      </c>
      <c r="T135" s="13">
        <v>2</v>
      </c>
      <c r="U135" s="13">
        <v>11</v>
      </c>
      <c r="V135" s="30" t="str">
        <f t="shared" ref="V135:V137" si="70">IF($A135&lt;&gt;"","0,0","")</f>
        <v>0,0</v>
      </c>
      <c r="W135" s="30" t="str">
        <f t="shared" si="68"/>
        <v>80,120</v>
      </c>
      <c r="Y135" s="13">
        <v>2</v>
      </c>
      <c r="Z135" s="13">
        <v>0.5</v>
      </c>
      <c r="AA135" s="13">
        <v>0.3</v>
      </c>
      <c r="AB135" s="13">
        <v>2</v>
      </c>
      <c r="AC135" s="13">
        <v>20</v>
      </c>
    </row>
    <row r="136" spans="1:29" x14ac:dyDescent="0.2">
      <c r="A136" s="13">
        <v>42013</v>
      </c>
      <c r="B136" s="13" t="str" cm="1">
        <f t="array" ref="B136">D136&amp;_xlfn.TEXTJOIN("",1,TEXT(E136:G136,"00"))</f>
        <v>1010300</v>
      </c>
      <c r="C136" s="61" t="str">
        <f t="shared" si="66"/>
        <v>42013,1010300</v>
      </c>
      <c r="D136" s="57">
        <v>1</v>
      </c>
      <c r="E136" s="57">
        <v>1</v>
      </c>
      <c r="F136" s="57">
        <f>T136</f>
        <v>3</v>
      </c>
      <c r="G136" s="57">
        <v>0</v>
      </c>
      <c r="H136" s="13">
        <v>201101</v>
      </c>
      <c r="I136" s="25" t="str">
        <f>IFERROR(VLOOKUP(H136,monster!A:D,4,0),"")</f>
        <v>地宫蝙蝠</v>
      </c>
      <c r="J136" s="25" t="str" cm="1">
        <f t="array" ref="J136">_xlfn.LET(_xlpm.v6p,ABS(ATAN2(M136,N136))*6/PI(),
_xlpm.output,_xlfn.IFS(_xlpm.v6p&lt;1,"正前",_xlpm.v6p&gt;5,"正后",_xlpm.v6p&gt;4,"后上",_xlpm.v6p&lt;2,"前上",TRUE,"顶部"),
IFERROR(_xlpm.output,""))</f>
        <v>前上</v>
      </c>
      <c r="K136" s="22" t="s">
        <v>52</v>
      </c>
      <c r="L136" s="30" t="str">
        <f t="shared" si="69"/>
        <v>15,10</v>
      </c>
      <c r="M136" s="45">
        <v>15</v>
      </c>
      <c r="N136" s="45">
        <v>10</v>
      </c>
      <c r="O136" s="30">
        <f t="shared" si="67"/>
        <v>1</v>
      </c>
      <c r="P136" s="13">
        <v>12</v>
      </c>
      <c r="Q136" s="30" t="str">
        <f>IF(R136&lt;&gt;"", R136+0&amp;","&amp;S136+0,"")</f>
        <v>1,3</v>
      </c>
      <c r="R136" s="45">
        <v>1</v>
      </c>
      <c r="S136" s="45">
        <v>3</v>
      </c>
      <c r="T136" s="13">
        <v>3</v>
      </c>
      <c r="U136" s="13">
        <v>11</v>
      </c>
      <c r="V136" s="30" t="str">
        <f t="shared" si="70"/>
        <v>0,0</v>
      </c>
      <c r="W136" s="30" t="str">
        <f t="shared" si="68"/>
        <v>80,120</v>
      </c>
      <c r="Y136" s="13">
        <v>12</v>
      </c>
      <c r="Z136" s="13">
        <v>8</v>
      </c>
      <c r="AA136" s="13">
        <v>0.3</v>
      </c>
      <c r="AB136" s="13">
        <v>6</v>
      </c>
      <c r="AC136" s="13">
        <v>200</v>
      </c>
    </row>
    <row r="137" spans="1:29" x14ac:dyDescent="0.2">
      <c r="C137" s="61" t="str">
        <f t="shared" si="66"/>
        <v/>
      </c>
      <c r="I137" s="25" t="str">
        <f>IFERROR(VLOOKUP(H137,monster!A:D,4,0),"")</f>
        <v/>
      </c>
      <c r="J137" s="25" t="str" cm="1">
        <f t="array" ref="J137">_xlfn.LET(_xlpm.v6p,ABS(ATAN2(M137,N137))*6/PI(),
_xlpm.output,_xlfn.IFS(_xlpm.v6p&lt;1,"正前",_xlpm.v6p&gt;5,"正后",_xlpm.v6p&gt;4,"后上",_xlpm.v6p&lt;2,"前上",TRUE,"顶部"),
IFERROR(_xlpm.output,""))</f>
        <v/>
      </c>
      <c r="L137" s="30"/>
      <c r="O137" s="30" t="str">
        <f t="shared" si="67"/>
        <v/>
      </c>
      <c r="P137" s="13" t="s">
        <v>248</v>
      </c>
      <c r="Q137" s="30" t="str">
        <f t="shared" ref="Q137" si="71">IF(R137&lt;&gt;"", R137+0&amp;","&amp;S137+0,"")</f>
        <v/>
      </c>
      <c r="V137" s="30" t="str">
        <f t="shared" si="70"/>
        <v/>
      </c>
      <c r="W137" s="30" t="str">
        <f t="shared" si="68"/>
        <v/>
      </c>
      <c r="Y137" s="13" t="s">
        <v>248</v>
      </c>
    </row>
    <row r="138" spans="1:29" x14ac:dyDescent="0.2">
      <c r="A138" s="13">
        <v>42013</v>
      </c>
      <c r="B138" s="13" t="str" cm="1">
        <f t="array" ref="B138">D138&amp;_xlfn.TEXTJOIN("",1,TEXT(E138:G138,"00"))</f>
        <v>1020000</v>
      </c>
      <c r="C138" s="61" t="str">
        <f t="shared" si="66"/>
        <v>42013,1020000</v>
      </c>
      <c r="D138" s="57">
        <v>1</v>
      </c>
      <c r="E138" s="57">
        <v>2</v>
      </c>
      <c r="F138" s="57">
        <f>T138</f>
        <v>0</v>
      </c>
      <c r="G138" s="57">
        <v>0</v>
      </c>
      <c r="H138" s="13">
        <v>201101</v>
      </c>
      <c r="I138" s="25" t="str">
        <f>IFERROR(VLOOKUP(H138,monster!A:D,4,0),"")</f>
        <v>地宫蝙蝠</v>
      </c>
      <c r="J138" s="25" t="str" cm="1">
        <f t="array" ref="J138">_xlfn.LET(_xlpm.v6p,ABS(ATAN2(M138,N138))*6/PI(),
_xlpm.output,_xlfn.IFS(_xlpm.v6p&lt;1,"正前",_xlpm.v6p&gt;5,"正后",_xlpm.v6p&gt;4,"后上",_xlpm.v6p&lt;2,"前上",TRUE,"顶部"),
IFERROR(_xlpm.output,""))</f>
        <v>后上</v>
      </c>
      <c r="K138" s="22" t="s">
        <v>52</v>
      </c>
      <c r="L138" s="30" t="str">
        <f t="shared" ref="L138:L141" si="72">M138+0&amp;","&amp;N138+0</f>
        <v>-15,10</v>
      </c>
      <c r="M138" s="45">
        <v>-15</v>
      </c>
      <c r="N138" s="45">
        <v>10</v>
      </c>
      <c r="O138" s="30">
        <f t="shared" si="67"/>
        <v>1</v>
      </c>
      <c r="P138" s="13">
        <v>12</v>
      </c>
      <c r="Q138" s="30" t="str">
        <f>IF(R138&lt;&gt;"", R138+0&amp;","&amp;S138+0,"")</f>
        <v>1,3</v>
      </c>
      <c r="R138" s="45">
        <v>1</v>
      </c>
      <c r="S138" s="45">
        <v>3</v>
      </c>
      <c r="T138" s="13">
        <v>0</v>
      </c>
      <c r="U138" s="13">
        <v>11</v>
      </c>
      <c r="V138" s="48" t="s">
        <v>204</v>
      </c>
      <c r="W138" s="30" t="str">
        <f t="shared" si="68"/>
        <v>80,120</v>
      </c>
      <c r="Y138" s="13">
        <v>2</v>
      </c>
      <c r="Z138" s="13">
        <v>2</v>
      </c>
      <c r="AA138" s="13">
        <v>0.3</v>
      </c>
      <c r="AB138" s="13">
        <v>4</v>
      </c>
      <c r="AC138" s="13">
        <v>100</v>
      </c>
    </row>
    <row r="139" spans="1:29" x14ac:dyDescent="0.2">
      <c r="A139" s="13">
        <v>42013</v>
      </c>
      <c r="B139" s="13" t="str" cm="1">
        <f t="array" ref="B139">D139&amp;_xlfn.TEXTJOIN("",1,TEXT(E139:G139,"00"))</f>
        <v>1020100</v>
      </c>
      <c r="C139" s="61" t="str">
        <f t="shared" si="66"/>
        <v>42013,1020100</v>
      </c>
      <c r="D139" s="57">
        <v>1</v>
      </c>
      <c r="E139" s="57">
        <v>2</v>
      </c>
      <c r="F139" s="57">
        <f>T139</f>
        <v>1</v>
      </c>
      <c r="G139" s="57">
        <v>0</v>
      </c>
      <c r="H139" s="13">
        <v>201101</v>
      </c>
      <c r="I139" s="25" t="str">
        <f>IFERROR(VLOOKUP(H139,monster!A:D,4,0),"")</f>
        <v>地宫蝙蝠</v>
      </c>
      <c r="J139" s="25" t="str" cm="1">
        <f t="array" ref="J139">_xlfn.LET(_xlpm.v6p,ABS(ATAN2(M139,N139))*6/PI(),
_xlpm.output,_xlfn.IFS(_xlpm.v6p&lt;1,"正前",_xlpm.v6p&gt;5,"正后",_xlpm.v6p&gt;4,"后上",_xlpm.v6p&lt;2,"前上",TRUE,"顶部"),
IFERROR(_xlpm.output,""))</f>
        <v>后上</v>
      </c>
      <c r="K139" s="22" t="s">
        <v>52</v>
      </c>
      <c r="L139" s="30" t="str">
        <f t="shared" si="72"/>
        <v>-15,10</v>
      </c>
      <c r="M139" s="45">
        <v>-15</v>
      </c>
      <c r="N139" s="45">
        <v>10</v>
      </c>
      <c r="O139" s="30">
        <f t="shared" si="67"/>
        <v>1</v>
      </c>
      <c r="P139" s="13">
        <v>4</v>
      </c>
      <c r="Q139" s="30" t="str">
        <f>IF(R139&lt;&gt;"", R139+0&amp;","&amp;S139+0,"")</f>
        <v>1,3</v>
      </c>
      <c r="R139" s="45">
        <v>1</v>
      </c>
      <c r="S139" s="45">
        <v>3</v>
      </c>
      <c r="T139" s="13">
        <v>1</v>
      </c>
      <c r="U139" s="13">
        <v>11</v>
      </c>
      <c r="V139" s="30" t="str">
        <f t="shared" ref="V139:V163" si="73">IF($A139&lt;&gt;"","0,0","")</f>
        <v>0,0</v>
      </c>
      <c r="W139" s="30" t="str">
        <f t="shared" si="68"/>
        <v>80,120</v>
      </c>
      <c r="Y139" s="13">
        <v>2</v>
      </c>
      <c r="Z139" s="13">
        <v>0.5</v>
      </c>
      <c r="AA139" s="13">
        <v>0.3</v>
      </c>
      <c r="AB139" s="13">
        <v>2</v>
      </c>
      <c r="AC139" s="13">
        <v>20</v>
      </c>
    </row>
    <row r="140" spans="1:29" x14ac:dyDescent="0.2">
      <c r="A140" s="13">
        <v>42013</v>
      </c>
      <c r="B140" s="13" t="str" cm="1">
        <f t="array" ref="B140">D140&amp;_xlfn.TEXTJOIN("",1,TEXT(E140:G140,"00"))</f>
        <v>1020200</v>
      </c>
      <c r="C140" s="61" t="str">
        <f t="shared" si="66"/>
        <v>42013,1020200</v>
      </c>
      <c r="D140" s="57">
        <v>1</v>
      </c>
      <c r="E140" s="57">
        <v>2</v>
      </c>
      <c r="F140" s="57">
        <f>T140</f>
        <v>2</v>
      </c>
      <c r="G140" s="57">
        <v>0</v>
      </c>
      <c r="H140" s="13">
        <v>201101</v>
      </c>
      <c r="I140" s="25" t="str">
        <f>IFERROR(VLOOKUP(H140,monster!A:D,4,0),"")</f>
        <v>地宫蝙蝠</v>
      </c>
      <c r="J140" s="25" t="str" cm="1">
        <f t="array" ref="J140">_xlfn.LET(_xlpm.v6p,ABS(ATAN2(M140,N140))*6/PI(),
_xlpm.output,_xlfn.IFS(_xlpm.v6p&lt;1,"正前",_xlpm.v6p&gt;5,"正后",_xlpm.v6p&gt;4,"后上",_xlpm.v6p&lt;2,"前上",TRUE,"顶部"),
IFERROR(_xlpm.output,""))</f>
        <v>后上</v>
      </c>
      <c r="K140" s="22" t="s">
        <v>52</v>
      </c>
      <c r="L140" s="30" t="str">
        <f t="shared" si="72"/>
        <v>-15,10</v>
      </c>
      <c r="M140" s="45">
        <v>-15</v>
      </c>
      <c r="N140" s="45">
        <v>10</v>
      </c>
      <c r="O140" s="30">
        <f t="shared" si="67"/>
        <v>1</v>
      </c>
      <c r="P140" s="13">
        <v>20</v>
      </c>
      <c r="Q140" s="30" t="str">
        <f>IF(R140&lt;&gt;"", R140+0&amp;","&amp;S140+0,"")</f>
        <v>1,3</v>
      </c>
      <c r="R140" s="45">
        <v>1</v>
      </c>
      <c r="S140" s="45">
        <v>3</v>
      </c>
      <c r="T140" s="13">
        <v>2</v>
      </c>
      <c r="U140" s="13">
        <v>11</v>
      </c>
      <c r="V140" s="30" t="str">
        <f t="shared" si="73"/>
        <v>0,0</v>
      </c>
      <c r="W140" s="30" t="str">
        <f t="shared" si="68"/>
        <v>80,120</v>
      </c>
      <c r="Y140" s="13">
        <v>2</v>
      </c>
      <c r="Z140" s="13">
        <v>0.5</v>
      </c>
      <c r="AA140" s="13">
        <v>0.3</v>
      </c>
      <c r="AB140" s="13">
        <v>2</v>
      </c>
      <c r="AC140" s="13">
        <v>20</v>
      </c>
    </row>
    <row r="141" spans="1:29" x14ac:dyDescent="0.2">
      <c r="A141" s="13">
        <v>42013</v>
      </c>
      <c r="B141" s="13" t="str" cm="1">
        <f t="array" ref="B141">D141&amp;_xlfn.TEXTJOIN("",1,TEXT(E141:G141,"00"))</f>
        <v>1020300</v>
      </c>
      <c r="C141" s="61" t="str">
        <f t="shared" si="66"/>
        <v>42013,1020300</v>
      </c>
      <c r="D141" s="57">
        <v>1</v>
      </c>
      <c r="E141" s="57">
        <v>2</v>
      </c>
      <c r="F141" s="57">
        <f>T141</f>
        <v>3</v>
      </c>
      <c r="G141" s="57">
        <v>0</v>
      </c>
      <c r="H141" s="13">
        <v>201101</v>
      </c>
      <c r="I141" s="25" t="str">
        <f>IFERROR(VLOOKUP(H141,monster!A:D,4,0),"")</f>
        <v>地宫蝙蝠</v>
      </c>
      <c r="J141" s="25" t="str" cm="1">
        <f t="array" ref="J141">_xlfn.LET(_xlpm.v6p,ABS(ATAN2(M141,N141))*6/PI(),
_xlpm.output,_xlfn.IFS(_xlpm.v6p&lt;1,"正前",_xlpm.v6p&gt;5,"正后",_xlpm.v6p&gt;4,"后上",_xlpm.v6p&lt;2,"前上",TRUE,"顶部"),
IFERROR(_xlpm.output,""))</f>
        <v>后上</v>
      </c>
      <c r="K141" s="22" t="s">
        <v>52</v>
      </c>
      <c r="L141" s="30" t="str">
        <f t="shared" si="72"/>
        <v>-15,10</v>
      </c>
      <c r="M141" s="45">
        <v>-15</v>
      </c>
      <c r="N141" s="45">
        <v>10</v>
      </c>
      <c r="O141" s="30">
        <f t="shared" si="67"/>
        <v>1</v>
      </c>
      <c r="P141" s="13">
        <v>20</v>
      </c>
      <c r="Q141" s="30" t="str">
        <f>IF(R141&lt;&gt;"", R141+0&amp;","&amp;S141+0,"")</f>
        <v>1,3</v>
      </c>
      <c r="R141" s="45">
        <v>1</v>
      </c>
      <c r="S141" s="45">
        <v>3</v>
      </c>
      <c r="T141" s="13">
        <v>3</v>
      </c>
      <c r="U141" s="13">
        <v>11</v>
      </c>
      <c r="V141" s="30" t="str">
        <f t="shared" si="73"/>
        <v>0,0</v>
      </c>
      <c r="W141" s="30" t="str">
        <f t="shared" si="68"/>
        <v>80,120</v>
      </c>
      <c r="Y141" s="13">
        <v>40</v>
      </c>
      <c r="Z141" s="13">
        <v>6</v>
      </c>
      <c r="AA141" s="13">
        <v>0.3</v>
      </c>
      <c r="AB141" s="13">
        <v>6</v>
      </c>
      <c r="AC141" s="13">
        <v>200</v>
      </c>
    </row>
    <row r="142" spans="1:29" x14ac:dyDescent="0.2">
      <c r="C142" s="61" t="str">
        <f t="shared" si="66"/>
        <v/>
      </c>
      <c r="I142" s="25" t="str">
        <f>IFERROR(VLOOKUP(H142,monster!A:D,4,0),"")</f>
        <v/>
      </c>
      <c r="J142" s="25" t="str" cm="1">
        <f t="array" ref="J142">_xlfn.LET(_xlpm.v6p,ABS(ATAN2(M142,N142))*6/PI(),
_xlpm.output,_xlfn.IFS(_xlpm.v6p&lt;1,"正前",_xlpm.v6p&gt;5,"正后",_xlpm.v6p&gt;4,"后上",_xlpm.v6p&lt;2,"前上",TRUE,"顶部"),
IFERROR(_xlpm.output,""))</f>
        <v/>
      </c>
      <c r="K142" s="22"/>
      <c r="L142" s="30"/>
      <c r="O142" s="30" t="str">
        <f t="shared" si="67"/>
        <v/>
      </c>
      <c r="P142" s="13" t="s">
        <v>248</v>
      </c>
      <c r="Q142" s="30" t="str">
        <f t="shared" ref="Q142:Q152" si="74">IF(R142&lt;&gt;"", R142+0&amp;","&amp;S142+0,"")</f>
        <v/>
      </c>
      <c r="V142" s="30" t="str">
        <f t="shared" si="73"/>
        <v/>
      </c>
      <c r="W142" s="30" t="str">
        <f t="shared" si="68"/>
        <v/>
      </c>
      <c r="Y142" s="13" t="s">
        <v>248</v>
      </c>
    </row>
    <row r="143" spans="1:29" x14ac:dyDescent="0.2">
      <c r="A143" s="13">
        <v>42013</v>
      </c>
      <c r="B143" s="13" t="str" cm="1">
        <f t="array" ref="B143">D143&amp;_xlfn.TEXTJOIN("",1,TEXT(E143:G143,"00"))</f>
        <v>2010000</v>
      </c>
      <c r="C143" s="61" t="str">
        <f t="shared" si="66"/>
        <v>42013,2010000</v>
      </c>
      <c r="D143" s="57">
        <v>2</v>
      </c>
      <c r="E143" s="57">
        <v>1</v>
      </c>
      <c r="F143" s="57">
        <f>T143</f>
        <v>0</v>
      </c>
      <c r="G143" s="57">
        <v>0</v>
      </c>
      <c r="H143" s="13">
        <v>201102</v>
      </c>
      <c r="I143" s="25" t="str">
        <f>IFERROR(VLOOKUP(H143,monster!A:D,4,0),"")</f>
        <v>自爆甲虫</v>
      </c>
      <c r="J143" s="25" t="str" cm="1">
        <f t="array" ref="J143">_xlfn.LET(_xlpm.v6p,ABS(ATAN2(M143,N143))*6/PI(),
_xlpm.output,_xlfn.IFS(_xlpm.v6p&lt;1,"正前",_xlpm.v6p&gt;5,"正后",_xlpm.v6p&gt;4,"后上",_xlpm.v6p&lt;2,"前上",TRUE,"顶部"),
IFERROR(_xlpm.output,""))</f>
        <v>正前</v>
      </c>
      <c r="K143" s="22" t="s">
        <v>52</v>
      </c>
      <c r="L143" s="30" t="str">
        <f t="shared" ref="L143:L145" si="75">M143+0&amp;","&amp;N143+0</f>
        <v>15,-1</v>
      </c>
      <c r="M143" s="45">
        <v>15</v>
      </c>
      <c r="N143" s="45">
        <v>-1</v>
      </c>
      <c r="O143" s="30" t="str">
        <f t="shared" si="67"/>
        <v/>
      </c>
      <c r="P143" s="13">
        <v>8</v>
      </c>
      <c r="Q143" s="30" t="str">
        <f t="shared" si="74"/>
        <v/>
      </c>
      <c r="T143" s="13">
        <v>0</v>
      </c>
      <c r="U143" s="13">
        <v>11</v>
      </c>
      <c r="V143" s="30" t="str">
        <f t="shared" si="73"/>
        <v>0,0</v>
      </c>
      <c r="W143" s="30" t="str">
        <f t="shared" si="68"/>
        <v>80,120</v>
      </c>
      <c r="Y143" s="13">
        <v>0.12</v>
      </c>
      <c r="Z143" s="13">
        <v>0</v>
      </c>
      <c r="AA143" s="13">
        <v>2</v>
      </c>
      <c r="AB143" s="26"/>
      <c r="AC143" s="26">
        <v>99</v>
      </c>
    </row>
    <row r="144" spans="1:29" x14ac:dyDescent="0.2">
      <c r="A144" s="13">
        <v>42013</v>
      </c>
      <c r="B144" s="13" t="str" cm="1">
        <f t="array" ref="B144">D144&amp;_xlfn.TEXTJOIN("",1,TEXT(E144:G144,"00"))</f>
        <v>2010100</v>
      </c>
      <c r="C144" s="61" t="str">
        <f t="shared" si="66"/>
        <v>42013,2010100</v>
      </c>
      <c r="D144" s="57">
        <v>2</v>
      </c>
      <c r="E144" s="57">
        <v>1</v>
      </c>
      <c r="F144" s="57">
        <f>T144</f>
        <v>1</v>
      </c>
      <c r="G144" s="57">
        <v>0</v>
      </c>
      <c r="H144" s="13">
        <v>201102</v>
      </c>
      <c r="I144" s="25" t="str">
        <f>IFERROR(VLOOKUP(H144,monster!A:D,4,0),"")</f>
        <v>自爆甲虫</v>
      </c>
      <c r="J144" s="25" t="str" cm="1">
        <f t="array" ref="J144">_xlfn.LET(_xlpm.v6p,ABS(ATAN2(M144,N144))*6/PI(),
_xlpm.output,_xlfn.IFS(_xlpm.v6p&lt;1,"正前",_xlpm.v6p&gt;5,"正后",_xlpm.v6p&gt;4,"后上",_xlpm.v6p&lt;2,"前上",TRUE,"顶部"),
IFERROR(_xlpm.output,""))</f>
        <v>正前</v>
      </c>
      <c r="K144" s="22" t="s">
        <v>52</v>
      </c>
      <c r="L144" s="30" t="str">
        <f t="shared" si="75"/>
        <v>15,-1</v>
      </c>
      <c r="M144" s="45">
        <v>15</v>
      </c>
      <c r="N144" s="45">
        <v>-1</v>
      </c>
      <c r="O144" s="30" t="str">
        <f t="shared" si="67"/>
        <v/>
      </c>
      <c r="P144" s="13">
        <v>4</v>
      </c>
      <c r="Q144" s="30" t="str">
        <f t="shared" si="74"/>
        <v/>
      </c>
      <c r="T144" s="13">
        <v>1</v>
      </c>
      <c r="U144" s="13">
        <v>11</v>
      </c>
      <c r="V144" s="30" t="str">
        <f t="shared" si="73"/>
        <v>0,0</v>
      </c>
      <c r="W144" s="30" t="str">
        <f t="shared" si="68"/>
        <v>80,120</v>
      </c>
      <c r="Y144" s="13">
        <v>0.04</v>
      </c>
      <c r="Z144" s="13">
        <v>0</v>
      </c>
      <c r="AA144" s="13">
        <v>2</v>
      </c>
      <c r="AB144" s="26"/>
      <c r="AC144" s="26">
        <v>99</v>
      </c>
    </row>
    <row r="145" spans="1:29" x14ac:dyDescent="0.2">
      <c r="A145" s="13">
        <v>42013</v>
      </c>
      <c r="B145" s="13" t="str" cm="1">
        <f t="array" ref="B145">D145&amp;_xlfn.TEXTJOIN("",1,TEXT(E145:G145,"00"))</f>
        <v>2010300</v>
      </c>
      <c r="C145" s="61" t="str">
        <f t="shared" si="66"/>
        <v>42013,2010300</v>
      </c>
      <c r="D145" s="57">
        <v>2</v>
      </c>
      <c r="E145" s="57">
        <v>1</v>
      </c>
      <c r="F145" s="57">
        <f>T145</f>
        <v>3</v>
      </c>
      <c r="G145" s="57">
        <v>0</v>
      </c>
      <c r="H145" s="13">
        <v>201102</v>
      </c>
      <c r="I145" s="25" t="str">
        <f>IFERROR(VLOOKUP(H145,monster!A:D,4,0),"")</f>
        <v>自爆甲虫</v>
      </c>
      <c r="J145" s="25" t="str" cm="1">
        <f t="array" ref="J145">_xlfn.LET(_xlpm.v6p,ABS(ATAN2(M145,N145))*6/PI(),
_xlpm.output,_xlfn.IFS(_xlpm.v6p&lt;1,"正前",_xlpm.v6p&gt;5,"正后",_xlpm.v6p&gt;4,"后上",_xlpm.v6p&lt;2,"前上",TRUE,"顶部"),
IFERROR(_xlpm.output,""))</f>
        <v>正前</v>
      </c>
      <c r="K145" s="22" t="s">
        <v>52</v>
      </c>
      <c r="L145" s="30" t="str">
        <f t="shared" si="75"/>
        <v>15,-1</v>
      </c>
      <c r="M145" s="45">
        <v>15</v>
      </c>
      <c r="N145" s="45">
        <v>-1</v>
      </c>
      <c r="O145" s="30" t="str">
        <f t="shared" si="67"/>
        <v/>
      </c>
      <c r="P145" s="13">
        <v>8</v>
      </c>
      <c r="Q145" s="30" t="str">
        <f t="shared" si="74"/>
        <v/>
      </c>
      <c r="T145" s="13">
        <v>3</v>
      </c>
      <c r="U145" s="13">
        <v>11</v>
      </c>
      <c r="V145" s="30" t="str">
        <f t="shared" si="73"/>
        <v>0,0</v>
      </c>
      <c r="W145" s="30" t="str">
        <f t="shared" si="68"/>
        <v>80,120</v>
      </c>
      <c r="Y145" s="13">
        <v>14</v>
      </c>
      <c r="Z145" s="13">
        <v>0</v>
      </c>
      <c r="AA145" s="13">
        <v>2</v>
      </c>
      <c r="AB145" s="26"/>
      <c r="AC145" s="26">
        <v>99</v>
      </c>
    </row>
    <row r="146" spans="1:29" x14ac:dyDescent="0.2">
      <c r="C146" s="61" t="str">
        <f t="shared" si="66"/>
        <v/>
      </c>
      <c r="I146" s="25" t="str">
        <f>IFERROR(VLOOKUP(H146,monster!A:D,4,0),"")</f>
        <v/>
      </c>
      <c r="J146" s="25" t="str" cm="1">
        <f t="array" ref="J146">_xlfn.LET(_xlpm.v6p,ABS(ATAN2(M146,N146))*6/PI(),
_xlpm.output,_xlfn.IFS(_xlpm.v6p&lt;1,"正前",_xlpm.v6p&gt;5,"正后",_xlpm.v6p&gt;4,"后上",_xlpm.v6p&lt;2,"前上",TRUE,"顶部"),
IFERROR(_xlpm.output,""))</f>
        <v/>
      </c>
      <c r="L146" s="30"/>
      <c r="O146" s="30" t="str">
        <f t="shared" si="67"/>
        <v/>
      </c>
      <c r="P146" s="13" t="s">
        <v>248</v>
      </c>
      <c r="Q146" s="30" t="str">
        <f t="shared" si="74"/>
        <v/>
      </c>
      <c r="V146" s="30" t="str">
        <f t="shared" si="73"/>
        <v/>
      </c>
      <c r="W146" s="30" t="str">
        <f t="shared" si="68"/>
        <v/>
      </c>
      <c r="Y146" s="13" t="s">
        <v>248</v>
      </c>
    </row>
    <row r="147" spans="1:29" x14ac:dyDescent="0.2">
      <c r="A147" s="13">
        <v>42013</v>
      </c>
      <c r="B147" s="13" t="str" cm="1">
        <f t="array" ref="B147">D147&amp;_xlfn.TEXTJOIN("",1,TEXT(E147:G147,"00"))</f>
        <v>2020001</v>
      </c>
      <c r="C147" s="61" t="str">
        <f t="shared" si="66"/>
        <v>42013,2020001</v>
      </c>
      <c r="D147" s="57">
        <v>2</v>
      </c>
      <c r="E147" s="57">
        <v>2</v>
      </c>
      <c r="F147" s="57">
        <f>T147</f>
        <v>0</v>
      </c>
      <c r="G147" s="57">
        <v>1</v>
      </c>
      <c r="H147" s="13">
        <v>201102</v>
      </c>
      <c r="I147" s="25" t="str">
        <f>IFERROR(VLOOKUP(H147,monster!A:D,4,0),"")</f>
        <v>自爆甲虫</v>
      </c>
      <c r="J147" s="25" t="str" cm="1">
        <f t="array" ref="J147">_xlfn.LET(_xlpm.v6p,ABS(ATAN2(M147,N147))*6/PI(),
_xlpm.output,_xlfn.IFS(_xlpm.v6p&lt;1,"正前",_xlpm.v6p&gt;5,"正后",_xlpm.v6p&gt;4,"后上",_xlpm.v6p&lt;2,"前上",TRUE,"顶部"),
IFERROR(_xlpm.output,""))</f>
        <v>前上</v>
      </c>
      <c r="K147" s="22" t="s">
        <v>53</v>
      </c>
      <c r="L147" s="30" t="str">
        <f t="shared" ref="L147:L151" si="76">M147+0&amp;","&amp;N147+0</f>
        <v>20,12</v>
      </c>
      <c r="M147" s="45">
        <v>20</v>
      </c>
      <c r="N147" s="45">
        <v>12</v>
      </c>
      <c r="O147" s="30" t="str">
        <f t="shared" si="67"/>
        <v/>
      </c>
      <c r="P147" s="26" t="s">
        <v>248</v>
      </c>
      <c r="Q147" s="30" t="str">
        <f t="shared" si="74"/>
        <v/>
      </c>
      <c r="T147" s="13">
        <v>0</v>
      </c>
      <c r="U147" s="13">
        <v>11</v>
      </c>
      <c r="V147" s="30" t="str">
        <f t="shared" si="73"/>
        <v>0,0</v>
      </c>
      <c r="W147" s="30" t="str">
        <f t="shared" si="68"/>
        <v>80,120</v>
      </c>
      <c r="Y147" s="26" t="s">
        <v>248</v>
      </c>
      <c r="Z147" s="26"/>
      <c r="AA147" s="13">
        <v>0</v>
      </c>
      <c r="AB147" s="13">
        <v>1</v>
      </c>
      <c r="AC147" s="30">
        <v>1.8</v>
      </c>
    </row>
    <row r="148" spans="1:29" x14ac:dyDescent="0.2">
      <c r="A148" s="13">
        <v>42013</v>
      </c>
      <c r="B148" s="13" t="str" cm="1">
        <f t="array" ref="B148">D148&amp;_xlfn.TEXTJOIN("",1,TEXT(E148:G148,"00"))</f>
        <v>2020002</v>
      </c>
      <c r="C148" s="61" t="str">
        <f t="shared" si="66"/>
        <v>42013,2020002</v>
      </c>
      <c r="D148" s="57">
        <v>2</v>
      </c>
      <c r="E148" s="57">
        <v>2</v>
      </c>
      <c r="F148" s="57">
        <f>T148</f>
        <v>0</v>
      </c>
      <c r="G148" s="57">
        <v>2</v>
      </c>
      <c r="H148" s="13">
        <v>201102</v>
      </c>
      <c r="I148" s="25" t="str">
        <f>IFERROR(VLOOKUP(H148,monster!A:D,4,0),"")</f>
        <v>自爆甲虫</v>
      </c>
      <c r="J148" s="25" t="str" cm="1">
        <f t="array" ref="J148">_xlfn.LET(_xlpm.v6p,ABS(ATAN2(M148,N148))*6/PI(),
_xlpm.output,_xlfn.IFS(_xlpm.v6p&lt;1,"正前",_xlpm.v6p&gt;5,"正后",_xlpm.v6p&gt;4,"后上",_xlpm.v6p&lt;2,"前上",TRUE,"顶部"),
IFERROR(_xlpm.output,""))</f>
        <v>正前</v>
      </c>
      <c r="K148" s="22" t="s">
        <v>53</v>
      </c>
      <c r="L148" s="30" t="str">
        <f t="shared" si="76"/>
        <v>20,8</v>
      </c>
      <c r="M148" s="45">
        <v>20</v>
      </c>
      <c r="N148" s="45">
        <v>8</v>
      </c>
      <c r="O148" s="30" t="str">
        <f t="shared" si="67"/>
        <v/>
      </c>
      <c r="P148" s="26" t="s">
        <v>248</v>
      </c>
      <c r="Q148" s="30" t="str">
        <f t="shared" si="74"/>
        <v/>
      </c>
      <c r="T148" s="13">
        <v>0</v>
      </c>
      <c r="U148" s="13">
        <v>11</v>
      </c>
      <c r="V148" s="30" t="str">
        <f t="shared" si="73"/>
        <v>0,0</v>
      </c>
      <c r="W148" s="30" t="str">
        <f t="shared" si="68"/>
        <v>80,120</v>
      </c>
      <c r="Y148" s="26" t="s">
        <v>248</v>
      </c>
      <c r="Z148" s="26"/>
      <c r="AA148" s="13">
        <v>0</v>
      </c>
      <c r="AB148" s="13">
        <v>1</v>
      </c>
      <c r="AC148" s="13">
        <v>2.6</v>
      </c>
    </row>
    <row r="149" spans="1:29" x14ac:dyDescent="0.2">
      <c r="A149" s="13">
        <v>42013</v>
      </c>
      <c r="B149" s="13" t="str" cm="1">
        <f t="array" ref="B149">D149&amp;_xlfn.TEXTJOIN("",1,TEXT(E149:G149,"00"))</f>
        <v>2020003</v>
      </c>
      <c r="C149" s="61" t="str">
        <f t="shared" si="66"/>
        <v>42013,2020003</v>
      </c>
      <c r="D149" s="57">
        <v>2</v>
      </c>
      <c r="E149" s="57">
        <v>2</v>
      </c>
      <c r="F149" s="57">
        <f>T149</f>
        <v>0</v>
      </c>
      <c r="G149" s="57">
        <v>3</v>
      </c>
      <c r="H149" s="13">
        <v>201102</v>
      </c>
      <c r="I149" s="25" t="str">
        <f>IFERROR(VLOOKUP(H149,monster!A:D,4,0),"")</f>
        <v>自爆甲虫</v>
      </c>
      <c r="J149" s="25" t="str" cm="1">
        <f t="array" ref="J149">_xlfn.LET(_xlpm.v6p,ABS(ATAN2(M149,N149))*6/PI(),
_xlpm.output,_xlfn.IFS(_xlpm.v6p&lt;1,"正前",_xlpm.v6p&gt;5,"正后",_xlpm.v6p&gt;4,"后上",_xlpm.v6p&lt;2,"前上",TRUE,"顶部"),
IFERROR(_xlpm.output,""))</f>
        <v>正前</v>
      </c>
      <c r="K149" s="22" t="s">
        <v>53</v>
      </c>
      <c r="L149" s="30" t="str">
        <f t="shared" si="76"/>
        <v>20,5</v>
      </c>
      <c r="M149" s="45">
        <v>20</v>
      </c>
      <c r="N149" s="45">
        <v>5</v>
      </c>
      <c r="O149" s="30" t="str">
        <f t="shared" si="67"/>
        <v/>
      </c>
      <c r="P149" s="26" t="s">
        <v>248</v>
      </c>
      <c r="Q149" s="30" t="str">
        <f t="shared" si="74"/>
        <v/>
      </c>
      <c r="T149" s="13">
        <v>0</v>
      </c>
      <c r="U149" s="13">
        <v>11</v>
      </c>
      <c r="V149" s="30" t="str">
        <f t="shared" si="73"/>
        <v>0,0</v>
      </c>
      <c r="W149" s="30" t="str">
        <f t="shared" si="68"/>
        <v>80,120</v>
      </c>
      <c r="Y149" s="26" t="s">
        <v>248</v>
      </c>
      <c r="Z149" s="26"/>
      <c r="AA149" s="13">
        <v>0</v>
      </c>
      <c r="AB149" s="13">
        <v>1</v>
      </c>
      <c r="AC149" s="13">
        <v>3.4000000000000004</v>
      </c>
    </row>
    <row r="150" spans="1:29" x14ac:dyDescent="0.2">
      <c r="A150" s="13">
        <v>42013</v>
      </c>
      <c r="B150" s="13" t="str" cm="1">
        <f t="array" ref="B150">D150&amp;_xlfn.TEXTJOIN("",1,TEXT(E150:G150,"00"))</f>
        <v>2020004</v>
      </c>
      <c r="C150" s="61" t="str">
        <f t="shared" si="66"/>
        <v>42013,2020004</v>
      </c>
      <c r="D150" s="57">
        <v>2</v>
      </c>
      <c r="E150" s="57">
        <v>2</v>
      </c>
      <c r="F150" s="57">
        <f>T150</f>
        <v>0</v>
      </c>
      <c r="G150" s="57">
        <v>4</v>
      </c>
      <c r="H150" s="13">
        <v>201102</v>
      </c>
      <c r="I150" s="25" t="str">
        <f>IFERROR(VLOOKUP(H150,monster!A:D,4,0),"")</f>
        <v>自爆甲虫</v>
      </c>
      <c r="J150" s="25" t="str" cm="1">
        <f t="array" ref="J150">_xlfn.LET(_xlpm.v6p,ABS(ATAN2(M150,N150))*6/PI(),
_xlpm.output,_xlfn.IFS(_xlpm.v6p&lt;1,"正前",_xlpm.v6p&gt;5,"正后",_xlpm.v6p&gt;4,"后上",_xlpm.v6p&lt;2,"前上",TRUE,"顶部"),
IFERROR(_xlpm.output,""))</f>
        <v>正前</v>
      </c>
      <c r="K150" s="22" t="s">
        <v>53</v>
      </c>
      <c r="L150" s="30" t="str">
        <f t="shared" si="76"/>
        <v>20,2</v>
      </c>
      <c r="M150" s="45">
        <v>20</v>
      </c>
      <c r="N150" s="45">
        <v>2</v>
      </c>
      <c r="O150" s="30" t="str">
        <f t="shared" si="67"/>
        <v/>
      </c>
      <c r="P150" s="26" t="s">
        <v>248</v>
      </c>
      <c r="Q150" s="30" t="str">
        <f t="shared" si="74"/>
        <v/>
      </c>
      <c r="T150" s="13">
        <v>0</v>
      </c>
      <c r="U150" s="13">
        <v>11</v>
      </c>
      <c r="V150" s="30" t="str">
        <f t="shared" si="73"/>
        <v>0,0</v>
      </c>
      <c r="W150" s="30" t="str">
        <f t="shared" si="68"/>
        <v>80,120</v>
      </c>
      <c r="Y150" s="26" t="s">
        <v>248</v>
      </c>
      <c r="Z150" s="26"/>
      <c r="AA150" s="13">
        <v>0</v>
      </c>
      <c r="AB150" s="13">
        <v>1</v>
      </c>
      <c r="AC150" s="13">
        <v>4.6000000000000005</v>
      </c>
    </row>
    <row r="151" spans="1:29" x14ac:dyDescent="0.2">
      <c r="A151" s="13">
        <v>42013</v>
      </c>
      <c r="B151" s="13" t="str" cm="1">
        <f t="array" ref="B151">D151&amp;_xlfn.TEXTJOIN("",1,TEXT(E151:G151,"00"))</f>
        <v>2020005</v>
      </c>
      <c r="C151" s="61" t="str">
        <f t="shared" si="66"/>
        <v>42013,2020005</v>
      </c>
      <c r="D151" s="57">
        <v>2</v>
      </c>
      <c r="E151" s="57">
        <v>2</v>
      </c>
      <c r="F151" s="57">
        <f>T151</f>
        <v>0</v>
      </c>
      <c r="G151" s="57">
        <v>5</v>
      </c>
      <c r="H151" s="13">
        <v>201102</v>
      </c>
      <c r="I151" s="25" t="str">
        <f>IFERROR(VLOOKUP(H151,monster!A:D,4,0),"")</f>
        <v>自爆甲虫</v>
      </c>
      <c r="J151" s="25" t="str" cm="1">
        <f t="array" ref="J151">_xlfn.LET(_xlpm.v6p,ABS(ATAN2(M151,N151))*6/PI(),
_xlpm.output,_xlfn.IFS(_xlpm.v6p&lt;1,"正前",_xlpm.v6p&gt;5,"正后",_xlpm.v6p&gt;4,"后上",_xlpm.v6p&lt;2,"前上",TRUE,"顶部"),
IFERROR(_xlpm.output,""))</f>
        <v>正后</v>
      </c>
      <c r="K151" s="22" t="s">
        <v>53</v>
      </c>
      <c r="L151" s="30" t="str">
        <f t="shared" si="76"/>
        <v>-15,5</v>
      </c>
      <c r="M151" s="45">
        <v>-15</v>
      </c>
      <c r="N151" s="45">
        <v>5</v>
      </c>
      <c r="O151" s="30" t="str">
        <f t="shared" si="67"/>
        <v/>
      </c>
      <c r="P151" s="26" t="s">
        <v>248</v>
      </c>
      <c r="Q151" s="30" t="str">
        <f t="shared" si="74"/>
        <v/>
      </c>
      <c r="T151" s="13">
        <v>0</v>
      </c>
      <c r="U151" s="13">
        <v>11</v>
      </c>
      <c r="V151" s="30" t="str">
        <f t="shared" si="73"/>
        <v>0,0</v>
      </c>
      <c r="W151" s="30" t="str">
        <f t="shared" si="68"/>
        <v>80,120</v>
      </c>
      <c r="Y151" s="26" t="s">
        <v>248</v>
      </c>
      <c r="Z151" s="26"/>
      <c r="AA151" s="13">
        <v>0</v>
      </c>
      <c r="AB151" s="13">
        <v>1</v>
      </c>
      <c r="AC151" s="13">
        <v>6.2</v>
      </c>
    </row>
    <row r="152" spans="1:29" x14ac:dyDescent="0.2">
      <c r="C152" s="61" t="str">
        <f t="shared" si="66"/>
        <v/>
      </c>
      <c r="I152" s="25" t="str">
        <f>IFERROR(VLOOKUP(H152,monster!A:D,4,0),"")</f>
        <v/>
      </c>
      <c r="K152" s="22"/>
      <c r="L152" s="30"/>
      <c r="O152" s="30" t="str">
        <f t="shared" si="67"/>
        <v/>
      </c>
      <c r="P152" s="13" t="s">
        <v>248</v>
      </c>
      <c r="Q152" s="30" t="str">
        <f t="shared" si="74"/>
        <v/>
      </c>
      <c r="V152" s="30" t="str">
        <f t="shared" si="73"/>
        <v/>
      </c>
      <c r="W152" s="30" t="str">
        <f t="shared" si="68"/>
        <v/>
      </c>
      <c r="Y152" s="13" t="s">
        <v>248</v>
      </c>
    </row>
    <row r="153" spans="1:29" x14ac:dyDescent="0.2">
      <c r="A153" s="13">
        <v>42013</v>
      </c>
      <c r="B153" s="13" t="str" cm="1">
        <f t="array" ref="B153">D153&amp;_xlfn.TEXTJOIN("",1,TEXT(E153:G153,"00"))</f>
        <v>3010000</v>
      </c>
      <c r="C153" s="61" t="str">
        <f t="shared" si="66"/>
        <v>42013,3010000</v>
      </c>
      <c r="D153" s="57">
        <v>3</v>
      </c>
      <c r="E153" s="57">
        <v>1</v>
      </c>
      <c r="F153" s="57">
        <v>0</v>
      </c>
      <c r="G153" s="57">
        <v>0</v>
      </c>
      <c r="H153" s="13">
        <v>201103</v>
      </c>
      <c r="I153" s="25" t="str">
        <f>IFERROR(VLOOKUP(H153,monster!A:D,4,0),"")</f>
        <v>跳虫</v>
      </c>
      <c r="J153" s="25" t="str" cm="1">
        <f t="array" ref="J153">_xlfn.LET(_xlpm.v6p,ABS(ATAN2(M153,N153))*6/PI(),
_xlpm.output,_xlfn.IFS(_xlpm.v6p&lt;1,"正前",_xlpm.v6p&gt;5,"正后",_xlpm.v6p&gt;4,"后上",_xlpm.v6p&lt;2,"前上",TRUE,"顶部"),
IFERROR(_xlpm.output,""))</f>
        <v>正后</v>
      </c>
      <c r="K153" s="22" t="s">
        <v>52</v>
      </c>
      <c r="L153" s="30" t="str">
        <f t="shared" ref="L153:L156" si="77">M153+0&amp;","&amp;N153+0</f>
        <v>-14,-1</v>
      </c>
      <c r="M153" s="45">
        <v>-14</v>
      </c>
      <c r="N153" s="45">
        <v>-1</v>
      </c>
      <c r="O153" s="30" t="str">
        <f t="shared" si="67"/>
        <v/>
      </c>
      <c r="P153" s="49">
        <v>8</v>
      </c>
      <c r="Q153" s="30"/>
      <c r="T153" s="13">
        <v>0</v>
      </c>
      <c r="U153" s="13">
        <v>11</v>
      </c>
      <c r="V153" s="30" t="str">
        <f t="shared" si="73"/>
        <v>0,0</v>
      </c>
      <c r="W153" s="30" t="str">
        <f t="shared" si="68"/>
        <v>1,120</v>
      </c>
      <c r="X153" s="45" t="str">
        <f>"1,120"</f>
        <v>1,120</v>
      </c>
      <c r="Y153" s="13">
        <v>1.44</v>
      </c>
      <c r="Z153" s="13">
        <v>7.4999999999999997E-2</v>
      </c>
      <c r="AA153" s="13">
        <v>0.25</v>
      </c>
      <c r="AB153" s="13">
        <v>2</v>
      </c>
      <c r="AC153" s="13">
        <v>3</v>
      </c>
    </row>
    <row r="154" spans="1:29" x14ac:dyDescent="0.2">
      <c r="A154" s="13">
        <v>42013</v>
      </c>
      <c r="B154" s="13" t="str" cm="1">
        <f t="array" ref="B154">D154&amp;_xlfn.TEXTJOIN("",1,TEXT(E154:G154,"00"))</f>
        <v>3020000</v>
      </c>
      <c r="C154" s="61" t="str">
        <f t="shared" si="66"/>
        <v>42013,3020000</v>
      </c>
      <c r="D154" s="57">
        <v>3</v>
      </c>
      <c r="E154" s="57">
        <v>2</v>
      </c>
      <c r="F154" s="57">
        <v>0</v>
      </c>
      <c r="G154" s="57">
        <v>0</v>
      </c>
      <c r="H154" s="13">
        <v>201103</v>
      </c>
      <c r="I154" s="25" t="str">
        <f>IFERROR(VLOOKUP(H154,monster!A:D,4,0),"")</f>
        <v>跳虫</v>
      </c>
      <c r="J154" s="25" t="str" cm="1">
        <f t="array" ref="J154">_xlfn.LET(_xlpm.v6p,ABS(ATAN2(M154,N154))*6/PI(),
_xlpm.output,_xlfn.IFS(_xlpm.v6p&lt;1,"正前",_xlpm.v6p&gt;5,"正后",_xlpm.v6p&gt;4,"后上",_xlpm.v6p&lt;2,"前上",TRUE,"顶部"),
IFERROR(_xlpm.output,""))</f>
        <v>正前</v>
      </c>
      <c r="K154" s="22" t="s">
        <v>52</v>
      </c>
      <c r="L154" s="30" t="str">
        <f t="shared" si="77"/>
        <v>14,-1</v>
      </c>
      <c r="M154" s="45">
        <v>14</v>
      </c>
      <c r="N154" s="45">
        <v>-1</v>
      </c>
      <c r="O154" s="30" t="str">
        <f t="shared" si="67"/>
        <v/>
      </c>
      <c r="P154" s="49">
        <v>8</v>
      </c>
      <c r="Q154" s="30"/>
      <c r="T154" s="13">
        <v>0</v>
      </c>
      <c r="U154" s="13">
        <v>11</v>
      </c>
      <c r="V154" s="30" t="str">
        <f t="shared" si="73"/>
        <v>0,0</v>
      </c>
      <c r="W154" s="30" t="str">
        <f t="shared" si="68"/>
        <v>1,120</v>
      </c>
      <c r="X154" s="45" t="str">
        <f>"1,120"</f>
        <v>1,120</v>
      </c>
      <c r="Y154" s="13">
        <v>1.48</v>
      </c>
      <c r="Z154" s="13">
        <v>8.2000000000000003E-2</v>
      </c>
      <c r="AA154" s="13">
        <v>0.25</v>
      </c>
      <c r="AB154" s="13">
        <v>2</v>
      </c>
      <c r="AC154" s="13">
        <v>3</v>
      </c>
    </row>
    <row r="155" spans="1:29" x14ac:dyDescent="0.2">
      <c r="A155" s="13">
        <v>42013</v>
      </c>
      <c r="B155" s="13" t="str" cm="1">
        <f t="array" ref="B155">D155&amp;_xlfn.TEXTJOIN("",1,TEXT(E155:G155,"00"))</f>
        <v>3030001</v>
      </c>
      <c r="C155" s="61" t="str">
        <f t="shared" si="66"/>
        <v>42013,3030001</v>
      </c>
      <c r="D155" s="57">
        <v>3</v>
      </c>
      <c r="E155" s="57">
        <v>3</v>
      </c>
      <c r="F155" s="57">
        <v>0</v>
      </c>
      <c r="G155" s="57">
        <v>1</v>
      </c>
      <c r="H155" s="13">
        <v>201103</v>
      </c>
      <c r="I155" s="25" t="str">
        <f>IFERROR(VLOOKUP(H155,monster!A:D,4,0),"")</f>
        <v>跳虫</v>
      </c>
      <c r="J155" s="25" t="str" cm="1">
        <f t="array" ref="J155">_xlfn.LET(_xlpm.v6p,ABS(ATAN2(M155,N155))*6/PI(),
_xlpm.output,_xlfn.IFS(_xlpm.v6p&lt;1,"正前",_xlpm.v6p&gt;5,"正后",_xlpm.v6p&gt;4,"后上",_xlpm.v6p&lt;2,"前上",TRUE,"顶部"),
IFERROR(_xlpm.output,""))</f>
        <v>顶部</v>
      </c>
      <c r="K155" s="22" t="s">
        <v>52</v>
      </c>
      <c r="L155" s="30" t="str">
        <f t="shared" si="77"/>
        <v>3,12</v>
      </c>
      <c r="M155" s="45">
        <v>3</v>
      </c>
      <c r="N155" s="45">
        <v>12</v>
      </c>
      <c r="O155" s="30" t="str">
        <f t="shared" si="67"/>
        <v/>
      </c>
      <c r="P155" s="49">
        <v>8</v>
      </c>
      <c r="Q155" s="30"/>
      <c r="T155" s="13">
        <v>0</v>
      </c>
      <c r="U155" s="13">
        <v>11</v>
      </c>
      <c r="V155" s="30" t="str">
        <f t="shared" si="73"/>
        <v>0,0</v>
      </c>
      <c r="W155" s="30" t="str">
        <f t="shared" si="68"/>
        <v>1,120</v>
      </c>
      <c r="X155" s="45" t="str">
        <f>"1,120"</f>
        <v>1,120</v>
      </c>
      <c r="Y155" s="13">
        <v>0.88</v>
      </c>
      <c r="Z155" s="13">
        <v>5.0999999999999997E-2</v>
      </c>
      <c r="AA155" s="13">
        <v>0.25</v>
      </c>
      <c r="AB155" s="13">
        <v>2</v>
      </c>
      <c r="AC155" s="13">
        <v>3</v>
      </c>
    </row>
    <row r="156" spans="1:29" x14ac:dyDescent="0.2">
      <c r="A156" s="13">
        <v>42013</v>
      </c>
      <c r="B156" s="13" t="str" cm="1">
        <f t="array" ref="B156">D156&amp;_xlfn.TEXTJOIN("",1,TEXT(E156:G156,"00"))</f>
        <v>3030002</v>
      </c>
      <c r="C156" s="61" t="str">
        <f t="shared" si="66"/>
        <v>42013,3030002</v>
      </c>
      <c r="D156" s="57">
        <v>3</v>
      </c>
      <c r="E156" s="57">
        <v>3</v>
      </c>
      <c r="F156" s="57">
        <v>0</v>
      </c>
      <c r="G156" s="57">
        <v>2</v>
      </c>
      <c r="H156" s="13">
        <v>201103</v>
      </c>
      <c r="I156" s="25" t="str">
        <f>IFERROR(VLOOKUP(H156,monster!A:D,4,0),"")</f>
        <v>跳虫</v>
      </c>
      <c r="J156" s="25" t="str" cm="1">
        <f t="array" ref="J156">_xlfn.LET(_xlpm.v6p,ABS(ATAN2(M156,N156))*6/PI(),
_xlpm.output,_xlfn.IFS(_xlpm.v6p&lt;1,"正前",_xlpm.v6p&gt;5,"正后",_xlpm.v6p&gt;4,"后上",_xlpm.v6p&lt;2,"前上",TRUE,"顶部"),
IFERROR(_xlpm.output,""))</f>
        <v>顶部</v>
      </c>
      <c r="K156" s="22" t="s">
        <v>52</v>
      </c>
      <c r="L156" s="30" t="str">
        <f t="shared" si="77"/>
        <v>-3,12</v>
      </c>
      <c r="M156" s="45">
        <v>-3</v>
      </c>
      <c r="N156" s="45">
        <v>12</v>
      </c>
      <c r="O156" s="30" t="str">
        <f t="shared" si="67"/>
        <v/>
      </c>
      <c r="P156" s="49">
        <v>8</v>
      </c>
      <c r="Q156" s="30"/>
      <c r="T156" s="13">
        <v>0</v>
      </c>
      <c r="U156" s="13">
        <v>11</v>
      </c>
      <c r="V156" s="30" t="str">
        <f t="shared" si="73"/>
        <v>0,0</v>
      </c>
      <c r="W156" s="30" t="str">
        <f t="shared" si="68"/>
        <v>1,120</v>
      </c>
      <c r="X156" s="45" t="str">
        <f>"1,120"</f>
        <v>1,120</v>
      </c>
      <c r="Y156" s="13">
        <v>1</v>
      </c>
      <c r="Z156" s="13">
        <v>4.2000000000000003E-2</v>
      </c>
      <c r="AA156" s="13">
        <v>0.25</v>
      </c>
      <c r="AB156" s="13">
        <v>2</v>
      </c>
      <c r="AC156" s="13">
        <v>3</v>
      </c>
    </row>
    <row r="157" spans="1:29" x14ac:dyDescent="0.2">
      <c r="C157" s="61" t="str">
        <f t="shared" si="66"/>
        <v/>
      </c>
      <c r="I157" s="25" t="str">
        <f>IFERROR(VLOOKUP(H157,monster!A:D,4,0),"")</f>
        <v/>
      </c>
      <c r="J157" s="25" t="str" cm="1">
        <f t="array" ref="J157">_xlfn.LET(_xlpm.v6p,ABS(ATAN2(M157,N157))*6/PI(),
_xlpm.output,_xlfn.IFS(_xlpm.v6p&lt;1,"正前",_xlpm.v6p&gt;5,"正后",_xlpm.v6p&gt;4,"后上",_xlpm.v6p&lt;2,"前上",TRUE,"顶部"),
IFERROR(_xlpm.output,""))</f>
        <v/>
      </c>
      <c r="L157" s="30"/>
      <c r="O157" s="30" t="str">
        <f t="shared" si="67"/>
        <v/>
      </c>
      <c r="P157" s="13" t="s">
        <v>248</v>
      </c>
      <c r="Q157" s="30" t="str">
        <f t="shared" ref="Q157:Q163" si="78">IF(R157&lt;&gt;"", R157+0&amp;","&amp;S157+0,"")</f>
        <v/>
      </c>
      <c r="V157" s="30" t="str">
        <f t="shared" si="73"/>
        <v/>
      </c>
      <c r="W157" s="30" t="str">
        <f t="shared" si="68"/>
        <v/>
      </c>
      <c r="Y157" s="13" t="s">
        <v>248</v>
      </c>
    </row>
    <row r="158" spans="1:29" x14ac:dyDescent="0.2">
      <c r="A158" s="13">
        <v>42013</v>
      </c>
      <c r="B158" s="13" t="str" cm="1">
        <f t="array" ref="B158">D158&amp;_xlfn.TEXTJOIN("",1,TEXT(E158:G158,"00"))</f>
        <v>4010000</v>
      </c>
      <c r="C158" s="61" t="str">
        <f t="shared" si="66"/>
        <v>42013,4010000</v>
      </c>
      <c r="D158" s="57">
        <v>4</v>
      </c>
      <c r="E158" s="57">
        <v>1</v>
      </c>
      <c r="F158" s="57">
        <v>0</v>
      </c>
      <c r="G158" s="57">
        <v>0</v>
      </c>
      <c r="H158" s="13">
        <v>201107</v>
      </c>
      <c r="I158" s="25" t="str">
        <f>IFERROR(VLOOKUP(H158,monster!A:D,4,0),"")</f>
        <v>流浪洞穴人</v>
      </c>
      <c r="J158" s="25" t="str" cm="1">
        <f t="array" ref="J158">_xlfn.LET(_xlpm.v6p,ABS(ATAN2(M158,N158))*6/PI(),
_xlpm.output,_xlfn.IFS(_xlpm.v6p&lt;1,"正前",_xlpm.v6p&gt;5,"正后",_xlpm.v6p&gt;4,"后上",_xlpm.v6p&lt;2,"前上",TRUE,"顶部"),
IFERROR(_xlpm.output,""))</f>
        <v>正前</v>
      </c>
      <c r="K158" s="22" t="s">
        <v>52</v>
      </c>
      <c r="L158" s="30" t="str">
        <f>M158+0&amp;","&amp;N158+0</f>
        <v>18,-1</v>
      </c>
      <c r="M158" s="45">
        <v>18</v>
      </c>
      <c r="N158" s="45">
        <v>-1</v>
      </c>
      <c r="O158" s="30">
        <f t="shared" si="67"/>
        <v>1</v>
      </c>
      <c r="P158" s="13">
        <v>28</v>
      </c>
      <c r="Q158" s="30" t="str">
        <f t="shared" si="78"/>
        <v>2,3</v>
      </c>
      <c r="R158" s="45">
        <v>2</v>
      </c>
      <c r="S158" s="45">
        <v>3</v>
      </c>
      <c r="T158" s="13">
        <v>0</v>
      </c>
      <c r="U158" s="13">
        <v>11</v>
      </c>
      <c r="V158" s="30" t="str">
        <f t="shared" si="73"/>
        <v>0,0</v>
      </c>
      <c r="W158" s="30" t="str">
        <f t="shared" si="68"/>
        <v>80,120</v>
      </c>
      <c r="Y158" s="13">
        <v>0.8</v>
      </c>
      <c r="Z158" s="13">
        <v>1.5</v>
      </c>
      <c r="AA158" s="13">
        <v>0.6</v>
      </c>
      <c r="AB158" s="26"/>
      <c r="AC158" s="26"/>
    </row>
    <row r="159" spans="1:29" x14ac:dyDescent="0.2">
      <c r="A159" s="13">
        <v>42013</v>
      </c>
      <c r="B159" s="13" t="str" cm="1">
        <f t="array" ref="B159">D159&amp;_xlfn.TEXTJOIN("",1,TEXT(E159:G159,"00"))</f>
        <v>4020001</v>
      </c>
      <c r="C159" s="61" t="str">
        <f t="shared" si="66"/>
        <v>42013,4020001</v>
      </c>
      <c r="D159" s="57">
        <v>4</v>
      </c>
      <c r="E159" s="57">
        <v>2</v>
      </c>
      <c r="F159" s="57">
        <v>0</v>
      </c>
      <c r="G159" s="57">
        <v>1</v>
      </c>
      <c r="H159" s="13">
        <v>201107</v>
      </c>
      <c r="I159" s="25" t="str">
        <f>IFERROR(VLOOKUP(H159,monster!A:D,4,0),"")</f>
        <v>流浪洞穴人</v>
      </c>
      <c r="J159" s="25" t="str" cm="1">
        <f t="array" ref="J159">_xlfn.LET(_xlpm.v6p,ABS(ATAN2(M159,N159))*6/PI(),
_xlpm.output,_xlfn.IFS(_xlpm.v6p&lt;1,"正前",_xlpm.v6p&gt;5,"正后",_xlpm.v6p&gt;4,"后上",_xlpm.v6p&lt;2,"前上",TRUE,"顶部"),
IFERROR(_xlpm.output,""))</f>
        <v>正前</v>
      </c>
      <c r="K159" s="22" t="s">
        <v>52</v>
      </c>
      <c r="L159" s="30" t="str">
        <f>M159+0&amp;","&amp;N159+0</f>
        <v>18,-1</v>
      </c>
      <c r="M159" s="45">
        <v>18</v>
      </c>
      <c r="N159" s="45">
        <v>-1</v>
      </c>
      <c r="O159" s="30" t="str">
        <f t="shared" si="67"/>
        <v/>
      </c>
      <c r="P159" s="26" t="s">
        <v>248</v>
      </c>
      <c r="Q159" s="30" t="str">
        <f t="shared" si="78"/>
        <v/>
      </c>
      <c r="T159" s="13">
        <v>0</v>
      </c>
      <c r="U159" s="13">
        <v>11</v>
      </c>
      <c r="V159" s="30" t="str">
        <f t="shared" si="73"/>
        <v>0,0</v>
      </c>
      <c r="W159" s="30" t="str">
        <f t="shared" si="68"/>
        <v>80,120</v>
      </c>
      <c r="Y159" s="26" t="s">
        <v>248</v>
      </c>
      <c r="Z159" s="26"/>
      <c r="AA159" s="13">
        <v>0.6</v>
      </c>
      <c r="AB159" s="13">
        <v>2</v>
      </c>
      <c r="AC159" s="13">
        <v>10.199999999999999</v>
      </c>
    </row>
    <row r="160" spans="1:29" x14ac:dyDescent="0.2">
      <c r="A160" s="13">
        <v>42013</v>
      </c>
      <c r="B160" s="13" t="str" cm="1">
        <f t="array" ref="B160">D160&amp;_xlfn.TEXTJOIN("",1,TEXT(E160:G160,"00"))</f>
        <v>4020002</v>
      </c>
      <c r="C160" s="61" t="str">
        <f t="shared" si="66"/>
        <v>42013,4020002</v>
      </c>
      <c r="D160" s="57">
        <v>4</v>
      </c>
      <c r="E160" s="57">
        <v>2</v>
      </c>
      <c r="F160" s="57">
        <v>0</v>
      </c>
      <c r="G160" s="57">
        <v>2</v>
      </c>
      <c r="H160" s="13">
        <v>201107</v>
      </c>
      <c r="I160" s="25" t="str">
        <f>IFERROR(VLOOKUP(H160,monster!A:D,4,0),"")</f>
        <v>流浪洞穴人</v>
      </c>
      <c r="J160" s="25" t="str" cm="1">
        <f t="array" ref="J160">_xlfn.LET(_xlpm.v6p,ABS(ATAN2(M160,N160))*6/PI(),
_xlpm.output,_xlfn.IFS(_xlpm.v6p&lt;1,"正前",_xlpm.v6p&gt;5,"正后",_xlpm.v6p&gt;4,"后上",_xlpm.v6p&lt;2,"前上",TRUE,"顶部"),
IFERROR(_xlpm.output,""))</f>
        <v>正后</v>
      </c>
      <c r="K160" s="22" t="s">
        <v>52</v>
      </c>
      <c r="L160" s="30" t="str">
        <f t="shared" ref="L160" si="79">M160+0&amp;","&amp;N160+0</f>
        <v>-14,-1</v>
      </c>
      <c r="M160" s="45">
        <v>-14</v>
      </c>
      <c r="N160" s="45">
        <v>-1</v>
      </c>
      <c r="O160" s="30" t="str">
        <f t="shared" si="67"/>
        <v/>
      </c>
      <c r="P160" s="26" t="s">
        <v>248</v>
      </c>
      <c r="Q160" s="30" t="str">
        <f t="shared" si="78"/>
        <v/>
      </c>
      <c r="T160" s="13">
        <v>0</v>
      </c>
      <c r="U160" s="13">
        <v>11</v>
      </c>
      <c r="V160" s="30" t="str">
        <f t="shared" si="73"/>
        <v>0,0</v>
      </c>
      <c r="W160" s="30" t="str">
        <f t="shared" si="68"/>
        <v>80,120</v>
      </c>
      <c r="Y160" s="26" t="s">
        <v>248</v>
      </c>
      <c r="Z160" s="26"/>
      <c r="AA160" s="13">
        <v>0.6</v>
      </c>
      <c r="AB160" s="13">
        <v>2</v>
      </c>
      <c r="AC160" s="13">
        <v>6.8</v>
      </c>
    </row>
    <row r="161" spans="1:29" x14ac:dyDescent="0.2">
      <c r="C161" s="61" t="str">
        <f t="shared" si="66"/>
        <v/>
      </c>
      <c r="I161" s="25" t="str">
        <f>IFERROR(VLOOKUP(H161,monster!A:D,4,0),"")</f>
        <v/>
      </c>
      <c r="O161" s="30" t="str">
        <f t="shared" si="67"/>
        <v/>
      </c>
      <c r="P161" s="13" t="s">
        <v>248</v>
      </c>
      <c r="Q161" s="30" t="str">
        <f t="shared" si="78"/>
        <v/>
      </c>
      <c r="V161" s="30" t="str">
        <f t="shared" si="73"/>
        <v/>
      </c>
      <c r="W161" s="30" t="str">
        <f t="shared" si="68"/>
        <v/>
      </c>
      <c r="Y161" s="13" t="s">
        <v>248</v>
      </c>
    </row>
    <row r="162" spans="1:29" x14ac:dyDescent="0.2">
      <c r="A162" s="30">
        <v>42013</v>
      </c>
      <c r="B162" s="13" t="str" cm="1">
        <f t="array" ref="B162">D162&amp;_xlfn.TEXTJOIN("",1,TEXT(E162:G162,"00"))</f>
        <v>5010001</v>
      </c>
      <c r="C162" s="61" t="str">
        <f t="shared" si="66"/>
        <v>42013,5010001</v>
      </c>
      <c r="D162" s="57">
        <v>5</v>
      </c>
      <c r="E162" s="57">
        <v>1</v>
      </c>
      <c r="F162" s="57">
        <v>0</v>
      </c>
      <c r="G162" s="57">
        <v>1</v>
      </c>
      <c r="H162" s="13">
        <v>201106</v>
      </c>
      <c r="I162" s="25" t="str">
        <f>IFERROR(VLOOKUP(H162,monster!A:D,4,0),"")</f>
        <v>蝙蝠骑手</v>
      </c>
      <c r="J162" s="25" t="str" cm="1">
        <f t="array" ref="J162">_xlfn.LET(_xlpm.v6p,ABS(ATAN2(M162,N162))*6/PI(),
_xlpm.output,_xlfn.IFS(_xlpm.v6p&lt;1,"正前",_xlpm.v6p&gt;5,"正后",_xlpm.v6p&gt;4,"后上",_xlpm.v6p&lt;2,"前上",TRUE,"顶部"),
IFERROR(_xlpm.output,""))</f>
        <v>前上</v>
      </c>
      <c r="K162" s="22" t="s">
        <v>52</v>
      </c>
      <c r="L162" s="30" t="str">
        <f t="shared" ref="L162:L163" si="80">M162+0&amp;","&amp;N162+0</f>
        <v>7,12</v>
      </c>
      <c r="M162" s="45">
        <v>7</v>
      </c>
      <c r="N162" s="45">
        <v>12</v>
      </c>
      <c r="O162" s="30">
        <f t="shared" si="67"/>
        <v>1</v>
      </c>
      <c r="P162" s="13">
        <v>4</v>
      </c>
      <c r="Q162" s="30" t="str">
        <f t="shared" si="78"/>
        <v>1,2</v>
      </c>
      <c r="R162" s="45">
        <v>1</v>
      </c>
      <c r="S162" s="45">
        <v>2</v>
      </c>
      <c r="T162" s="13">
        <v>0</v>
      </c>
      <c r="U162" s="13">
        <v>11</v>
      </c>
      <c r="V162" s="30" t="str">
        <f t="shared" si="73"/>
        <v>0,0</v>
      </c>
      <c r="W162" s="30" t="str">
        <f t="shared" si="68"/>
        <v>80,120</v>
      </c>
      <c r="Y162" s="13">
        <v>1.28</v>
      </c>
      <c r="Z162" s="13">
        <v>0.06</v>
      </c>
      <c r="AA162" s="13">
        <v>1.2</v>
      </c>
      <c r="AB162" s="13">
        <v>1</v>
      </c>
      <c r="AC162" s="13">
        <v>7.7</v>
      </c>
    </row>
    <row r="163" spans="1:29" x14ac:dyDescent="0.2">
      <c r="A163" s="30">
        <v>42013</v>
      </c>
      <c r="B163" s="13" t="str" cm="1">
        <f t="array" ref="B163">D163&amp;_xlfn.TEXTJOIN("",1,TEXT(E163:G163,"00"))</f>
        <v>5010002</v>
      </c>
      <c r="C163" s="61" t="str">
        <f t="shared" si="66"/>
        <v>42013,5010002</v>
      </c>
      <c r="D163" s="57">
        <v>5</v>
      </c>
      <c r="E163" s="57">
        <v>1</v>
      </c>
      <c r="F163" s="57">
        <v>0</v>
      </c>
      <c r="G163" s="57">
        <v>2</v>
      </c>
      <c r="H163" s="13">
        <v>201106</v>
      </c>
      <c r="I163" s="25" t="str">
        <f>IFERROR(VLOOKUP(H163,monster!A:D,4,0),"")</f>
        <v>蝙蝠骑手</v>
      </c>
      <c r="J163" s="25" t="str" cm="1">
        <f t="array" ref="J163">_xlfn.LET(_xlpm.v6p,ABS(ATAN2(M163,N163))*6/PI(),
_xlpm.output,_xlfn.IFS(_xlpm.v6p&lt;1,"正前",_xlpm.v6p&gt;5,"正后",_xlpm.v6p&gt;4,"后上",_xlpm.v6p&lt;2,"前上",TRUE,"顶部"),
IFERROR(_xlpm.output,""))</f>
        <v>后上</v>
      </c>
      <c r="K163" s="22" t="s">
        <v>52</v>
      </c>
      <c r="L163" s="30" t="str">
        <f t="shared" si="80"/>
        <v>-7,12</v>
      </c>
      <c r="M163" s="45">
        <v>-7</v>
      </c>
      <c r="N163" s="45">
        <v>12</v>
      </c>
      <c r="O163" s="30">
        <f t="shared" si="67"/>
        <v>1</v>
      </c>
      <c r="P163" s="13">
        <v>4</v>
      </c>
      <c r="Q163" s="30" t="str">
        <f t="shared" si="78"/>
        <v>1,2</v>
      </c>
      <c r="R163" s="45">
        <v>1</v>
      </c>
      <c r="S163" s="45">
        <v>2</v>
      </c>
      <c r="T163" s="13">
        <v>0</v>
      </c>
      <c r="U163" s="13">
        <v>11</v>
      </c>
      <c r="V163" s="30" t="str">
        <f t="shared" si="73"/>
        <v>0,0</v>
      </c>
      <c r="W163" s="30" t="str">
        <f t="shared" si="68"/>
        <v>80,120</v>
      </c>
      <c r="Y163" s="13">
        <v>1.24</v>
      </c>
      <c r="Z163" s="13">
        <v>0.06</v>
      </c>
      <c r="AA163" s="13">
        <v>1.2</v>
      </c>
      <c r="AB163" s="13">
        <v>1</v>
      </c>
      <c r="AC163" s="13">
        <v>5.5</v>
      </c>
    </row>
    <row r="164" spans="1:29" x14ac:dyDescent="0.2">
      <c r="C164" s="61" t="str">
        <f t="shared" si="66"/>
        <v/>
      </c>
      <c r="I164" s="25" t="str">
        <f>IFERROR(VLOOKUP(H164,monster!A:D,4,0),"")</f>
        <v/>
      </c>
      <c r="O164" s="30" t="str">
        <f t="shared" si="67"/>
        <v/>
      </c>
      <c r="P164" s="13" t="s">
        <v>248</v>
      </c>
      <c r="Q164" s="30" t="str">
        <f>IF(R164&lt;&gt;"", R164+0&amp;","&amp;S164+0,"")</f>
        <v/>
      </c>
      <c r="V164" s="30" t="str">
        <f>IF($A164&lt;&gt;"","0,0","")</f>
        <v/>
      </c>
      <c r="W164" s="30" t="str">
        <f t="shared" si="68"/>
        <v/>
      </c>
      <c r="Y164" s="13" t="s">
        <v>248</v>
      </c>
    </row>
    <row r="165" spans="1:29" x14ac:dyDescent="0.2">
      <c r="A165" s="13">
        <v>42013</v>
      </c>
      <c r="B165" s="13" t="str" cm="1">
        <f t="array" ref="B165">D165&amp;_xlfn.TEXTJOIN("",1,TEXT(E165:G165,"00"))</f>
        <v>6010001</v>
      </c>
      <c r="C165" s="61" t="str">
        <f t="shared" si="66"/>
        <v>42013,6010001</v>
      </c>
      <c r="D165" s="57">
        <v>6</v>
      </c>
      <c r="E165" s="57">
        <v>1</v>
      </c>
      <c r="F165" s="57">
        <f t="shared" ref="F165" si="81">T165</f>
        <v>0</v>
      </c>
      <c r="G165" s="57">
        <v>1</v>
      </c>
      <c r="H165" s="13">
        <v>201105</v>
      </c>
      <c r="I165" s="25" t="str">
        <f>IFERROR(VLOOKUP(H165,monster!A:D,4,0),"")</f>
        <v>跳虫骑手</v>
      </c>
      <c r="J165" s="25" t="str" cm="1">
        <f t="array" ref="J165">_xlfn.LET(_xlpm.v6p,ABS(ATAN2(M165,N165))*6/PI(),
_xlpm.output,_xlfn.IFS(_xlpm.v6p&lt;1,"正前",_xlpm.v6p&gt;5,"正后",_xlpm.v6p&gt;4,"后上",_xlpm.v6p&lt;2,"前上",TRUE,"顶部"),
IFERROR(_xlpm.output,""))</f>
        <v>正前</v>
      </c>
      <c r="K165" s="22" t="s">
        <v>52</v>
      </c>
      <c r="L165" s="30" t="str">
        <f>M165+0&amp;","&amp;N165+0</f>
        <v>14,-1</v>
      </c>
      <c r="M165" s="45">
        <v>14</v>
      </c>
      <c r="N165" s="45">
        <v>-1</v>
      </c>
      <c r="O165" s="30" t="str">
        <f t="shared" si="67"/>
        <v/>
      </c>
      <c r="P165" s="13">
        <v>8</v>
      </c>
      <c r="Q165" s="30" t="str">
        <f>IF(R165&lt;&gt;"", R165+0&amp;","&amp;S165+0,"")</f>
        <v/>
      </c>
      <c r="T165" s="13">
        <v>0</v>
      </c>
      <c r="U165" s="13">
        <v>11</v>
      </c>
      <c r="V165" s="30" t="str">
        <f>IF($A165&lt;&gt;"","0,0","")</f>
        <v>0,0</v>
      </c>
      <c r="W165" s="30" t="str">
        <f t="shared" si="68"/>
        <v>80,120</v>
      </c>
      <c r="Y165" s="13">
        <v>2.44</v>
      </c>
      <c r="Z165" s="13">
        <v>0.11</v>
      </c>
      <c r="AA165" s="13">
        <v>1.2</v>
      </c>
      <c r="AB165" s="26"/>
      <c r="AC165" s="26"/>
    </row>
    <row r="166" spans="1:29" x14ac:dyDescent="0.2">
      <c r="C166" s="61" t="str">
        <f t="shared" si="66"/>
        <v/>
      </c>
      <c r="I166" s="25" t="str">
        <f>IFERROR(VLOOKUP(H166,monster!A:D,4,0),"")</f>
        <v/>
      </c>
      <c r="J166" s="25" t="str" cm="1">
        <f t="array" ref="J166">_xlfn.LET(_xlpm.v6p,ABS(ATAN2(M166,N166))*6/PI(),
_xlpm.output,_xlfn.IFS(_xlpm.v6p&lt;1,"正前",_xlpm.v6p&gt;5,"正后",_xlpm.v6p&gt;4,"后上",_xlpm.v6p&lt;2,"前上",TRUE,"顶部"),
IFERROR(_xlpm.output,""))</f>
        <v/>
      </c>
      <c r="L166" s="30"/>
      <c r="O166" s="30" t="str">
        <f t="shared" si="67"/>
        <v/>
      </c>
      <c r="P166" s="13" t="s">
        <v>248</v>
      </c>
      <c r="Q166" s="30" t="str">
        <f t="shared" ref="Q166" si="82">IF(R166&lt;&gt;"", R166+0&amp;","&amp;S166+0,"")</f>
        <v/>
      </c>
      <c r="V166" s="30" t="str">
        <f t="shared" ref="V166:V179" si="83">IF($A166&lt;&gt;"","0,0","")</f>
        <v/>
      </c>
      <c r="W166" s="30" t="str">
        <f t="shared" si="68"/>
        <v/>
      </c>
      <c r="Y166" s="13" t="s">
        <v>248</v>
      </c>
    </row>
    <row r="167" spans="1:29" x14ac:dyDescent="0.2">
      <c r="A167" s="13">
        <v>42013</v>
      </c>
      <c r="B167" s="13" t="str" cm="1">
        <f t="array" ref="B167">D167&amp;_xlfn.TEXTJOIN("",1,TEXT(E167:G167,"00"))</f>
        <v>7010000</v>
      </c>
      <c r="C167" s="61" t="str">
        <f t="shared" si="66"/>
        <v>42013,7010000</v>
      </c>
      <c r="D167" s="57">
        <v>7</v>
      </c>
      <c r="E167" s="57">
        <v>1</v>
      </c>
      <c r="F167" s="57">
        <v>0</v>
      </c>
      <c r="G167" s="57">
        <v>0</v>
      </c>
      <c r="H167" s="13">
        <v>201104</v>
      </c>
      <c r="I167" s="25" t="str">
        <f>IFERROR(VLOOKUP(H167,monster!A:D,4,0),"")</f>
        <v>地宫洞穴人</v>
      </c>
      <c r="J167" s="25" t="str" cm="1">
        <f t="array" ref="J167">_xlfn.LET(_xlpm.v6p,ABS(ATAN2(M167,N167))*6/PI(),
_xlpm.output,_xlfn.IFS(_xlpm.v6p&lt;1,"正前",_xlpm.v6p&gt;5,"正后",_xlpm.v6p&gt;4,"后上",_xlpm.v6p&lt;2,"前上",TRUE,"顶部"),
IFERROR(_xlpm.output,""))</f>
        <v>正前</v>
      </c>
      <c r="K167" s="22" t="s">
        <v>52</v>
      </c>
      <c r="L167" s="30" t="str">
        <f>M167+0&amp;","&amp;N167+0</f>
        <v>18,-1</v>
      </c>
      <c r="M167" s="45">
        <v>18</v>
      </c>
      <c r="N167" s="45">
        <v>-1</v>
      </c>
      <c r="O167" s="30">
        <f t="shared" si="67"/>
        <v>1</v>
      </c>
      <c r="P167" s="13">
        <v>16</v>
      </c>
      <c r="Q167" s="30" t="str">
        <f>IF(R167&lt;&gt;"", R167+0&amp;","&amp;S167+0,"")</f>
        <v>2,3</v>
      </c>
      <c r="R167" s="45">
        <v>2</v>
      </c>
      <c r="S167" s="45">
        <v>3</v>
      </c>
      <c r="T167" s="13">
        <v>0</v>
      </c>
      <c r="U167" s="13">
        <v>11</v>
      </c>
      <c r="V167" s="30" t="str">
        <f t="shared" si="83"/>
        <v>0,0</v>
      </c>
      <c r="W167" s="30" t="str">
        <f t="shared" si="68"/>
        <v>80,120</v>
      </c>
      <c r="Y167" s="13">
        <v>0.4</v>
      </c>
      <c r="Z167" s="13">
        <v>0.4</v>
      </c>
      <c r="AA167" s="13">
        <v>1</v>
      </c>
      <c r="AB167" s="26"/>
      <c r="AC167" s="26"/>
    </row>
    <row r="168" spans="1:29" x14ac:dyDescent="0.2">
      <c r="A168" s="13">
        <v>42013</v>
      </c>
      <c r="B168" s="13" t="str" cm="1">
        <f t="array" ref="B168">D168&amp;_xlfn.TEXTJOIN("",1,TEXT(E168:G168,"00"))</f>
        <v>7020001</v>
      </c>
      <c r="C168" s="61" t="str">
        <f t="shared" si="66"/>
        <v>42013,7020001</v>
      </c>
      <c r="D168" s="57">
        <v>7</v>
      </c>
      <c r="E168" s="57">
        <v>2</v>
      </c>
      <c r="F168" s="57">
        <v>0</v>
      </c>
      <c r="G168" s="57">
        <v>1</v>
      </c>
      <c r="H168" s="13">
        <v>201104</v>
      </c>
      <c r="I168" s="25" t="str">
        <f>IFERROR(VLOOKUP(H168,monster!A:D,4,0),"")</f>
        <v>地宫洞穴人</v>
      </c>
      <c r="J168" s="25" t="str" cm="1">
        <f t="array" ref="J168">_xlfn.LET(_xlpm.v6p,ABS(ATAN2(M168,N168))*6/PI(),
_xlpm.output,_xlfn.IFS(_xlpm.v6p&lt;1,"正前",_xlpm.v6p&gt;5,"正后",_xlpm.v6p&gt;4,"后上",_xlpm.v6p&lt;2,"前上",TRUE,"顶部"),
IFERROR(_xlpm.output,""))</f>
        <v>正前</v>
      </c>
      <c r="K168" s="22" t="s">
        <v>52</v>
      </c>
      <c r="L168" s="30" t="str">
        <f>M168+0&amp;","&amp;N168+0</f>
        <v>18,-1</v>
      </c>
      <c r="M168" s="45">
        <v>18</v>
      </c>
      <c r="N168" s="45">
        <v>-1</v>
      </c>
      <c r="O168" s="30">
        <f t="shared" si="67"/>
        <v>1</v>
      </c>
      <c r="P168" s="26" t="s">
        <v>248</v>
      </c>
      <c r="Q168" s="30" t="str">
        <f>IF(R168&lt;&gt;"", R168+0&amp;","&amp;S168+0,"")</f>
        <v>2,3</v>
      </c>
      <c r="R168" s="45">
        <v>2</v>
      </c>
      <c r="S168" s="45">
        <v>3</v>
      </c>
      <c r="T168" s="13">
        <v>0</v>
      </c>
      <c r="U168" s="13">
        <v>11</v>
      </c>
      <c r="V168" s="30" t="str">
        <f t="shared" si="83"/>
        <v>0,0</v>
      </c>
      <c r="W168" s="30" t="str">
        <f t="shared" si="68"/>
        <v>80,120</v>
      </c>
      <c r="Y168" s="26" t="s">
        <v>248</v>
      </c>
      <c r="Z168" s="26"/>
      <c r="AA168" s="26"/>
      <c r="AB168" s="13">
        <v>1</v>
      </c>
      <c r="AC168" s="13">
        <v>10.199999999999999</v>
      </c>
    </row>
    <row r="169" spans="1:29" x14ac:dyDescent="0.2">
      <c r="A169" s="13">
        <v>42013</v>
      </c>
      <c r="B169" s="13" t="str" cm="1">
        <f t="array" ref="B169">D169&amp;_xlfn.TEXTJOIN("",1,TEXT(E169:G169,"00"))</f>
        <v>7020002</v>
      </c>
      <c r="C169" s="61" t="str">
        <f t="shared" si="66"/>
        <v>42013,7020002</v>
      </c>
      <c r="D169" s="57">
        <v>7</v>
      </c>
      <c r="E169" s="57">
        <v>2</v>
      </c>
      <c r="F169" s="57">
        <v>0</v>
      </c>
      <c r="G169" s="57">
        <v>2</v>
      </c>
      <c r="H169" s="13">
        <v>201104</v>
      </c>
      <c r="I169" s="25" t="str">
        <f>IFERROR(VLOOKUP(H169,monster!A:D,4,0),"")</f>
        <v>地宫洞穴人</v>
      </c>
      <c r="J169" s="25" t="str" cm="1">
        <f t="array" ref="J169">_xlfn.LET(_xlpm.v6p,ABS(ATAN2(M169,N169))*6/PI(),
_xlpm.output,_xlfn.IFS(_xlpm.v6p&lt;1,"正前",_xlpm.v6p&gt;5,"正后",_xlpm.v6p&gt;4,"后上",_xlpm.v6p&lt;2,"前上",TRUE,"顶部"),
IFERROR(_xlpm.output,""))</f>
        <v>正后</v>
      </c>
      <c r="K169" s="22" t="s">
        <v>52</v>
      </c>
      <c r="L169" s="30" t="str">
        <f t="shared" ref="L169" si="84">M169+0&amp;","&amp;N169+0</f>
        <v>-14,-1</v>
      </c>
      <c r="M169" s="45">
        <v>-14</v>
      </c>
      <c r="N169" s="45">
        <v>-1</v>
      </c>
      <c r="O169" s="30">
        <f t="shared" si="67"/>
        <v>1</v>
      </c>
      <c r="P169" s="26" t="s">
        <v>248</v>
      </c>
      <c r="Q169" s="30" t="str">
        <f>IF(R169&lt;&gt;"", R169+0&amp;","&amp;S169+0,"")</f>
        <v>2,3</v>
      </c>
      <c r="R169" s="45">
        <v>2</v>
      </c>
      <c r="S169" s="45">
        <v>3</v>
      </c>
      <c r="T169" s="13">
        <v>0</v>
      </c>
      <c r="U169" s="13">
        <v>11</v>
      </c>
      <c r="V169" s="30" t="str">
        <f t="shared" si="83"/>
        <v>0,0</v>
      </c>
      <c r="W169" s="30" t="str">
        <f t="shared" si="68"/>
        <v>80,120</v>
      </c>
      <c r="Y169" s="26" t="s">
        <v>248</v>
      </c>
      <c r="Z169" s="26"/>
      <c r="AA169" s="26"/>
      <c r="AB169" s="13">
        <v>1</v>
      </c>
      <c r="AC169" s="13">
        <v>6.8</v>
      </c>
    </row>
    <row r="170" spans="1:29" x14ac:dyDescent="0.2">
      <c r="C170" s="61" t="str">
        <f t="shared" si="66"/>
        <v/>
      </c>
      <c r="I170" s="25" t="str">
        <f>IFERROR(VLOOKUP(H170,monster!A:D,4,0),"")</f>
        <v/>
      </c>
      <c r="J170" s="25" t="str" cm="1">
        <f t="array" ref="J170">_xlfn.LET(_xlpm.v6p,ABS(ATAN2(M170,N170))*6/PI(),
_xlpm.output,_xlfn.IFS(_xlpm.v6p&lt;1,"正前",_xlpm.v6p&gt;5,"正后",_xlpm.v6p&gt;4,"后上",_xlpm.v6p&lt;2,"前上",TRUE,"顶部"),
IFERROR(_xlpm.output,""))</f>
        <v/>
      </c>
      <c r="L170" s="30"/>
      <c r="O170" s="30" t="str">
        <f t="shared" si="67"/>
        <v/>
      </c>
      <c r="P170" s="13" t="s">
        <v>248</v>
      </c>
      <c r="Q170" s="30" t="str">
        <f t="shared" ref="Q170" si="85">IF(R170&lt;&gt;"", R170+0&amp;","&amp;S170+0,"")</f>
        <v/>
      </c>
      <c r="V170" s="30" t="str">
        <f t="shared" si="83"/>
        <v/>
      </c>
      <c r="W170" s="30" t="str">
        <f t="shared" si="68"/>
        <v/>
      </c>
      <c r="Y170" s="13" t="s">
        <v>248</v>
      </c>
    </row>
    <row r="171" spans="1:29" x14ac:dyDescent="0.2">
      <c r="A171" s="13">
        <v>42013</v>
      </c>
      <c r="B171" s="13" t="str" cm="1">
        <f t="array" ref="B171">D171&amp;_xlfn.TEXTJOIN("",1,TEXT(E171:G171,"00"))</f>
        <v>8010000</v>
      </c>
      <c r="C171" s="61" t="str">
        <f t="shared" si="66"/>
        <v>42013,8010000</v>
      </c>
      <c r="D171" s="57">
        <v>8</v>
      </c>
      <c r="E171" s="57">
        <v>1</v>
      </c>
      <c r="F171" s="57">
        <v>0</v>
      </c>
      <c r="G171" s="57">
        <v>0</v>
      </c>
      <c r="H171" s="13">
        <v>201108</v>
      </c>
      <c r="I171" s="25" t="str">
        <f>IFERROR(VLOOKUP(H171,monster!A:D,4,0),"")</f>
        <v>纵火洞穴人</v>
      </c>
      <c r="J171" s="25" t="str" cm="1">
        <f t="array" ref="J171">_xlfn.LET(_xlpm.v6p,ABS(ATAN2(M171,N171))*6/PI(),
_xlpm.output,_xlfn.IFS(_xlpm.v6p&lt;1,"正前",_xlpm.v6p&gt;5,"正后",_xlpm.v6p&gt;4,"后上",_xlpm.v6p&lt;2,"前上",TRUE,"顶部"),
IFERROR(_xlpm.output,""))</f>
        <v>正前</v>
      </c>
      <c r="K171" s="22" t="s">
        <v>52</v>
      </c>
      <c r="L171" s="30" t="str">
        <f>M171+0&amp;","&amp;N171+0</f>
        <v>18,-1</v>
      </c>
      <c r="M171" s="45">
        <v>18</v>
      </c>
      <c r="N171" s="45">
        <v>-1</v>
      </c>
      <c r="O171" s="30">
        <f t="shared" si="67"/>
        <v>1</v>
      </c>
      <c r="P171" s="13">
        <v>8</v>
      </c>
      <c r="Q171" s="30" t="str">
        <f>IF(R171&lt;&gt;"", R171+0&amp;","&amp;S171+0,"")</f>
        <v>1,2</v>
      </c>
      <c r="R171" s="45">
        <v>1</v>
      </c>
      <c r="S171" s="45">
        <v>2</v>
      </c>
      <c r="T171" s="13">
        <v>0</v>
      </c>
      <c r="U171" s="13">
        <v>11</v>
      </c>
      <c r="V171" s="30" t="str">
        <f t="shared" si="83"/>
        <v>0,0</v>
      </c>
      <c r="W171" s="30" t="str">
        <f t="shared" si="68"/>
        <v>80,120</v>
      </c>
      <c r="Y171" s="13">
        <v>0.8</v>
      </c>
      <c r="Z171" s="13">
        <v>0.12</v>
      </c>
      <c r="AA171" s="13">
        <v>1</v>
      </c>
      <c r="AB171" s="26"/>
      <c r="AC171" s="26"/>
    </row>
    <row r="172" spans="1:29" x14ac:dyDescent="0.2">
      <c r="A172" s="13">
        <v>42013</v>
      </c>
      <c r="B172" s="13" t="str" cm="1">
        <f t="array" ref="B172">D172&amp;_xlfn.TEXTJOIN("",1,TEXT(E172:G172,"00"))</f>
        <v>8020001</v>
      </c>
      <c r="C172" s="61" t="str">
        <f t="shared" si="66"/>
        <v>42013,8020001</v>
      </c>
      <c r="D172" s="57">
        <v>8</v>
      </c>
      <c r="E172" s="57">
        <v>2</v>
      </c>
      <c r="F172" s="57">
        <v>0</v>
      </c>
      <c r="G172" s="57">
        <v>1</v>
      </c>
      <c r="H172" s="13">
        <v>201108</v>
      </c>
      <c r="I172" s="25" t="str">
        <f>IFERROR(VLOOKUP(H172,monster!A:D,4,0),"")</f>
        <v>纵火洞穴人</v>
      </c>
      <c r="J172" s="25" t="str" cm="1">
        <f t="array" ref="J172">_xlfn.LET(_xlpm.v6p,ABS(ATAN2(M172,N172))*6/PI(),
_xlpm.output,_xlfn.IFS(_xlpm.v6p&lt;1,"正前",_xlpm.v6p&gt;5,"正后",_xlpm.v6p&gt;4,"后上",_xlpm.v6p&lt;2,"前上",TRUE,"顶部"),
IFERROR(_xlpm.output,""))</f>
        <v>正前</v>
      </c>
      <c r="K172" s="22" t="s">
        <v>52</v>
      </c>
      <c r="L172" s="30" t="str">
        <f>M172+0&amp;","&amp;N172+0</f>
        <v>18,-1</v>
      </c>
      <c r="M172" s="45">
        <v>18</v>
      </c>
      <c r="N172" s="45">
        <v>-1</v>
      </c>
      <c r="O172" s="30" t="str">
        <f t="shared" si="67"/>
        <v/>
      </c>
      <c r="P172" s="26" t="s">
        <v>248</v>
      </c>
      <c r="Q172" s="30" t="str">
        <f t="shared" ref="Q172:Q174" si="86">IF(R172&lt;&gt;"", R172+0&amp;","&amp;S172+0,"")</f>
        <v/>
      </c>
      <c r="T172" s="13">
        <v>0</v>
      </c>
      <c r="U172" s="13">
        <v>11</v>
      </c>
      <c r="V172" s="30" t="str">
        <f t="shared" si="83"/>
        <v>0,0</v>
      </c>
      <c r="W172" s="30" t="str">
        <f t="shared" si="68"/>
        <v>80,120</v>
      </c>
      <c r="Y172" s="26" t="s">
        <v>248</v>
      </c>
      <c r="Z172" s="26"/>
      <c r="AA172" s="26"/>
      <c r="AB172" s="13">
        <v>3</v>
      </c>
      <c r="AC172" s="13">
        <v>10.199999999999999</v>
      </c>
    </row>
    <row r="173" spans="1:29" x14ac:dyDescent="0.2">
      <c r="A173" s="13">
        <v>42013</v>
      </c>
      <c r="B173" s="13" t="str" cm="1">
        <f t="array" ref="B173">D173&amp;_xlfn.TEXTJOIN("",1,TEXT(E173:G173,"00"))</f>
        <v>8020002</v>
      </c>
      <c r="C173" s="61" t="str">
        <f t="shared" si="66"/>
        <v>42013,8020002</v>
      </c>
      <c r="D173" s="57">
        <v>8</v>
      </c>
      <c r="E173" s="57">
        <v>2</v>
      </c>
      <c r="F173" s="57">
        <v>0</v>
      </c>
      <c r="G173" s="57">
        <v>2</v>
      </c>
      <c r="H173" s="13">
        <v>201108</v>
      </c>
      <c r="I173" s="25" t="str">
        <f>IFERROR(VLOOKUP(H173,monster!A:D,4,0),"")</f>
        <v>纵火洞穴人</v>
      </c>
      <c r="J173" s="25" t="str" cm="1">
        <f t="array" ref="J173">_xlfn.LET(_xlpm.v6p,ABS(ATAN2(M173,N173))*6/PI(),
_xlpm.output,_xlfn.IFS(_xlpm.v6p&lt;1,"正前",_xlpm.v6p&gt;5,"正后",_xlpm.v6p&gt;4,"后上",_xlpm.v6p&lt;2,"前上",TRUE,"顶部"),
IFERROR(_xlpm.output,""))</f>
        <v>正后</v>
      </c>
      <c r="K173" s="22" t="s">
        <v>52</v>
      </c>
      <c r="L173" s="30" t="str">
        <f t="shared" ref="L173" si="87">M173+0&amp;","&amp;N173+0</f>
        <v>-14,-1</v>
      </c>
      <c r="M173" s="45">
        <v>-14</v>
      </c>
      <c r="N173" s="45">
        <v>-1</v>
      </c>
      <c r="O173" s="30" t="str">
        <f t="shared" si="67"/>
        <v/>
      </c>
      <c r="P173" s="26" t="s">
        <v>248</v>
      </c>
      <c r="Q173" s="30" t="str">
        <f t="shared" si="86"/>
        <v/>
      </c>
      <c r="T173" s="13">
        <v>0</v>
      </c>
      <c r="U173" s="13">
        <v>11</v>
      </c>
      <c r="V173" s="30" t="str">
        <f t="shared" si="83"/>
        <v>0,0</v>
      </c>
      <c r="W173" s="30" t="str">
        <f t="shared" si="68"/>
        <v>80,120</v>
      </c>
      <c r="Y173" s="26" t="s">
        <v>248</v>
      </c>
      <c r="Z173" s="26"/>
      <c r="AA173" s="26"/>
      <c r="AB173" s="13">
        <v>3</v>
      </c>
      <c r="AC173" s="13">
        <v>6.8</v>
      </c>
    </row>
    <row r="174" spans="1:29" x14ac:dyDescent="0.2">
      <c r="C174" s="61" t="str">
        <f t="shared" si="66"/>
        <v/>
      </c>
      <c r="I174" s="25" t="str">
        <f>IFERROR(VLOOKUP(H174,monster!A:D,4,0),"")</f>
        <v/>
      </c>
      <c r="J174" s="25" t="str" cm="1">
        <f t="array" ref="J174">_xlfn.LET(_xlpm.v6p,ABS(ATAN2(M174,N174))*6/PI(),
_xlpm.output,_xlfn.IFS(_xlpm.v6p&lt;1,"正前",_xlpm.v6p&gt;5,"正后",_xlpm.v6p&gt;4,"后上",_xlpm.v6p&lt;2,"前上",TRUE,"顶部"),
IFERROR(_xlpm.output,""))</f>
        <v/>
      </c>
      <c r="L174" s="30"/>
      <c r="O174" s="30" t="str">
        <f t="shared" si="67"/>
        <v/>
      </c>
      <c r="P174" s="13" t="s">
        <v>248</v>
      </c>
      <c r="Q174" s="30" t="str">
        <f t="shared" si="86"/>
        <v/>
      </c>
      <c r="V174" s="30" t="str">
        <f t="shared" si="83"/>
        <v/>
      </c>
      <c r="W174" s="30" t="str">
        <f t="shared" si="68"/>
        <v/>
      </c>
      <c r="Y174" s="13" t="s">
        <v>248</v>
      </c>
    </row>
    <row r="175" spans="1:29" x14ac:dyDescent="0.2">
      <c r="A175" s="13">
        <v>42013</v>
      </c>
      <c r="B175" s="13" t="str" cm="1">
        <f t="array" ref="B175">D175&amp;_xlfn.TEXTJOIN("",1,TEXT(E175:G175,"00"))</f>
        <v>9010000</v>
      </c>
      <c r="C175" s="61" t="str">
        <f t="shared" si="66"/>
        <v>42013,9010000</v>
      </c>
      <c r="D175" s="57">
        <v>9</v>
      </c>
      <c r="E175" s="57">
        <v>1</v>
      </c>
      <c r="F175" s="57">
        <v>0</v>
      </c>
      <c r="G175" s="57">
        <v>0</v>
      </c>
      <c r="H175" s="13">
        <v>201109</v>
      </c>
      <c r="I175" s="25" t="str">
        <f>IFERROR(VLOOKUP(H175,monster!A:D,4,0),"")</f>
        <v>暴徒洞穴人</v>
      </c>
      <c r="J175" s="25" t="str" cm="1">
        <f t="array" ref="J175">_xlfn.LET(_xlpm.v6p,ABS(ATAN2(M175,N175))*6/PI(),
_xlpm.output,_xlfn.IFS(_xlpm.v6p&lt;1,"正前",_xlpm.v6p&gt;5,"正后",_xlpm.v6p&gt;4,"后上",_xlpm.v6p&lt;2,"前上",TRUE,"顶部"),
IFERROR(_xlpm.output,""))</f>
        <v>正前</v>
      </c>
      <c r="K175" s="22" t="s">
        <v>52</v>
      </c>
      <c r="L175" s="30" t="str">
        <f>M175+0&amp;","&amp;N175+0</f>
        <v>18,-1</v>
      </c>
      <c r="M175" s="45">
        <v>18</v>
      </c>
      <c r="N175" s="45">
        <v>-1</v>
      </c>
      <c r="O175" s="30">
        <f t="shared" si="67"/>
        <v>1</v>
      </c>
      <c r="P175" s="13">
        <v>28</v>
      </c>
      <c r="Q175" s="30" t="str">
        <f>IF(R175&lt;&gt;"", R175+0&amp;","&amp;S175+0,"")</f>
        <v>2,3</v>
      </c>
      <c r="R175" s="45">
        <v>2</v>
      </c>
      <c r="S175" s="45">
        <v>3</v>
      </c>
      <c r="T175" s="13">
        <v>0</v>
      </c>
      <c r="U175" s="13">
        <v>11</v>
      </c>
      <c r="V175" s="30" t="str">
        <f t="shared" si="83"/>
        <v>0,0</v>
      </c>
      <c r="W175" s="30" t="str">
        <f t="shared" si="68"/>
        <v>80,120</v>
      </c>
      <c r="Y175" s="13">
        <v>0.6</v>
      </c>
      <c r="Z175" s="13">
        <v>0.08</v>
      </c>
      <c r="AA175" s="13">
        <v>1</v>
      </c>
      <c r="AB175" s="26"/>
      <c r="AC175" s="26"/>
    </row>
    <row r="176" spans="1:29" x14ac:dyDescent="0.2">
      <c r="A176" s="13">
        <v>42013</v>
      </c>
      <c r="B176" s="13" t="str" cm="1">
        <f t="array" ref="B176">D176&amp;_xlfn.TEXTJOIN("",1,TEXT(E176:G176,"00"))</f>
        <v>9020001</v>
      </c>
      <c r="C176" s="61" t="str">
        <f t="shared" si="66"/>
        <v>42013,9020001</v>
      </c>
      <c r="D176" s="57">
        <v>9</v>
      </c>
      <c r="E176" s="57">
        <v>2</v>
      </c>
      <c r="F176" s="57">
        <v>0</v>
      </c>
      <c r="G176" s="57">
        <v>1</v>
      </c>
      <c r="H176" s="13">
        <v>201109</v>
      </c>
      <c r="I176" s="25" t="str">
        <f>IFERROR(VLOOKUP(H176,monster!A:D,4,0),"")</f>
        <v>暴徒洞穴人</v>
      </c>
      <c r="J176" s="25" t="str" cm="1">
        <f t="array" ref="J176">_xlfn.LET(_xlpm.v6p,ABS(ATAN2(M176,N176))*6/PI(),
_xlpm.output,_xlfn.IFS(_xlpm.v6p&lt;1,"正前",_xlpm.v6p&gt;5,"正后",_xlpm.v6p&gt;4,"后上",_xlpm.v6p&lt;2,"前上",TRUE,"顶部"),
IFERROR(_xlpm.output,""))</f>
        <v>正前</v>
      </c>
      <c r="K176" s="22" t="s">
        <v>52</v>
      </c>
      <c r="L176" s="30" t="str">
        <f>M176+0&amp;","&amp;N176+0</f>
        <v>18,-1</v>
      </c>
      <c r="M176" s="45">
        <v>18</v>
      </c>
      <c r="N176" s="45">
        <v>-1</v>
      </c>
      <c r="O176" s="30" t="str">
        <f t="shared" si="67"/>
        <v/>
      </c>
      <c r="P176" s="26" t="s">
        <v>248</v>
      </c>
      <c r="Q176" s="30" t="str">
        <f t="shared" ref="Q176:Q179" si="88">IF(R176&lt;&gt;"", R176+0&amp;","&amp;S176+0,"")</f>
        <v/>
      </c>
      <c r="T176" s="13">
        <v>0</v>
      </c>
      <c r="U176" s="13">
        <v>11</v>
      </c>
      <c r="V176" s="30" t="str">
        <f t="shared" si="83"/>
        <v>0,0</v>
      </c>
      <c r="W176" s="30" t="str">
        <f t="shared" si="68"/>
        <v>80,120</v>
      </c>
      <c r="Y176" s="26" t="s">
        <v>248</v>
      </c>
      <c r="Z176" s="26"/>
      <c r="AA176" s="26"/>
      <c r="AB176" s="13">
        <v>2</v>
      </c>
      <c r="AC176" s="13">
        <v>10.199999999999999</v>
      </c>
    </row>
    <row r="177" spans="1:29" x14ac:dyDescent="0.2">
      <c r="A177" s="13">
        <v>42013</v>
      </c>
      <c r="B177" s="13" t="str" cm="1">
        <f t="array" ref="B177">D177&amp;_xlfn.TEXTJOIN("",1,TEXT(E177:G177,"00"))</f>
        <v>9020002</v>
      </c>
      <c r="C177" s="61" t="str">
        <f t="shared" si="66"/>
        <v>42013,9020002</v>
      </c>
      <c r="D177" s="57">
        <v>9</v>
      </c>
      <c r="E177" s="57">
        <v>2</v>
      </c>
      <c r="F177" s="57">
        <v>0</v>
      </c>
      <c r="G177" s="57">
        <v>2</v>
      </c>
      <c r="H177" s="13">
        <v>201109</v>
      </c>
      <c r="I177" s="25" t="str">
        <f>IFERROR(VLOOKUP(H177,monster!A:D,4,0),"")</f>
        <v>暴徒洞穴人</v>
      </c>
      <c r="J177" s="25" t="str" cm="1">
        <f t="array" ref="J177">_xlfn.LET(_xlpm.v6p,ABS(ATAN2(M177,N177))*6/PI(),
_xlpm.output,_xlfn.IFS(_xlpm.v6p&lt;1,"正前",_xlpm.v6p&gt;5,"正后",_xlpm.v6p&gt;4,"后上",_xlpm.v6p&lt;2,"前上",TRUE,"顶部"),
IFERROR(_xlpm.output,""))</f>
        <v>正后</v>
      </c>
      <c r="K177" s="22" t="s">
        <v>52</v>
      </c>
      <c r="L177" s="30" t="str">
        <f t="shared" ref="L177" si="89">M177+0&amp;","&amp;N177+0</f>
        <v>-14,-1</v>
      </c>
      <c r="M177" s="45">
        <v>-14</v>
      </c>
      <c r="N177" s="45">
        <v>-1</v>
      </c>
      <c r="O177" s="30" t="str">
        <f t="shared" si="67"/>
        <v/>
      </c>
      <c r="P177" s="26" t="s">
        <v>248</v>
      </c>
      <c r="Q177" s="30" t="str">
        <f t="shared" si="88"/>
        <v/>
      </c>
      <c r="T177" s="13">
        <v>0</v>
      </c>
      <c r="U177" s="13">
        <v>11</v>
      </c>
      <c r="V177" s="30" t="str">
        <f t="shared" si="83"/>
        <v>0,0</v>
      </c>
      <c r="W177" s="30" t="str">
        <f t="shared" si="68"/>
        <v>80,120</v>
      </c>
      <c r="Y177" s="26" t="s">
        <v>248</v>
      </c>
      <c r="Z177" s="26"/>
      <c r="AA177" s="26"/>
      <c r="AB177" s="13">
        <v>2</v>
      </c>
      <c r="AC177" s="13">
        <v>6.8</v>
      </c>
    </row>
    <row r="178" spans="1:29" x14ac:dyDescent="0.2">
      <c r="C178" s="61" t="str">
        <f t="shared" si="66"/>
        <v/>
      </c>
      <c r="I178" s="25" t="str">
        <f>IFERROR(VLOOKUP(H178,monster!A:D,4,0),"")</f>
        <v/>
      </c>
      <c r="K178" s="22"/>
      <c r="L178" s="30"/>
      <c r="O178" s="30" t="str">
        <f t="shared" si="67"/>
        <v/>
      </c>
      <c r="P178" s="13" t="s">
        <v>248</v>
      </c>
      <c r="Q178" s="30" t="str">
        <f t="shared" si="88"/>
        <v/>
      </c>
      <c r="V178" s="30" t="str">
        <f t="shared" si="83"/>
        <v/>
      </c>
      <c r="W178" s="30" t="str">
        <f t="shared" si="68"/>
        <v/>
      </c>
      <c r="Y178" s="13" t="s">
        <v>248</v>
      </c>
    </row>
    <row r="179" spans="1:29" x14ac:dyDescent="0.2">
      <c r="A179" s="13">
        <v>42013</v>
      </c>
      <c r="B179" s="13" t="str" cm="1">
        <f t="array" ref="B179">D179&amp;_xlfn.TEXTJOIN("",1,TEXT(E179:G179,"00"))</f>
        <v>10010000</v>
      </c>
      <c r="C179" s="61" t="str">
        <f t="shared" si="66"/>
        <v>42013,10010000</v>
      </c>
      <c r="D179" s="57">
        <v>10</v>
      </c>
      <c r="E179" s="57">
        <v>1</v>
      </c>
      <c r="F179" s="57">
        <v>0</v>
      </c>
      <c r="G179" s="57">
        <v>0</v>
      </c>
      <c r="H179" s="13">
        <v>211102</v>
      </c>
      <c r="I179" s="25" t="str">
        <f>IFERROR(VLOOKUP(H179,monster!A:D,4,0),"")</f>
        <v>地宫捕奴车-远程</v>
      </c>
      <c r="J179" s="25" t="str" cm="1">
        <f t="array" ref="J179">_xlfn.LET(_xlpm.v6p,ABS(ATAN2(M179,N179))*6/PI(),
_xlpm.output,_xlfn.IFS(_xlpm.v6p&lt;1,"正前",_xlpm.v6p&gt;5,"正后",_xlpm.v6p&gt;4,"后上",_xlpm.v6p&lt;2,"前上",TRUE,"顶部"),
IFERROR(_xlpm.output,""))</f>
        <v>正前</v>
      </c>
      <c r="K179" s="22" t="s">
        <v>117</v>
      </c>
      <c r="L179" s="30" t="str">
        <f>M179+0&amp;","&amp;N179+0</f>
        <v>14,1</v>
      </c>
      <c r="M179" s="45">
        <v>14</v>
      </c>
      <c r="N179" s="45">
        <v>1</v>
      </c>
      <c r="O179" s="30" t="str">
        <f t="shared" si="67"/>
        <v/>
      </c>
      <c r="P179" s="13">
        <v>1</v>
      </c>
      <c r="Q179" s="30" t="str">
        <f t="shared" si="88"/>
        <v/>
      </c>
      <c r="T179" s="13">
        <v>0</v>
      </c>
      <c r="U179" s="13">
        <v>11</v>
      </c>
      <c r="V179" s="30" t="str">
        <f t="shared" si="83"/>
        <v>0,0</v>
      </c>
      <c r="W179" s="30" t="str">
        <f t="shared" si="68"/>
        <v>3000,3000.1</v>
      </c>
      <c r="X179" s="45" t="str">
        <f>"3000,3000.1"</f>
        <v>3000,3000.1</v>
      </c>
      <c r="Y179" s="72">
        <v>2</v>
      </c>
      <c r="Z179" s="26"/>
      <c r="AA179" s="13">
        <v>0</v>
      </c>
      <c r="AB179" s="26"/>
      <c r="AC179" s="26"/>
    </row>
  </sheetData>
  <phoneticPr fontId="12" type="noConversion"/>
  <conditionalFormatting sqref="C1:C1048576">
    <cfRule type="containsBlanks" priority="2" stopIfTrue="1">
      <formula>LEN(TRIM(C1))=0</formula>
    </cfRule>
    <cfRule type="duplicateValues" dxfId="0" priority="3"/>
  </conditionalFormatting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4CAE-7EA6-4371-A095-945131482552}">
  <dimension ref="A1:N40"/>
  <sheetViews>
    <sheetView workbookViewId="0">
      <selection activeCell="N30" sqref="N30"/>
    </sheetView>
  </sheetViews>
  <sheetFormatPr defaultColWidth="12.5" defaultRowHeight="14.25" x14ac:dyDescent="0.2"/>
  <cols>
    <col min="1" max="16384" width="12.5" style="28"/>
  </cols>
  <sheetData>
    <row r="1" spans="1:13" s="27" customFormat="1" x14ac:dyDescent="0.2">
      <c r="A1" s="27" t="s">
        <v>54</v>
      </c>
      <c r="B1" s="27" t="s">
        <v>55</v>
      </c>
      <c r="C1" s="27" t="s">
        <v>60</v>
      </c>
      <c r="D1" s="27" t="s">
        <v>56</v>
      </c>
      <c r="E1" s="27" t="s">
        <v>57</v>
      </c>
      <c r="F1" s="27" t="s">
        <v>61</v>
      </c>
      <c r="G1" s="28"/>
      <c r="H1" s="28"/>
    </row>
    <row r="2" spans="1:13" x14ac:dyDescent="0.2">
      <c r="A2" s="73" t="s">
        <v>59</v>
      </c>
      <c r="B2" s="73"/>
      <c r="C2" s="73" t="s">
        <v>62</v>
      </c>
      <c r="D2" s="73"/>
      <c r="E2" s="73" t="s">
        <v>58</v>
      </c>
      <c r="F2" s="73"/>
    </row>
    <row r="3" spans="1:13" x14ac:dyDescent="0.2">
      <c r="C3" s="73" t="s">
        <v>240</v>
      </c>
      <c r="D3" s="73"/>
      <c r="E3" s="73" t="s">
        <v>58</v>
      </c>
      <c r="F3" s="73"/>
    </row>
    <row r="4" spans="1:13" x14ac:dyDescent="0.2">
      <c r="C4" s="73" t="s">
        <v>63</v>
      </c>
      <c r="D4" s="73"/>
    </row>
    <row r="5" spans="1:13" x14ac:dyDescent="0.2">
      <c r="L5" s="35"/>
      <c r="M5" s="35"/>
    </row>
    <row r="6" spans="1:13" x14ac:dyDescent="0.2">
      <c r="A6" s="73" t="s">
        <v>116</v>
      </c>
      <c r="B6" s="73"/>
      <c r="C6" s="73" t="s">
        <v>62</v>
      </c>
      <c r="D6" s="73"/>
      <c r="E6" s="73" t="s">
        <v>58</v>
      </c>
      <c r="F6" s="73"/>
      <c r="H6" s="46" t="s">
        <v>188</v>
      </c>
      <c r="L6" s="35"/>
      <c r="M6" s="35"/>
    </row>
    <row r="7" spans="1:13" x14ac:dyDescent="0.2">
      <c r="C7" s="73" t="s">
        <v>63</v>
      </c>
      <c r="D7" s="73"/>
      <c r="H7" s="35" t="s">
        <v>0</v>
      </c>
      <c r="I7" s="36" t="s">
        <v>135</v>
      </c>
      <c r="L7" s="35"/>
      <c r="M7" s="35"/>
    </row>
    <row r="8" spans="1:13" x14ac:dyDescent="0.2">
      <c r="H8" s="35">
        <v>6000</v>
      </c>
      <c r="I8" s="35" t="s">
        <v>131</v>
      </c>
      <c r="L8" s="35"/>
      <c r="M8" s="35"/>
    </row>
    <row r="9" spans="1:13" x14ac:dyDescent="0.2">
      <c r="H9" s="35">
        <v>6001</v>
      </c>
      <c r="I9" s="35" t="s">
        <v>132</v>
      </c>
      <c r="L9" s="35"/>
      <c r="M9" s="35"/>
    </row>
    <row r="10" spans="1:13" x14ac:dyDescent="0.2">
      <c r="H10" s="35">
        <v>6002</v>
      </c>
      <c r="I10" s="35" t="s">
        <v>157</v>
      </c>
      <c r="L10" s="35"/>
      <c r="M10" s="35"/>
    </row>
    <row r="11" spans="1:13" x14ac:dyDescent="0.2">
      <c r="H11" s="28">
        <v>6003</v>
      </c>
      <c r="I11" s="28" t="s">
        <v>249</v>
      </c>
      <c r="L11" s="35"/>
      <c r="M11" s="35"/>
    </row>
    <row r="12" spans="1:13" x14ac:dyDescent="0.2">
      <c r="H12" s="28">
        <v>6004</v>
      </c>
      <c r="I12" s="28" t="s">
        <v>250</v>
      </c>
      <c r="L12" s="35"/>
      <c r="M12" s="35"/>
    </row>
    <row r="13" spans="1:13" x14ac:dyDescent="0.2">
      <c r="L13" s="35"/>
      <c r="M13" s="35"/>
    </row>
    <row r="14" spans="1:13" x14ac:dyDescent="0.2">
      <c r="H14" s="35">
        <v>6010</v>
      </c>
      <c r="I14" s="35" t="s">
        <v>150</v>
      </c>
      <c r="L14" s="35"/>
      <c r="M14" s="35"/>
    </row>
    <row r="15" spans="1:13" x14ac:dyDescent="0.2">
      <c r="H15" s="35">
        <v>6011</v>
      </c>
      <c r="I15" s="35" t="s">
        <v>151</v>
      </c>
      <c r="L15" s="35"/>
      <c r="M15" s="35"/>
    </row>
    <row r="16" spans="1:13" x14ac:dyDescent="0.2">
      <c r="H16" s="35">
        <v>6012</v>
      </c>
      <c r="I16" s="35" t="s">
        <v>152</v>
      </c>
      <c r="L16" s="35"/>
      <c r="M16" s="35"/>
    </row>
    <row r="17" spans="8:14" x14ac:dyDescent="0.2">
      <c r="H17" s="35">
        <v>6013</v>
      </c>
      <c r="I17" s="35" t="s">
        <v>167</v>
      </c>
      <c r="L17" s="35"/>
      <c r="M17" s="35"/>
    </row>
    <row r="18" spans="8:14" x14ac:dyDescent="0.2">
      <c r="H18" s="35">
        <v>6014</v>
      </c>
      <c r="I18" s="35" t="s">
        <v>168</v>
      </c>
      <c r="L18" s="35"/>
      <c r="M18" s="35"/>
    </row>
    <row r="19" spans="8:14" x14ac:dyDescent="0.2">
      <c r="H19" s="35"/>
      <c r="I19" s="35"/>
      <c r="L19" s="35"/>
      <c r="M19" s="35"/>
    </row>
    <row r="20" spans="8:14" x14ac:dyDescent="0.2">
      <c r="H20" s="35">
        <v>6020</v>
      </c>
      <c r="I20" s="35" t="s">
        <v>153</v>
      </c>
      <c r="L20" s="35"/>
      <c r="M20" s="35"/>
    </row>
    <row r="21" spans="8:14" x14ac:dyDescent="0.2">
      <c r="H21" s="35">
        <v>6021</v>
      </c>
      <c r="I21" s="35" t="s">
        <v>133</v>
      </c>
      <c r="L21" s="35"/>
      <c r="M21" s="35"/>
    </row>
    <row r="22" spans="8:14" x14ac:dyDescent="0.2">
      <c r="H22" s="35">
        <v>6022</v>
      </c>
      <c r="I22" s="35" t="s">
        <v>154</v>
      </c>
      <c r="L22" s="35"/>
      <c r="M22" s="35"/>
    </row>
    <row r="23" spans="8:14" x14ac:dyDescent="0.2">
      <c r="H23" s="35">
        <v>6023</v>
      </c>
      <c r="I23" s="35" t="s">
        <v>155</v>
      </c>
      <c r="L23" s="35"/>
      <c r="M23" s="35"/>
    </row>
    <row r="24" spans="8:14" x14ac:dyDescent="0.2">
      <c r="H24" s="35"/>
      <c r="I24" s="35"/>
    </row>
    <row r="25" spans="8:14" x14ac:dyDescent="0.2">
      <c r="H25" s="35">
        <v>6030</v>
      </c>
      <c r="I25" s="35" t="s">
        <v>156</v>
      </c>
    </row>
    <row r="26" spans="8:14" x14ac:dyDescent="0.2">
      <c r="H26" s="35">
        <v>6031</v>
      </c>
      <c r="I26" s="35" t="s">
        <v>148</v>
      </c>
    </row>
    <row r="27" spans="8:14" x14ac:dyDescent="0.2">
      <c r="H27" s="35"/>
      <c r="I27" s="35"/>
    </row>
    <row r="28" spans="8:14" x14ac:dyDescent="0.2">
      <c r="H28" s="35">
        <v>6050</v>
      </c>
      <c r="I28" s="35" t="s">
        <v>157</v>
      </c>
      <c r="M28" s="35"/>
      <c r="N28" s="35"/>
    </row>
    <row r="29" spans="8:14" x14ac:dyDescent="0.2">
      <c r="H29" s="35">
        <v>6051</v>
      </c>
      <c r="I29" s="35" t="s">
        <v>158</v>
      </c>
      <c r="M29" s="35"/>
      <c r="N29" s="35"/>
    </row>
    <row r="30" spans="8:14" x14ac:dyDescent="0.2">
      <c r="H30" s="35">
        <v>6052</v>
      </c>
      <c r="I30" s="35" t="s">
        <v>159</v>
      </c>
      <c r="M30" s="35"/>
      <c r="N30" s="35"/>
    </row>
    <row r="31" spans="8:14" x14ac:dyDescent="0.2">
      <c r="H31" s="35">
        <v>6053</v>
      </c>
      <c r="I31" s="35" t="s">
        <v>160</v>
      </c>
      <c r="M31" s="35"/>
      <c r="N31" s="35"/>
    </row>
    <row r="32" spans="8:14" x14ac:dyDescent="0.2">
      <c r="H32" s="35">
        <v>6054</v>
      </c>
      <c r="I32" s="35" t="s">
        <v>161</v>
      </c>
      <c r="M32" s="35"/>
      <c r="N32" s="35"/>
    </row>
    <row r="33" spans="8:14" x14ac:dyDescent="0.2">
      <c r="H33" s="35">
        <v>6055</v>
      </c>
      <c r="I33" s="35" t="s">
        <v>162</v>
      </c>
      <c r="M33" s="35"/>
      <c r="N33" s="35"/>
    </row>
    <row r="34" spans="8:14" x14ac:dyDescent="0.2">
      <c r="H34" s="35">
        <v>6056</v>
      </c>
      <c r="I34" s="35" t="s">
        <v>169</v>
      </c>
      <c r="M34" s="35"/>
      <c r="N34" s="35"/>
    </row>
    <row r="35" spans="8:14" x14ac:dyDescent="0.2">
      <c r="H35" s="35"/>
      <c r="I35" s="35"/>
      <c r="M35" s="35"/>
      <c r="N35" s="35"/>
    </row>
    <row r="36" spans="8:14" x14ac:dyDescent="0.2">
      <c r="H36" s="35">
        <v>6070</v>
      </c>
      <c r="I36" s="35" t="s">
        <v>163</v>
      </c>
      <c r="M36" s="35"/>
      <c r="N36" s="35"/>
    </row>
    <row r="37" spans="8:14" x14ac:dyDescent="0.2">
      <c r="H37" s="35">
        <v>6071</v>
      </c>
      <c r="I37" s="35" t="s">
        <v>164</v>
      </c>
      <c r="M37" s="35"/>
      <c r="N37" s="35"/>
    </row>
    <row r="38" spans="8:14" x14ac:dyDescent="0.2">
      <c r="H38" s="35">
        <v>6072</v>
      </c>
      <c r="I38" s="35" t="s">
        <v>134</v>
      </c>
    </row>
    <row r="39" spans="8:14" x14ac:dyDescent="0.2">
      <c r="H39" s="35">
        <v>6073</v>
      </c>
      <c r="I39" s="35" t="s">
        <v>165</v>
      </c>
    </row>
    <row r="40" spans="8:14" x14ac:dyDescent="0.2">
      <c r="H40" s="35">
        <v>6074</v>
      </c>
      <c r="I40" s="35" t="s">
        <v>166</v>
      </c>
    </row>
  </sheetData>
  <mergeCells count="10">
    <mergeCell ref="C7:D7"/>
    <mergeCell ref="A2:B2"/>
    <mergeCell ref="C2:D2"/>
    <mergeCell ref="E2:F2"/>
    <mergeCell ref="C4:D4"/>
    <mergeCell ref="A6:B6"/>
    <mergeCell ref="C6:D6"/>
    <mergeCell ref="E6:F6"/>
    <mergeCell ref="C3:D3"/>
    <mergeCell ref="E3:F3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monster</vt:lpstr>
      <vt:lpstr>-loot_list辅助配置表</vt:lpstr>
      <vt:lpstr>sub_monster_car</vt:lpstr>
      <vt:lpstr>monster_group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2025-06-10T06:26:55Z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